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A135284E-7232-4D52-BDC3-F92A2364BC41}" xr6:coauthVersionLast="47" xr6:coauthVersionMax="47" xr10:uidLastSave="{00000000-0000-0000-0000-000000000000}"/>
  <workbookProtection workbookAlgorithmName="SHA-512" workbookHashValue="l2RxgU4nuE95lV4lq2uRw9+IY0Q0d5H44IdfvYDtQPLLuF63h132ZjTy68zw8iGXozN21Vb8gZybJpXvJpq7Vg==" workbookSaltValue="ZrUbtBxq7A5Ui4zALazpzA==" workbookSpinCount="100000" lockStructure="1"/>
  <bookViews>
    <workbookView xWindow="-108" yWindow="-108" windowWidth="23256" windowHeight="14160" xr2:uid="{A24CDBD2-F776-4854-88D2-22671240FC5E}"/>
  </bookViews>
  <sheets>
    <sheet name="調査票" sheetId="4" r:id="rId1"/>
    <sheet name="集計（調査票から転記）" sheetId="5" r:id="rId2"/>
    <sheet name="転記作業用" sheetId="7" state="hidden" r:id="rId3"/>
    <sheet name="プルダウン" sheetId="8" state="hidden" r:id="rId4"/>
  </sheets>
  <definedNames>
    <definedName name="_4呉市">プルダウン!$P$2:$P$29</definedName>
    <definedName name="_xlnm.Print_Area" localSheetId="0">調査票!$A$1:$O$269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7" i="5" l="1"/>
  <c r="CZ7" i="5"/>
  <c r="DQ6" i="5"/>
  <c r="FL5" i="5"/>
  <c r="FK5" i="5"/>
  <c r="FJ5" i="5"/>
  <c r="FI5" i="5"/>
  <c r="FH5" i="5"/>
  <c r="FG5" i="5"/>
  <c r="FF5" i="5"/>
  <c r="FE5" i="5"/>
  <c r="FD5" i="5"/>
  <c r="FC5" i="5"/>
  <c r="FB5" i="5"/>
  <c r="FA5" i="5"/>
  <c r="EZ5" i="5"/>
  <c r="EY5" i="5"/>
  <c r="EX5" i="5"/>
  <c r="EW5" i="5"/>
  <c r="EV5" i="5"/>
  <c r="EU5" i="5"/>
  <c r="ET5" i="5"/>
  <c r="ES5" i="5"/>
  <c r="ER5" i="5"/>
  <c r="EQ5" i="5"/>
  <c r="EP5" i="5"/>
  <c r="EO5" i="5"/>
  <c r="EN5" i="5"/>
  <c r="EM5" i="5"/>
  <c r="EL5" i="5"/>
  <c r="EK5" i="5"/>
  <c r="EJ5" i="5"/>
  <c r="EI5" i="5"/>
  <c r="EH5" i="5"/>
  <c r="EG5" i="5"/>
  <c r="EF5" i="5"/>
  <c r="EE5" i="5"/>
  <c r="ED5" i="5"/>
  <c r="EC5" i="5"/>
  <c r="EB5" i="5"/>
  <c r="EA5" i="5"/>
  <c r="DZ5" i="5"/>
  <c r="DY5" i="5"/>
  <c r="DX5" i="5"/>
  <c r="DW5" i="5"/>
  <c r="DV5" i="5"/>
  <c r="DU5" i="5"/>
  <c r="DT5" i="5"/>
  <c r="DS5" i="5"/>
  <c r="DR5" i="5"/>
  <c r="DQ5" i="5"/>
  <c r="L49" i="4"/>
  <c r="AH7" i="5" s="1"/>
  <c r="L198" i="4" l="1"/>
  <c r="K2" i="8" l="1"/>
  <c r="P3" i="8"/>
  <c r="P4" i="8"/>
  <c r="P5" i="8"/>
  <c r="P6" i="8"/>
  <c r="P7" i="8"/>
  <c r="P8" i="8"/>
  <c r="P9" i="8"/>
  <c r="P10" i="8"/>
  <c r="P11" i="8"/>
  <c r="P12" i="8"/>
  <c r="P13" i="8"/>
  <c r="P14" i="8"/>
  <c r="P15" i="8"/>
  <c r="P16" i="8"/>
  <c r="P17" i="8"/>
  <c r="P18" i="8"/>
  <c r="P19" i="8"/>
  <c r="P20" i="8"/>
  <c r="P21" i="8"/>
  <c r="P22" i="8"/>
  <c r="P23" i="8"/>
  <c r="P24" i="8"/>
  <c r="P25" i="8"/>
  <c r="P26" i="8"/>
  <c r="P27" i="8"/>
  <c r="P28" i="8"/>
  <c r="P29" i="8"/>
  <c r="P2" i="8"/>
  <c r="L237" i="4"/>
  <c r="D2" i="8" l="1"/>
  <c r="A174" i="4"/>
  <c r="J182" i="4" s="1"/>
  <c r="H22" i="4" l="1"/>
  <c r="H7" i="5" s="1"/>
  <c r="A21" i="4" l="1"/>
  <c r="A20" i="4"/>
  <c r="D3" i="8" l="1"/>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I88" i="8"/>
  <c r="I87" i="8"/>
  <c r="I86" i="8"/>
  <c r="I85" i="8"/>
  <c r="I84" i="8"/>
  <c r="I3" i="8"/>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2" i="8"/>
  <c r="L31" i="4"/>
  <c r="L32" i="4" s="1"/>
  <c r="R7" i="5" s="1"/>
  <c r="L258" i="4"/>
  <c r="L257" i="4"/>
  <c r="L256" i="4"/>
  <c r="L255" i="4"/>
  <c r="L254" i="4"/>
  <c r="L247" i="4"/>
  <c r="L246" i="4"/>
  <c r="L245" i="4"/>
  <c r="L244" i="4"/>
  <c r="L243" i="4"/>
  <c r="L242" i="4"/>
  <c r="L235" i="4"/>
  <c r="L236" i="4"/>
  <c r="L234" i="4"/>
  <c r="L233" i="4"/>
  <c r="L232" i="4"/>
  <c r="L231" i="4"/>
  <c r="L230" i="4"/>
  <c r="L213" i="4"/>
  <c r="L211" i="4"/>
  <c r="L212" i="4"/>
  <c r="L210" i="4"/>
  <c r="L209" i="4"/>
  <c r="L208" i="4"/>
  <c r="L204" i="4"/>
  <c r="L203" i="4"/>
  <c r="L197" i="4"/>
  <c r="L196" i="4"/>
  <c r="L191" i="4"/>
  <c r="L189" i="4"/>
  <c r="L178" i="4"/>
  <c r="L179" i="4"/>
  <c r="L180" i="4"/>
  <c r="L181" i="4"/>
  <c r="G135" i="4"/>
  <c r="Z6" i="7" l="1"/>
  <c r="AA6" i="7"/>
  <c r="T6" i="7"/>
  <c r="U6" i="7"/>
  <c r="V6" i="7"/>
  <c r="W6" i="7"/>
  <c r="X6" i="7"/>
  <c r="Y6" i="7"/>
  <c r="S6" i="7"/>
  <c r="R6" i="7"/>
  <c r="Q6" i="7"/>
  <c r="P6" i="7"/>
  <c r="N6" i="7"/>
  <c r="M6" i="7"/>
  <c r="B37" i="4"/>
  <c r="C45" i="4" s="1"/>
  <c r="DX6" i="7"/>
  <c r="DW6" i="7"/>
  <c r="DV6" i="7"/>
  <c r="DU6" i="7"/>
  <c r="DT6" i="7"/>
  <c r="DS6" i="7"/>
  <c r="DR6" i="7"/>
  <c r="DQ6" i="7"/>
  <c r="DP6" i="7"/>
  <c r="DO6" i="7"/>
  <c r="AQ6" i="7"/>
  <c r="AP6" i="7"/>
  <c r="AO6" i="7"/>
  <c r="AN6" i="7"/>
  <c r="AM6" i="7"/>
  <c r="AL6" i="7"/>
  <c r="AK6" i="7"/>
  <c r="AJ6" i="7"/>
  <c r="AI6" i="7"/>
  <c r="AH6" i="7"/>
  <c r="AG6" i="7"/>
  <c r="AF6" i="7"/>
  <c r="AE6" i="7"/>
  <c r="AD6" i="7"/>
  <c r="AC6" i="7"/>
  <c r="J6" i="7"/>
  <c r="I6" i="7"/>
  <c r="H6" i="7"/>
  <c r="G6" i="7"/>
  <c r="F6" i="7"/>
  <c r="E6" i="7"/>
  <c r="D6" i="7"/>
  <c r="C6" i="7"/>
  <c r="B6" i="7"/>
  <c r="A6" i="7"/>
  <c r="DO6" i="5"/>
  <c r="DN6" i="5"/>
  <c r="DM6" i="5"/>
  <c r="DL6" i="5"/>
  <c r="DK6" i="5"/>
  <c r="L6" i="7" l="1"/>
  <c r="DP6" i="5" s="1"/>
  <c r="AS6" i="7"/>
  <c r="DZ6" i="7"/>
  <c r="DY6" i="7"/>
  <c r="DJ6" i="5" s="1"/>
  <c r="K6" i="7"/>
  <c r="H6" i="5" s="1"/>
  <c r="BL6" i="5"/>
  <c r="AI6" i="5"/>
  <c r="AH6" i="5"/>
  <c r="O8" i="4" l="1"/>
  <c r="DG6" i="5"/>
  <c r="DI6" i="5"/>
  <c r="DD6" i="5"/>
  <c r="DH6" i="5"/>
  <c r="DA6" i="5"/>
  <c r="DE6" i="5"/>
  <c r="DB6" i="5"/>
  <c r="DC6" i="5"/>
  <c r="DF6" i="5"/>
  <c r="B6" i="5"/>
  <c r="E6" i="5" s="1"/>
  <c r="EE6" i="7"/>
  <c r="ED6" i="7"/>
  <c r="EC6" i="7"/>
  <c r="EB6" i="7"/>
  <c r="EA6" i="7"/>
  <c r="DL6" i="7"/>
  <c r="DK6" i="7"/>
  <c r="DJ6" i="7"/>
  <c r="DI6" i="7"/>
  <c r="DH6" i="7"/>
  <c r="DG6" i="7"/>
  <c r="DF6" i="7"/>
  <c r="DE6" i="7"/>
  <c r="DD6" i="7"/>
  <c r="DC6" i="7"/>
  <c r="DB6" i="7"/>
  <c r="DA6" i="7"/>
  <c r="CZ6" i="7"/>
  <c r="CY6" i="7"/>
  <c r="CX6" i="7"/>
  <c r="CW6" i="7"/>
  <c r="CV6" i="7"/>
  <c r="CU6" i="7"/>
  <c r="CT6" i="7"/>
  <c r="CS6" i="7"/>
  <c r="CR6" i="7"/>
  <c r="CQ6" i="7"/>
  <c r="CP6" i="7"/>
  <c r="CO6" i="7"/>
  <c r="CN6" i="7"/>
  <c r="CM6" i="7"/>
  <c r="CL6" i="7"/>
  <c r="CK6" i="7"/>
  <c r="CI6" i="7"/>
  <c r="CH6" i="7"/>
  <c r="CG6" i="7"/>
  <c r="CF6" i="7"/>
  <c r="CE6" i="7"/>
  <c r="CD6" i="7"/>
  <c r="CC6" i="7"/>
  <c r="CB6" i="7"/>
  <c r="CA6" i="7"/>
  <c r="BZ6" i="7"/>
  <c r="BY6" i="7"/>
  <c r="BV6" i="7"/>
  <c r="BU6" i="7"/>
  <c r="BT6" i="7"/>
  <c r="BS6" i="7"/>
  <c r="BR6" i="7"/>
  <c r="BQ6" i="7"/>
  <c r="BP6" i="7"/>
  <c r="BO6" i="7"/>
  <c r="BN6" i="7"/>
  <c r="BM6" i="7"/>
  <c r="BL6" i="7"/>
  <c r="BK6" i="7"/>
  <c r="BJ6" i="7"/>
  <c r="BI6" i="7"/>
  <c r="BH6" i="7"/>
  <c r="BG6" i="7"/>
  <c r="BF6" i="7"/>
  <c r="BE6" i="7"/>
  <c r="BD6" i="7"/>
  <c r="BC6" i="7"/>
  <c r="BB6" i="7"/>
  <c r="BA6" i="7"/>
  <c r="AZ6" i="7"/>
  <c r="AY6" i="7"/>
  <c r="AX6" i="7"/>
  <c r="AW6" i="7"/>
  <c r="AV6" i="7"/>
  <c r="AU6" i="7"/>
  <c r="AT6" i="7"/>
  <c r="G6" i="5"/>
  <c r="F6" i="5" l="1"/>
  <c r="D6" i="5"/>
  <c r="C6" i="5"/>
  <c r="J18" i="4" l="1"/>
  <c r="L147" i="4"/>
  <c r="L148" i="4"/>
  <c r="L149" i="4"/>
  <c r="L150" i="4"/>
  <c r="L151" i="4"/>
  <c r="L152" i="4"/>
  <c r="L153" i="4"/>
  <c r="L154" i="4"/>
  <c r="L155" i="4"/>
  <c r="L146" i="4"/>
  <c r="AR6" i="7" l="1"/>
  <c r="A142" i="4"/>
  <c r="J156" i="4" s="1"/>
  <c r="DA7" i="5" s="1"/>
  <c r="I136" i="4"/>
  <c r="I137" i="4" s="1"/>
  <c r="M112" i="4"/>
  <c r="I83" i="4"/>
  <c r="K21" i="4"/>
  <c r="A6" i="4"/>
  <c r="J6" i="4" s="1"/>
  <c r="B7" i="5" s="1"/>
  <c r="CZ6" i="5" l="1"/>
  <c r="R6" i="5"/>
  <c r="AB6" i="7"/>
  <c r="BK6" i="5"/>
  <c r="I84" i="4"/>
  <c r="BW6" i="5"/>
  <c r="BS6" i="5"/>
  <c r="BU6" i="5"/>
  <c r="BT6" i="5"/>
  <c r="BM6" i="5"/>
  <c r="BN6" i="5"/>
  <c r="BP6" i="5"/>
  <c r="BV6" i="5"/>
  <c r="BQ6" i="5"/>
  <c r="BO6" i="5"/>
  <c r="BR6" i="5"/>
  <c r="CJ6" i="7"/>
  <c r="CS6" i="5"/>
  <c r="CR6" i="5"/>
  <c r="CQ6" i="5"/>
  <c r="CP6" i="5"/>
  <c r="CN6" i="5"/>
  <c r="CU6" i="5"/>
  <c r="CL6" i="5"/>
  <c r="CW6" i="5"/>
  <c r="CO6" i="5"/>
  <c r="CV6" i="5"/>
  <c r="CM6" i="5"/>
  <c r="CT6" i="5"/>
  <c r="BE6" i="5"/>
  <c r="BD6" i="5"/>
  <c r="BG6" i="5"/>
  <c r="BF6" i="5"/>
  <c r="BC6" i="5"/>
  <c r="BB6" i="5"/>
  <c r="BI6" i="5"/>
  <c r="BH6" i="5"/>
  <c r="AZ6" i="5"/>
  <c r="AY6" i="5"/>
  <c r="AX6" i="5"/>
  <c r="BA6" i="5"/>
  <c r="Q6" i="5"/>
  <c r="J6" i="5"/>
  <c r="I6" i="5"/>
  <c r="K6" i="5"/>
  <c r="N6" i="5"/>
  <c r="P6" i="5"/>
  <c r="L6" i="5"/>
  <c r="O6" i="5"/>
  <c r="M6" i="5"/>
  <c r="V6" i="5"/>
  <c r="AD6" i="5"/>
  <c r="W6" i="5"/>
  <c r="AE6" i="5"/>
  <c r="T6" i="5"/>
  <c r="X6" i="5"/>
  <c r="AF6" i="5"/>
  <c r="AB6" i="5"/>
  <c r="Y6" i="5"/>
  <c r="AG6" i="5"/>
  <c r="Z6" i="5"/>
  <c r="S6" i="5"/>
  <c r="AA6" i="5"/>
  <c r="U6" i="5"/>
  <c r="AC6" i="5"/>
  <c r="CK6" i="5"/>
  <c r="CE6" i="5"/>
  <c r="CJ6" i="5"/>
  <c r="CD6" i="5"/>
  <c r="CY6" i="5"/>
  <c r="CC6" i="5"/>
  <c r="CB6" i="5"/>
  <c r="CI6" i="5"/>
  <c r="CA6" i="5"/>
  <c r="CX6" i="5"/>
  <c r="CH6" i="5"/>
  <c r="BZ6" i="5"/>
  <c r="CG6" i="5"/>
  <c r="BY6" i="5"/>
  <c r="CF6" i="5"/>
  <c r="BX6" i="5"/>
  <c r="DM6" i="7"/>
  <c r="BJ6" i="5"/>
  <c r="AN6" i="5"/>
  <c r="AU6" i="5"/>
  <c r="AM6" i="5"/>
  <c r="AS6" i="5"/>
  <c r="AT6" i="5"/>
  <c r="AL6" i="5"/>
  <c r="AK6" i="5"/>
  <c r="AR6" i="5"/>
  <c r="AQ6" i="5"/>
  <c r="AP6" i="5"/>
  <c r="AV6" i="5"/>
  <c r="AW6" i="5"/>
  <c r="AO6" i="5"/>
  <c r="AJ6" i="5"/>
  <c r="BW6" i="7"/>
  <c r="BX6" i="7" s="1"/>
  <c r="DN6" i="7" l="1"/>
</calcChain>
</file>

<file path=xl/sharedStrings.xml><?xml version="1.0" encoding="utf-8"?>
<sst xmlns="http://schemas.openxmlformats.org/spreadsheetml/2006/main" count="1035" uniqueCount="542">
  <si>
    <t>の中に、ご回答ください。</t>
    <rPh sb="1" eb="2">
      <t>ナカ</t>
    </rPh>
    <rPh sb="5" eb="7">
      <t>カイトウ</t>
    </rPh>
    <phoneticPr fontId="1"/>
  </si>
  <si>
    <t>１．住宅型有料老人ホーム</t>
    <rPh sb="2" eb="5">
      <t>ジュウタクガタ</t>
    </rPh>
    <rPh sb="5" eb="7">
      <t>ユウリョウ</t>
    </rPh>
    <rPh sb="7" eb="9">
      <t>ロウジン</t>
    </rPh>
    <phoneticPr fontId="11"/>
  </si>
  <si>
    <t>６．地域密着型特定施設</t>
    <rPh sb="2" eb="6">
      <t>チイキミッチャク</t>
    </rPh>
    <rPh sb="6" eb="7">
      <t>ガタ</t>
    </rPh>
    <rPh sb="7" eb="11">
      <t>トクテイシセツ</t>
    </rPh>
    <phoneticPr fontId="11"/>
  </si>
  <si>
    <t>２．軽費老人ホーム（特定施設除く）</t>
    <rPh sb="2" eb="6">
      <t>ケイヒロウジン</t>
    </rPh>
    <rPh sb="10" eb="14">
      <t>トクテイシセツ</t>
    </rPh>
    <rPh sb="14" eb="15">
      <t>ノゾ</t>
    </rPh>
    <phoneticPr fontId="11"/>
  </si>
  <si>
    <t>７．介護老人保健施設</t>
    <rPh sb="2" eb="10">
      <t>カイゴロウジンホケンシセツ</t>
    </rPh>
    <phoneticPr fontId="11"/>
  </si>
  <si>
    <r>
      <t>３．</t>
    </r>
    <r>
      <rPr>
        <sz val="9"/>
        <rFont val="游ゴシック"/>
        <family val="3"/>
        <charset val="128"/>
        <scheme val="minor"/>
      </rPr>
      <t>サービス付き高齢者向け住宅（特定施設除く）</t>
    </r>
    <rPh sb="6" eb="7">
      <t>ツ</t>
    </rPh>
    <rPh sb="8" eb="11">
      <t>コウレイシャ</t>
    </rPh>
    <rPh sb="11" eb="12">
      <t>ム</t>
    </rPh>
    <rPh sb="13" eb="15">
      <t>ジュウタク</t>
    </rPh>
    <rPh sb="16" eb="18">
      <t>トクテイ</t>
    </rPh>
    <rPh sb="18" eb="20">
      <t>シセツ</t>
    </rPh>
    <rPh sb="20" eb="21">
      <t>ノゾ</t>
    </rPh>
    <phoneticPr fontId="11"/>
  </si>
  <si>
    <t>４．グループホーム</t>
    <phoneticPr fontId="11"/>
  </si>
  <si>
    <t>９．特別養護老人ホーム</t>
    <rPh sb="2" eb="8">
      <t>トクベツヨウゴロウジン</t>
    </rPh>
    <phoneticPr fontId="11"/>
  </si>
  <si>
    <t>５．特定施設</t>
    <rPh sb="2" eb="6">
      <t>トクテイシセツ</t>
    </rPh>
    <phoneticPr fontId="11"/>
  </si>
  <si>
    <t>10．地域密着型特別養護老人ホーム</t>
    <rPh sb="3" eb="8">
      <t>チイキミッチャクガタ</t>
    </rPh>
    <rPh sb="8" eb="14">
      <t>トクベツヨウゴロウジン</t>
    </rPh>
    <phoneticPr fontId="11"/>
  </si>
  <si>
    <t>※本調査では、上記のサービス種別をまとめて「施設等」と表記します。</t>
    <rPh sb="1" eb="4">
      <t>ホンチョウサ</t>
    </rPh>
    <rPh sb="7" eb="9">
      <t>ジョウキ</t>
    </rPh>
    <rPh sb="14" eb="16">
      <t>シュベツ</t>
    </rPh>
    <rPh sb="22" eb="24">
      <t>シセツ</t>
    </rPh>
    <rPh sb="24" eb="25">
      <t>トウ</t>
    </rPh>
    <rPh sb="27" eb="29">
      <t>ヒョウキ</t>
    </rPh>
    <phoneticPr fontId="11"/>
  </si>
  <si>
    <t>問２　貴施設等の概要について、以下にご記入ください。</t>
    <rPh sb="0" eb="1">
      <t>トイ</t>
    </rPh>
    <rPh sb="3" eb="4">
      <t>キ</t>
    </rPh>
    <rPh sb="4" eb="6">
      <t>シセツ</t>
    </rPh>
    <rPh sb="6" eb="7">
      <t>トウ</t>
    </rPh>
    <rPh sb="8" eb="10">
      <t>ガイヨウ</t>
    </rPh>
    <rPh sb="15" eb="17">
      <t>イカ</t>
    </rPh>
    <rPh sb="19" eb="21">
      <t>キニュウ</t>
    </rPh>
    <phoneticPr fontId="1"/>
  </si>
  <si>
    <t>　1) 施設等の名称</t>
    <rPh sb="4" eb="6">
      <t>シセツ</t>
    </rPh>
    <rPh sb="6" eb="7">
      <t>トウ</t>
    </rPh>
    <rPh sb="8" eb="10">
      <t>メイショウ</t>
    </rPh>
    <phoneticPr fontId="11"/>
  </si>
  <si>
    <t>　2) 定員数など</t>
    <rPh sb="4" eb="7">
      <t>テイインスウ</t>
    </rPh>
    <phoneticPr fontId="11"/>
  </si>
  <si>
    <t>　3) 入所・入居者数</t>
    <rPh sb="2" eb="4">
      <t>シセツ</t>
    </rPh>
    <rPh sb="4" eb="6">
      <t>ニュウショ</t>
    </rPh>
    <rPh sb="7" eb="10">
      <t>ニュウキョシャ</t>
    </rPh>
    <rPh sb="10" eb="11">
      <t>スウ</t>
    </rPh>
    <phoneticPr fontId="11"/>
  </si>
  <si>
    <t>人</t>
    <rPh sb="0" eb="1">
      <t>ニン</t>
    </rPh>
    <phoneticPr fontId="1"/>
  </si>
  <si>
    <t>　4) （貴施設等の）待機者数</t>
    <rPh sb="5" eb="6">
      <t>キ</t>
    </rPh>
    <rPh sb="6" eb="8">
      <t>シセツ</t>
    </rPh>
    <rPh sb="8" eb="9">
      <t>トウ</t>
    </rPh>
    <rPh sb="11" eb="14">
      <t>タイキシャ</t>
    </rPh>
    <rPh sb="14" eb="15">
      <t>スウ</t>
    </rPh>
    <phoneticPr fontId="11"/>
  </si>
  <si>
    <t>※ 4)と5)は、該当者がいない場合は「０」を、不明の場合は「-」を記載してください。</t>
    <phoneticPr fontId="11"/>
  </si>
  <si>
    <t>※ 5)は、特養・地域密着型特養は回答不要です。</t>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</si>
  <si>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</si>
  <si>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</si>
  <si>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</si>
  <si>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</si>
  <si>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</si>
  <si>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</si>
  <si>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</si>
  <si>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</si>
  <si>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申請中・
不明</t>
    <rPh sb="0" eb="3">
      <t>シンセイチュウ</t>
    </rPh>
    <rPh sb="5" eb="7">
      <t>フメイ</t>
    </rPh>
    <phoneticPr fontId="1"/>
  </si>
  <si>
    <t>　1) 点滴の管理</t>
    <rPh sb="4" eb="6">
      <t>テンテキ</t>
    </rPh>
    <rPh sb="7" eb="9">
      <t>カンリ</t>
    </rPh>
    <phoneticPr fontId="1"/>
  </si>
  <si>
    <t>　8) 疼痛の看護</t>
    <phoneticPr fontId="1"/>
  </si>
  <si>
    <t>　2) 中心静脈栄養</t>
    <rPh sb="4" eb="6">
      <t>チュウシン</t>
    </rPh>
    <rPh sb="6" eb="8">
      <t>ジョウミャク</t>
    </rPh>
    <rPh sb="8" eb="10">
      <t>エイヨウ</t>
    </rPh>
    <phoneticPr fontId="1"/>
  </si>
  <si>
    <t>　9) 経管栄養</t>
    <rPh sb="4" eb="8">
      <t>ケイカンエイヨウ</t>
    </rPh>
    <phoneticPr fontId="1"/>
  </si>
  <si>
    <t>　3) 透析</t>
    <rPh sb="4" eb="6">
      <t>トウセキ</t>
    </rPh>
    <phoneticPr fontId="1"/>
  </si>
  <si>
    <t>　10) モニター測定</t>
    <rPh sb="9" eb="11">
      <t>ソクテイ</t>
    </rPh>
    <phoneticPr fontId="1"/>
  </si>
  <si>
    <t>　4) ストーマの処置</t>
    <rPh sb="9" eb="11">
      <t>ショチ</t>
    </rPh>
    <phoneticPr fontId="1"/>
  </si>
  <si>
    <t>　11) 褥瘡の処置</t>
    <rPh sb="5" eb="7">
      <t>ジョクソウ</t>
    </rPh>
    <rPh sb="8" eb="10">
      <t>ショチ</t>
    </rPh>
    <phoneticPr fontId="1"/>
  </si>
  <si>
    <t>　5)  酸素療法</t>
    <rPh sb="5" eb="7">
      <t>サンソ</t>
    </rPh>
    <rPh sb="7" eb="9">
      <t>リョウホウ</t>
    </rPh>
    <phoneticPr fontId="1"/>
  </si>
  <si>
    <t>　12) カテーテル</t>
    <phoneticPr fontId="1"/>
  </si>
  <si>
    <t>　6)  レスピレーター</t>
    <phoneticPr fontId="1"/>
  </si>
  <si>
    <t>　13) 喀痰吸引</t>
    <phoneticPr fontId="1"/>
  </si>
  <si>
    <t>　7)  気管切開の処置</t>
    <rPh sb="5" eb="7">
      <t>キカン</t>
    </rPh>
    <rPh sb="7" eb="9">
      <t>セッカイ</t>
    </rPh>
    <rPh sb="10" eb="12">
      <t>ショチ</t>
    </rPh>
    <phoneticPr fontId="1"/>
  </si>
  <si>
    <t>　14) インスリン注射</t>
    <phoneticPr fontId="1"/>
  </si>
  <si>
    <t>　15) 上記に対応可能な
　　   医療処置はない</t>
    <rPh sb="5" eb="7">
      <t>ジョウキ</t>
    </rPh>
    <rPh sb="8" eb="12">
      <t>タイオウカノウ</t>
    </rPh>
    <rPh sb="19" eb="23">
      <t>イリョウショチ</t>
    </rPh>
    <phoneticPr fontId="1"/>
  </si>
  <si>
    <t>　問４の医療処置を受けている入所・入居者の合計（実人数）</t>
    <rPh sb="1" eb="2">
      <t>トイ</t>
    </rPh>
    <rPh sb="4" eb="8">
      <t>イリョウショチ</t>
    </rPh>
    <rPh sb="9" eb="10">
      <t>ウ</t>
    </rPh>
    <rPh sb="14" eb="16">
      <t>ニュウショ</t>
    </rPh>
    <rPh sb="17" eb="20">
      <t>ニュウキョシャ</t>
    </rPh>
    <rPh sb="21" eb="23">
      <t>ゴウケイ</t>
    </rPh>
    <rPh sb="24" eb="27">
      <t>ジツニンズウ</t>
    </rPh>
    <phoneticPr fontId="1"/>
  </si>
  <si>
    <t>人</t>
    <rPh sb="0" eb="1">
      <t>ニン</t>
    </rPh>
    <phoneticPr fontId="11"/>
  </si>
  <si>
    <t>※ 貴施設等に入所・入居している方で、一時的な入院等で貴施設等に戻った方は含めないでください。</t>
  </si>
  <si>
    <t>新規の入所・入居者数（合計★）</t>
    <rPh sb="0" eb="2">
      <t>シンキ</t>
    </rPh>
    <rPh sb="3" eb="5">
      <t>ニュウショ</t>
    </rPh>
    <rPh sb="6" eb="9">
      <t>ニュウキョシャ</t>
    </rPh>
    <rPh sb="9" eb="10">
      <t>スウ</t>
    </rPh>
    <rPh sb="11" eb="13">
      <t>ゴウケイ</t>
    </rPh>
    <phoneticPr fontId="11"/>
  </si>
  <si>
    <t>※「合計★」と、問６「新規の入所・入居者数（合計★）」が一致することをご確認ください。</t>
    <phoneticPr fontId="1"/>
  </si>
  <si>
    <t>※ 一時的な入院の後に貴施設等に入所・入居した場合は入院前の居場所をご記入ください。入院前の居場所が
　わからない場合は、「12)病院」を選択してください。</t>
    <rPh sb="2" eb="5">
      <t>イチジテキ</t>
    </rPh>
    <rPh sb="6" eb="8">
      <t>ニュウイン</t>
    </rPh>
    <rPh sb="9" eb="10">
      <t>ノチ</t>
    </rPh>
    <rPh sb="42" eb="45">
      <t>ニュウインマエ</t>
    </rPh>
    <rPh sb="46" eb="49">
      <t>イバショ</t>
    </rPh>
    <rPh sb="57" eb="59">
      <t>バアイ</t>
    </rPh>
    <rPh sb="65" eb="67">
      <t>ビョウイン</t>
    </rPh>
    <rPh sb="69" eb="71">
      <t>センタク</t>
    </rPh>
    <phoneticPr fontId="1"/>
  </si>
  <si>
    <t>※「1）自宅」に、ショートステイの長期利用者の入所・入居も含みます。</t>
    <rPh sb="21" eb="22">
      <t>シャ</t>
    </rPh>
    <phoneticPr fontId="1"/>
  </si>
  <si>
    <t>市（区町村）内</t>
    <rPh sb="0" eb="1">
      <t>シ</t>
    </rPh>
    <rPh sb="2" eb="3">
      <t>ク</t>
    </rPh>
    <rPh sb="3" eb="5">
      <t>チョウソン</t>
    </rPh>
    <rPh sb="6" eb="7">
      <t>ナイ</t>
    </rPh>
    <phoneticPr fontId="11"/>
  </si>
  <si>
    <t>市（区町村）外</t>
    <rPh sb="0" eb="1">
      <t>シ</t>
    </rPh>
    <rPh sb="2" eb="3">
      <t>ク</t>
    </rPh>
    <rPh sb="3" eb="5">
      <t>チョウソン</t>
    </rPh>
    <rPh sb="6" eb="7">
      <t>ガイ</t>
    </rPh>
    <phoneticPr fontId="11"/>
  </si>
  <si>
    <r>
      <t xml:space="preserve">　1) 自宅 </t>
    </r>
    <r>
      <rPr>
        <sz val="9"/>
        <color theme="1"/>
        <rFont val="游ゴシック"/>
        <family val="3"/>
        <charset val="128"/>
        <scheme val="minor"/>
      </rPr>
      <t>（※ 兄弟・子ども・親戚等の家含む）</t>
    </r>
    <rPh sb="4" eb="6">
      <t>ジタク</t>
    </rPh>
    <rPh sb="10" eb="12">
      <t>キョウダイ</t>
    </rPh>
    <rPh sb="13" eb="14">
      <t>コ</t>
    </rPh>
    <rPh sb="17" eb="19">
      <t>シンセキ</t>
    </rPh>
    <rPh sb="19" eb="20">
      <t>トウ</t>
    </rPh>
    <rPh sb="21" eb="22">
      <t>イエ</t>
    </rPh>
    <rPh sb="22" eb="23">
      <t>フク</t>
    </rPh>
    <phoneticPr fontId="1"/>
  </si>
  <si>
    <t>　2) 住宅型有料老人ホーム</t>
    <phoneticPr fontId="1"/>
  </si>
  <si>
    <r>
      <t>　3）軽費老人ホーム</t>
    </r>
    <r>
      <rPr>
        <sz val="9"/>
        <color theme="1"/>
        <rFont val="游ゴシック"/>
        <family val="3"/>
        <charset val="128"/>
        <scheme val="minor"/>
      </rPr>
      <t>（特定施設除く）</t>
    </r>
    <phoneticPr fontId="1"/>
  </si>
  <si>
    <r>
      <t>　4) サービス付き高齢者向け住宅</t>
    </r>
    <r>
      <rPr>
        <sz val="9"/>
        <color theme="1"/>
        <rFont val="游ゴシック"/>
        <family val="3"/>
        <charset val="128"/>
        <scheme val="minor"/>
      </rPr>
      <t>（特定施設除く）</t>
    </r>
    <phoneticPr fontId="1"/>
  </si>
  <si>
    <t>　5) グループホーム</t>
    <phoneticPr fontId="1"/>
  </si>
  <si>
    <t>　6) 特定施設</t>
    <phoneticPr fontId="1"/>
  </si>
  <si>
    <t>　7) 地域密着型特定施設</t>
    <phoneticPr fontId="1"/>
  </si>
  <si>
    <t>　8) 介護老人保健施設</t>
    <phoneticPr fontId="1"/>
  </si>
  <si>
    <t>　10) 特別養護老人ホーム</t>
    <phoneticPr fontId="1"/>
  </si>
  <si>
    <t>　11) 地域密着型特別養護老人ホーム</t>
    <phoneticPr fontId="1"/>
  </si>
  <si>
    <r>
      <t>　12) 病院・診療所</t>
    </r>
    <r>
      <rPr>
        <sz val="9"/>
        <rFont val="游ゴシック"/>
        <family val="3"/>
        <charset val="128"/>
        <scheme val="minor"/>
      </rPr>
      <t>（一時的な入院を除く）</t>
    </r>
    <rPh sb="5" eb="7">
      <t>ビョウイン</t>
    </rPh>
    <rPh sb="8" eb="11">
      <t>シンリョウジョ</t>
    </rPh>
    <rPh sb="12" eb="15">
      <t>イチジテキ</t>
    </rPh>
    <rPh sb="16" eb="18">
      <t>ニュウイン</t>
    </rPh>
    <rPh sb="19" eb="20">
      <t>ノゾ</t>
    </rPh>
    <phoneticPr fontId="1"/>
  </si>
  <si>
    <t>　13) その他</t>
    <phoneticPr fontId="1"/>
  </si>
  <si>
    <t>　14) 入居・入所する前の居場所を把握していない</t>
    <rPh sb="18" eb="20">
      <t>ハアク</t>
    </rPh>
    <phoneticPr fontId="1"/>
  </si>
  <si>
    <t>　合計★</t>
    <phoneticPr fontId="1"/>
  </si>
  <si>
    <t>※ 「死亡」には、「貴施設等で亡くなられた方」に加え、「病院等への搬送後に死亡された方」も含みます。</t>
    <rPh sb="3" eb="5">
      <t>シボウ</t>
    </rPh>
    <rPh sb="10" eb="11">
      <t>キ</t>
    </rPh>
    <rPh sb="45" eb="46">
      <t>フク</t>
    </rPh>
    <phoneticPr fontId="1"/>
  </si>
  <si>
    <t>退去者数（合計）※死亡を含む</t>
    <rPh sb="0" eb="3">
      <t>タイキョシャ</t>
    </rPh>
    <rPh sb="3" eb="4">
      <t>スウ</t>
    </rPh>
    <rPh sb="5" eb="7">
      <t>ゴウケイ</t>
    </rPh>
    <rPh sb="9" eb="11">
      <t>シボウ</t>
    </rPh>
    <rPh sb="12" eb="13">
      <t>フク</t>
    </rPh>
    <phoneticPr fontId="11"/>
  </si>
  <si>
    <t>人　☆</t>
    <rPh sb="0" eb="1">
      <t>ニン</t>
    </rPh>
    <phoneticPr fontId="11"/>
  </si>
  <si>
    <t>※死亡した人については、「①退去者」欄ではなく、「②貴施設等での死亡」欄にその人数をご記入ください。</t>
    <rPh sb="1" eb="3">
      <t>シボウ</t>
    </rPh>
    <rPh sb="5" eb="6">
      <t>ヒト</t>
    </rPh>
    <rPh sb="14" eb="17">
      <t>タイキョシャ</t>
    </rPh>
    <rPh sb="18" eb="19">
      <t>ラン</t>
    </rPh>
    <rPh sb="26" eb="27">
      <t>キ</t>
    </rPh>
    <rPh sb="27" eb="29">
      <t>シセツ</t>
    </rPh>
    <rPh sb="29" eb="30">
      <t>トウ</t>
    </rPh>
    <rPh sb="32" eb="34">
      <t>シボウ</t>
    </rPh>
    <rPh sb="35" eb="36">
      <t>ラン</t>
    </rPh>
    <rPh sb="39" eb="41">
      <t>ニンズウ</t>
    </rPh>
    <rPh sb="43" eb="45">
      <t>キニュウ</t>
    </rPh>
    <phoneticPr fontId="11"/>
  </si>
  <si>
    <t>①退去者</t>
    <rPh sb="1" eb="4">
      <t>タイキョシャ</t>
    </rPh>
    <phoneticPr fontId="1"/>
  </si>
  <si>
    <t>申請中・不明</t>
    <rPh sb="0" eb="2">
      <t>シンセイ</t>
    </rPh>
    <rPh sb="2" eb="3">
      <t>チュウ</t>
    </rPh>
    <rPh sb="4" eb="6">
      <t>フメイ</t>
    </rPh>
    <phoneticPr fontId="1"/>
  </si>
  <si>
    <t>※ 一時的に入院して貴施設等以外の居場所に移った場合は、退院後の居場所をご記入ください。</t>
  </si>
  <si>
    <t>　1) 自宅 （※ 兄弟・子ども・親戚等の家含む）</t>
    <rPh sb="4" eb="6">
      <t>ジタク</t>
    </rPh>
    <rPh sb="10" eb="12">
      <t>キョウダイ</t>
    </rPh>
    <rPh sb="13" eb="14">
      <t>コ</t>
    </rPh>
    <rPh sb="17" eb="19">
      <t>シンセキ</t>
    </rPh>
    <rPh sb="19" eb="20">
      <t>トウ</t>
    </rPh>
    <rPh sb="21" eb="22">
      <t>イエ</t>
    </rPh>
    <rPh sb="22" eb="23">
      <t>フク</t>
    </rPh>
    <phoneticPr fontId="1"/>
  </si>
  <si>
    <t>　3）軽費老人ホーム（特定施設除く）</t>
    <phoneticPr fontId="1"/>
  </si>
  <si>
    <t>　4) サービス付き高齢者向け住宅（特定施設除く）</t>
    <phoneticPr fontId="1"/>
  </si>
  <si>
    <t>　10) 病院・診療所（上記「9」を除く）
　　※一時的な入院は含みません。</t>
    <rPh sb="5" eb="7">
      <t>ビョウイン</t>
    </rPh>
    <rPh sb="8" eb="11">
      <t>シンリョウジョ</t>
    </rPh>
    <rPh sb="12" eb="14">
      <t>ジョウキ</t>
    </rPh>
    <rPh sb="18" eb="19">
      <t>ノゾ</t>
    </rPh>
    <rPh sb="25" eb="28">
      <t>イチジテキ</t>
    </rPh>
    <rPh sb="29" eb="31">
      <t>ニュウイン</t>
    </rPh>
    <rPh sb="32" eb="33">
      <t>フク</t>
    </rPh>
    <phoneticPr fontId="1"/>
  </si>
  <si>
    <t>　11) 特別養護老人ホーム</t>
    <phoneticPr fontId="1"/>
  </si>
  <si>
    <t>　12) 地域密着型特別養護老人ホーム</t>
    <phoneticPr fontId="1"/>
  </si>
  <si>
    <t>　14) 行先を把握していない</t>
    <rPh sb="5" eb="7">
      <t>イキサキ</t>
    </rPh>
    <rPh sb="8" eb="10">
      <t>ハアク</t>
    </rPh>
    <phoneticPr fontId="1"/>
  </si>
  <si>
    <t>　合計☆</t>
    <phoneticPr fontId="1"/>
  </si>
  <si>
    <t>※死亡した方は除く、退去者についてお答えください。</t>
    <rPh sb="1" eb="3">
      <t>シボウ</t>
    </rPh>
    <rPh sb="5" eb="6">
      <t>カタ</t>
    </rPh>
    <rPh sb="7" eb="8">
      <t>ノゾ</t>
    </rPh>
    <rPh sb="10" eb="12">
      <t>タイキョ</t>
    </rPh>
    <rPh sb="12" eb="13">
      <t>シャ</t>
    </rPh>
    <rPh sb="18" eb="19">
      <t>コタ</t>
    </rPh>
    <phoneticPr fontId="1"/>
  </si>
  <si>
    <t>３つまで〇</t>
    <phoneticPr fontId="1"/>
  </si>
  <si>
    <t>　1) 必要な生活支援が発生・増大したから</t>
    <rPh sb="4" eb="6">
      <t>ヒツヨウ</t>
    </rPh>
    <rPh sb="7" eb="9">
      <t>セイカツ</t>
    </rPh>
    <rPh sb="9" eb="11">
      <t>シエン</t>
    </rPh>
    <rPh sb="12" eb="14">
      <t>ハッセイ</t>
    </rPh>
    <rPh sb="15" eb="17">
      <t>ゾウダイ</t>
    </rPh>
    <phoneticPr fontId="1"/>
  </si>
  <si>
    <t>　2) 必要な身体介護が発生・増大したから</t>
    <phoneticPr fontId="1"/>
  </si>
  <si>
    <t>　4) 医療的ケア・医療処置の必要性が高まったから</t>
    <phoneticPr fontId="1"/>
  </si>
  <si>
    <t>　5) 「1」～「4」以外の状態像が悪化したから</t>
    <phoneticPr fontId="1"/>
  </si>
  <si>
    <t>　6) 入所・入居者の状態等が改善したから</t>
    <phoneticPr fontId="1"/>
  </si>
  <si>
    <r>
      <t>　7)</t>
    </r>
    <r>
      <rPr>
        <sz val="9"/>
        <color theme="1"/>
        <rFont val="游ゴシック"/>
        <family val="3"/>
        <charset val="128"/>
        <scheme val="minor"/>
      </rPr>
      <t xml:space="preserve"> 入所・入居者が、必要な居宅サービスの利用を望まなかったから</t>
    </r>
    <phoneticPr fontId="1"/>
  </si>
  <si>
    <t>　8) 費用負担が重くなったから</t>
    <phoneticPr fontId="1"/>
  </si>
  <si>
    <t>　9) 本人が希望したから</t>
    <rPh sb="4" eb="6">
      <t>ホンニン</t>
    </rPh>
    <rPh sb="7" eb="9">
      <t>キボウ</t>
    </rPh>
    <phoneticPr fontId="1"/>
  </si>
  <si>
    <t>　10) その他</t>
    <phoneticPr fontId="1"/>
  </si>
  <si>
    <t>合計</t>
    <rPh sb="0" eb="2">
      <t>ゴウケイ</t>
    </rPh>
    <phoneticPr fontId="1"/>
  </si>
  <si>
    <t>※１人でも受け入れが可能であれば、○とご記入ください。</t>
    <rPh sb="2" eb="3">
      <t>ニン</t>
    </rPh>
    <rPh sb="5" eb="6">
      <t>ウ</t>
    </rPh>
    <rPh sb="7" eb="8">
      <t>イ</t>
    </rPh>
    <rPh sb="10" eb="12">
      <t>カノウ</t>
    </rPh>
    <rPh sb="20" eb="22">
      <t>キニュウ</t>
    </rPh>
    <phoneticPr fontId="1"/>
  </si>
  <si>
    <t>※病院等への搬送後に死亡した場合、搬送先で死亡したケースは「②貴施設等での死亡」、
　搬送先からの転院等の後に死亡した場合は「①退去者」に含めてください。</t>
    <rPh sb="10" eb="12">
      <t>シボウ</t>
    </rPh>
    <rPh sb="14" eb="16">
      <t>バアイ</t>
    </rPh>
    <rPh sb="51" eb="52">
      <t>トウ</t>
    </rPh>
    <rPh sb="53" eb="54">
      <t>ノチ</t>
    </rPh>
    <phoneticPr fontId="1"/>
  </si>
  <si>
    <t>※搬送先からの転院等の後に死亡した場合は、死亡ではなく「居所変更」として、該当する行先にカウントして
　ください。</t>
    <rPh sb="9" eb="10">
      <t>トウ</t>
    </rPh>
    <rPh sb="11" eb="12">
      <t>ノチ</t>
    </rPh>
    <rPh sb="21" eb="23">
      <t>シボウ</t>
    </rPh>
    <phoneticPr fontId="1"/>
  </si>
  <si>
    <r>
      <t>　15) 死亡</t>
    </r>
    <r>
      <rPr>
        <sz val="9"/>
        <rFont val="游ゴシック"/>
        <family val="3"/>
        <charset val="128"/>
        <scheme val="minor"/>
      </rPr>
      <t>（※搬送先での死亡を含む）</t>
    </r>
    <rPh sb="5" eb="7">
      <t>シボウ</t>
    </rPh>
    <rPh sb="9" eb="12">
      <t>ハンソウサキ</t>
    </rPh>
    <rPh sb="14" eb="16">
      <t>シボウ</t>
    </rPh>
    <rPh sb="17" eb="18">
      <t>フク</t>
    </rPh>
    <phoneticPr fontId="1"/>
  </si>
  <si>
    <t>設問No.→</t>
    <rPh sb="0" eb="2">
      <t>セツモン</t>
    </rPh>
    <phoneticPr fontId="1"/>
  </si>
  <si>
    <t>Q1 ｻｰﾋﾞｽ種別</t>
  </si>
  <si>
    <t>Q2-1 施設等の名称</t>
    <rPh sb="5" eb="7">
      <t>シセツ</t>
    </rPh>
    <rPh sb="7" eb="8">
      <t>トウ</t>
    </rPh>
    <rPh sb="9" eb="11">
      <t>メイショウ</t>
    </rPh>
    <phoneticPr fontId="21"/>
  </si>
  <si>
    <t>Q2-2 定員数</t>
  </si>
  <si>
    <t>Q2-2sq 定員数_単位</t>
  </si>
  <si>
    <t>Q2-3 入所・入居者数</t>
    <rPh sb="8" eb="11">
      <t>ニュウキョシャ</t>
    </rPh>
    <rPh sb="11" eb="12">
      <t>スウ</t>
    </rPh>
    <phoneticPr fontId="21"/>
  </si>
  <si>
    <t>Q2-4 待機者数</t>
  </si>
  <si>
    <t>Q2-5 特別養護老人ﾎｰﾑの待機者数</t>
  </si>
  <si>
    <t>Q3-1 入所者数_自立</t>
  </si>
  <si>
    <t>Q3-2 入所者数_要支援1</t>
  </si>
  <si>
    <t>Q3-3 入所者数_要支援2</t>
  </si>
  <si>
    <t>Q3-4 入所者数_要介護1</t>
  </si>
  <si>
    <t>Q3-5 入所者数_要介護2</t>
  </si>
  <si>
    <t>Q3-6 入所者数_要介護3</t>
  </si>
  <si>
    <t>Q3-7 入所者数_要介護4</t>
  </si>
  <si>
    <t>Q3-8 入所者数_要介護5</t>
  </si>
  <si>
    <t>Q3-9 入所者数_申請中・不明</t>
    <rPh sb="14" eb="16">
      <t>フメイ</t>
    </rPh>
    <phoneticPr fontId="21"/>
  </si>
  <si>
    <t>Q4-1 医療処置数_点滴の管理</t>
  </si>
  <si>
    <t>Q4-2 医療処置数_中心静脈栄養</t>
  </si>
  <si>
    <t>Q4-3 医療処置数_透析</t>
  </si>
  <si>
    <t>Q4-4 医療処置数_ｽﾄｰﾏの処置</t>
  </si>
  <si>
    <t>Q4-5 医療処置数_酸素療法</t>
  </si>
  <si>
    <t>Q4-6 医療処置数_ﾚｽﾋﾟﾚｰﾀｰ</t>
  </si>
  <si>
    <t>Q4-7 医療処置数_気管切開の処置</t>
  </si>
  <si>
    <t>Q4-8 医療処置数_疼痛の看護</t>
  </si>
  <si>
    <t>Q4-9 医療処置数_経管栄養</t>
  </si>
  <si>
    <t>Q4-10 医療処置数_ﾓﾆﾀｰ測定</t>
  </si>
  <si>
    <t>Q4-11 医療処置数_褥瘡の処置</t>
  </si>
  <si>
    <t>Q4-12 医療処置数_ｶﾃｰﾃﾙ</t>
  </si>
  <si>
    <t>Q4-13 医療処置数_喀痰吸引</t>
  </si>
  <si>
    <t>Q4-14 医療処置数_ｲﾝｽﾘﾝ注射</t>
  </si>
  <si>
    <t>Q4-14 対応可能な医療処置はない</t>
    <rPh sb="6" eb="10">
      <t>タイオウカノウ</t>
    </rPh>
    <rPh sb="11" eb="15">
      <t>イリョウショチ</t>
    </rPh>
    <phoneticPr fontId="1"/>
  </si>
  <si>
    <t>SA</t>
  </si>
  <si>
    <t>FA</t>
    <phoneticPr fontId="21"/>
  </si>
  <si>
    <t>NA</t>
  </si>
  <si>
    <t>SA</t>
    <phoneticPr fontId="1"/>
  </si>
  <si>
    <t>NA</t>
    <phoneticPr fontId="1"/>
  </si>
  <si>
    <t>FA</t>
    <phoneticPr fontId="1"/>
  </si>
  <si>
    <t>Q5　医療処置を受けている入所・入居者数</t>
    <rPh sb="3" eb="7">
      <t>イリョウショチ</t>
    </rPh>
    <rPh sb="8" eb="9">
      <t>ウ</t>
    </rPh>
    <rPh sb="13" eb="15">
      <t>ニュウショ</t>
    </rPh>
    <rPh sb="16" eb="19">
      <t>ニュウキョシャ</t>
    </rPh>
    <rPh sb="19" eb="20">
      <t>スウ</t>
    </rPh>
    <phoneticPr fontId="1"/>
  </si>
  <si>
    <t>Q6 新規の入所･入居者数（合計）</t>
    <rPh sb="3" eb="5">
      <t>シンキ</t>
    </rPh>
    <rPh sb="14" eb="16">
      <t>ゴウケイ</t>
    </rPh>
    <phoneticPr fontId="21"/>
  </si>
  <si>
    <t>Q7-1-1 入所前の居場所_市内:自宅</t>
    <rPh sb="7" eb="9">
      <t>ニュウショ</t>
    </rPh>
    <rPh sb="9" eb="10">
      <t>マエ</t>
    </rPh>
    <rPh sb="11" eb="14">
      <t>イバショ</t>
    </rPh>
    <phoneticPr fontId="21"/>
  </si>
  <si>
    <t>Q7-2-1 入所前の居場所_市内:住宅型有料老人ﾎｰﾑ</t>
  </si>
  <si>
    <t>Q7-3-1 入所前の居場所_市内:軽費老人ﾎｰﾑ</t>
    <rPh sb="18" eb="20">
      <t>ケイヒ</t>
    </rPh>
    <rPh sb="20" eb="22">
      <t>ロウジン</t>
    </rPh>
    <phoneticPr fontId="21"/>
  </si>
  <si>
    <t>Q7-4-1 入所前の居場所_市内:ｻｰﾋﾞｽ付き高齢者向け住宅</t>
  </si>
  <si>
    <t>Q7-5-1 入所前の居場所_市内:ｸﾞﾙｰﾌﾟﾎｰﾑ</t>
  </si>
  <si>
    <t>Q7-6-1 入所前の居場所_市内:特定施設</t>
  </si>
  <si>
    <t>Q7-7-1 入所前の居場所_市内:地域密着型特定施設</t>
  </si>
  <si>
    <t>Q7-8-1 入所前の居場所_市内:介護老人保健施設</t>
  </si>
  <si>
    <t>Q7-10-1 入所前の居場所_市内:特別養護老人ﾎｰﾑ</t>
  </si>
  <si>
    <t>Q7-11-1 入所前の居場所_市内:地域密着型特別養護老人ﾎｰﾑ</t>
  </si>
  <si>
    <t>Q7-12-1 入所前の居場所_市内:病院・診療所</t>
  </si>
  <si>
    <t>Q7-12-1 入所前の居場所_市内:その他</t>
  </si>
  <si>
    <t>Q7-1-2 入所前の居場所_市外:自宅</t>
    <rPh sb="7" eb="9">
      <t>ニュウショ</t>
    </rPh>
    <rPh sb="9" eb="10">
      <t>マエ</t>
    </rPh>
    <rPh sb="11" eb="14">
      <t>イバショ</t>
    </rPh>
    <phoneticPr fontId="21"/>
  </si>
  <si>
    <t>Q7-2-2 入所前の居場所_市外:住宅型有料老人ﾎｰﾑ</t>
  </si>
  <si>
    <t>Q7-3-2 入所前の居場所_市外:軽費老人ﾎｰﾑ</t>
    <rPh sb="18" eb="20">
      <t>ケイヒ</t>
    </rPh>
    <rPh sb="20" eb="22">
      <t>ロウジン</t>
    </rPh>
    <phoneticPr fontId="21"/>
  </si>
  <si>
    <t>Q7-4-2 入所前の居場所_市外:ｻｰﾋﾞｽ付き高齢者向け住宅</t>
  </si>
  <si>
    <t>Q7-5-2 入所前の居場所_市外:ｸﾞﾙｰﾌﾟﾎｰﾑ</t>
  </si>
  <si>
    <t>Q7-6-2 入所前の居場所_市外:特定施設</t>
  </si>
  <si>
    <t>Q7-7-2 入所前の居場所_市外:地域密着型特定施設</t>
  </si>
  <si>
    <t>Q7-8-2 入所前の居場所_市外:介護老人保健施設</t>
  </si>
  <si>
    <t>Q7-10-2 入所前の居場所_市外:特別養護老人ﾎｰﾑ</t>
  </si>
  <si>
    <t>Q7-11-2 入所前の居場所_市外:地域密着型特別養護老人ﾎｰﾑ</t>
  </si>
  <si>
    <t>Q7-12-2 入所前の居場所_市外:病院・診療所</t>
    <rPh sb="19" eb="21">
      <t>ビョウイン</t>
    </rPh>
    <rPh sb="22" eb="25">
      <t>シンリョウジョ</t>
    </rPh>
    <phoneticPr fontId="1"/>
  </si>
  <si>
    <t>Q7-12-2 入所前の居場所_市外:その他</t>
  </si>
  <si>
    <t>Q7-13 入所前の居場所_把握していない</t>
    <rPh sb="14" eb="16">
      <t>ハアク</t>
    </rPh>
    <phoneticPr fontId="21"/>
  </si>
  <si>
    <t>Q7-14 入所前の居場所_合計</t>
    <rPh sb="14" eb="16">
      <t>ゴウケイ</t>
    </rPh>
    <phoneticPr fontId="21"/>
  </si>
  <si>
    <t>Q9 退去者数（合計）</t>
    <rPh sb="3" eb="6">
      <t>タイキョシャ</t>
    </rPh>
    <rPh sb="8" eb="10">
      <t>ゴウケイ</t>
    </rPh>
    <phoneticPr fontId="21"/>
  </si>
  <si>
    <t>Q9-1 退去者数_自立</t>
    <rPh sb="5" eb="7">
      <t>タイキョ</t>
    </rPh>
    <phoneticPr fontId="21"/>
  </si>
  <si>
    <t>Q9-2 退去者数_要支援1</t>
    <rPh sb="5" eb="7">
      <t>タイキョ</t>
    </rPh>
    <rPh sb="10" eb="13">
      <t>ヨウシエン</t>
    </rPh>
    <phoneticPr fontId="21"/>
  </si>
  <si>
    <t>Q9-3 退去者数_要支援2</t>
    <rPh sb="5" eb="7">
      <t>タイキョ</t>
    </rPh>
    <rPh sb="10" eb="13">
      <t>ヨウシエン</t>
    </rPh>
    <phoneticPr fontId="21"/>
  </si>
  <si>
    <t>Q9-4 退去者数_要介護1</t>
    <rPh sb="5" eb="7">
      <t>タイキョ</t>
    </rPh>
    <rPh sb="10" eb="11">
      <t>ヨウ</t>
    </rPh>
    <rPh sb="11" eb="13">
      <t>カイゴ</t>
    </rPh>
    <phoneticPr fontId="21"/>
  </si>
  <si>
    <t>Q9-5 退去者数_要介護2</t>
    <rPh sb="5" eb="7">
      <t>タイキョ</t>
    </rPh>
    <rPh sb="10" eb="11">
      <t>ヨウ</t>
    </rPh>
    <rPh sb="11" eb="13">
      <t>カイゴ</t>
    </rPh>
    <phoneticPr fontId="21"/>
  </si>
  <si>
    <t>Q9-6 退去者数_要介護3</t>
    <rPh sb="5" eb="7">
      <t>タイキョ</t>
    </rPh>
    <rPh sb="10" eb="11">
      <t>ヨウ</t>
    </rPh>
    <rPh sb="11" eb="13">
      <t>カイゴ</t>
    </rPh>
    <phoneticPr fontId="21"/>
  </si>
  <si>
    <t>Q9-5 退去者数_要介護4</t>
    <rPh sb="5" eb="7">
      <t>タイキョ</t>
    </rPh>
    <rPh sb="10" eb="11">
      <t>ヨウ</t>
    </rPh>
    <rPh sb="11" eb="13">
      <t>カイゴ</t>
    </rPh>
    <phoneticPr fontId="21"/>
  </si>
  <si>
    <t>Q9-6 退去者数_要介護5</t>
    <rPh sb="5" eb="7">
      <t>タイキョ</t>
    </rPh>
    <rPh sb="10" eb="11">
      <t>ヨウ</t>
    </rPh>
    <rPh sb="11" eb="13">
      <t>カイゴ</t>
    </rPh>
    <phoneticPr fontId="21"/>
  </si>
  <si>
    <t>Q9-7 退去者数_新規申請中</t>
    <rPh sb="5" eb="7">
      <t>タイキョ</t>
    </rPh>
    <rPh sb="10" eb="12">
      <t>シンキ</t>
    </rPh>
    <rPh sb="12" eb="15">
      <t>シンセイチュウ</t>
    </rPh>
    <phoneticPr fontId="21"/>
  </si>
  <si>
    <t>Q9-8 退去者数_死亡</t>
    <rPh sb="5" eb="7">
      <t>タイキョ</t>
    </rPh>
    <rPh sb="10" eb="12">
      <t>シボウ</t>
    </rPh>
    <phoneticPr fontId="21"/>
  </si>
  <si>
    <t>Q9-9 退去者数_合計</t>
    <rPh sb="5" eb="7">
      <t>タイキョ</t>
    </rPh>
    <rPh sb="10" eb="12">
      <t>ゴウケイ</t>
    </rPh>
    <phoneticPr fontId="21"/>
  </si>
  <si>
    <t>Q10-1-1 退去先_市内:自宅</t>
    <rPh sb="8" eb="10">
      <t>タイキョ</t>
    </rPh>
    <rPh sb="10" eb="11">
      <t>サキ</t>
    </rPh>
    <phoneticPr fontId="21"/>
  </si>
  <si>
    <t>Q10-2-1 退去先_市内:住宅型有料老人ﾎｰﾑ</t>
  </si>
  <si>
    <t>Q10-3-1 退去先_市内:軽費老人ﾎｰﾑ</t>
    <rPh sb="15" eb="17">
      <t>ケイヒ</t>
    </rPh>
    <rPh sb="17" eb="19">
      <t>ロウジン</t>
    </rPh>
    <phoneticPr fontId="21"/>
  </si>
  <si>
    <t>Q10-4-1 退去先_市内:ｻｰﾋﾞｽ付き高齢者向け住宅</t>
  </si>
  <si>
    <t>Q10-5-1 退去先_市内:ｸﾞﾙｰﾌﾟﾎｰﾑ</t>
  </si>
  <si>
    <t>Q10-6-1 退去先_市内:特定施設</t>
  </si>
  <si>
    <t>Q10-7-1 退去先_市内:地域密着型特定施設</t>
  </si>
  <si>
    <t>Q10-8-1 退去先_市内:介護老人保健施設</t>
  </si>
  <si>
    <t>Q10-10-1 退去先_市内:「9」を除く病院・診療所</t>
    <rPh sb="20" eb="21">
      <t>ノゾ</t>
    </rPh>
    <rPh sb="22" eb="24">
      <t>ビョウイン</t>
    </rPh>
    <rPh sb="25" eb="28">
      <t>シンリョウジョ</t>
    </rPh>
    <phoneticPr fontId="21"/>
  </si>
  <si>
    <t>Q10-11-1 退去先_市内:特別養護老人ﾎｰﾑ</t>
  </si>
  <si>
    <t>Q10-12-1 退去先_市内:地域密着型特別養護老人ﾎｰﾑ</t>
  </si>
  <si>
    <t>Q10-13-1 退去先_市内:その他</t>
  </si>
  <si>
    <t>Q10-1-2 退去先_市外:自宅</t>
  </si>
  <si>
    <t>Q10-2-2 退去先_市外:住宅型有料老人ﾎｰﾑ</t>
  </si>
  <si>
    <t>Q10-3-2 退去先_市外:軽費老人ﾎｰﾑ</t>
    <rPh sb="15" eb="17">
      <t>ケイヒ</t>
    </rPh>
    <rPh sb="17" eb="19">
      <t>ロウジン</t>
    </rPh>
    <phoneticPr fontId="21"/>
  </si>
  <si>
    <t>Q10-4-2 退去先_市外:ｻｰﾋﾞｽ付き高齢者向け住宅</t>
  </si>
  <si>
    <t>Q10-5-2 退去先_市外:ｸﾞﾙｰﾌﾟﾎｰﾑ</t>
  </si>
  <si>
    <t>Q10-6-2 退去先_市外:特定施設</t>
  </si>
  <si>
    <t>Q10-7-2 退去先_市外:地域密着型特定施設</t>
  </si>
  <si>
    <t>Q10-8-2 退去先_市外:介護老人保健施設</t>
  </si>
  <si>
    <t>Q10-10-2 退去先_市外:「9」を除く病院・診療所</t>
    <rPh sb="13" eb="15">
      <t>シガイ</t>
    </rPh>
    <rPh sb="20" eb="21">
      <t>ノゾ</t>
    </rPh>
    <rPh sb="22" eb="24">
      <t>ビョウイン</t>
    </rPh>
    <rPh sb="25" eb="28">
      <t>シンリョウジョ</t>
    </rPh>
    <phoneticPr fontId="21"/>
  </si>
  <si>
    <t>Q10-11-2 退去先_市外:特別養護老人ﾎｰﾑ</t>
  </si>
  <si>
    <t>Q10-12-2 退去先_市外:地域密着型特別養護老人ﾎｰﾑ</t>
  </si>
  <si>
    <t>Q10-13-2 退去先_市外:その他</t>
  </si>
  <si>
    <t>Q10-14 退去先_把握していない</t>
    <rPh sb="11" eb="13">
      <t>ハアク</t>
    </rPh>
    <phoneticPr fontId="21"/>
  </si>
  <si>
    <t>Q10-15 退去先_死亡</t>
    <rPh sb="11" eb="13">
      <t>シボウ</t>
    </rPh>
    <phoneticPr fontId="21"/>
  </si>
  <si>
    <t>Q10-16 退去先_合計</t>
    <rPh sb="11" eb="13">
      <t>ゴウケイ</t>
    </rPh>
    <phoneticPr fontId="21"/>
  </si>
  <si>
    <t>Q12　最も多い退去理由（自由回答）</t>
    <rPh sb="4" eb="5">
      <t>モット</t>
    </rPh>
    <rPh sb="6" eb="7">
      <t>オオ</t>
    </rPh>
    <rPh sb="8" eb="12">
      <t>タイキョリユウ</t>
    </rPh>
    <rPh sb="13" eb="17">
      <t>ジユウカイトウ</t>
    </rPh>
    <phoneticPr fontId="21"/>
  </si>
  <si>
    <t>Q11-1　退去理由_生活支援</t>
    <rPh sb="8" eb="10">
      <t>リユウ</t>
    </rPh>
    <rPh sb="11" eb="15">
      <t>セイカツシエン</t>
    </rPh>
    <phoneticPr fontId="21"/>
  </si>
  <si>
    <t>Q11-2　退去理由_身体介護</t>
    <rPh sb="8" eb="10">
      <t>リユウ</t>
    </rPh>
    <rPh sb="11" eb="15">
      <t>シンタイカイゴ</t>
    </rPh>
    <phoneticPr fontId="21"/>
  </si>
  <si>
    <t>Q11-3　退去理由_認知症</t>
    <rPh sb="8" eb="10">
      <t>リユウ</t>
    </rPh>
    <rPh sb="11" eb="14">
      <t>ニンチショウ</t>
    </rPh>
    <phoneticPr fontId="21"/>
  </si>
  <si>
    <t>Q11-4　退去理由_医療的ケア</t>
    <rPh sb="8" eb="10">
      <t>リユウ</t>
    </rPh>
    <rPh sb="11" eb="14">
      <t>イリョウテキ</t>
    </rPh>
    <phoneticPr fontId="21"/>
  </si>
  <si>
    <t>Q11-5　退去理由_その他状態像の悪化</t>
    <rPh sb="8" eb="10">
      <t>リユウ</t>
    </rPh>
    <rPh sb="13" eb="14">
      <t>ホカ</t>
    </rPh>
    <rPh sb="14" eb="17">
      <t>ジョウタイゾウ</t>
    </rPh>
    <rPh sb="18" eb="20">
      <t>アッカ</t>
    </rPh>
    <phoneticPr fontId="21"/>
  </si>
  <si>
    <t>Q11-6　退去理由_状態等の改善</t>
    <rPh sb="8" eb="10">
      <t>リユウ</t>
    </rPh>
    <rPh sb="11" eb="14">
      <t>ジョウタイトウ</t>
    </rPh>
    <rPh sb="15" eb="17">
      <t>カイゼン</t>
    </rPh>
    <phoneticPr fontId="21"/>
  </si>
  <si>
    <t>Q11-7　退去理由_居宅サービス利用を望まなかった</t>
    <rPh sb="8" eb="10">
      <t>リユウ</t>
    </rPh>
    <rPh sb="11" eb="13">
      <t>キョタク</t>
    </rPh>
    <rPh sb="18" eb="19">
      <t>ノゾ</t>
    </rPh>
    <phoneticPr fontId="21"/>
  </si>
  <si>
    <t>Q11-8　退去理由_費用負担</t>
    <rPh sb="8" eb="10">
      <t>リユウ</t>
    </rPh>
    <rPh sb="11" eb="15">
      <t>ヒヨウフタン</t>
    </rPh>
    <phoneticPr fontId="21"/>
  </si>
  <si>
    <t>Q11-9　退去理由_本人の希望</t>
    <rPh sb="8" eb="10">
      <t>リユウ</t>
    </rPh>
    <rPh sb="11" eb="13">
      <t>ホンニン</t>
    </rPh>
    <rPh sb="14" eb="16">
      <t>キボウ</t>
    </rPh>
    <phoneticPr fontId="21"/>
  </si>
  <si>
    <t>Q11-10　退去理由_その他</t>
    <rPh sb="9" eb="11">
      <t>リユウ</t>
    </rPh>
    <rPh sb="14" eb="15">
      <t>ホカ</t>
    </rPh>
    <phoneticPr fontId="21"/>
  </si>
  <si>
    <t>貴事業所についてご記入ください。</t>
    <rPh sb="0" eb="1">
      <t>キ</t>
    </rPh>
    <rPh sb="1" eb="4">
      <t>ジギョウショ</t>
    </rPh>
    <rPh sb="9" eb="11">
      <t>キニュウ</t>
    </rPh>
    <phoneticPr fontId="1"/>
  </si>
  <si>
    <t>事業所名</t>
    <rPh sb="0" eb="4">
      <t>ジギョウショメイ</t>
    </rPh>
    <phoneticPr fontId="1"/>
  </si>
  <si>
    <t>ご担当者氏名</t>
    <rPh sb="1" eb="4">
      <t>タントウシャ</t>
    </rPh>
    <rPh sb="4" eb="6">
      <t>シメイ</t>
    </rPh>
    <phoneticPr fontId="1"/>
  </si>
  <si>
    <t>電話番号</t>
    <rPh sb="0" eb="4">
      <t>デンワバンゴウ</t>
    </rPh>
    <phoneticPr fontId="1"/>
  </si>
  <si>
    <t>Eメールアドレス</t>
    <phoneticPr fontId="1"/>
  </si>
  <si>
    <t>調査は以上となります。ご協力ありがとうございました。</t>
    <rPh sb="0" eb="2">
      <t>チョウサ</t>
    </rPh>
    <rPh sb="3" eb="5">
      <t>イジョウ</t>
    </rPh>
    <rPh sb="12" eb="14">
      <t>キョウリョク</t>
    </rPh>
    <phoneticPr fontId="1"/>
  </si>
  <si>
    <r>
      <rPr>
        <sz val="9"/>
        <rFont val="游ゴシック"/>
        <family val="3"/>
        <charset val="128"/>
        <scheme val="minor"/>
      </rPr>
      <t xml:space="preserve">②貴施設等
での死亡
</t>
    </r>
    <r>
      <rPr>
        <sz val="8"/>
        <rFont val="游ゴシック"/>
        <family val="3"/>
        <charset val="128"/>
        <scheme val="minor"/>
      </rPr>
      <t>※搬送先での死亡を含む</t>
    </r>
    <rPh sb="1" eb="2">
      <t>キ</t>
    </rPh>
    <rPh sb="2" eb="5">
      <t>シセツトウ</t>
    </rPh>
    <rPh sb="8" eb="10">
      <t>シボウ</t>
    </rPh>
    <rPh sb="12" eb="15">
      <t>ハンソウサキ</t>
    </rPh>
    <rPh sb="17" eb="19">
      <t>シボウ</t>
    </rPh>
    <rPh sb="20" eb="21">
      <t>フク</t>
    </rPh>
    <phoneticPr fontId="1"/>
  </si>
  <si>
    <t>※ 一時的な入院等から貴施設等に戻った方、現在一時的に入院中の方（貴施設等との契約が継続している方）は含め
　ないでください。</t>
    <phoneticPr fontId="1"/>
  </si>
  <si>
    <t>Q13-1 事業所名</t>
    <rPh sb="6" eb="10">
      <t>ジギョウショメイ</t>
    </rPh>
    <phoneticPr fontId="1"/>
  </si>
  <si>
    <t>Q13-2 担当者名</t>
    <rPh sb="6" eb="9">
      <t>タントウシャ</t>
    </rPh>
    <rPh sb="9" eb="10">
      <t>メイ</t>
    </rPh>
    <phoneticPr fontId="1"/>
  </si>
  <si>
    <t>Q13-3 電話番号</t>
    <rPh sb="6" eb="10">
      <t>デンワバンゴウ</t>
    </rPh>
    <phoneticPr fontId="1"/>
  </si>
  <si>
    <t>Q13-4 Eメールアドレス</t>
    <phoneticPr fontId="1"/>
  </si>
  <si>
    <t xml:space="preserve">８．介護医療院 </t>
    <rPh sb="2" eb="6">
      <t>カイゴイリョウ</t>
    </rPh>
    <rPh sb="6" eb="7">
      <t>イン</t>
    </rPh>
    <phoneticPr fontId="11"/>
  </si>
  <si>
    <t>Q7-9-1 入所前の居場所_市内:介護医療院</t>
    <phoneticPr fontId="1"/>
  </si>
  <si>
    <t>Q7-9-2 入所前の居場所_市外:介護医療院</t>
    <phoneticPr fontId="1"/>
  </si>
  <si>
    <t>Q10-9-1 退去先_市内:介護医療院</t>
    <phoneticPr fontId="1"/>
  </si>
  <si>
    <t>Q10-9-2 退去先_市外:介護医療院</t>
    <phoneticPr fontId="1"/>
  </si>
  <si>
    <t>　9) 介護医療院</t>
    <rPh sb="4" eb="6">
      <t>カイゴ</t>
    </rPh>
    <phoneticPr fontId="1"/>
  </si>
  <si>
    <t>　3) 認知症の症状が悪化したから</t>
    <phoneticPr fontId="1"/>
  </si>
  <si>
    <t>集計用</t>
    <rPh sb="0" eb="3">
      <t>シュウケイヨウ</t>
    </rPh>
    <phoneticPr fontId="11"/>
  </si>
  <si>
    <t>問4-13計</t>
    <rPh sb="0" eb="1">
      <t>トイ</t>
    </rPh>
    <rPh sb="5" eb="6">
      <t>ケイ</t>
    </rPh>
    <phoneticPr fontId="11"/>
  </si>
  <si>
    <t>1住宅型</t>
    <rPh sb="1" eb="4">
      <t>ジュウタクガタ</t>
    </rPh>
    <phoneticPr fontId="11"/>
  </si>
  <si>
    <t>2軽費</t>
    <rPh sb="1" eb="3">
      <t>ケイヒ</t>
    </rPh>
    <phoneticPr fontId="11"/>
  </si>
  <si>
    <t>3サ高住</t>
    <rPh sb="2" eb="4">
      <t>コウジュウ</t>
    </rPh>
    <phoneticPr fontId="11"/>
  </si>
  <si>
    <t>4GH</t>
    <phoneticPr fontId="11"/>
  </si>
  <si>
    <t>5特定</t>
    <rPh sb="1" eb="3">
      <t>トクテイ</t>
    </rPh>
    <phoneticPr fontId="11"/>
  </si>
  <si>
    <t>6地密特定</t>
    <rPh sb="1" eb="3">
      <t>チミツ</t>
    </rPh>
    <rPh sb="3" eb="5">
      <t>トクテイ</t>
    </rPh>
    <phoneticPr fontId="11"/>
  </si>
  <si>
    <t>7老健</t>
    <rPh sb="1" eb="3">
      <t>ロウケン</t>
    </rPh>
    <phoneticPr fontId="11"/>
  </si>
  <si>
    <t>8介護医療院</t>
    <rPh sb="1" eb="6">
      <t>カイゴイリョウイン</t>
    </rPh>
    <phoneticPr fontId="11"/>
  </si>
  <si>
    <t>9特養</t>
    <rPh sb="1" eb="3">
      <t>トクヨウ</t>
    </rPh>
    <phoneticPr fontId="11"/>
  </si>
  <si>
    <t>10地密特養</t>
    <rPh sb="2" eb="4">
      <t>チミツ</t>
    </rPh>
    <rPh sb="4" eb="6">
      <t>トクヨウ</t>
    </rPh>
    <phoneticPr fontId="11"/>
  </si>
  <si>
    <t>Q1回答</t>
    <rPh sb="2" eb="4">
      <t>カイトウ</t>
    </rPh>
    <phoneticPr fontId="11"/>
  </si>
  <si>
    <t>集計用</t>
    <rPh sb="0" eb="3">
      <t>シュウケイヨウ</t>
    </rPh>
    <phoneticPr fontId="1"/>
  </si>
  <si>
    <t>Q8 退去者数（合計）</t>
    <rPh sb="3" eb="6">
      <t>タイキョシャ</t>
    </rPh>
    <rPh sb="8" eb="10">
      <t>ゴウケイ</t>
    </rPh>
    <phoneticPr fontId="21"/>
  </si>
  <si>
    <t>転記作業用</t>
    <rPh sb="0" eb="5">
      <t>テンキサギョウヨウ</t>
    </rPh>
    <phoneticPr fontId="11"/>
  </si>
  <si>
    <t>エラー</t>
    <phoneticPr fontId="11"/>
  </si>
  <si>
    <r>
      <t>問４　貴施設等で、以下の医療処置が必要な利用者の受け入れは可能ですか。（</t>
    </r>
    <r>
      <rPr>
        <b/>
        <u/>
        <sz val="10"/>
        <rFont val="游ゴシック"/>
        <family val="3"/>
        <charset val="128"/>
        <scheme val="minor"/>
      </rPr>
      <t>あてはまる項目全てに〇）</t>
    </r>
    <rPh sb="0" eb="1">
      <t>トイ</t>
    </rPh>
    <rPh sb="3" eb="4">
      <t>キ</t>
    </rPh>
    <rPh sb="4" eb="6">
      <t>シセツ</t>
    </rPh>
    <rPh sb="6" eb="7">
      <t>トウ</t>
    </rPh>
    <rPh sb="9" eb="11">
      <t>イカ</t>
    </rPh>
    <rPh sb="12" eb="16">
      <t>イリョウショチ</t>
    </rPh>
    <rPh sb="17" eb="19">
      <t>ヒツヨウ</t>
    </rPh>
    <rPh sb="20" eb="23">
      <t>リヨウシャ</t>
    </rPh>
    <rPh sb="24" eb="25">
      <t>ウ</t>
    </rPh>
    <rPh sb="26" eb="27">
      <t>イ</t>
    </rPh>
    <rPh sb="29" eb="31">
      <t>カノウ</t>
    </rPh>
    <rPh sb="41" eb="43">
      <t>コウモク</t>
    </rPh>
    <rPh sb="43" eb="44">
      <t>スベ</t>
    </rPh>
    <phoneticPr fontId="1"/>
  </si>
  <si>
    <r>
      <t>問５　現在、上記の医療処置を受けている入所・入居者の合計人数をご回答ください。</t>
    </r>
    <r>
      <rPr>
        <b/>
        <u/>
        <sz val="10"/>
        <rFont val="游ゴシック"/>
        <family val="3"/>
        <charset val="128"/>
        <scheme val="minor"/>
      </rPr>
      <t>（数値を記入）</t>
    </r>
    <rPh sb="0" eb="1">
      <t>トイ</t>
    </rPh>
    <rPh sb="3" eb="5">
      <t>ゲンザイ</t>
    </rPh>
    <rPh sb="6" eb="8">
      <t>ジョウキ</t>
    </rPh>
    <rPh sb="9" eb="11">
      <t>イリョウ</t>
    </rPh>
    <rPh sb="11" eb="13">
      <t>ショチ</t>
    </rPh>
    <rPh sb="14" eb="15">
      <t>ウ</t>
    </rPh>
    <rPh sb="19" eb="21">
      <t>ニュウショ</t>
    </rPh>
    <rPh sb="22" eb="25">
      <t>ニュウキョシャ</t>
    </rPh>
    <rPh sb="26" eb="28">
      <t>ゴウケイ</t>
    </rPh>
    <rPh sb="28" eb="30">
      <t>ニンズウ</t>
    </rPh>
    <rPh sb="32" eb="34">
      <t>カイトウ</t>
    </rPh>
    <rPh sb="40" eb="42">
      <t>スウチ</t>
    </rPh>
    <rPh sb="43" eb="45">
      <t>キニュウ</t>
    </rPh>
    <phoneticPr fontId="11"/>
  </si>
  <si>
    <t>問12　貴事業所で入居・入所者が退去するのはどのような場合が多いですか。よくあるケースについて
          お答えください。（自由回答）</t>
    <rPh sb="0" eb="1">
      <t>トイ</t>
    </rPh>
    <rPh sb="4" eb="8">
      <t>キジギョウショ</t>
    </rPh>
    <rPh sb="9" eb="11">
      <t>ニュウキョ</t>
    </rPh>
    <rPh sb="12" eb="14">
      <t>ニュウショ</t>
    </rPh>
    <rPh sb="14" eb="15">
      <t>シャ</t>
    </rPh>
    <rPh sb="16" eb="18">
      <t>タイキョ</t>
    </rPh>
    <rPh sb="27" eb="29">
      <t>バアイ</t>
    </rPh>
    <rPh sb="30" eb="31">
      <t>オオ</t>
    </rPh>
    <rPh sb="59" eb="60">
      <t>コタ</t>
    </rPh>
    <rPh sb="67" eb="69">
      <t>ジユウ</t>
    </rPh>
    <rPh sb="69" eb="71">
      <t>カイトウ</t>
    </rPh>
    <phoneticPr fontId="11"/>
  </si>
  <si>
    <r>
      <t>　5) 特別養護老人ホームの待機者数</t>
    </r>
    <r>
      <rPr>
        <sz val="8"/>
        <rFont val="游ゴシック"/>
        <family val="3"/>
        <charset val="128"/>
        <scheme val="minor"/>
      </rPr>
      <t>（申込者数）</t>
    </r>
    <rPh sb="4" eb="6">
      <t>トクベツ</t>
    </rPh>
    <rPh sb="6" eb="8">
      <t>ヨウゴ</t>
    </rPh>
    <rPh sb="8" eb="10">
      <t>ロウジン</t>
    </rPh>
    <rPh sb="14" eb="17">
      <t>タイキシャ</t>
    </rPh>
    <rPh sb="17" eb="18">
      <t>スウ</t>
    </rPh>
    <rPh sb="19" eb="22">
      <t>モウシコミシャ</t>
    </rPh>
    <rPh sb="22" eb="23">
      <t>スウ</t>
    </rPh>
    <phoneticPr fontId="11"/>
  </si>
  <si>
    <r>
      <t>問７　問６の過去１年間の新規の入所・入居者について、入所・入居する前の居場所別の人数をご記入ください。</t>
    </r>
    <r>
      <rPr>
        <b/>
        <u/>
        <sz val="10"/>
        <rFont val="游ゴシック"/>
        <family val="3"/>
        <charset val="128"/>
        <scheme val="minor"/>
      </rPr>
      <t>（数値を記入）</t>
    </r>
    <phoneticPr fontId="11"/>
  </si>
  <si>
    <r>
      <rPr>
        <sz val="10"/>
        <rFont val="游ゴシック"/>
        <family val="3"/>
        <charset val="128"/>
        <scheme val="minor"/>
      </rPr>
      <t xml:space="preserve">  </t>
    </r>
    <r>
      <rPr>
        <b/>
        <u/>
        <sz val="10"/>
        <rFont val="游ゴシック"/>
        <family val="3"/>
        <charset val="128"/>
        <scheme val="minor"/>
      </rPr>
      <t>（１つに○）</t>
    </r>
    <phoneticPr fontId="1"/>
  </si>
  <si>
    <t>問１　該当するサービス種別をご回答ください。</t>
    <rPh sb="0" eb="1">
      <t>トイ</t>
    </rPh>
    <rPh sb="3" eb="5">
      <t>ガイトウ</t>
    </rPh>
    <rPh sb="11" eb="13">
      <t>シュベツ</t>
    </rPh>
    <rPh sb="15" eb="17">
      <t>カイトウ</t>
    </rPh>
    <phoneticPr fontId="1"/>
  </si>
  <si>
    <t>※「2)定員数など」は、サービス付き高齢者向け住宅の場合は「住宅戸数」、住宅型有料老人ホーム・軽費
　老人ホームの場合は「居室数」、その他の施設等の場合は「定員数」をご回答ください。</t>
    <rPh sb="4" eb="7">
      <t>テイインスウ</t>
    </rPh>
    <rPh sb="16" eb="17">
      <t>ツ</t>
    </rPh>
    <rPh sb="18" eb="21">
      <t>コウレイシャ</t>
    </rPh>
    <rPh sb="21" eb="22">
      <t>ム</t>
    </rPh>
    <rPh sb="23" eb="25">
      <t>ジュウタク</t>
    </rPh>
    <rPh sb="26" eb="28">
      <t>バアイ</t>
    </rPh>
    <rPh sb="30" eb="32">
      <t>ジュウタク</t>
    </rPh>
    <rPh sb="32" eb="34">
      <t>コスウ</t>
    </rPh>
    <rPh sb="36" eb="39">
      <t>ジュウタクガタ</t>
    </rPh>
    <rPh sb="39" eb="43">
      <t>ユウリョウロウジン</t>
    </rPh>
    <rPh sb="47" eb="49">
      <t>ケイヒ</t>
    </rPh>
    <rPh sb="51" eb="53">
      <t>ロウジン</t>
    </rPh>
    <rPh sb="57" eb="59">
      <t>バアイ</t>
    </rPh>
    <rPh sb="61" eb="63">
      <t>キョシツ</t>
    </rPh>
    <rPh sb="63" eb="64">
      <t>スウ</t>
    </rPh>
    <rPh sb="68" eb="69">
      <t>ホカ</t>
    </rPh>
    <rPh sb="70" eb="72">
      <t>シセツ</t>
    </rPh>
    <rPh sb="72" eb="73">
      <t>トウ</t>
    </rPh>
    <rPh sb="74" eb="76">
      <t>バアイ</t>
    </rPh>
    <rPh sb="78" eb="81">
      <t>テイインスウ</t>
    </rPh>
    <rPh sb="84" eb="86">
      <t>カイトウ</t>
    </rPh>
    <phoneticPr fontId="1"/>
  </si>
  <si>
    <r>
      <t>問３　現在の入所・入居者の要支援・要介護度別の人数について、ご記入ください。</t>
    </r>
    <r>
      <rPr>
        <b/>
        <u/>
        <sz val="10"/>
        <rFont val="游ゴシック"/>
        <family val="3"/>
        <charset val="128"/>
        <scheme val="minor"/>
      </rPr>
      <t>（数値を記入）</t>
    </r>
    <rPh sb="0" eb="1">
      <t>トイ</t>
    </rPh>
    <rPh sb="3" eb="5">
      <t>ゲンザイ</t>
    </rPh>
    <rPh sb="6" eb="8">
      <t>ニュウショ</t>
    </rPh>
    <rPh sb="9" eb="12">
      <t>ニュウキョシャ</t>
    </rPh>
    <rPh sb="13" eb="16">
      <t>ヨウシエン</t>
    </rPh>
    <rPh sb="17" eb="21">
      <t>ヨウカイゴド</t>
    </rPh>
    <rPh sb="21" eb="22">
      <t>ベツ</t>
    </rPh>
    <rPh sb="23" eb="25">
      <t>ニンズウ</t>
    </rPh>
    <rPh sb="31" eb="33">
      <t>キニュウ</t>
    </rPh>
    <rPh sb="39" eb="41">
      <t>スウチ</t>
    </rPh>
    <rPh sb="42" eb="44">
      <t>キニュウ</t>
    </rPh>
    <phoneticPr fontId="1"/>
  </si>
  <si>
    <r>
      <t xml:space="preserve">合計☆
</t>
    </r>
    <r>
      <rPr>
        <sz val="9"/>
        <color theme="1"/>
        <rFont val="游ゴシック"/>
        <family val="3"/>
        <charset val="128"/>
        <scheme val="minor"/>
      </rPr>
      <t>※①②の
合計</t>
    </r>
    <rPh sb="0" eb="2">
      <t>ゴウケイ</t>
    </rPh>
    <rPh sb="10" eb="12">
      <t>ゴウケイ</t>
    </rPh>
    <phoneticPr fontId="1"/>
  </si>
  <si>
    <t>Q4-1 受け入れ可能な医療処置_点滴の管理</t>
    <phoneticPr fontId="1"/>
  </si>
  <si>
    <t>Q4-2 受け入れ可能な医療処置_中心静脈栄養</t>
  </si>
  <si>
    <t>Q4-3 受け入れ可能な医療処置_透析</t>
  </si>
  <si>
    <t>Q4-4 受け入れ可能な医療処置_ｽﾄｰﾏの処置</t>
  </si>
  <si>
    <t>Q4-5 受け入れ可能な医療処置_酸素療法</t>
  </si>
  <si>
    <t>Q4-6 受け入れ可能な医療処置_ﾚｽﾋﾟﾚｰﾀｰ</t>
  </si>
  <si>
    <t>Q4-7 受け入れ可能な医療処置_気管切開の処置</t>
  </si>
  <si>
    <t>Q4-8 受け入れ可能な医療処置_疼痛の看護</t>
  </si>
  <si>
    <t>Q4-9 受け入れ可能な医療処置_経管栄養</t>
  </si>
  <si>
    <t>Q4-10 受け入れ可能な医療処置_ﾓﾆﾀｰ測定</t>
  </si>
  <si>
    <t>Q4-11 受け入れ可能な医療処置_褥瘡の処置</t>
  </si>
  <si>
    <t>Q4-12 受け入れ可能な医療処置_ｶﾃｰﾃﾙ</t>
  </si>
  <si>
    <t>Q4-13 受け入れ可能な医療処置_喀痰吸引</t>
  </si>
  <si>
    <t>Q4-14 受け入れ可能な医療処置_ｲﾝｽﾘﾝ注射</t>
  </si>
  <si>
    <t>MA</t>
  </si>
  <si>
    <t>Q12　よくある退居のケース（自由回答）</t>
    <rPh sb="8" eb="10">
      <t>タイキョ</t>
    </rPh>
    <rPh sb="15" eb="19">
      <t>ジユウカイトウ</t>
    </rPh>
    <phoneticPr fontId="21"/>
  </si>
  <si>
    <t>Q5　医療処置を受けている入所・入居者数</t>
    <rPh sb="3" eb="7">
      <t>イリョウショチ</t>
    </rPh>
    <rPh sb="8" eb="9">
      <t>ウ</t>
    </rPh>
    <rPh sb="13" eb="15">
      <t>ニュウショ</t>
    </rPh>
    <rPh sb="16" eb="19">
      <t>ニュウキョシャ</t>
    </rPh>
    <rPh sb="19" eb="20">
      <t>スウ</t>
    </rPh>
    <phoneticPr fontId="21"/>
  </si>
  <si>
    <t>Q11計</t>
    <rPh sb="3" eb="4">
      <t>ケイ</t>
    </rPh>
    <phoneticPr fontId="11"/>
  </si>
  <si>
    <t>※2025年８月１日現在の状況について、</t>
    <rPh sb="5" eb="6">
      <t>ネン</t>
    </rPh>
    <rPh sb="7" eb="8">
      <t>ガツ</t>
    </rPh>
    <rPh sb="9" eb="10">
      <t>ニチ</t>
    </rPh>
    <rPh sb="10" eb="12">
      <t>ゲンザイ</t>
    </rPh>
    <rPh sb="13" eb="15">
      <t>ジョウキョウ</t>
    </rPh>
    <phoneticPr fontId="1"/>
  </si>
  <si>
    <r>
      <t>問６は、</t>
    </r>
    <r>
      <rPr>
        <b/>
        <u/>
        <sz val="10"/>
        <color theme="1"/>
        <rFont val="游ゴシック"/>
        <family val="3"/>
        <charset val="128"/>
        <scheme val="minor"/>
      </rPr>
      <t>過去１年間の新規の入所・入居者</t>
    </r>
    <r>
      <rPr>
        <sz val="10"/>
        <color theme="1"/>
        <rFont val="游ゴシック"/>
        <family val="3"/>
        <charset val="128"/>
        <scheme val="minor"/>
      </rPr>
      <t>についてお伺いします。</t>
    </r>
    <rPh sb="0" eb="1">
      <t>トイ</t>
    </rPh>
    <rPh sb="4" eb="6">
      <t>カコ</t>
    </rPh>
    <rPh sb="7" eb="9">
      <t>ネンカン</t>
    </rPh>
    <rPh sb="10" eb="12">
      <t>シンキ</t>
    </rPh>
    <rPh sb="13" eb="15">
      <t>ニュウショ</t>
    </rPh>
    <rPh sb="16" eb="19">
      <t>ニュウキョシャ</t>
    </rPh>
    <rPh sb="24" eb="25">
      <t>ウカガ</t>
    </rPh>
    <phoneticPr fontId="11"/>
  </si>
  <si>
    <r>
      <t>問８　問７の過去1年間の退去者について、要介護度別の人数をご記入ください。</t>
    </r>
    <r>
      <rPr>
        <b/>
        <u/>
        <sz val="10"/>
        <rFont val="游ゴシック"/>
        <family val="3"/>
        <charset val="128"/>
        <scheme val="minor"/>
      </rPr>
      <t>（数値を記入）</t>
    </r>
    <rPh sb="0" eb="1">
      <t>トイ</t>
    </rPh>
    <rPh sb="3" eb="4">
      <t>トイ</t>
    </rPh>
    <rPh sb="6" eb="8">
      <t>カコ</t>
    </rPh>
    <rPh sb="9" eb="11">
      <t>ネンカン</t>
    </rPh>
    <rPh sb="12" eb="15">
      <t>タイキョシャ</t>
    </rPh>
    <rPh sb="20" eb="24">
      <t>ヨウカイゴド</t>
    </rPh>
    <rPh sb="24" eb="25">
      <t>ベツ</t>
    </rPh>
    <rPh sb="26" eb="28">
      <t>ニンズウ</t>
    </rPh>
    <rPh sb="30" eb="32">
      <t>キニュウ</t>
    </rPh>
    <rPh sb="38" eb="40">
      <t>スウチ</t>
    </rPh>
    <rPh sb="41" eb="43">
      <t>キニュウ</t>
    </rPh>
    <phoneticPr fontId="11"/>
  </si>
  <si>
    <t>問９　問７でご記入いただいた過去1年間の退去者について、退去先別の人数をご記入ください。</t>
    <rPh sb="0" eb="1">
      <t>トイ</t>
    </rPh>
    <rPh sb="3" eb="4">
      <t>トイ</t>
    </rPh>
    <rPh sb="7" eb="9">
      <t>キニュウ</t>
    </rPh>
    <rPh sb="14" eb="16">
      <t>カコ</t>
    </rPh>
    <rPh sb="17" eb="19">
      <t>ネンカン</t>
    </rPh>
    <rPh sb="20" eb="23">
      <t>タイキョシャ</t>
    </rPh>
    <rPh sb="28" eb="32">
      <t>タイキョサキベツ</t>
    </rPh>
    <rPh sb="33" eb="35">
      <t>ニンズウ</t>
    </rPh>
    <rPh sb="37" eb="39">
      <t>キニュウ</t>
    </rPh>
    <phoneticPr fontId="11"/>
  </si>
  <si>
    <t>※「合計☆」と、問７の「退去者数（合計）」が一致することをご確認ください。</t>
    <rPh sb="2" eb="4">
      <t>ゴウケイ</t>
    </rPh>
    <rPh sb="8" eb="9">
      <t>トイ</t>
    </rPh>
    <rPh sb="12" eb="15">
      <t>タイキョシャ</t>
    </rPh>
    <rPh sb="15" eb="16">
      <t>スウ</t>
    </rPh>
    <rPh sb="17" eb="19">
      <t>ゴウケイ</t>
    </rPh>
    <rPh sb="22" eb="24">
      <t>イッチ</t>
    </rPh>
    <rPh sb="30" eb="32">
      <t>カクニン</t>
    </rPh>
    <phoneticPr fontId="11"/>
  </si>
  <si>
    <t>※「合計☆」と、問７の「退去者数（合計）」、問８の「合計☆」が一致することをご確認ください。</t>
    <rPh sb="22" eb="23">
      <t>トイ</t>
    </rPh>
    <rPh sb="26" eb="28">
      <t>ゴウケイ</t>
    </rPh>
    <phoneticPr fontId="1"/>
  </si>
  <si>
    <r>
      <t>問10　貴施設等の入居・入所者が、退去する理由は何ですか。退去理由として最も多いものを３つまで選択
　　　してください。</t>
    </r>
    <r>
      <rPr>
        <b/>
        <u/>
        <sz val="10"/>
        <rFont val="游ゴシック"/>
        <family val="3"/>
        <charset val="128"/>
        <scheme val="minor"/>
      </rPr>
      <t>（３つまで○）</t>
    </r>
    <rPh sb="0" eb="1">
      <t>トイ</t>
    </rPh>
    <rPh sb="4" eb="5">
      <t>キ</t>
    </rPh>
    <rPh sb="5" eb="7">
      <t>シセツ</t>
    </rPh>
    <rPh sb="7" eb="8">
      <t>トウ</t>
    </rPh>
    <rPh sb="9" eb="11">
      <t>ニュウキョ</t>
    </rPh>
    <rPh sb="12" eb="15">
      <t>ニュウショシャ</t>
    </rPh>
    <rPh sb="17" eb="19">
      <t>タイキョ</t>
    </rPh>
    <rPh sb="21" eb="23">
      <t>リユウ</t>
    </rPh>
    <rPh sb="24" eb="25">
      <t>ナン</t>
    </rPh>
    <rPh sb="29" eb="31">
      <t>タイキョ</t>
    </rPh>
    <rPh sb="31" eb="33">
      <t>リユウ</t>
    </rPh>
    <rPh sb="36" eb="37">
      <t>モット</t>
    </rPh>
    <rPh sb="38" eb="39">
      <t>オオ</t>
    </rPh>
    <rPh sb="47" eb="49">
      <t>センタク</t>
    </rPh>
    <phoneticPr fontId="11"/>
  </si>
  <si>
    <t>市町内</t>
    <rPh sb="0" eb="1">
      <t>シ</t>
    </rPh>
    <rPh sb="1" eb="2">
      <t>マチ</t>
    </rPh>
    <rPh sb="2" eb="3">
      <t>ナイ</t>
    </rPh>
    <phoneticPr fontId="11"/>
  </si>
  <si>
    <t>市町外</t>
    <rPh sb="0" eb="1">
      <t>シ</t>
    </rPh>
    <rPh sb="1" eb="2">
      <t>マチ</t>
    </rPh>
    <rPh sb="2" eb="3">
      <t>ガイ</t>
    </rPh>
    <phoneticPr fontId="11"/>
  </si>
  <si>
    <t>※法令上、協力医療機関を定めることが義務化されているのは、問１の「７」～「10」のサービスですが、</t>
    <phoneticPr fontId="1"/>
  </si>
  <si>
    <t>　1) 入所・入居者（利用者）の病状が急変した場合等において、
　　医師又は看護職員が相談対応を行う体制を常時確保している
　　医療機関</t>
    <rPh sb="4" eb="6">
      <t>ニュウショ</t>
    </rPh>
    <rPh sb="7" eb="10">
      <t>ニュウキョシャ</t>
    </rPh>
    <rPh sb="11" eb="14">
      <t>リヨウシャ</t>
    </rPh>
    <rPh sb="16" eb="18">
      <t>ビョウジョウ</t>
    </rPh>
    <rPh sb="19" eb="21">
      <t>キュウヘン</t>
    </rPh>
    <rPh sb="23" eb="25">
      <t>バアイ</t>
    </rPh>
    <rPh sb="25" eb="26">
      <t>トウ</t>
    </rPh>
    <rPh sb="34" eb="36">
      <t>イシ</t>
    </rPh>
    <rPh sb="36" eb="37">
      <t>マタ</t>
    </rPh>
    <rPh sb="38" eb="40">
      <t>カンゴ</t>
    </rPh>
    <rPh sb="40" eb="42">
      <t>ショクイン</t>
    </rPh>
    <rPh sb="43" eb="45">
      <t>ソウダン</t>
    </rPh>
    <phoneticPr fontId="1"/>
  </si>
  <si>
    <t>　2) 診療の求めがあった場合に、診療を行う体制を常時確保
　　している医療機関</t>
    <phoneticPr fontId="1"/>
  </si>
  <si>
    <t>　3) 入所・入居者の病状の急変が生じた場合等において、
　　当該施設の医師又は協力医療機関その他の医療機関の医師が
　　診療を行い、入院を要すると認められた入所者の入院を
　　原則として受け入れる体制を確保している医療機関</t>
    <phoneticPr fontId="1"/>
  </si>
  <si>
    <t>　4) 上記のいずれもない</t>
    <phoneticPr fontId="1"/>
  </si>
  <si>
    <r>
      <t>問７～９は、</t>
    </r>
    <r>
      <rPr>
        <b/>
        <u/>
        <sz val="10"/>
        <color theme="1"/>
        <rFont val="游ゴシック"/>
        <family val="3"/>
        <charset val="128"/>
        <scheme val="minor"/>
      </rPr>
      <t>過去１年間の退去者</t>
    </r>
    <r>
      <rPr>
        <sz val="10"/>
        <color theme="1"/>
        <rFont val="游ゴシック"/>
        <family val="3"/>
        <charset val="128"/>
        <scheme val="minor"/>
      </rPr>
      <t>についてお伺いします。</t>
    </r>
    <rPh sb="0" eb="1">
      <t>トイ</t>
    </rPh>
    <rPh sb="7" eb="9">
      <t>カコ</t>
    </rPh>
    <rPh sb="10" eb="12">
      <t>ネンカン</t>
    </rPh>
    <rPh sb="13" eb="16">
      <t>タイキョシャ</t>
    </rPh>
    <rPh sb="21" eb="22">
      <t>ウカガ</t>
    </rPh>
    <phoneticPr fontId="11"/>
  </si>
  <si>
    <r>
      <t>問10は、</t>
    </r>
    <r>
      <rPr>
        <b/>
        <u/>
        <sz val="10"/>
        <color theme="1"/>
        <rFont val="游ゴシック"/>
        <family val="3"/>
        <charset val="128"/>
        <scheme val="minor"/>
      </rPr>
      <t>退去理由</t>
    </r>
    <r>
      <rPr>
        <sz val="10"/>
        <color theme="1"/>
        <rFont val="游ゴシック"/>
        <family val="3"/>
        <charset val="128"/>
        <scheme val="minor"/>
      </rPr>
      <t>についてお伺いします。</t>
    </r>
    <rPh sb="0" eb="1">
      <t>トイ</t>
    </rPh>
    <rPh sb="7" eb="9">
      <t>リユウ</t>
    </rPh>
    <rPh sb="15" eb="16">
      <t>ウカガ</t>
    </rPh>
    <phoneticPr fontId="11"/>
  </si>
  <si>
    <r>
      <t>問11　貴施設等において、次の要件を満たす協力医療機関（  3)については病院に限る）を定めていますか。
　　　</t>
    </r>
    <r>
      <rPr>
        <b/>
        <u/>
        <sz val="10"/>
        <rFont val="游ゴシック"/>
        <family val="3"/>
        <charset val="128"/>
        <scheme val="minor"/>
      </rPr>
      <t>（あてはまる項目全てに○）</t>
    </r>
    <rPh sb="0" eb="1">
      <t>トイ</t>
    </rPh>
    <rPh sb="4" eb="5">
      <t>キ</t>
    </rPh>
    <rPh sb="5" eb="7">
      <t>シセツ</t>
    </rPh>
    <rPh sb="7" eb="8">
      <t>トウ</t>
    </rPh>
    <rPh sb="13" eb="14">
      <t>ツギ</t>
    </rPh>
    <rPh sb="15" eb="17">
      <t>ヨウケン</t>
    </rPh>
    <rPh sb="18" eb="19">
      <t>ミ</t>
    </rPh>
    <rPh sb="21" eb="23">
      <t>キョウリョク</t>
    </rPh>
    <rPh sb="23" eb="25">
      <t>イリョウ</t>
    </rPh>
    <rPh sb="25" eb="27">
      <t>キカン</t>
    </rPh>
    <rPh sb="37" eb="39">
      <t>ビョウイン</t>
    </rPh>
    <rPh sb="40" eb="41">
      <t>カギ</t>
    </rPh>
    <rPh sb="44" eb="45">
      <t>サダ</t>
    </rPh>
    <phoneticPr fontId="11"/>
  </si>
  <si>
    <r>
      <t>問11は、</t>
    </r>
    <r>
      <rPr>
        <b/>
        <u/>
        <sz val="10"/>
        <color theme="1"/>
        <rFont val="游ゴシック"/>
        <family val="3"/>
        <charset val="128"/>
        <scheme val="minor"/>
      </rPr>
      <t>協力医療機関</t>
    </r>
    <r>
      <rPr>
        <sz val="10"/>
        <color theme="1"/>
        <rFont val="游ゴシック"/>
        <family val="3"/>
        <charset val="128"/>
        <scheme val="minor"/>
      </rPr>
      <t>についてお伺いします。</t>
    </r>
    <rPh sb="0" eb="1">
      <t>トイ</t>
    </rPh>
    <rPh sb="5" eb="7">
      <t>キョウリョク</t>
    </rPh>
    <rPh sb="7" eb="9">
      <t>イリョウ</t>
    </rPh>
    <rPh sb="9" eb="11">
      <t>キカン</t>
    </rPh>
    <rPh sb="17" eb="18">
      <t>ウカガ</t>
    </rPh>
    <phoneticPr fontId="11"/>
  </si>
  <si>
    <r>
      <t>問12～15は、</t>
    </r>
    <r>
      <rPr>
        <b/>
        <u/>
        <sz val="10"/>
        <color theme="1"/>
        <rFont val="游ゴシック"/>
        <family val="3"/>
        <charset val="128"/>
        <scheme val="minor"/>
      </rPr>
      <t>医療・看護との連携状況等</t>
    </r>
    <r>
      <rPr>
        <sz val="10"/>
        <color theme="1"/>
        <rFont val="游ゴシック"/>
        <family val="3"/>
        <charset val="128"/>
        <scheme val="minor"/>
      </rPr>
      <t>についてお伺いします。</t>
    </r>
    <rPh sb="0" eb="1">
      <t>トイ</t>
    </rPh>
    <rPh sb="8" eb="10">
      <t>イリョウ</t>
    </rPh>
    <rPh sb="11" eb="13">
      <t>カンゴ</t>
    </rPh>
    <rPh sb="15" eb="17">
      <t>レンケイ</t>
    </rPh>
    <rPh sb="17" eb="19">
      <t>ジョウキョウ</t>
    </rPh>
    <rPh sb="19" eb="20">
      <t>トウ</t>
    </rPh>
    <rPh sb="26" eb="27">
      <t>ウカガ</t>
    </rPh>
    <phoneticPr fontId="11"/>
  </si>
  <si>
    <t>　1) いる</t>
    <phoneticPr fontId="1"/>
  </si>
  <si>
    <t xml:space="preserve">         ※回答は、住宅型有料老人ホーム、軽費老人ホーム、サービス付き高齢者向け住宅、グループホーム、</t>
    <phoneticPr fontId="1"/>
  </si>
  <si>
    <r>
      <t xml:space="preserve">　       </t>
    </r>
    <r>
      <rPr>
        <sz val="9"/>
        <color theme="1"/>
        <rFont val="游ゴシック"/>
        <family val="3"/>
        <charset val="128"/>
        <scheme val="minor"/>
      </rPr>
      <t>特定施設入居者生活介護、地域密着型特定施設入居者介護のみ</t>
    </r>
    <phoneticPr fontId="1"/>
  </si>
  <si>
    <t xml:space="preserve">　1) 委託契約している </t>
    <phoneticPr fontId="1"/>
  </si>
  <si>
    <t xml:space="preserve">　2) 委託契約していない </t>
    <phoneticPr fontId="1"/>
  </si>
  <si>
    <t>　1) 貴施設等に配置の夜勤・宿直の看護職員が対応</t>
    <rPh sb="4" eb="5">
      <t>キ</t>
    </rPh>
    <rPh sb="5" eb="7">
      <t>シセツ</t>
    </rPh>
    <rPh sb="7" eb="8">
      <t>トウ</t>
    </rPh>
    <rPh sb="9" eb="11">
      <t>ハイチ</t>
    </rPh>
    <rPh sb="12" eb="14">
      <t>ヤキン</t>
    </rPh>
    <rPh sb="15" eb="17">
      <t>シュクチョク</t>
    </rPh>
    <rPh sb="18" eb="20">
      <t>カンゴ</t>
    </rPh>
    <rPh sb="20" eb="22">
      <t>ショクイン</t>
    </rPh>
    <rPh sb="23" eb="25">
      <t>タイオウ</t>
    </rPh>
    <phoneticPr fontId="1"/>
  </si>
  <si>
    <t>　2) 貴施設等に配置の看護職員がオンコールで対応</t>
    <phoneticPr fontId="1"/>
  </si>
  <si>
    <t>　3) 併設するサービス等の看護職員がオンコールで対応</t>
    <phoneticPr fontId="1"/>
  </si>
  <si>
    <t>　4) 連携している訪問看護ステーションや医療機関の看護職員が
        オンコールで対応</t>
    <phoneticPr fontId="1"/>
  </si>
  <si>
    <t>　6) その他</t>
    <rPh sb="6" eb="7">
      <t>ホカ</t>
    </rPh>
    <phoneticPr fontId="1"/>
  </si>
  <si>
    <t>　5) 夜勤・宿直の看護職員はおらず、オンコール体制も
        とっていない</t>
    <phoneticPr fontId="1"/>
  </si>
  <si>
    <t>　過去1年間における消防の救急車の出動を
    要請した件数</t>
    <phoneticPr fontId="11"/>
  </si>
  <si>
    <t>件</t>
    <rPh sb="0" eb="1">
      <t>ケン</t>
    </rPh>
    <phoneticPr fontId="1"/>
  </si>
  <si>
    <t>※0件の場合は、問19へ</t>
    <phoneticPr fontId="1"/>
  </si>
  <si>
    <r>
      <t xml:space="preserve">問17　問16のうち、貴施設等の職員が救急車に同乗した（付き添った）件数についてご回答ください。
            </t>
    </r>
    <r>
      <rPr>
        <b/>
        <u/>
        <sz val="10"/>
        <rFont val="游ゴシック"/>
        <family val="3"/>
        <charset val="128"/>
        <scheme val="minor"/>
      </rPr>
      <t>（数値を記入）</t>
    </r>
    <r>
      <rPr>
        <b/>
        <sz val="10"/>
        <rFont val="游ゴシック"/>
        <family val="3"/>
        <charset val="128"/>
        <scheme val="minor"/>
      </rPr>
      <t>　</t>
    </r>
    <rPh sb="0" eb="1">
      <t>トイ</t>
    </rPh>
    <rPh sb="4" eb="5">
      <t>トイ</t>
    </rPh>
    <rPh sb="11" eb="12">
      <t>キ</t>
    </rPh>
    <rPh sb="12" eb="14">
      <t>シセツ</t>
    </rPh>
    <rPh sb="14" eb="15">
      <t>トウ</t>
    </rPh>
    <rPh sb="16" eb="18">
      <t>ショクイン</t>
    </rPh>
    <rPh sb="19" eb="22">
      <t>キュウキュウシャ</t>
    </rPh>
    <rPh sb="23" eb="25">
      <t>ドウジョウ</t>
    </rPh>
    <rPh sb="28" eb="29">
      <t>ツ</t>
    </rPh>
    <rPh sb="30" eb="31">
      <t>ソ</t>
    </rPh>
    <phoneticPr fontId="11"/>
  </si>
  <si>
    <t>　問16のうち、貴施設等の職員が救急車に
    同乗した（付き添った）件数</t>
    <phoneticPr fontId="11"/>
  </si>
  <si>
    <r>
      <t>問16～19は、</t>
    </r>
    <r>
      <rPr>
        <b/>
        <u/>
        <sz val="10"/>
        <color theme="1"/>
        <rFont val="游ゴシック"/>
        <family val="3"/>
        <charset val="128"/>
        <scheme val="minor"/>
      </rPr>
      <t>救急搬送</t>
    </r>
    <r>
      <rPr>
        <sz val="10"/>
        <color theme="1"/>
        <rFont val="游ゴシック"/>
        <family val="3"/>
        <charset val="128"/>
        <scheme val="minor"/>
      </rPr>
      <t>についてお伺いします。</t>
    </r>
    <rPh sb="0" eb="1">
      <t>トイ</t>
    </rPh>
    <rPh sb="8" eb="10">
      <t>キュウキュウ</t>
    </rPh>
    <rPh sb="10" eb="12">
      <t>ハンソウ</t>
    </rPh>
    <rPh sb="18" eb="19">
      <t>ウカガ</t>
    </rPh>
    <phoneticPr fontId="11"/>
  </si>
  <si>
    <r>
      <t>問18　問16で回答した過去1年間における消防の救急車を要請したケースについて伺います。
           救急車を要請した理由として当てはまるものを選択してください。</t>
    </r>
    <r>
      <rPr>
        <b/>
        <u/>
        <sz val="10"/>
        <rFont val="游ゴシック"/>
        <family val="3"/>
        <charset val="128"/>
        <scheme val="minor"/>
      </rPr>
      <t>（複数選択可）</t>
    </r>
    <rPh sb="0" eb="1">
      <t>トイ</t>
    </rPh>
    <rPh sb="4" eb="5">
      <t>トイ</t>
    </rPh>
    <rPh sb="8" eb="10">
      <t>カイトウ</t>
    </rPh>
    <rPh sb="12" eb="14">
      <t>カコ</t>
    </rPh>
    <rPh sb="15" eb="17">
      <t>ネンカン</t>
    </rPh>
    <rPh sb="21" eb="23">
      <t>ショウボウ</t>
    </rPh>
    <rPh sb="24" eb="27">
      <t>キュウキュウシャ</t>
    </rPh>
    <rPh sb="28" eb="30">
      <t>ヨウセイ</t>
    </rPh>
    <rPh sb="56" eb="59">
      <t>キュウキュウシャ</t>
    </rPh>
    <rPh sb="60" eb="62">
      <t>ヨウセイ</t>
    </rPh>
    <rPh sb="64" eb="66">
      <t>リユウ</t>
    </rPh>
    <rPh sb="69" eb="70">
      <t>ア</t>
    </rPh>
    <rPh sb="77" eb="79">
      <t>センタク</t>
    </rPh>
    <rPh sb="91" eb="92">
      <t>カ</t>
    </rPh>
    <phoneticPr fontId="11"/>
  </si>
  <si>
    <t>　1) 施設内・法人内に看護師が配置されていないから</t>
    <rPh sb="4" eb="6">
      <t>シセツ</t>
    </rPh>
    <rPh sb="6" eb="7">
      <t>ナイ</t>
    </rPh>
    <rPh sb="8" eb="10">
      <t>ホウジン</t>
    </rPh>
    <rPh sb="10" eb="11">
      <t>ナイ</t>
    </rPh>
    <rPh sb="12" eb="15">
      <t>カンゴシ</t>
    </rPh>
    <rPh sb="16" eb="18">
      <t>ハイチ</t>
    </rPh>
    <phoneticPr fontId="1"/>
  </si>
  <si>
    <t>　2) 医療機関（協力医療機関以外）に相談し、指示を受けたから</t>
    <phoneticPr fontId="1"/>
  </si>
  <si>
    <t>　3) 協力医療機関または連携する法人外の訪問看護ステーション
        に相談し、指示・助言を受けたから</t>
    <phoneticPr fontId="1"/>
  </si>
  <si>
    <t>　4) 施設・法人内の看護師からの指示があったから</t>
    <phoneticPr fontId="1"/>
  </si>
  <si>
    <t>　5) 明らかに緊急状態と判断したから</t>
    <phoneticPr fontId="1"/>
  </si>
  <si>
    <t>　6) 緊急状態か判断がつかなかったが、相談する人がいなかった
        から</t>
    <phoneticPr fontId="1"/>
  </si>
  <si>
    <t>　7) 施設の運営マニュアル等で定められた基準に達していたから</t>
    <rPh sb="4" eb="6">
      <t>シセツ</t>
    </rPh>
    <rPh sb="7" eb="9">
      <t>ウンエイ</t>
    </rPh>
    <rPh sb="14" eb="15">
      <t>トウ</t>
    </rPh>
    <rPh sb="16" eb="17">
      <t>サダ</t>
    </rPh>
    <rPh sb="21" eb="23">
      <t>キジュン</t>
    </rPh>
    <rPh sb="24" eb="25">
      <t>タッ</t>
    </rPh>
    <phoneticPr fontId="1"/>
  </si>
  <si>
    <t>　1) 本人・家族が直接口頭で伝えた</t>
    <rPh sb="4" eb="6">
      <t>ホンニン</t>
    </rPh>
    <rPh sb="7" eb="9">
      <t>カゾク</t>
    </rPh>
    <rPh sb="10" eb="12">
      <t>チョクセツ</t>
    </rPh>
    <rPh sb="12" eb="14">
      <t>コウトウ</t>
    </rPh>
    <rPh sb="15" eb="16">
      <t>ツタ</t>
    </rPh>
    <phoneticPr fontId="1"/>
  </si>
  <si>
    <t>　2) 施設等の職員が口頭で伝えた</t>
    <phoneticPr fontId="1"/>
  </si>
  <si>
    <t>　3) 予め法人内で救急時用に整理した文書や書式を救急隊に渡した</t>
    <phoneticPr fontId="1"/>
  </si>
  <si>
    <t>　4) 地域で合意した所定の書式等に基づき、書面（紙媒体）
        により共有した</t>
    <phoneticPr fontId="1"/>
  </si>
  <si>
    <t>　5) 地域で用いられているＩＣＴ（クラウドシステムや電子
        メール等）を活用した情報共有ツールで伝達した</t>
    <phoneticPr fontId="1"/>
  </si>
  <si>
    <t>　6) その他</t>
    <phoneticPr fontId="1"/>
  </si>
  <si>
    <r>
      <t>問19　貴施設等から消防の救急車を要請した際に、救急隊へ、本人の心身状況や家族等に関する情報を
           提供する方法についてご回答ください（本設問は過去1年間に限りません）。</t>
    </r>
    <r>
      <rPr>
        <b/>
        <u/>
        <sz val="10"/>
        <rFont val="游ゴシック"/>
        <family val="3"/>
        <charset val="128"/>
        <scheme val="minor"/>
      </rPr>
      <t>（複数選択可）</t>
    </r>
    <rPh sb="0" eb="1">
      <t>トイ</t>
    </rPh>
    <rPh sb="99" eb="100">
      <t>カ</t>
    </rPh>
    <phoneticPr fontId="11"/>
  </si>
  <si>
    <r>
      <t>問20は、</t>
    </r>
    <r>
      <rPr>
        <b/>
        <u/>
        <sz val="10"/>
        <color theme="1"/>
        <rFont val="游ゴシック"/>
        <family val="3"/>
        <charset val="128"/>
        <scheme val="minor"/>
      </rPr>
      <t>継続的な空床</t>
    </r>
    <r>
      <rPr>
        <sz val="10"/>
        <color theme="1"/>
        <rFont val="游ゴシック"/>
        <family val="3"/>
        <charset val="128"/>
        <scheme val="minor"/>
      </rPr>
      <t>についてお伺いします。</t>
    </r>
    <rPh sb="0" eb="1">
      <t>トイ</t>
    </rPh>
    <rPh sb="5" eb="7">
      <t>ケイゾク</t>
    </rPh>
    <rPh sb="7" eb="8">
      <t>テキ</t>
    </rPh>
    <rPh sb="9" eb="11">
      <t>クウショウ</t>
    </rPh>
    <rPh sb="17" eb="18">
      <t>ウカガ</t>
    </rPh>
    <phoneticPr fontId="11"/>
  </si>
  <si>
    <t>　2) 入所・入居希望者がいないため</t>
    <phoneticPr fontId="1"/>
  </si>
  <si>
    <t>　3) 人員配置基準は満たしているが、十分な職員数が確保
        できないため</t>
    <phoneticPr fontId="1"/>
  </si>
  <si>
    <t>　4) 人員配置基準を満たすための職員数が確保できないため</t>
    <phoneticPr fontId="1"/>
  </si>
  <si>
    <t>　5) その他</t>
    <rPh sb="6" eb="7">
      <t>ホカ</t>
    </rPh>
    <phoneticPr fontId="1"/>
  </si>
  <si>
    <t>　1) 継続的な空床・受け入れ休止は生じていない（定員に対して
        十分な稼働状況である）</t>
    <rPh sb="4" eb="6">
      <t>ケイゾク</t>
    </rPh>
    <rPh sb="6" eb="7">
      <t>テキ</t>
    </rPh>
    <rPh sb="8" eb="10">
      <t>クウショウ</t>
    </rPh>
    <rPh sb="11" eb="12">
      <t>ウ</t>
    </rPh>
    <rPh sb="13" eb="14">
      <t>イ</t>
    </rPh>
    <rPh sb="15" eb="17">
      <t>キュウシ</t>
    </rPh>
    <rPh sb="18" eb="19">
      <t>ショウ</t>
    </rPh>
    <rPh sb="40" eb="42">
      <t>ジュウブン</t>
    </rPh>
    <rPh sb="43" eb="45">
      <t>カドウ</t>
    </rPh>
    <rPh sb="45" eb="47">
      <t>ジョウキョウ</t>
    </rPh>
    <phoneticPr fontId="1"/>
  </si>
  <si>
    <r>
      <t>問６　過去1年間（2024年8月1日～2025年7月31日）に、貴施設等に新規で入所・入居した人の人数をご記入ください。</t>
    </r>
    <r>
      <rPr>
        <b/>
        <u/>
        <sz val="10"/>
        <rFont val="游ゴシック"/>
        <family val="3"/>
        <charset val="128"/>
        <scheme val="minor"/>
      </rPr>
      <t>（数値を記入）</t>
    </r>
    <rPh sb="0" eb="1">
      <t>トイ</t>
    </rPh>
    <rPh sb="3" eb="5">
      <t>カコ</t>
    </rPh>
    <rPh sb="6" eb="8">
      <t>ネンカン</t>
    </rPh>
    <rPh sb="13" eb="14">
      <t>ネン</t>
    </rPh>
    <rPh sb="15" eb="16">
      <t>ガツ</t>
    </rPh>
    <rPh sb="17" eb="18">
      <t>ニチ</t>
    </rPh>
    <rPh sb="23" eb="24">
      <t>ネン</t>
    </rPh>
    <rPh sb="25" eb="26">
      <t>ガツ</t>
    </rPh>
    <rPh sb="28" eb="29">
      <t>ニチ</t>
    </rPh>
    <rPh sb="32" eb="33">
      <t>キ</t>
    </rPh>
    <rPh sb="33" eb="35">
      <t>シセツ</t>
    </rPh>
    <rPh sb="35" eb="36">
      <t>トウ</t>
    </rPh>
    <rPh sb="37" eb="39">
      <t>シンキ</t>
    </rPh>
    <rPh sb="40" eb="42">
      <t>ニュウショ</t>
    </rPh>
    <rPh sb="43" eb="45">
      <t>ニュウキョ</t>
    </rPh>
    <rPh sb="47" eb="48">
      <t>ヒト</t>
    </rPh>
    <rPh sb="49" eb="51">
      <t>ニンズウ</t>
    </rPh>
    <rPh sb="53" eb="55">
      <t>キニュウ</t>
    </rPh>
    <rPh sb="61" eb="63">
      <t>スウチ</t>
    </rPh>
    <rPh sb="64" eb="66">
      <t>キニュウ</t>
    </rPh>
    <phoneticPr fontId="11"/>
  </si>
  <si>
    <t>問７　過去１年間（2024年8月1日～2025年7月31日）に、貴施設等を退去した人の人数をご記入ください。</t>
    <rPh sb="0" eb="1">
      <t>トイ</t>
    </rPh>
    <rPh sb="3" eb="5">
      <t>カコ</t>
    </rPh>
    <rPh sb="6" eb="8">
      <t>ネンカン</t>
    </rPh>
    <rPh sb="32" eb="33">
      <t>キ</t>
    </rPh>
    <rPh sb="33" eb="35">
      <t>シセツ</t>
    </rPh>
    <rPh sb="35" eb="36">
      <t>トウ</t>
    </rPh>
    <rPh sb="37" eb="39">
      <t>タイキョ</t>
    </rPh>
    <rPh sb="41" eb="42">
      <t>ヒト</t>
    </rPh>
    <rPh sb="43" eb="45">
      <t>ニンズウ</t>
    </rPh>
    <rPh sb="47" eb="49">
      <t>キニュウ</t>
    </rPh>
    <phoneticPr fontId="11"/>
  </si>
  <si>
    <r>
      <t xml:space="preserve">問16　過去1年間（2024年8月1日～2025年7月31日）における消防の救急車の出動を要請した件数について
           ご回答ください。 </t>
    </r>
    <r>
      <rPr>
        <b/>
        <u/>
        <sz val="10"/>
        <rFont val="游ゴシック"/>
        <family val="3"/>
        <charset val="128"/>
        <scheme val="minor"/>
      </rPr>
      <t>（数値を記入）</t>
    </r>
    <r>
      <rPr>
        <b/>
        <sz val="10"/>
        <rFont val="游ゴシック"/>
        <family val="3"/>
        <charset val="128"/>
        <scheme val="minor"/>
      </rPr>
      <t>　</t>
    </r>
    <rPh sb="0" eb="1">
      <t>トイ</t>
    </rPh>
    <rPh sb="4" eb="6">
      <t>カコ</t>
    </rPh>
    <rPh sb="7" eb="9">
      <t>ネンカン</t>
    </rPh>
    <rPh sb="35" eb="37">
      <t>ショウボウ</t>
    </rPh>
    <rPh sb="38" eb="41">
      <t>キュウキュウシャ</t>
    </rPh>
    <rPh sb="42" eb="44">
      <t>シュツドウ</t>
    </rPh>
    <rPh sb="45" eb="47">
      <t>ヨウセイ</t>
    </rPh>
    <rPh sb="49" eb="51">
      <t>ケンスウ</t>
    </rPh>
    <rPh sb="68" eb="70">
      <t>カイトウ</t>
    </rPh>
    <phoneticPr fontId="11"/>
  </si>
  <si>
    <r>
      <t>問20　継続的な空床（ショートステイの空床利用や入院・死亡などの一時的な空床を除く）や入所・入居者の
           受け入れ休止が生じている理由として考えられるものを選択してください。</t>
    </r>
    <r>
      <rPr>
        <b/>
        <u/>
        <sz val="10"/>
        <rFont val="游ゴシック"/>
        <family val="3"/>
        <charset val="128"/>
        <scheme val="minor"/>
      </rPr>
      <t>（複数選択可）</t>
    </r>
    <rPh sb="0" eb="1">
      <t>トイカ</t>
    </rPh>
    <phoneticPr fontId="11"/>
  </si>
  <si>
    <r>
      <t>　</t>
    </r>
    <r>
      <rPr>
        <sz val="9"/>
        <color theme="1"/>
        <rFont val="游ゴシック"/>
        <family val="3"/>
        <charset val="128"/>
        <scheme val="minor"/>
      </rPr>
      <t>本設問は、すべてのサービス種別がご回答ください。</t>
    </r>
    <phoneticPr fontId="1"/>
  </si>
  <si>
    <t xml:space="preserve">         ※回答は、住宅型有料老人ホーム、軽費老人ホーム、サービス付き高齢者向け住宅のみ</t>
    <phoneticPr fontId="1"/>
  </si>
  <si>
    <t>【5)その他の具体的な内容】</t>
    <rPh sb="5" eb="6">
      <t>ホカ</t>
    </rPh>
    <rPh sb="7" eb="9">
      <t>グタイ</t>
    </rPh>
    <rPh sb="9" eb="10">
      <t>テキ</t>
    </rPh>
    <rPh sb="11" eb="13">
      <t>ナイヨウ</t>
    </rPh>
    <phoneticPr fontId="1"/>
  </si>
  <si>
    <t>【6)その他の具体的な内容】</t>
    <rPh sb="5" eb="6">
      <t>ホカ</t>
    </rPh>
    <rPh sb="7" eb="9">
      <t>グタイ</t>
    </rPh>
    <rPh sb="9" eb="10">
      <t>テキ</t>
    </rPh>
    <rPh sb="11" eb="13">
      <t>ナイヨウ</t>
    </rPh>
    <phoneticPr fontId="1"/>
  </si>
  <si>
    <t>貴施設等についてご記入ください。</t>
    <rPh sb="0" eb="1">
      <t>キ</t>
    </rPh>
    <rPh sb="1" eb="3">
      <t>シセツ</t>
    </rPh>
    <rPh sb="3" eb="4">
      <t>トウ</t>
    </rPh>
    <rPh sb="9" eb="11">
      <t>キニュウ</t>
    </rPh>
    <phoneticPr fontId="1"/>
  </si>
  <si>
    <t>貴施設等名</t>
    <rPh sb="3" eb="4">
      <t>トウ</t>
    </rPh>
    <rPh sb="4" eb="5">
      <t>メイ</t>
    </rPh>
    <phoneticPr fontId="1"/>
  </si>
  <si>
    <t>【広島県】居所変更実態調査　調査票</t>
    <rPh sb="1" eb="4">
      <t>ヒロシマケン</t>
    </rPh>
    <rPh sb="5" eb="7">
      <t>キョショ</t>
    </rPh>
    <rPh sb="7" eb="9">
      <t>ヘンコウ</t>
    </rPh>
    <rPh sb="9" eb="13">
      <t>ジッタイチョウサ</t>
    </rPh>
    <rPh sb="14" eb="17">
      <t>チョウサヒョウ</t>
    </rPh>
    <phoneticPr fontId="1"/>
  </si>
  <si>
    <t>広島市</t>
  </si>
  <si>
    <t>呉市</t>
  </si>
  <si>
    <t>竹原市</t>
  </si>
  <si>
    <t>三原市</t>
  </si>
  <si>
    <t>尾道市</t>
  </si>
  <si>
    <t>福山市</t>
  </si>
  <si>
    <t>府中市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</si>
  <si>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</si>
  <si>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</si>
  <si>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</si>
  <si>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</si>
  <si>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</si>
  <si>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</si>
  <si>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</si>
  <si>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</si>
  <si>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</si>
  <si>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</si>
  <si>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</si>
  <si>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</si>
  <si>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</si>
  <si>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</si>
  <si>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</si>
  <si>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</si>
  <si>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市町</t>
    <rPh sb="0" eb="2">
      <t>シマチ</t>
    </rPh>
    <phoneticPr fontId="1"/>
  </si>
  <si>
    <t>サービス</t>
    <phoneticPr fontId="1"/>
  </si>
  <si>
    <t>事業所名</t>
    <rPh sb="0" eb="3">
      <t>ジギョウショ</t>
    </rPh>
    <rPh sb="3" eb="4">
      <t>メイ</t>
    </rPh>
    <phoneticPr fontId="1"/>
  </si>
  <si>
    <t>４．グループホーム</t>
  </si>
  <si>
    <t>特別養護老人ホームおりーぶえん</t>
  </si>
  <si>
    <t>特別養護老人ホーム悠悠タウン江波</t>
  </si>
  <si>
    <t>特別養護老人ホーム温品荘</t>
  </si>
  <si>
    <t>特別養護老人ホーム神田山長生園</t>
  </si>
  <si>
    <t>特別養護老人ホーム第二光明</t>
  </si>
  <si>
    <t>特別養護老人ホームへさか福寿苑</t>
  </si>
  <si>
    <t>介護老人福祉施設寿老園</t>
  </si>
  <si>
    <t>特別養護老人ホームあけぼの寿老園</t>
  </si>
  <si>
    <t>介護老人福祉施設サンヒルズ広島</t>
  </si>
  <si>
    <t>特別養護老人ホーム蓬莱園</t>
  </si>
  <si>
    <t>虹の里第２特別養護老人ホーム</t>
  </si>
  <si>
    <t>特別養護老人ホーム虹の里</t>
  </si>
  <si>
    <t>特別養護老人ホームふくだの里</t>
  </si>
  <si>
    <t>特別養護老人ホーム広島和光園</t>
  </si>
  <si>
    <t>特別養護老人ホーム広島平和養老館</t>
  </si>
  <si>
    <t>特別養護老人ホーム光清苑</t>
  </si>
  <si>
    <t>特別養護老人ホームでじま・くにくさ</t>
  </si>
  <si>
    <t>特別養護老人ホーム広島八景園</t>
  </si>
  <si>
    <t>特別養護老人ホームサンシャイン南蟹屋</t>
  </si>
  <si>
    <t>特別養護老人ホームひうな荘</t>
  </si>
  <si>
    <t>特別養護老人ホーム輝き</t>
  </si>
  <si>
    <t>ＩＧＬナーシングホーム信愛の郷</t>
  </si>
  <si>
    <t>特別養護老人ホーム第二いこいの園</t>
  </si>
  <si>
    <t>特別養護老人ホーム第三いこいの園</t>
  </si>
  <si>
    <t>特別養護老人ホーム三滝苑</t>
  </si>
  <si>
    <t>特別養護老人ホーム千歳園</t>
  </si>
  <si>
    <t>特別養護老人ホームリバーサイド中広</t>
  </si>
  <si>
    <t>特別養護老人ホームこころ楠木</t>
  </si>
  <si>
    <t>特別養護老人ホームくすの木苑</t>
  </si>
  <si>
    <t>特別養護老人ホームともの家</t>
  </si>
  <si>
    <t>特別養護老人ホーム慈光園</t>
  </si>
  <si>
    <t>特別養護老人ホーム和</t>
  </si>
  <si>
    <t>特別養護老人ホーム春日野園</t>
  </si>
  <si>
    <t>IGLナーシングホームシャレー</t>
  </si>
  <si>
    <t>特別養護老人ホーム菜の華</t>
  </si>
  <si>
    <t>特別養護老人ホーム川内の里</t>
  </si>
  <si>
    <t>特別養護老人ホームやすらぎの里広域公園</t>
  </si>
  <si>
    <t>特別養護老人ホーム新都西風苑</t>
  </si>
  <si>
    <t>特別養護老人ホーム和楽荘</t>
  </si>
  <si>
    <t>特別養護老人ホーム友愛園</t>
  </si>
  <si>
    <t>特別養護老人ホームみくに</t>
  </si>
  <si>
    <t>特別養護老人ホーム第二ナーシングホームゆうゆう</t>
  </si>
  <si>
    <t>特別養護老人ホームナーシングホームゆうゆう</t>
  </si>
  <si>
    <t>特別養護老人ホームこころ</t>
  </si>
  <si>
    <t>特別養護老人ホーム谷和の里</t>
  </si>
  <si>
    <t>特別養護老人ホーム可部南静養園アシステ</t>
  </si>
  <si>
    <t>特別養護老人ホーム可部南静養園カルム</t>
  </si>
  <si>
    <t>特別養護老人ホーム亀山の里</t>
  </si>
  <si>
    <t>特別養護老人ホームくちた園</t>
  </si>
  <si>
    <t>特別養護老人ホーム高陽荘</t>
  </si>
  <si>
    <t>従来型特別養護老人ホームリアライヴ高陽</t>
  </si>
  <si>
    <t>特別養護老人ホームリアライヴ高陽</t>
  </si>
  <si>
    <t>特別養護老人ホーム山まゆ</t>
  </si>
  <si>
    <t>ユニット型特別養護老人ホーム三篠園</t>
  </si>
  <si>
    <t>特別養護老人ホーム白木の郷</t>
  </si>
  <si>
    <t>特別養護老人ホーム白木ツジマチ</t>
  </si>
  <si>
    <t>特別養護老人ホームなごみの郷</t>
  </si>
  <si>
    <t>特別養護老人ホームくにくさ苑</t>
  </si>
  <si>
    <t>特別養護老人ホームあきなかの</t>
  </si>
  <si>
    <t>特別養護老人ホーム瀬野川ホーム</t>
  </si>
  <si>
    <t>特別養護老人ホーム矢野</t>
  </si>
  <si>
    <t>ユニット型特別養護老人ホーム楽々園kisui</t>
  </si>
  <si>
    <t>従来型特別養護老人ホーム楽々園kisui</t>
  </si>
  <si>
    <t>特別養護老人ホームやすらぎの里</t>
  </si>
  <si>
    <t>特別養護老人ホーム五日市あかり園</t>
  </si>
  <si>
    <t>特別養護老人ホーム鈴が峰</t>
  </si>
  <si>
    <t>特別養護老人ホーム石内慈光園</t>
  </si>
  <si>
    <t>特別養護老人ホーム陽光の家</t>
  </si>
  <si>
    <t>特別養護老人ホームこころ三清荘</t>
  </si>
  <si>
    <t>特別養護老人ホームいつかいち福寿苑</t>
  </si>
  <si>
    <t>特別養護老人ホーム湯来保養園</t>
  </si>
  <si>
    <t>特別養護老人ホーム　令和の郷</t>
  </si>
  <si>
    <t>特別養護老人ホームあきまろ園</t>
  </si>
  <si>
    <t>特別養護老人ホームユニット型大仙園</t>
  </si>
  <si>
    <t>特別養護老人ホーム大仙園</t>
  </si>
  <si>
    <t>特別養護老人ホーム御薗寮</t>
  </si>
  <si>
    <t>特別養護老人ホーム造賀福祉園</t>
  </si>
  <si>
    <t>特別養護老人ホームさくら園</t>
  </si>
  <si>
    <t>特別養護老人ホーム桜が丘保養園</t>
  </si>
  <si>
    <t>特別養護老人ホーム長寿苑</t>
  </si>
  <si>
    <t>特別養護老人ホーム新生園</t>
  </si>
  <si>
    <t>特別養護老人ホーム豊邑苑</t>
  </si>
  <si>
    <t>事業所番号</t>
    <rPh sb="0" eb="5">
      <t>ジギョウショバンゴウ</t>
    </rPh>
    <phoneticPr fontId="1"/>
  </si>
  <si>
    <t>地域密着型特別養護老人ホームリバーサイド中広</t>
  </si>
  <si>
    <t>特別養護老人ホーム高取慈光園</t>
  </si>
  <si>
    <t>特別養護老人ホーム第二高陽荘</t>
  </si>
  <si>
    <t>特別養護老人ホーム山まゆ２号館（ﾕﾆｯﾄ型）</t>
  </si>
  <si>
    <t>特別養護老人ホーム五日市あかり園　（ユニット型）</t>
  </si>
  <si>
    <t>　2) ない（入居者等のニーズなし）</t>
    <phoneticPr fontId="1"/>
  </si>
  <si>
    <t>　3) ない（訪問診療と連携していない等）</t>
    <phoneticPr fontId="1"/>
  </si>
  <si>
    <t>　8) その他</t>
    <rPh sb="6" eb="7">
      <t>ホカ</t>
    </rPh>
    <phoneticPr fontId="1"/>
  </si>
  <si>
    <r>
      <t>問15　貴施設等における夜間・深夜の看護体制（2025年8月1日現在）についてご回答ください。</t>
    </r>
    <r>
      <rPr>
        <b/>
        <u/>
        <sz val="10"/>
        <rFont val="游ゴシック"/>
        <family val="3"/>
        <charset val="128"/>
        <scheme val="minor"/>
      </rPr>
      <t>（複数選択可）</t>
    </r>
    <rPh sb="0" eb="1">
      <t>トイ</t>
    </rPh>
    <rPh sb="4" eb="5">
      <t>キ</t>
    </rPh>
    <rPh sb="5" eb="7">
      <t>シセツ</t>
    </rPh>
    <rPh sb="7" eb="8">
      <t>トウ</t>
    </rPh>
    <rPh sb="52" eb="53">
      <t>カ</t>
    </rPh>
    <phoneticPr fontId="11"/>
  </si>
  <si>
    <t>【8)その他の具体的な内容】</t>
    <rPh sb="5" eb="6">
      <t>ホカ</t>
    </rPh>
    <rPh sb="7" eb="9">
      <t>グタイ</t>
    </rPh>
    <rPh sb="9" eb="10">
      <t>テキ</t>
    </rPh>
    <rPh sb="11" eb="13">
      <t>ナイヨウ</t>
    </rPh>
    <phoneticPr fontId="1"/>
  </si>
  <si>
    <r>
      <t>問14　訪問看護ステーション等との看護体制強化に係る委託契約の状況（2025年8月1日現在）について
　　　 ご回答ください。</t>
    </r>
    <r>
      <rPr>
        <b/>
        <u/>
        <sz val="10"/>
        <rFont val="游ゴシック"/>
        <family val="3"/>
        <charset val="128"/>
        <scheme val="minor"/>
      </rPr>
      <t>（１つに○）</t>
    </r>
    <r>
      <rPr>
        <b/>
        <sz val="10"/>
        <rFont val="游ゴシック"/>
        <family val="3"/>
        <charset val="128"/>
        <scheme val="minor"/>
      </rPr>
      <t>　</t>
    </r>
    <r>
      <rPr>
        <sz val="9"/>
        <rFont val="游ゴシック"/>
        <family val="3"/>
        <charset val="128"/>
        <scheme val="minor"/>
      </rPr>
      <t>※回答は、グループホーム、特定施設、地域密着型特定施設のみ</t>
    </r>
    <rPh sb="0" eb="1">
      <t>トイ</t>
    </rPh>
    <rPh sb="4" eb="6">
      <t>ホウモン</t>
    </rPh>
    <rPh sb="6" eb="8">
      <t>カンゴ</t>
    </rPh>
    <rPh sb="14" eb="15">
      <t>トウ</t>
    </rPh>
    <rPh sb="17" eb="19">
      <t>カンゴ</t>
    </rPh>
    <rPh sb="19" eb="21">
      <t>タイセイ</t>
    </rPh>
    <rPh sb="21" eb="23">
      <t>キョウカ</t>
    </rPh>
    <rPh sb="24" eb="25">
      <t>カカ</t>
    </rPh>
    <rPh sb="26" eb="28">
      <t>イタク</t>
    </rPh>
    <rPh sb="28" eb="30">
      <t>ケイヤク</t>
    </rPh>
    <rPh sb="31" eb="33">
      <t>ジョウキョウ</t>
    </rPh>
    <phoneticPr fontId="11"/>
  </si>
  <si>
    <t>グループホームほほえみ呉安浦</t>
  </si>
  <si>
    <t>医療法人社団たつき会菅田医院グループホームあかね</t>
  </si>
  <si>
    <t>グループホーム　さゆり</t>
  </si>
  <si>
    <t>グループホーム　歩歩</t>
  </si>
  <si>
    <t>グループホーム夕霧の家</t>
  </si>
  <si>
    <t>グループホーム蒲刈</t>
  </si>
  <si>
    <t>グループホームあすらや荘</t>
  </si>
  <si>
    <t>サンキ・ウエルビィ　グループホーム呉</t>
  </si>
  <si>
    <t>グループホーム延寿荘</t>
  </si>
  <si>
    <t>認知症対応型共同生活介護　グループホーム　ふたばの家</t>
  </si>
  <si>
    <t>認知症対応型共同生活介護グループホームふたばホーム</t>
  </si>
  <si>
    <t>グループホームめぐみ園広　弁天橋</t>
  </si>
  <si>
    <t>グループホームかるが</t>
  </si>
  <si>
    <t>グループホーム温養院</t>
  </si>
  <si>
    <t>グループホーム楽々八景山</t>
  </si>
  <si>
    <t>グループホームすまいる焼山</t>
  </si>
  <si>
    <t>グループホームやまびこの里</t>
  </si>
  <si>
    <t>グループホーム夢ぷらす</t>
  </si>
  <si>
    <t>グループホーム（夢）</t>
  </si>
  <si>
    <t>グループホームちゅうりっぷ</t>
  </si>
  <si>
    <t>たちばな苑グループホーム</t>
  </si>
  <si>
    <t>グループホーム蛍の家</t>
  </si>
  <si>
    <t>グループホームかがやき</t>
  </si>
  <si>
    <t>グループホーム呉ベタニアホーム長迫</t>
  </si>
  <si>
    <t>グループホームセラピス</t>
  </si>
  <si>
    <t>グループホームＴＯＹＯ</t>
  </si>
  <si>
    <t>グループホーム大浜</t>
  </si>
  <si>
    <t>ぐるーぷほーむ九嶺</t>
  </si>
  <si>
    <t>呉市</t>
    <rPh sb="0" eb="2">
      <t>クレシ</t>
    </rPh>
    <phoneticPr fontId="1"/>
  </si>
  <si>
    <t>_4呉市</t>
    <rPh sb="2" eb="4">
      <t>クレシ</t>
    </rPh>
    <phoneticPr fontId="1"/>
  </si>
  <si>
    <t>事業所番号※</t>
    <rPh sb="0" eb="3">
      <t>ジギョウショ</t>
    </rPh>
    <rPh sb="3" eb="5">
      <t>バンゴウ</t>
    </rPh>
    <phoneticPr fontId="1"/>
  </si>
  <si>
    <t>※介護保険事業所番号（10桁）または登録番号（例：広島県○号）を入力（番号ない場合は空欄）</t>
    <rPh sb="1" eb="5">
      <t>カイゴホケン</t>
    </rPh>
    <rPh sb="5" eb="8">
      <t>ジギョウショ</t>
    </rPh>
    <rPh sb="8" eb="10">
      <t>バンゴウ</t>
    </rPh>
    <rPh sb="13" eb="14">
      <t>ケタ</t>
    </rPh>
    <rPh sb="18" eb="20">
      <t>トウロク</t>
    </rPh>
    <rPh sb="20" eb="22">
      <t>バンゴウ</t>
    </rPh>
    <rPh sb="23" eb="24">
      <t>レイ</t>
    </rPh>
    <rPh sb="25" eb="28">
      <t>ケ</t>
    </rPh>
    <rPh sb="29" eb="30">
      <t>ゴウ</t>
    </rPh>
    <rPh sb="32" eb="34">
      <t>ニュウリョク</t>
    </rPh>
    <rPh sb="35" eb="37">
      <t>バンゴウ</t>
    </rPh>
    <rPh sb="39" eb="41">
      <t>バアイ</t>
    </rPh>
    <rPh sb="42" eb="44">
      <t>クウラン</t>
    </rPh>
    <phoneticPr fontId="1"/>
  </si>
  <si>
    <t>　3) ない（訪問看護と連携していない等）</t>
    <phoneticPr fontId="1"/>
  </si>
  <si>
    <r>
      <t>問13　過去１年間（2024年8月1日～2025年7月31日）に、訪問看護（特別訪問看護指示書による訪問を除く）を
            利用した入所・入居者の有無についてご回答</t>
    </r>
    <r>
      <rPr>
        <b/>
        <u/>
        <sz val="10"/>
        <rFont val="游ゴシック"/>
        <family val="3"/>
        <charset val="128"/>
        <scheme val="minor"/>
      </rPr>
      <t>（１つに○）</t>
    </r>
    <rPh sb="0" eb="1">
      <t>トイ</t>
    </rPh>
    <rPh sb="33" eb="35">
      <t>ホウモン</t>
    </rPh>
    <rPh sb="35" eb="37">
      <t>カンゴ</t>
    </rPh>
    <rPh sb="38" eb="40">
      <t>トクベツ</t>
    </rPh>
    <rPh sb="40" eb="42">
      <t>ホウモン</t>
    </rPh>
    <rPh sb="42" eb="44">
      <t>カンゴ</t>
    </rPh>
    <rPh sb="44" eb="47">
      <t>シジショ</t>
    </rPh>
    <rPh sb="50" eb="52">
      <t>ホウモン</t>
    </rPh>
    <rPh sb="53" eb="54">
      <t>ノゾ</t>
    </rPh>
    <rPh sb="70" eb="72">
      <t>リヨウ</t>
    </rPh>
    <rPh sb="74" eb="76">
      <t>ニュウショ</t>
    </rPh>
    <rPh sb="77" eb="80">
      <t>ニュウキョシャ</t>
    </rPh>
    <rPh sb="81" eb="83">
      <t>ウム</t>
    </rPh>
    <phoneticPr fontId="11"/>
  </si>
  <si>
    <r>
      <t>問12　過去１年間（2024年8月1日～2025年7月31日）に、訪問診療（訪問歯科診療は除く）を利用した
　　　 入所・入居者の有無についてご回答ください。</t>
    </r>
    <r>
      <rPr>
        <b/>
        <u/>
        <sz val="10"/>
        <rFont val="游ゴシック"/>
        <family val="3"/>
        <charset val="128"/>
        <scheme val="minor"/>
      </rPr>
      <t>（１つに</t>
    </r>
    <r>
      <rPr>
        <u/>
        <sz val="10"/>
        <rFont val="游ゴシック"/>
        <family val="3"/>
        <charset val="128"/>
        <scheme val="minor"/>
      </rPr>
      <t>〇</t>
    </r>
    <r>
      <rPr>
        <b/>
        <u/>
        <sz val="10"/>
        <rFont val="游ゴシック"/>
        <family val="3"/>
        <charset val="128"/>
        <scheme val="minor"/>
      </rPr>
      <t>）</t>
    </r>
    <r>
      <rPr>
        <b/>
        <sz val="10"/>
        <rFont val="游ゴシック"/>
        <family val="3"/>
        <charset val="128"/>
        <scheme val="minor"/>
      </rPr>
      <t>　</t>
    </r>
    <rPh sb="0" eb="1">
      <t>トイ</t>
    </rPh>
    <rPh sb="33" eb="35">
      <t>ホウモン</t>
    </rPh>
    <rPh sb="35" eb="37">
      <t>シンリョウ</t>
    </rPh>
    <rPh sb="38" eb="40">
      <t>ホウモン</t>
    </rPh>
    <rPh sb="40" eb="42">
      <t>シカ</t>
    </rPh>
    <rPh sb="42" eb="44">
      <t>シンリョウ</t>
    </rPh>
    <rPh sb="45" eb="46">
      <t>ノゾ</t>
    </rPh>
    <rPh sb="49" eb="51">
      <t>リヨウ</t>
    </rPh>
    <rPh sb="59" eb="61">
      <t>ニュウショ</t>
    </rPh>
    <rPh sb="62" eb="65">
      <t>ニュウキョシャ</t>
    </rPh>
    <rPh sb="66" eb="68">
      <t>ウム</t>
    </rPh>
    <rPh sb="73" eb="75">
      <t>カイトウ</t>
    </rPh>
    <phoneticPr fontId="11"/>
  </si>
  <si>
    <t>所在地（市町・丁目・番地）</t>
    <rPh sb="0" eb="3">
      <t>ショザイチ</t>
    </rPh>
    <rPh sb="4" eb="6">
      <t>シマチ</t>
    </rPh>
    <rPh sb="7" eb="9">
      <t>チョウメ</t>
    </rPh>
    <rPh sb="10" eb="12">
      <t>バンチ</t>
    </rPh>
    <phoneticPr fontId="1"/>
  </si>
  <si>
    <t>Q11-1</t>
    <phoneticPr fontId="1"/>
  </si>
  <si>
    <t>Q11-2</t>
    <phoneticPr fontId="1"/>
  </si>
  <si>
    <t>Q11-3</t>
    <phoneticPr fontId="1"/>
  </si>
  <si>
    <t>Q11-4</t>
    <phoneticPr fontId="1"/>
  </si>
  <si>
    <t>Q12①</t>
    <phoneticPr fontId="1"/>
  </si>
  <si>
    <t>Q13②</t>
    <phoneticPr fontId="1"/>
  </si>
  <si>
    <t>Q13①</t>
    <phoneticPr fontId="1"/>
  </si>
  <si>
    <t>Q14②</t>
    <phoneticPr fontId="1"/>
  </si>
  <si>
    <t>Q13③</t>
    <phoneticPr fontId="1"/>
  </si>
  <si>
    <t>Q14①</t>
    <phoneticPr fontId="1"/>
  </si>
  <si>
    <t>Q15-1</t>
    <phoneticPr fontId="1"/>
  </si>
  <si>
    <t>Q15-2</t>
    <phoneticPr fontId="1"/>
  </si>
  <si>
    <t>Q15-3</t>
    <phoneticPr fontId="1"/>
  </si>
  <si>
    <t>Q15-4</t>
    <phoneticPr fontId="1"/>
  </si>
  <si>
    <t>Q15-5</t>
    <phoneticPr fontId="1"/>
  </si>
  <si>
    <t>Q15-6</t>
    <phoneticPr fontId="1"/>
  </si>
  <si>
    <t>その他</t>
    <rPh sb="2" eb="3">
      <t>ホカ</t>
    </rPh>
    <phoneticPr fontId="1"/>
  </si>
  <si>
    <t>Q16</t>
    <phoneticPr fontId="1"/>
  </si>
  <si>
    <t>Q17</t>
    <phoneticPr fontId="1"/>
  </si>
  <si>
    <t>Q18-1</t>
    <phoneticPr fontId="1"/>
  </si>
  <si>
    <t>Q18-2</t>
    <phoneticPr fontId="1"/>
  </si>
  <si>
    <t>Q18-3</t>
    <phoneticPr fontId="1"/>
  </si>
  <si>
    <t>Q18-4</t>
    <phoneticPr fontId="1"/>
  </si>
  <si>
    <t>Q18-5</t>
    <phoneticPr fontId="1"/>
  </si>
  <si>
    <t>Q18-6</t>
    <phoneticPr fontId="1"/>
  </si>
  <si>
    <t>Q18-7</t>
  </si>
  <si>
    <t>Q18-8</t>
  </si>
  <si>
    <t>Q19-1</t>
    <phoneticPr fontId="1"/>
  </si>
  <si>
    <t>Q19-2</t>
    <phoneticPr fontId="1"/>
  </si>
  <si>
    <t>Q19-3</t>
    <phoneticPr fontId="1"/>
  </si>
  <si>
    <t>Q19-4</t>
    <phoneticPr fontId="1"/>
  </si>
  <si>
    <t>Q19-5</t>
    <phoneticPr fontId="1"/>
  </si>
  <si>
    <t>Q19-6</t>
    <phoneticPr fontId="1"/>
  </si>
  <si>
    <t>Q20-1</t>
    <phoneticPr fontId="1"/>
  </si>
  <si>
    <t>Q20-2</t>
  </si>
  <si>
    <t>Q20-3</t>
  </si>
  <si>
    <t>Q20-4</t>
  </si>
  <si>
    <t>Q20-5</t>
  </si>
  <si>
    <t>Q12②</t>
    <phoneticPr fontId="1"/>
  </si>
  <si>
    <t>Q12③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</si>
</sst>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quot;¥&quot;#,##0_);[Red]\(&quot;¥&quot;#,##0\)"/>
  </numFmts>
  <fonts count="37"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b/>
      <sz val="10"/>
      <name val="游ゴシック"/>
      <family val="3"/>
      <charset val="128"/>
      <scheme val="minor"/>
    </font>
    <font>
      <b/>
      <u/>
      <sz val="10"/>
      <name val="游ゴシック"/>
      <family val="3"/>
      <charset val="128"/>
      <scheme val="minor"/>
    </font>
    <font>
      <b/>
      <sz val="9"/>
      <color rgb="FFC00000"/>
      <name val="游ゴシック"/>
      <family val="3"/>
      <charset val="128"/>
      <scheme val="minor"/>
    </font>
    <font>
      <sz val="11"/>
      <name val="游ゴシック"/>
      <family val="3"/>
      <charset val="128"/>
      <scheme val="minor"/>
    </font>
    <font>
      <b/>
      <sz val="11"/>
      <color theme="1"/>
      <name val="游ゴシック"/>
      <family val="3"/>
      <charset val="128"/>
      <scheme val="minor"/>
    </font>
    <font>
      <sz val="10"/>
      <name val="游ゴシック"/>
      <family val="3"/>
      <charset val="128"/>
      <scheme val="minor"/>
    </font>
    <font>
      <sz val="6"/>
      <name val="游ゴシック"/>
      <family val="3"/>
      <charset val="128"/>
      <scheme val="minor"/>
    </font>
    <font>
      <sz val="9"/>
      <name val="游ゴシック"/>
      <family val="3"/>
      <charset val="128"/>
      <scheme val="minor"/>
    </font>
    <font>
      <sz val="10"/>
      <color theme="1"/>
      <name val="游ゴシック"/>
      <family val="2"/>
      <charset val="128"/>
      <scheme val="minor"/>
    </font>
    <font>
      <sz val="11"/>
      <color theme="1"/>
      <name val="游ゴシック"/>
      <family val="3"/>
      <charset val="128"/>
      <scheme val="minor"/>
    </font>
    <font>
      <b/>
      <u/>
      <sz val="10"/>
      <color theme="1"/>
      <name val="游ゴシック"/>
      <family val="3"/>
      <charset val="128"/>
      <scheme val="minor"/>
    </font>
    <font>
      <b/>
      <sz val="11"/>
      <name val="游ゴシック"/>
      <family val="3"/>
      <charset val="128"/>
      <scheme val="minor"/>
    </font>
    <font>
      <sz val="10"/>
      <color rgb="FFC00000"/>
      <name val="游ゴシック"/>
      <family val="2"/>
      <charset val="128"/>
      <scheme val="minor"/>
    </font>
    <font>
      <sz val="8"/>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sz val="6"/>
      <name val="ＭＳ 明朝"/>
      <family val="1"/>
      <charset val="128"/>
    </font>
    <font>
      <sz val="10"/>
      <color rgb="FFFF0000"/>
      <name val="游ゴシック"/>
      <family val="3"/>
      <charset val="128"/>
      <scheme val="minor"/>
    </font>
    <font>
      <sz val="10"/>
      <color theme="0"/>
      <name val="游ゴシック"/>
      <family val="3"/>
      <charset val="128"/>
      <scheme val="minor"/>
    </font>
    <font>
      <b/>
      <sz val="10"/>
      <color theme="0"/>
      <name val="游ゴシック"/>
      <family val="3"/>
      <charset val="128"/>
      <scheme val="minor"/>
    </font>
    <font>
      <sz val="9"/>
      <name val="游ゴシック"/>
      <family val="2"/>
      <charset val="128"/>
      <scheme val="minor"/>
    </font>
    <font>
      <u/>
      <sz val="10"/>
      <name val="游ゴシック"/>
      <family val="3"/>
      <charset val="128"/>
      <scheme val="minor"/>
    </font>
    <font>
      <b/>
      <sz val="8"/>
      <color rgb="FFC00000"/>
      <name val="游ゴシック"/>
      <family val="3"/>
      <charset val="128"/>
      <scheme val="minor"/>
    </font>
    <font>
      <sz val="11"/>
      <name val="ＭＳ Ｐゴシック"/>
      <family val="3"/>
      <charset val="128"/>
    </font>
    <font>
      <sz val="9"/>
      <color rgb="FFC00000"/>
      <name val="游ゴシック"/>
      <family val="3"/>
      <charset val="128"/>
      <scheme val="minor"/>
    </font>
    <font>
      <b/>
      <sz val="9"/>
      <color theme="1"/>
      <name val="游ゴシック"/>
      <family val="3"/>
      <charset val="128"/>
      <scheme val="minor"/>
    </font>
    <font>
      <b/>
      <sz val="10"/>
      <color rgb="FFC00000"/>
      <name val="游ゴシック"/>
      <family val="3"/>
      <charset val="128"/>
      <scheme val="minor"/>
    </font>
    <font>
      <sz val="8"/>
      <color theme="0"/>
      <name val="游ゴシック"/>
      <family val="2"/>
      <charset val="128"/>
      <scheme val="minor"/>
    </font>
    <font>
      <sz val="11"/>
      <color theme="0"/>
      <name val="游ゴシック"/>
      <family val="3"/>
      <charset val="128"/>
      <scheme val="minor"/>
    </font>
    <font>
      <b/>
      <sz val="9"/>
      <color theme="0"/>
      <name val="游ゴシック"/>
      <family val="3"/>
      <charset val="128"/>
      <scheme val="minor"/>
    </font>
    <font>
      <sz val="9"/>
      <color theme="0"/>
      <name val="游ゴシック"/>
      <family val="3"/>
      <charset val="128"/>
      <scheme val="minor"/>
    </font>
    <font>
      <sz val="10"/>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style="thin">
        <color indexed="64"/>
      </left>
      <right/>
      <top/>
      <bottom/>
      <diagonal/>
    </border>
  </borders>
  <cellStyleXfs count="2">
    <xf numFmtId="0" fontId="0" fillId="0" borderId="0">
      <alignment vertical="center"/>
    </xf>
    <xf numFmtId="0" fontId="28" fillId="0" borderId="0"/>
  </cellStyleXfs>
  <cellXfs count="146">
    <xf numFmtId="0" fontId="0" fillId="0" borderId="0" xfId="0">
      <alignment vertical="center"/>
    </xf>
    <xf numFmtId="0" fontId="0" fillId="2" borderId="0" xfId="0" applyFill="1">
      <alignment vertical="center"/>
    </xf>
    <xf numFmtId="0" fontId="5" fillId="2" borderId="0" xfId="0" applyFont="1" applyFill="1">
      <alignment vertical="center"/>
    </xf>
    <xf numFmtId="0" fontId="10" fillId="2" borderId="0" xfId="0" applyFont="1" applyFill="1" applyAlignment="1">
      <alignment horizontal="left" vertical="center"/>
    </xf>
    <xf numFmtId="0" fontId="4" fillId="2" borderId="0" xfId="0" applyFont="1" applyFill="1">
      <alignment vertical="center"/>
    </xf>
    <xf numFmtId="0" fontId="19"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pplyProtection="1">
      <alignment vertical="center" wrapText="1"/>
      <protection locked="0"/>
    </xf>
    <xf numFmtId="0" fontId="22" fillId="0" borderId="1" xfId="0" applyFont="1" applyBorder="1" applyAlignment="1" applyProtection="1">
      <alignment vertical="center" wrapText="1"/>
      <protection locked="0"/>
    </xf>
    <xf numFmtId="0" fontId="10" fillId="0" borderId="1" xfId="0" applyFont="1" applyBorder="1" applyAlignment="1">
      <alignment horizontal="center" vertical="center"/>
    </xf>
    <xf numFmtId="0" fontId="0" fillId="3" borderId="0" xfId="0" applyFill="1">
      <alignment vertical="center"/>
    </xf>
    <xf numFmtId="0" fontId="4" fillId="2" borderId="0" xfId="0" applyFont="1" applyFill="1" applyAlignment="1">
      <alignment horizontal="centerContinuous" vertical="center"/>
    </xf>
    <xf numFmtId="0" fontId="8" fillId="2" borderId="0" xfId="0" applyFont="1" applyFill="1">
      <alignment vertical="center"/>
    </xf>
    <xf numFmtId="0" fontId="20" fillId="2" borderId="0" xfId="0" applyFont="1" applyFill="1">
      <alignment vertical="center"/>
    </xf>
    <xf numFmtId="0" fontId="10" fillId="2" borderId="0" xfId="0" applyFont="1" applyFill="1">
      <alignment vertical="center"/>
    </xf>
    <xf numFmtId="0" fontId="13" fillId="2" borderId="0" xfId="0" applyFont="1" applyFill="1">
      <alignment vertical="center"/>
    </xf>
    <xf numFmtId="0" fontId="23" fillId="2" borderId="0" xfId="0" applyFont="1" applyFill="1">
      <alignment vertical="center"/>
    </xf>
    <xf numFmtId="0" fontId="4" fillId="2" borderId="0" xfId="0" applyFont="1" applyFill="1" applyBorder="1" applyAlignment="1">
      <alignment vertical="center"/>
    </xf>
    <xf numFmtId="0" fontId="4" fillId="2" borderId="11" xfId="0" applyFont="1" applyFill="1" applyBorder="1" applyAlignment="1">
      <alignment vertical="center"/>
    </xf>
    <xf numFmtId="0" fontId="14" fillId="2" borderId="0" xfId="0" applyFont="1" applyFill="1" applyAlignment="1">
      <alignment horizontal="left" vertical="center"/>
    </xf>
    <xf numFmtId="0" fontId="3" fillId="2" borderId="0" xfId="0" applyFont="1" applyFill="1">
      <alignment vertical="center"/>
    </xf>
    <xf numFmtId="0" fontId="5" fillId="2" borderId="0" xfId="0" applyFont="1" applyFill="1" applyAlignment="1">
      <alignment horizontal="left" vertical="center" wrapText="1"/>
    </xf>
    <xf numFmtId="0" fontId="3" fillId="2" borderId="0" xfId="0" applyFont="1" applyFill="1" applyAlignment="1">
      <alignment horizontal="left" vertical="center" wrapText="1"/>
    </xf>
    <xf numFmtId="0" fontId="17" fillId="2" borderId="0" xfId="0" applyFont="1" applyFill="1" applyAlignment="1">
      <alignment horizontal="center" vertical="center" wrapText="1"/>
    </xf>
    <xf numFmtId="0" fontId="12" fillId="2" borderId="0" xfId="0" applyFont="1" applyFill="1">
      <alignment vertical="center"/>
    </xf>
    <xf numFmtId="0" fontId="4" fillId="5" borderId="1" xfId="0" applyFont="1" applyFill="1" applyBorder="1" applyAlignment="1" applyProtection="1">
      <alignment vertical="center" wrapText="1"/>
      <protection locked="0"/>
    </xf>
    <xf numFmtId="0" fontId="10" fillId="5" borderId="1" xfId="0" applyFont="1" applyFill="1" applyBorder="1" applyAlignment="1">
      <alignment horizontal="center" vertical="center"/>
    </xf>
    <xf numFmtId="0" fontId="10" fillId="0" borderId="1" xfId="0" applyFont="1" applyBorder="1" applyAlignment="1" applyProtection="1">
      <alignment vertical="center" wrapText="1"/>
      <protection locked="0"/>
    </xf>
    <xf numFmtId="0" fontId="4" fillId="6" borderId="1" xfId="0" applyFont="1" applyFill="1" applyBorder="1" applyAlignment="1" applyProtection="1">
      <alignment vertical="center" wrapText="1"/>
      <protection locked="0"/>
    </xf>
    <xf numFmtId="0" fontId="10" fillId="6" borderId="1" xfId="0" applyFont="1" applyFill="1" applyBorder="1" applyAlignment="1">
      <alignment horizontal="center" vertical="center"/>
    </xf>
    <xf numFmtId="0" fontId="0" fillId="6" borderId="0" xfId="0" applyFill="1">
      <alignment vertical="center"/>
    </xf>
    <xf numFmtId="0" fontId="12" fillId="2" borderId="0" xfId="0" applyFont="1" applyFill="1" applyAlignment="1">
      <alignment horizontal="left" vertical="center" wrapText="1"/>
    </xf>
    <xf numFmtId="0" fontId="25" fillId="2" borderId="0" xfId="0" applyFont="1" applyFill="1">
      <alignment vertical="center"/>
    </xf>
    <xf numFmtId="0" fontId="10" fillId="5" borderId="1"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0" fillId="5" borderId="0" xfId="0" applyFill="1">
      <alignment vertical="center"/>
    </xf>
    <xf numFmtId="0" fontId="3" fillId="2" borderId="0" xfId="0" applyFont="1" applyFill="1" applyAlignment="1" applyProtection="1">
      <alignment horizontal="centerContinuous" vertical="center"/>
      <protection locked="0"/>
    </xf>
    <xf numFmtId="0" fontId="17" fillId="2" borderId="0" xfId="0" applyFont="1" applyFill="1" applyAlignment="1">
      <alignment horizontal="center" vertical="center" wrapText="1"/>
    </xf>
    <xf numFmtId="0" fontId="4" fillId="3" borderId="12" xfId="0" applyFont="1" applyFill="1" applyBorder="1">
      <alignment vertical="center"/>
    </xf>
    <xf numFmtId="0" fontId="9" fillId="3" borderId="12" xfId="0"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0" fontId="4" fillId="2" borderId="5" xfId="0" applyFont="1" applyFill="1" applyBorder="1">
      <alignment vertical="center"/>
    </xf>
    <xf numFmtId="0" fontId="9" fillId="3" borderId="12" xfId="0" applyFont="1" applyFill="1" applyBorder="1" applyProtection="1">
      <alignment vertical="center"/>
      <protection locked="0"/>
    </xf>
    <xf numFmtId="0" fontId="12" fillId="2" borderId="5" xfId="0" applyFont="1" applyFill="1" applyBorder="1" applyAlignment="1">
      <alignment horizontal="center" vertical="center" wrapText="1"/>
    </xf>
    <xf numFmtId="176" fontId="4" fillId="2" borderId="12" xfId="0" applyNumberFormat="1" applyFont="1" applyFill="1" applyBorder="1">
      <alignment vertical="center"/>
    </xf>
    <xf numFmtId="0" fontId="17" fillId="2" borderId="0" xfId="0" applyFont="1" applyFill="1" applyAlignment="1">
      <alignment horizontal="center" vertical="center" wrapText="1"/>
    </xf>
    <xf numFmtId="0" fontId="17"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0" fillId="2" borderId="0" xfId="0" applyFill="1" applyAlignment="1">
      <alignment horizontal="center" vertical="center"/>
    </xf>
    <xf numFmtId="0" fontId="13" fillId="2" borderId="0" xfId="0" applyFont="1" applyFill="1" applyBorder="1" applyAlignment="1">
      <alignment horizontal="left" vertical="center"/>
    </xf>
    <xf numFmtId="0" fontId="9" fillId="3" borderId="12" xfId="0" applyFont="1" applyFill="1" applyBorder="1" applyAlignment="1" applyProtection="1">
      <alignment horizontal="center" vertical="center"/>
      <protection locked="0"/>
    </xf>
    <xf numFmtId="176" fontId="14" fillId="2" borderId="12" xfId="0" applyNumberFormat="1" applyFont="1" applyFill="1" applyBorder="1" applyAlignment="1">
      <alignment horizontal="center" vertical="center"/>
    </xf>
    <xf numFmtId="0" fontId="0" fillId="0" borderId="0" xfId="0">
      <alignment vertical="center"/>
    </xf>
    <xf numFmtId="0" fontId="0" fillId="0" borderId="0" xfId="0" applyAlignment="1">
      <alignment horizontal="center" vertical="center"/>
    </xf>
    <xf numFmtId="177" fontId="32" fillId="2" borderId="0" xfId="0" applyNumberFormat="1" applyFont="1" applyFill="1">
      <alignment vertical="center"/>
    </xf>
    <xf numFmtId="0" fontId="33" fillId="2" borderId="0" xfId="0" applyFont="1" applyFill="1">
      <alignment vertical="center"/>
    </xf>
    <xf numFmtId="0" fontId="34" fillId="2" borderId="0" xfId="0" applyFont="1" applyFill="1" applyAlignment="1">
      <alignment horizontal="left" vertical="center" wrapText="1"/>
    </xf>
    <xf numFmtId="0" fontId="23" fillId="2" borderId="0" xfId="0" applyFont="1" applyFill="1" applyAlignment="1">
      <alignment horizontal="left" vertical="center" wrapText="1"/>
    </xf>
    <xf numFmtId="0" fontId="35" fillId="2" borderId="0" xfId="0" applyFont="1" applyFill="1" applyAlignment="1">
      <alignment horizontal="left" vertical="center" wrapText="1"/>
    </xf>
    <xf numFmtId="0" fontId="0" fillId="2" borderId="0" xfId="0"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36" fillId="2" borderId="0" xfId="0" applyFont="1" applyFill="1" applyAlignment="1">
      <alignment horizontal="left" vertical="center"/>
    </xf>
    <xf numFmtId="0" fontId="33" fillId="0" borderId="0" xfId="0" applyFont="1" applyFill="1">
      <alignment vertical="center"/>
    </xf>
    <xf numFmtId="0" fontId="0" fillId="0" borderId="0" xfId="0" applyFill="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20" fillId="0" borderId="0" xfId="0" applyFont="1" applyFill="1">
      <alignment vertical="center"/>
    </xf>
    <xf numFmtId="0" fontId="10" fillId="0" borderId="20" xfId="0" applyFont="1" applyFill="1" applyBorder="1" applyAlignment="1" applyProtection="1">
      <alignment vertical="center" wrapText="1"/>
      <protection locked="0"/>
    </xf>
    <xf numFmtId="0" fontId="0" fillId="2" borderId="2" xfId="0" applyFill="1" applyBorder="1" applyAlignment="1">
      <alignment vertical="center"/>
    </xf>
    <xf numFmtId="0" fontId="3" fillId="2" borderId="2" xfId="0" applyFont="1" applyFill="1" applyBorder="1" applyAlignment="1">
      <alignment vertical="center"/>
    </xf>
    <xf numFmtId="49" fontId="0" fillId="0" borderId="0" xfId="0" applyNumberFormat="1">
      <alignment vertical="center"/>
    </xf>
    <xf numFmtId="0" fontId="5" fillId="2" borderId="0" xfId="0" applyFont="1" applyFill="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9" fillId="3" borderId="12" xfId="0" applyFont="1" applyFill="1" applyBorder="1" applyAlignment="1" applyProtection="1">
      <alignment horizontal="center" vertical="center"/>
      <protection locked="0"/>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31" fillId="2" borderId="19" xfId="0" applyFont="1" applyFill="1" applyBorder="1" applyAlignment="1">
      <alignment horizontal="left" vertical="center"/>
    </xf>
    <xf numFmtId="0" fontId="19" fillId="2" borderId="0" xfId="0" applyFont="1" applyFill="1" applyAlignment="1">
      <alignment horizontal="center" vertical="center"/>
    </xf>
    <xf numFmtId="0" fontId="5" fillId="2" borderId="0" xfId="0" applyFont="1" applyFill="1" applyAlignment="1" applyProtection="1">
      <alignment horizontal="left" vertical="center" wrapText="1"/>
      <protection locked="0"/>
    </xf>
    <xf numFmtId="0" fontId="14" fillId="3" borderId="12" xfId="0" applyFont="1" applyFill="1" applyBorder="1" applyAlignment="1" applyProtection="1">
      <alignment horizontal="left" vertical="top"/>
      <protection locked="0"/>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9" fillId="3" borderId="16"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13" fillId="2" borderId="5" xfId="0" applyFont="1" applyFill="1" applyBorder="1" applyAlignment="1">
      <alignment horizontal="center" vertical="center"/>
    </xf>
    <xf numFmtId="0" fontId="4" fillId="2" borderId="5" xfId="0" applyFont="1" applyFill="1" applyBorder="1" applyAlignment="1">
      <alignment horizontal="center" vertical="center"/>
    </xf>
    <xf numFmtId="176" fontId="14" fillId="2" borderId="12" xfId="0" applyNumberFormat="1" applyFont="1" applyFill="1" applyBorder="1" applyAlignment="1">
      <alignment horizontal="center" vertical="center"/>
    </xf>
    <xf numFmtId="0" fontId="7" fillId="2" borderId="0" xfId="0" applyFont="1" applyFill="1" applyBorder="1" applyAlignment="1">
      <alignment horizontal="center" vertical="center" wrapText="1"/>
    </xf>
    <xf numFmtId="0" fontId="7" fillId="2" borderId="0" xfId="0" applyFont="1" applyFill="1" applyAlignment="1">
      <alignment horizontal="center"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3" fillId="2" borderId="0" xfId="0" applyFont="1" applyFill="1" applyAlignment="1">
      <alignment horizontal="left" vertic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xf>
    <xf numFmtId="0" fontId="12" fillId="2" borderId="0" xfId="0" applyFont="1" applyFill="1" applyAlignment="1">
      <alignment horizontal="left" vertical="center" wrapText="1"/>
    </xf>
    <xf numFmtId="0" fontId="17" fillId="2" borderId="0" xfId="0" applyFont="1" applyFill="1" applyBorder="1" applyAlignment="1">
      <alignment horizontal="center" vertical="center" wrapText="1"/>
    </xf>
    <xf numFmtId="0" fontId="17" fillId="2" borderId="0" xfId="0" applyFont="1" applyFill="1" applyAlignment="1">
      <alignment horizontal="center" vertical="center" wrapText="1"/>
    </xf>
    <xf numFmtId="0" fontId="3" fillId="2"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3" borderId="12" xfId="0" applyFont="1" applyFill="1" applyBorder="1" applyAlignment="1" applyProtection="1">
      <alignment horizontal="center" vertical="center"/>
      <protection locked="0"/>
    </xf>
    <xf numFmtId="0" fontId="12" fillId="2" borderId="0" xfId="0" applyFont="1" applyFill="1" applyAlignment="1">
      <alignment horizontal="left" vertical="top" wrapText="1"/>
    </xf>
    <xf numFmtId="0" fontId="5" fillId="2" borderId="0" xfId="0" applyFont="1" applyFill="1" applyAlignment="1" applyProtection="1">
      <alignment horizontal="left" vertical="center"/>
      <protection locked="0"/>
    </xf>
    <xf numFmtId="176" fontId="9" fillId="2" borderId="12"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24" fillId="2" borderId="0" xfId="0" applyFont="1" applyFill="1" applyBorder="1" applyAlignment="1">
      <alignment horizontal="center"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31" fillId="2" borderId="0" xfId="0" applyFont="1" applyFill="1" applyBorder="1" applyAlignment="1">
      <alignment horizontal="center" vertical="center"/>
    </xf>
    <xf numFmtId="0" fontId="31" fillId="2" borderId="11"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4" xfId="0" applyFont="1" applyFill="1" applyBorder="1" applyAlignment="1">
      <alignment horizontal="left" vertical="center"/>
    </xf>
    <xf numFmtId="0" fontId="30" fillId="2" borderId="0" xfId="0" applyFont="1" applyFill="1" applyAlignment="1">
      <alignment horizontal="center" vertical="center"/>
    </xf>
    <xf numFmtId="0" fontId="31" fillId="2" borderId="0" xfId="0" applyFont="1" applyFill="1" applyAlignment="1">
      <alignment horizontal="center" vertical="center"/>
    </xf>
    <xf numFmtId="0" fontId="29"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49" fontId="9" fillId="3" borderId="12" xfId="0" applyNumberFormat="1" applyFont="1" applyFill="1" applyBorder="1" applyAlignment="1" applyProtection="1">
      <alignment horizontal="center" vertical="center"/>
      <protection locked="0"/>
    </xf>
    <xf numFmtId="0" fontId="2" fillId="4"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lignment horizontal="left" vertical="center"/>
    </xf>
    <xf numFmtId="0" fontId="27" fillId="2" borderId="0" xfId="0" applyFont="1" applyFill="1" applyAlignment="1">
      <alignment horizontal="left" vertical="center" wrapText="1"/>
    </xf>
    <xf numFmtId="0" fontId="10" fillId="2" borderId="0" xfId="0" applyFont="1" applyFill="1" applyAlignment="1">
      <alignment horizontal="left" vertical="center" wrapText="1"/>
    </xf>
    <xf numFmtId="0" fontId="9" fillId="3" borderId="13" xfId="0" applyFont="1" applyFill="1" applyBorder="1" applyAlignment="1" applyProtection="1">
      <alignment horizontal="center" vertical="center"/>
      <protection locked="0"/>
    </xf>
    <xf numFmtId="0" fontId="0" fillId="2" borderId="0" xfId="0" applyFill="1" applyAlignment="1">
      <alignment horizontal="center" vertical="center"/>
    </xf>
    <xf numFmtId="0" fontId="9" fillId="3" borderId="18"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標準" xfId="0" builtinId="0"/>
    <cellStyle name="標準 2" xfId="1" xr:uid="{F6B4958A-E082-49EB-8F20-6DD640FE1A9F}"/>
  </cellStyles>
  <dxfs count="37">
    <dxf>
      <font>
        <color theme="0"/>
      </font>
      <fill>
        <patternFill>
          <bgColor theme="0"/>
        </patternFill>
      </fill>
      <border>
        <left style="thin">
          <color auto="1"/>
        </left>
        <right style="thin">
          <color auto="1"/>
        </right>
        <top style="thin">
          <color auto="1"/>
        </top>
        <bottom style="thin">
          <color auto="1"/>
        </bottom>
      </border>
    </dxf>
    <dxf>
      <font>
        <color rgb="FF9C0006"/>
      </font>
      <fill>
        <patternFill>
          <bgColor rgb="FFFFC7CE"/>
        </patternFill>
      </fill>
    </dxf>
    <dxf>
      <font>
        <color rgb="FFC00000"/>
      </font>
      <fill>
        <patternFill>
          <bgColor rgb="FFFFC7CE"/>
        </patternFill>
      </fill>
    </dxf>
    <dxf>
      <font>
        <color rgb="FFC00000"/>
      </font>
      <fill>
        <patternFill>
          <bgColor rgb="FFFFC7CE"/>
        </patternFill>
      </fill>
    </dxf>
    <dxf>
      <fill>
        <patternFill>
          <bgColor rgb="FFFFC7CE"/>
        </patternFill>
      </fill>
    </dxf>
    <dxf>
      <fill>
        <patternFill>
          <bgColor rgb="FFFFC7CE"/>
        </patternFill>
      </fill>
    </dxf>
    <dxf>
      <fill>
        <patternFill>
          <bgColor rgb="FFFFC7CE"/>
        </patternFill>
      </fill>
    </dxf>
    <dxf>
      <fill>
        <patternFill>
          <bgColor theme="0" tint="-0.499984740745262"/>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rgb="FFFFC7CE"/>
        </patternFill>
      </fill>
    </dxf>
    <dxf>
      <fill>
        <patternFill>
          <bgColor theme="1" tint="0.499984740745262"/>
        </patternFill>
      </fill>
    </dxf>
    <dxf>
      <fill>
        <patternFill>
          <bgColor rgb="FFFFC7CE"/>
        </patternFill>
      </fill>
    </dxf>
    <dxf>
      <fill>
        <patternFill>
          <bgColor rgb="FFFFC7CE"/>
        </patternFill>
      </fill>
    </dxf>
    <dxf>
      <fill>
        <patternFill>
          <fgColor rgb="FFFFC7CE"/>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theme="0" tint="-0.499984740745262"/>
        </patternFill>
      </fill>
    </dxf>
    <dxf>
      <fill>
        <patternFill>
          <bgColor rgb="FFFFC7CE"/>
        </patternFill>
      </fill>
    </dxf>
    <dxf>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ont>
        <color rgb="FFC00000"/>
      </font>
      <fill>
        <patternFill>
          <bgColor rgb="FFFFC7CE"/>
        </patternFill>
      </fill>
    </dxf>
    <dxf>
      <font>
        <color rgb="FFC00000"/>
      </font>
      <fill>
        <patternFill>
          <fgColor rgb="FFFFC7CE"/>
          <bgColor rgb="FFFFC7CE"/>
        </patternFill>
      </fill>
    </dxf>
    <dxf>
      <font>
        <color rgb="FF9C0006"/>
      </font>
      <fill>
        <patternFill>
          <bgColor rgb="FFFFC7CE"/>
        </patternFill>
      </fill>
    </dxf>
  </dxfs>
  <tableStyles count="0" defaultTableStyle="TableStyleMedium2" defaultPivotStyle="PivotStyleLight16"/>
  <colors>
    <mruColors>
      <color rgb="FFFFC7CE"/>
      <color rgb="FFFF0000"/>
      <color rgb="FFFF9999"/>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57150</xdr:colOff>
      <xdr:row>100</xdr:row>
      <xdr:rowOff>104775</xdr:rowOff>
    </xdr:from>
    <xdr:to>
      <xdr:col>14</xdr:col>
      <xdr:colOff>129631</xdr:colOff>
      <xdr:row>136</xdr:row>
      <xdr:rowOff>0</xdr:rowOff>
    </xdr:to>
    <xdr:sp macro="" textlink="">
      <xdr:nvSpPr>
        <xdr:cNvPr id="14" name="テキスト ボックス 13">
          <a:extLst>
            <a:ext uri="{FF2B5EF4-FFF2-40B4-BE49-F238E27FC236}">
              <a16:creationId xmlns:a16="http://schemas.microsoft.com/office/drawing/2014/main" id="{70714575-625D-41AB-B825-1A8EEBE7FD72}"/>
            </a:ext>
          </a:extLst>
        </xdr:cNvPr>
        <xdr:cNvSpPr txBox="1"/>
      </xdr:nvSpPr>
      <xdr:spPr>
        <a:xfrm>
          <a:off x="6577965" y="21143595"/>
          <a:ext cx="232501" cy="8260080"/>
        </a:xfrm>
        <a:prstGeom prst="rect">
          <a:avLst/>
        </a:prstGeom>
        <a:solidFill>
          <a:schemeClr val="bg1">
            <a:lumMod val="50000"/>
          </a:schemeClr>
        </a:solidFill>
        <a:ln w="6350">
          <a:noFill/>
        </a:ln>
      </xdr:spPr>
      <xdr:txBody>
        <a:bodyPr rot="0" spcFirstLastPara="0" vert="eaVert" wrap="square" lIns="0" tIns="45720" rIns="0" bIns="45720" numCol="1" spcCol="0" rtlCol="0" fromWordArt="0" anchor="ctr" anchorCtr="0" forceAA="0" compatLnSpc="1">
          <a:prstTxWarp prst="textNoShape">
            <a:avLst/>
          </a:prstTxWarp>
          <a:noAutofit/>
        </a:bodyPr>
        <a:lstStyle/>
        <a:p>
          <a:pPr algn="ctr">
            <a:lnSpc>
              <a:spcPct val="100000"/>
            </a:lnSpc>
          </a:pPr>
          <a:r>
            <a:rPr lang="ja-JP" sz="1200" b="1" kern="100">
              <a:solidFill>
                <a:srgbClr val="FFFFFF"/>
              </a:solidFill>
              <a:effectLst/>
              <a:latin typeface="HGPｺﾞｼｯｸM" panose="020B0600000000000000" pitchFamily="50" charset="-128"/>
              <a:ea typeface="HGPｺﾞｼｯｸM" panose="020B0600000000000000" pitchFamily="50" charset="-128"/>
              <a:cs typeface="Times New Roman" panose="02020603050405020304" pitchFamily="18" charset="0"/>
            </a:rPr>
            <a:t>合計人数が一致することを、ご確認ください</a:t>
          </a:r>
          <a:endParaRPr lang="ja-JP" sz="1600" kern="100">
            <a:effectLst/>
            <a:latin typeface="HGPｺﾞｼｯｸM" panose="020B0600000000000000" pitchFamily="50" charset="-128"/>
            <a:ea typeface="HGPｺﾞｼｯｸM" panose="020B0600000000000000" pitchFamily="50" charset="-128"/>
            <a:cs typeface="Times New Roman" panose="02020603050405020304" pitchFamily="18" charset="0"/>
          </a:endParaRPr>
        </a:p>
      </xdr:txBody>
    </xdr:sp>
    <xdr:clientData/>
  </xdr:twoCellAnchor>
  <xdr:twoCellAnchor>
    <xdr:from>
      <xdr:col>10</xdr:col>
      <xdr:colOff>75299</xdr:colOff>
      <xdr:row>100</xdr:row>
      <xdr:rowOff>51019</xdr:rowOff>
    </xdr:from>
    <xdr:to>
      <xdr:col>13</xdr:col>
      <xdr:colOff>115294</xdr:colOff>
      <xdr:row>101</xdr:row>
      <xdr:rowOff>203834</xdr:rowOff>
    </xdr:to>
    <xdr:sp macro="" textlink="">
      <xdr:nvSpPr>
        <xdr:cNvPr id="15" name="矢印: 右 14">
          <a:extLst>
            <a:ext uri="{FF2B5EF4-FFF2-40B4-BE49-F238E27FC236}">
              <a16:creationId xmlns:a16="http://schemas.microsoft.com/office/drawing/2014/main" id="{A8CB4BA2-E26F-402D-91D1-0DDD7DF68BCB}"/>
            </a:ext>
          </a:extLst>
        </xdr:cNvPr>
        <xdr:cNvSpPr/>
      </xdr:nvSpPr>
      <xdr:spPr>
        <a:xfrm rot="10800000">
          <a:off x="4746945" y="11187942"/>
          <a:ext cx="1956718" cy="270046"/>
        </a:xfrm>
        <a:prstGeom prst="rightArrow">
          <a:avLst>
            <a:gd name="adj1" fmla="val 59936"/>
            <a:gd name="adj2" fmla="val 59250"/>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38099</xdr:colOff>
      <xdr:row>135</xdr:row>
      <xdr:rowOff>22859</xdr:rowOff>
    </xdr:from>
    <xdr:to>
      <xdr:col>14</xdr:col>
      <xdr:colOff>133350</xdr:colOff>
      <xdr:row>136</xdr:row>
      <xdr:rowOff>63279</xdr:rowOff>
    </xdr:to>
    <xdr:sp macro="" textlink="">
      <xdr:nvSpPr>
        <xdr:cNvPr id="16" name="矢印: 右 15">
          <a:extLst>
            <a:ext uri="{FF2B5EF4-FFF2-40B4-BE49-F238E27FC236}">
              <a16:creationId xmlns:a16="http://schemas.microsoft.com/office/drawing/2014/main" id="{725F8BF9-DD2E-419E-BC97-A22EF4C92F29}"/>
            </a:ext>
          </a:extLst>
        </xdr:cNvPr>
        <xdr:cNvSpPr/>
      </xdr:nvSpPr>
      <xdr:spPr>
        <a:xfrm rot="10800000">
          <a:off x="5857874" y="29194124"/>
          <a:ext cx="948691" cy="269020"/>
        </a:xfrm>
        <a:prstGeom prst="rightArrow">
          <a:avLst>
            <a:gd name="adj1" fmla="val 59936"/>
            <a:gd name="adj2" fmla="val 59250"/>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304800</xdr:colOff>
      <xdr:row>112</xdr:row>
      <xdr:rowOff>24765</xdr:rowOff>
    </xdr:from>
    <xdr:to>
      <xdr:col>13</xdr:col>
      <xdr:colOff>62865</xdr:colOff>
      <xdr:row>114</xdr:row>
      <xdr:rowOff>43815</xdr:rowOff>
    </xdr:to>
    <xdr:sp macro="" textlink="">
      <xdr:nvSpPr>
        <xdr:cNvPr id="17" name="矢印: 上向き折線 16">
          <a:extLst>
            <a:ext uri="{FF2B5EF4-FFF2-40B4-BE49-F238E27FC236}">
              <a16:creationId xmlns:a16="http://schemas.microsoft.com/office/drawing/2014/main" id="{D05D8DFB-ACB4-4A0C-8AFE-F8248F619FA5}"/>
            </a:ext>
          </a:extLst>
        </xdr:cNvPr>
        <xdr:cNvSpPr/>
      </xdr:nvSpPr>
      <xdr:spPr>
        <a:xfrm flipH="1">
          <a:off x="6124575" y="23995380"/>
          <a:ext cx="459105" cy="367665"/>
        </a:xfrm>
        <a:prstGeom prst="bentUpArrow">
          <a:avLst>
            <a:gd name="adj1" fmla="val 36343"/>
            <a:gd name="adj2" fmla="val 34891"/>
            <a:gd name="adj3" fmla="val 25000"/>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87F18-0D61-4B69-B31F-B15C0496BC4E}">
  <dimension ref="A1:AB276"/>
  <sheetViews>
    <sheetView showGridLines="0" tabSelected="1" view="pageBreakPreview" zoomScale="115" zoomScaleNormal="100" zoomScaleSheetLayoutView="115" zoomScalePageLayoutView="115" workbookViewId="0">
      <selection activeCell="J11" sqref="J11:M11"/>
    </sheetView>
  </sheetViews>
  <sheetFormatPr defaultColWidth="9" defaultRowHeight="18" x14ac:dyDescent="0.45"/>
  <cols>
    <col min="1" max="1" width="2.3984375" style="58" customWidth="1"/>
    <col min="2" max="2" width="1.09765625" style="1" customWidth="1"/>
    <col min="3" max="11" width="7.19921875" style="1" customWidth="1"/>
    <col min="12" max="12" width="8.69921875" style="1" customWidth="1"/>
    <col min="13" max="13" width="9.19921875" style="1" customWidth="1"/>
    <col min="14" max="14" width="2" style="1" customWidth="1"/>
    <col min="15" max="15" width="2" style="58" customWidth="1"/>
    <col min="16" max="17" width="4.69921875" customWidth="1"/>
    <col min="29" max="16384" width="9" style="1"/>
  </cols>
  <sheetData>
    <row r="1" spans="1:15" ht="4.2" customHeight="1" x14ac:dyDescent="0.45"/>
    <row r="2" spans="1:15" ht="18" customHeight="1" x14ac:dyDescent="0.45">
      <c r="B2" s="136" t="s">
        <v>344</v>
      </c>
      <c r="C2" s="136"/>
      <c r="D2" s="136"/>
      <c r="E2" s="136"/>
      <c r="F2" s="136"/>
      <c r="G2" s="136"/>
      <c r="H2" s="136"/>
      <c r="I2" s="136"/>
      <c r="J2" s="136"/>
      <c r="K2" s="136"/>
      <c r="L2" s="136"/>
      <c r="M2" s="136"/>
    </row>
    <row r="3" spans="1:15" ht="3.6" customHeight="1" thickBot="1" x14ac:dyDescent="0.5"/>
    <row r="4" spans="1:15" ht="15" customHeight="1" thickBot="1" x14ac:dyDescent="0.5">
      <c r="C4" s="39" t="s">
        <v>277</v>
      </c>
      <c r="D4" s="12"/>
      <c r="E4" s="12"/>
      <c r="F4" s="12"/>
      <c r="G4" s="41"/>
      <c r="H4" s="4" t="s">
        <v>0</v>
      </c>
      <c r="I4" s="4"/>
      <c r="J4" s="4"/>
      <c r="K4" s="4"/>
    </row>
    <row r="5" spans="1:15" ht="2.4" customHeight="1" x14ac:dyDescent="0.45">
      <c r="B5" s="4"/>
      <c r="C5" s="4"/>
      <c r="D5" s="4"/>
      <c r="E5" s="4"/>
      <c r="F5" s="4"/>
      <c r="G5" s="4"/>
      <c r="H5" s="4"/>
      <c r="I5" s="4"/>
      <c r="J5" s="4"/>
      <c r="K5" s="4"/>
    </row>
    <row r="6" spans="1:15" ht="25.8" customHeight="1" thickBot="1" x14ac:dyDescent="0.5">
      <c r="A6" s="58">
        <f>COUNTIF(I8:I12,"○")+COUNTIF(C8:C12,"○")</f>
        <v>0</v>
      </c>
      <c r="B6" s="2" t="s">
        <v>255</v>
      </c>
      <c r="C6" s="2"/>
      <c r="D6" s="2"/>
      <c r="E6" s="2"/>
      <c r="F6" s="2"/>
      <c r="G6" s="2"/>
      <c r="H6" s="137" t="s">
        <v>254</v>
      </c>
      <c r="I6" s="138"/>
      <c r="J6" s="139" t="str">
        <f>IF(A6&gt;1,"サービス種別は「１」～「10」の中から１つ選択"&amp;CHAR(10)&amp;"してください。","")</f>
        <v/>
      </c>
      <c r="K6" s="139"/>
      <c r="L6" s="139"/>
      <c r="M6" s="139"/>
      <c r="N6" s="139"/>
      <c r="O6" s="59"/>
    </row>
    <row r="7" spans="1:15" ht="9" hidden="1" customHeight="1" thickBot="1" x14ac:dyDescent="0.5">
      <c r="C7" s="13"/>
      <c r="E7" s="4"/>
      <c r="F7" s="13"/>
      <c r="H7" s="4"/>
      <c r="I7" s="13"/>
      <c r="J7" s="139"/>
      <c r="K7" s="139"/>
      <c r="L7" s="139"/>
      <c r="M7" s="139"/>
      <c r="N7" s="139"/>
      <c r="O7" s="59"/>
    </row>
    <row r="8" spans="1:15" ht="18.600000000000001" thickBot="1" x14ac:dyDescent="0.5">
      <c r="B8" s="4"/>
      <c r="C8" s="42"/>
      <c r="D8" s="123" t="s">
        <v>1</v>
      </c>
      <c r="E8" s="123"/>
      <c r="F8" s="123"/>
      <c r="G8" s="123"/>
      <c r="H8" s="123"/>
      <c r="I8" s="42"/>
      <c r="J8" s="129" t="s">
        <v>2</v>
      </c>
      <c r="K8" s="128"/>
      <c r="L8" s="128"/>
      <c r="M8" s="128"/>
      <c r="O8" s="58" t="str">
        <f>IF(COUNTIF(転記作業用!A6:J6,"&lt;&gt;0")&gt;1,"",IF(転記作業用!K6=0,"-",転記作業用!K6))</f>
        <v>-</v>
      </c>
    </row>
    <row r="9" spans="1:15" ht="18.600000000000001" thickBot="1" x14ac:dyDescent="0.5">
      <c r="B9" s="4"/>
      <c r="C9" s="42"/>
      <c r="D9" s="123" t="s">
        <v>3</v>
      </c>
      <c r="E9" s="123"/>
      <c r="F9" s="123"/>
      <c r="G9" s="123"/>
      <c r="H9" s="123"/>
      <c r="I9" s="42"/>
      <c r="J9" s="129" t="s">
        <v>4</v>
      </c>
      <c r="K9" s="128"/>
      <c r="L9" s="128"/>
      <c r="M9" s="128"/>
    </row>
    <row r="10" spans="1:15" ht="18" customHeight="1" thickBot="1" x14ac:dyDescent="0.5">
      <c r="C10" s="42"/>
      <c r="D10" s="123" t="s">
        <v>5</v>
      </c>
      <c r="E10" s="123"/>
      <c r="F10" s="123"/>
      <c r="G10" s="123"/>
      <c r="H10" s="123"/>
      <c r="I10" s="42"/>
      <c r="J10" s="129" t="s">
        <v>225</v>
      </c>
      <c r="K10" s="128"/>
      <c r="L10" s="128"/>
      <c r="M10" s="128"/>
    </row>
    <row r="11" spans="1:15" ht="18" customHeight="1" thickBot="1" x14ac:dyDescent="0.5">
      <c r="C11" s="42"/>
      <c r="D11" s="123" t="s">
        <v>6</v>
      </c>
      <c r="E11" s="123"/>
      <c r="F11" s="123"/>
      <c r="G11" s="123"/>
      <c r="H11" s="123"/>
      <c r="I11" s="42"/>
      <c r="J11" s="129" t="s">
        <v>7</v>
      </c>
      <c r="K11" s="128"/>
      <c r="L11" s="128"/>
      <c r="M11" s="128"/>
    </row>
    <row r="12" spans="1:15" ht="18.600000000000001" thickBot="1" x14ac:dyDescent="0.5">
      <c r="C12" s="42"/>
      <c r="D12" s="123" t="s">
        <v>8</v>
      </c>
      <c r="E12" s="123"/>
      <c r="F12" s="123"/>
      <c r="G12" s="123"/>
      <c r="H12" s="123"/>
      <c r="I12" s="42"/>
      <c r="J12" s="129" t="s">
        <v>9</v>
      </c>
      <c r="K12" s="128"/>
      <c r="L12" s="128"/>
      <c r="M12" s="128"/>
    </row>
    <row r="13" spans="1:15" ht="15" customHeight="1" x14ac:dyDescent="0.45">
      <c r="C13" s="15" t="s">
        <v>10</v>
      </c>
      <c r="I13" s="13"/>
      <c r="J13" s="13"/>
      <c r="K13" s="13"/>
      <c r="L13" s="13"/>
      <c r="M13" s="13"/>
    </row>
    <row r="14" spans="1:15" ht="3.6" customHeight="1" x14ac:dyDescent="0.45">
      <c r="C14" s="4"/>
      <c r="D14" s="13"/>
      <c r="E14" s="13"/>
      <c r="G14" s="4"/>
      <c r="H14" s="13"/>
      <c r="I14" s="13"/>
      <c r="K14" s="4"/>
      <c r="L14" s="13"/>
      <c r="M14" s="13"/>
    </row>
    <row r="15" spans="1:15" ht="15" customHeight="1" thickBot="1" x14ac:dyDescent="0.5">
      <c r="B15" s="2" t="s">
        <v>11</v>
      </c>
      <c r="C15" s="2"/>
      <c r="D15" s="4"/>
      <c r="E15" s="4"/>
      <c r="F15" s="4"/>
      <c r="G15" s="4"/>
      <c r="H15" s="4"/>
      <c r="I15" s="4"/>
      <c r="J15" s="4"/>
      <c r="K15" s="4"/>
    </row>
    <row r="16" spans="1:15" ht="9" hidden="1" customHeight="1" thickBot="1" x14ac:dyDescent="0.5">
      <c r="B16" s="2"/>
      <c r="C16" s="2"/>
      <c r="D16" s="4"/>
      <c r="E16" s="4"/>
      <c r="F16" s="4"/>
      <c r="G16" s="4"/>
      <c r="H16" s="4"/>
      <c r="I16" s="4"/>
      <c r="J16" s="4"/>
      <c r="K16" s="4"/>
    </row>
    <row r="17" spans="1:15" ht="18.600000000000001" thickBot="1" x14ac:dyDescent="0.5">
      <c r="B17" s="2"/>
      <c r="C17" s="128" t="s">
        <v>12</v>
      </c>
      <c r="D17" s="128"/>
      <c r="E17" s="128"/>
      <c r="F17" s="128"/>
      <c r="G17" s="122"/>
      <c r="H17" s="78"/>
      <c r="I17" s="78"/>
      <c r="J17" s="78"/>
      <c r="K17" s="78"/>
      <c r="L17" s="78"/>
      <c r="M17" s="78"/>
    </row>
    <row r="18" spans="1:15" ht="18.600000000000001" thickBot="1" x14ac:dyDescent="0.5">
      <c r="B18" s="2"/>
      <c r="C18" s="128" t="s">
        <v>13</v>
      </c>
      <c r="D18" s="128"/>
      <c r="E18" s="128"/>
      <c r="F18" s="128"/>
      <c r="G18" s="122"/>
      <c r="H18" s="141"/>
      <c r="I18" s="141"/>
      <c r="J18" s="16" t="str">
        <f>IF(OR(C8="○",C9="○"),"室",IF(C10="○","戸",IF(OR(C11="○",C12="○",I8="○",I9="○",I10="○",I11="○",I12="○"),"人","（人/戸/室）")))</f>
        <v>（人/戸/室）</v>
      </c>
    </row>
    <row r="19" spans="1:15" ht="18.600000000000001" thickBot="1" x14ac:dyDescent="0.5">
      <c r="B19" s="2"/>
      <c r="C19" s="128" t="s">
        <v>14</v>
      </c>
      <c r="D19" s="128"/>
      <c r="E19" s="128"/>
      <c r="F19" s="128"/>
      <c r="G19" s="122"/>
      <c r="H19" s="78"/>
      <c r="I19" s="78"/>
      <c r="J19" s="16" t="s">
        <v>15</v>
      </c>
      <c r="K19" s="130"/>
      <c r="L19" s="130"/>
      <c r="M19" s="130"/>
      <c r="N19" s="130"/>
    </row>
    <row r="20" spans="1:15" ht="18.600000000000001" thickBot="1" x14ac:dyDescent="0.5">
      <c r="A20" s="58">
        <f>COUNTIF(I11,"○")</f>
        <v>0</v>
      </c>
      <c r="B20" s="2"/>
      <c r="C20" s="128" t="s">
        <v>16</v>
      </c>
      <c r="D20" s="128"/>
      <c r="E20" s="128"/>
      <c r="F20" s="128"/>
      <c r="G20" s="122"/>
      <c r="H20" s="78"/>
      <c r="I20" s="78"/>
      <c r="J20" s="4" t="s">
        <v>15</v>
      </c>
    </row>
    <row r="21" spans="1:15" ht="18.600000000000001" thickBot="1" x14ac:dyDescent="0.5">
      <c r="A21" s="58">
        <f>COUNTIF(I12,"○")</f>
        <v>0</v>
      </c>
      <c r="B21" s="2"/>
      <c r="C21" s="128" t="s">
        <v>252</v>
      </c>
      <c r="D21" s="128"/>
      <c r="E21" s="128"/>
      <c r="F21" s="128"/>
      <c r="G21" s="122"/>
      <c r="H21" s="78"/>
      <c r="I21" s="78"/>
      <c r="J21" s="4" t="s">
        <v>15</v>
      </c>
      <c r="K21" s="138" t="str">
        <f>IF(OR(I11="○",I12="○"), "※5) は、特養は回答不要","")</f>
        <v/>
      </c>
      <c r="L21" s="138"/>
      <c r="M21" s="138"/>
    </row>
    <row r="22" spans="1:15" ht="20.399999999999999" customHeight="1" x14ac:dyDescent="0.45">
      <c r="B22" s="2"/>
      <c r="C22" s="3"/>
      <c r="D22" s="3"/>
      <c r="E22" s="3"/>
      <c r="F22" s="3"/>
      <c r="G22" s="3"/>
      <c r="H22" s="131" t="str">
        <f>IF(H19&lt;H21, "問2-5)特養待機者数が問2-3)入所･入居者数を超えています","")</f>
        <v/>
      </c>
      <c r="I22" s="131"/>
      <c r="J22" s="131"/>
      <c r="K22" s="131"/>
      <c r="L22" s="131"/>
      <c r="M22" s="131"/>
      <c r="N22" s="131"/>
      <c r="O22" s="131"/>
    </row>
    <row r="23" spans="1:15" ht="15" customHeight="1" x14ac:dyDescent="0.45">
      <c r="B23" s="2"/>
      <c r="C23" s="140" t="s">
        <v>256</v>
      </c>
      <c r="D23" s="140"/>
      <c r="E23" s="140"/>
      <c r="F23" s="140"/>
      <c r="G23" s="140"/>
      <c r="H23" s="140"/>
      <c r="I23" s="140"/>
      <c r="J23" s="140"/>
      <c r="K23" s="140"/>
      <c r="L23" s="140"/>
      <c r="M23" s="140"/>
      <c r="N23" s="140"/>
      <c r="O23" s="60"/>
    </row>
    <row r="24" spans="1:15" ht="15" customHeight="1" x14ac:dyDescent="0.45">
      <c r="B24" s="2"/>
      <c r="C24" s="140"/>
      <c r="D24" s="140"/>
      <c r="E24" s="140"/>
      <c r="F24" s="140"/>
      <c r="G24" s="140"/>
      <c r="H24" s="140"/>
      <c r="I24" s="140"/>
      <c r="J24" s="140"/>
      <c r="K24" s="140"/>
      <c r="L24" s="140"/>
      <c r="M24" s="140"/>
      <c r="N24" s="140"/>
      <c r="O24" s="60"/>
    </row>
    <row r="25" spans="1:15" ht="15" customHeight="1" x14ac:dyDescent="0.45">
      <c r="B25" s="2"/>
      <c r="C25" s="15" t="s">
        <v>17</v>
      </c>
      <c r="D25" s="15"/>
      <c r="E25" s="15"/>
      <c r="F25" s="15"/>
      <c r="G25" s="15"/>
      <c r="H25" s="15"/>
      <c r="I25" s="15"/>
      <c r="J25" s="15"/>
      <c r="K25" s="15"/>
      <c r="L25" s="15"/>
    </row>
    <row r="26" spans="1:15" ht="15" customHeight="1" x14ac:dyDescent="0.45">
      <c r="B26" s="2"/>
      <c r="C26" s="15" t="s">
        <v>18</v>
      </c>
      <c r="D26" s="15"/>
      <c r="E26" s="15"/>
      <c r="F26" s="15"/>
      <c r="G26" s="15"/>
      <c r="H26" s="15"/>
      <c r="I26" s="15"/>
      <c r="J26" s="15"/>
      <c r="K26" s="15"/>
      <c r="L26" s="15"/>
    </row>
    <row r="27" spans="1:15" ht="1.8" customHeight="1" x14ac:dyDescent="0.45">
      <c r="B27" s="4"/>
      <c r="C27" s="15"/>
      <c r="D27" s="15"/>
      <c r="E27" s="15"/>
      <c r="F27" s="15"/>
      <c r="G27" s="15"/>
      <c r="H27" s="15"/>
      <c r="I27" s="15"/>
      <c r="J27" s="15"/>
      <c r="K27" s="15"/>
      <c r="L27" s="15"/>
    </row>
    <row r="28" spans="1:15" ht="16.8" customHeight="1" x14ac:dyDescent="0.45">
      <c r="B28" s="2" t="s">
        <v>257</v>
      </c>
      <c r="C28" s="15"/>
      <c r="D28" s="15"/>
      <c r="E28" s="15"/>
      <c r="F28" s="15"/>
      <c r="G28" s="15"/>
      <c r="H28" s="15"/>
      <c r="I28" s="15"/>
      <c r="J28" s="15"/>
      <c r="K28" s="15"/>
      <c r="L28" s="15"/>
    </row>
    <row r="29" spans="1:15" ht="8.4" hidden="1" customHeight="1" x14ac:dyDescent="0.45">
      <c r="B29" s="4"/>
      <c r="C29" s="4"/>
      <c r="D29" s="4"/>
      <c r="E29" s="4"/>
      <c r="F29" s="4"/>
      <c r="G29" s="4"/>
      <c r="H29" s="4"/>
      <c r="I29" s="4"/>
      <c r="J29" s="4"/>
      <c r="K29" s="4"/>
      <c r="L29" s="4"/>
    </row>
    <row r="30" spans="1:15" ht="27" customHeight="1" thickBot="1" x14ac:dyDescent="0.5">
      <c r="B30" s="4"/>
      <c r="C30" s="43" t="s">
        <v>19</v>
      </c>
      <c r="D30" s="44" t="s">
        <v>20</v>
      </c>
      <c r="E30" s="44" t="s">
        <v>21</v>
      </c>
      <c r="F30" s="44" t="s">
        <v>22</v>
      </c>
      <c r="G30" s="44" t="s">
        <v>23</v>
      </c>
      <c r="H30" s="44" t="s">
        <v>24</v>
      </c>
      <c r="I30" s="44" t="s">
        <v>25</v>
      </c>
      <c r="J30" s="44" t="s">
        <v>26</v>
      </c>
      <c r="K30" s="50" t="s">
        <v>27</v>
      </c>
      <c r="L30" s="43" t="s">
        <v>92</v>
      </c>
      <c r="M30" s="4"/>
    </row>
    <row r="31" spans="1:15" ht="18.600000000000001" thickBot="1" x14ac:dyDescent="0.5">
      <c r="B31" s="4"/>
      <c r="C31" s="53"/>
      <c r="D31" s="53"/>
      <c r="E31" s="53"/>
      <c r="F31" s="53"/>
      <c r="G31" s="53"/>
      <c r="H31" s="53"/>
      <c r="I31" s="53"/>
      <c r="J31" s="53"/>
      <c r="K31" s="53"/>
      <c r="L31" s="54">
        <f>SUM(C31:K31)</f>
        <v>0</v>
      </c>
      <c r="M31" s="4"/>
    </row>
    <row r="32" spans="1:15" ht="25.8" customHeight="1" x14ac:dyDescent="0.45">
      <c r="B32" s="4"/>
      <c r="C32" s="4"/>
      <c r="D32" s="4"/>
      <c r="E32" s="4"/>
      <c r="F32" s="4"/>
      <c r="G32" s="4"/>
      <c r="H32" s="4"/>
      <c r="I32" s="4"/>
      <c r="J32" s="4"/>
      <c r="K32" s="4"/>
      <c r="L32" s="94" t="str">
        <f>IF(OR(H19&lt;L31,H19&gt;L31),"↑合計が問2-3)入所･入居者数"&amp;CHAR(10)&amp;"と一致していません","")</f>
        <v/>
      </c>
      <c r="M32" s="132"/>
      <c r="N32" s="132"/>
      <c r="O32" s="132"/>
    </row>
    <row r="33" spans="1:28" x14ac:dyDescent="0.45">
      <c r="B33" s="2" t="s">
        <v>249</v>
      </c>
      <c r="C33" s="15"/>
      <c r="D33" s="15"/>
      <c r="E33" s="4"/>
      <c r="F33" s="4"/>
      <c r="G33" s="4"/>
      <c r="H33" s="4"/>
      <c r="I33" s="4"/>
      <c r="J33" s="4"/>
      <c r="K33" s="4"/>
    </row>
    <row r="34" spans="1:28" ht="6" hidden="1" customHeight="1" x14ac:dyDescent="0.45">
      <c r="B34" s="2"/>
      <c r="C34" s="15"/>
      <c r="D34" s="15"/>
      <c r="E34" s="4"/>
      <c r="F34" s="4"/>
      <c r="G34" s="4"/>
      <c r="H34" s="4"/>
      <c r="I34" s="4"/>
      <c r="J34" s="4"/>
      <c r="K34" s="4"/>
    </row>
    <row r="35" spans="1:28" s="13" customFormat="1" ht="12" customHeight="1" thickBot="1" x14ac:dyDescent="0.5">
      <c r="A35" s="58"/>
      <c r="B35" s="2"/>
      <c r="C35" s="15" t="s">
        <v>93</v>
      </c>
      <c r="D35" s="15"/>
      <c r="E35" s="15"/>
      <c r="F35" s="15"/>
      <c r="G35" s="15"/>
      <c r="H35" s="15"/>
      <c r="I35" s="15"/>
      <c r="J35" s="15"/>
      <c r="K35" s="15"/>
      <c r="O35" s="58"/>
      <c r="P35"/>
      <c r="Q35"/>
      <c r="R35"/>
      <c r="S35"/>
      <c r="T35"/>
      <c r="U35"/>
      <c r="V35"/>
      <c r="W35"/>
      <c r="X35"/>
      <c r="Y35"/>
      <c r="Z35"/>
      <c r="AA35"/>
      <c r="AB35"/>
    </row>
    <row r="36" spans="1:28" ht="6" hidden="1" customHeight="1" thickBot="1" x14ac:dyDescent="0.5">
      <c r="B36" s="4"/>
      <c r="C36" s="2"/>
      <c r="D36" s="4"/>
      <c r="E36" s="4"/>
      <c r="F36" s="4"/>
      <c r="G36" s="4"/>
      <c r="H36" s="4"/>
      <c r="I36" s="4"/>
      <c r="J36" s="4"/>
      <c r="K36" s="4"/>
    </row>
    <row r="37" spans="1:28" ht="16.95" customHeight="1" thickBot="1" x14ac:dyDescent="0.5">
      <c r="B37" s="4">
        <f>COUNTA(F37:F43)+COUNTA(K37:K43)</f>
        <v>0</v>
      </c>
      <c r="C37" s="76" t="s">
        <v>28</v>
      </c>
      <c r="D37" s="76"/>
      <c r="E37" s="77"/>
      <c r="F37" s="42"/>
      <c r="G37" s="17"/>
      <c r="H37" s="124" t="s">
        <v>29</v>
      </c>
      <c r="I37" s="124"/>
      <c r="J37" s="125"/>
      <c r="K37" s="42"/>
      <c r="L37" s="17"/>
    </row>
    <row r="38" spans="1:28" ht="16.95" customHeight="1" thickBot="1" x14ac:dyDescent="0.5">
      <c r="B38" s="4"/>
      <c r="C38" s="76" t="s">
        <v>30</v>
      </c>
      <c r="D38" s="76"/>
      <c r="E38" s="77"/>
      <c r="F38" s="42"/>
      <c r="G38" s="17"/>
      <c r="H38" s="124" t="s">
        <v>31</v>
      </c>
      <c r="I38" s="124"/>
      <c r="J38" s="125"/>
      <c r="K38" s="42"/>
      <c r="L38" s="17"/>
    </row>
    <row r="39" spans="1:28" ht="16.95" customHeight="1" thickBot="1" x14ac:dyDescent="0.5">
      <c r="B39" s="4"/>
      <c r="C39" s="76" t="s">
        <v>32</v>
      </c>
      <c r="D39" s="76"/>
      <c r="E39" s="77"/>
      <c r="F39" s="42"/>
      <c r="G39" s="17"/>
      <c r="H39" s="124" t="s">
        <v>33</v>
      </c>
      <c r="I39" s="124"/>
      <c r="J39" s="125"/>
      <c r="K39" s="42"/>
      <c r="L39" s="17"/>
    </row>
    <row r="40" spans="1:28" ht="16.95" customHeight="1" thickBot="1" x14ac:dyDescent="0.5">
      <c r="B40" s="2"/>
      <c r="C40" s="76" t="s">
        <v>34</v>
      </c>
      <c r="D40" s="76"/>
      <c r="E40" s="77"/>
      <c r="F40" s="42"/>
      <c r="G40" s="17"/>
      <c r="H40" s="124" t="s">
        <v>35</v>
      </c>
      <c r="I40" s="124"/>
      <c r="J40" s="125"/>
      <c r="K40" s="42"/>
      <c r="L40" s="17"/>
      <c r="M40" s="4"/>
      <c r="N40" s="4"/>
      <c r="O40" s="17"/>
    </row>
    <row r="41" spans="1:28" ht="16.95" customHeight="1" thickBot="1" x14ac:dyDescent="0.5">
      <c r="B41" s="2"/>
      <c r="C41" s="76" t="s">
        <v>36</v>
      </c>
      <c r="D41" s="76"/>
      <c r="E41" s="77"/>
      <c r="F41" s="42"/>
      <c r="G41" s="17"/>
      <c r="H41" s="124" t="s">
        <v>37</v>
      </c>
      <c r="I41" s="124"/>
      <c r="J41" s="125"/>
      <c r="K41" s="42"/>
      <c r="L41" s="17"/>
      <c r="M41" s="4"/>
      <c r="N41" s="4"/>
      <c r="O41" s="17"/>
    </row>
    <row r="42" spans="1:28" ht="16.95" customHeight="1" thickBot="1" x14ac:dyDescent="0.5">
      <c r="B42" s="2"/>
      <c r="C42" s="76" t="s">
        <v>38</v>
      </c>
      <c r="D42" s="76"/>
      <c r="E42" s="77"/>
      <c r="F42" s="42"/>
      <c r="G42" s="17"/>
      <c r="H42" s="124" t="s">
        <v>39</v>
      </c>
      <c r="I42" s="124"/>
      <c r="J42" s="125"/>
      <c r="K42" s="42"/>
      <c r="L42" s="17"/>
      <c r="M42" s="4"/>
      <c r="N42" s="4"/>
      <c r="O42" s="17"/>
    </row>
    <row r="43" spans="1:28" ht="16.95" customHeight="1" thickBot="1" x14ac:dyDescent="0.5">
      <c r="B43" s="2"/>
      <c r="C43" s="76" t="s">
        <v>40</v>
      </c>
      <c r="D43" s="76"/>
      <c r="E43" s="77"/>
      <c r="F43" s="42"/>
      <c r="G43" s="17"/>
      <c r="H43" s="124" t="s">
        <v>41</v>
      </c>
      <c r="I43" s="124"/>
      <c r="J43" s="125"/>
      <c r="K43" s="42"/>
      <c r="L43" s="17"/>
      <c r="M43" s="4"/>
      <c r="N43" s="4"/>
      <c r="O43" s="17"/>
    </row>
    <row r="44" spans="1:28" ht="15" customHeight="1" thickBot="1" x14ac:dyDescent="0.5">
      <c r="B44" s="2"/>
      <c r="C44" s="18"/>
      <c r="D44" s="18"/>
      <c r="E44" s="18"/>
      <c r="F44" s="18"/>
      <c r="G44" s="19"/>
      <c r="H44" s="86" t="s">
        <v>42</v>
      </c>
      <c r="I44" s="124"/>
      <c r="J44" s="125"/>
      <c r="K44" s="78"/>
      <c r="L44" s="121"/>
      <c r="M44" s="4"/>
      <c r="N44" s="4"/>
      <c r="O44" s="17"/>
    </row>
    <row r="45" spans="1:28" ht="15.6" customHeight="1" thickBot="1" x14ac:dyDescent="0.5">
      <c r="B45" s="2"/>
      <c r="C45" s="126" t="str">
        <f>IF(AND($B$37&gt;=1,K44="○"),"15)と他の選択肢は同時に選べません→","")</f>
        <v/>
      </c>
      <c r="D45" s="126"/>
      <c r="E45" s="126"/>
      <c r="F45" s="126"/>
      <c r="G45" s="127"/>
      <c r="H45" s="124"/>
      <c r="I45" s="124"/>
      <c r="J45" s="125"/>
      <c r="K45" s="78"/>
      <c r="L45" s="121"/>
      <c r="M45" s="4"/>
      <c r="N45" s="4"/>
      <c r="O45" s="17"/>
    </row>
    <row r="46" spans="1:28" ht="3.6" customHeight="1" x14ac:dyDescent="0.45">
      <c r="B46" s="2"/>
      <c r="C46" s="4"/>
      <c r="D46" s="4"/>
      <c r="E46" s="4"/>
      <c r="F46" s="4"/>
      <c r="G46" s="4"/>
      <c r="H46" s="4"/>
      <c r="I46" s="4"/>
      <c r="J46" s="4"/>
      <c r="K46" s="4"/>
      <c r="L46" s="2"/>
      <c r="M46" s="4"/>
      <c r="N46" s="4"/>
      <c r="O46" s="17"/>
    </row>
    <row r="47" spans="1:28" ht="18.600000000000001" thickBot="1" x14ac:dyDescent="0.5">
      <c r="B47" s="2" t="s">
        <v>250</v>
      </c>
      <c r="C47" s="4"/>
      <c r="D47" s="4"/>
      <c r="E47" s="4"/>
      <c r="F47" s="4"/>
      <c r="G47" s="2"/>
      <c r="H47" s="4"/>
      <c r="I47" s="4"/>
      <c r="J47" s="4"/>
      <c r="K47" s="4"/>
      <c r="L47" s="2"/>
      <c r="M47" s="4"/>
      <c r="N47" s="4"/>
      <c r="O47" s="17"/>
    </row>
    <row r="48" spans="1:28" ht="18.600000000000001" hidden="1" thickBot="1" x14ac:dyDescent="0.5">
      <c r="B48" s="2"/>
      <c r="C48" s="4"/>
      <c r="D48" s="4"/>
      <c r="E48" s="4"/>
      <c r="F48" s="4"/>
      <c r="G48" s="2"/>
      <c r="H48" s="4"/>
      <c r="I48" s="4"/>
      <c r="J48" s="4"/>
      <c r="K48" s="4"/>
      <c r="L48" s="2"/>
      <c r="M48" s="4"/>
      <c r="N48" s="4"/>
      <c r="O48" s="17"/>
    </row>
    <row r="49" spans="2:15" ht="25.2" customHeight="1" thickBot="1" x14ac:dyDescent="0.5">
      <c r="B49" s="2"/>
      <c r="C49" s="122" t="s">
        <v>43</v>
      </c>
      <c r="D49" s="123"/>
      <c r="E49" s="123"/>
      <c r="F49" s="123"/>
      <c r="G49" s="123"/>
      <c r="H49" s="123"/>
      <c r="I49" s="123"/>
      <c r="J49" s="45"/>
      <c r="K49" s="20" t="s">
        <v>44</v>
      </c>
      <c r="L49" s="94" t="str">
        <f>IF(H19&lt;J49, "問5)の人数が問2-3)"&amp;CHAR(10)&amp;"入所･入居者数を超えています","")</f>
        <v/>
      </c>
      <c r="M49" s="94"/>
      <c r="N49" s="94"/>
      <c r="O49" s="94"/>
    </row>
    <row r="50" spans="2:15" ht="6.6" customHeight="1" thickBot="1" x14ac:dyDescent="0.5">
      <c r="B50" s="2"/>
      <c r="C50" s="4"/>
      <c r="D50" s="4"/>
      <c r="E50" s="4"/>
      <c r="F50" s="4"/>
      <c r="G50" s="2"/>
      <c r="H50" s="4"/>
      <c r="I50" s="4"/>
      <c r="J50" s="4"/>
      <c r="K50" s="4"/>
      <c r="L50" s="2"/>
      <c r="M50" s="4"/>
      <c r="N50" s="4"/>
      <c r="O50" s="17"/>
    </row>
    <row r="51" spans="2:15" ht="18.600000000000001" hidden="1" thickBot="1" x14ac:dyDescent="0.5">
      <c r="B51" s="2"/>
      <c r="C51" s="4"/>
      <c r="D51" s="4"/>
      <c r="E51" s="4"/>
      <c r="F51" s="4"/>
      <c r="G51" s="2"/>
      <c r="H51" s="4"/>
      <c r="I51" s="4"/>
      <c r="J51" s="4"/>
      <c r="K51" s="4"/>
      <c r="L51" s="2"/>
      <c r="M51" s="4"/>
      <c r="N51" s="4"/>
      <c r="O51" s="17"/>
    </row>
    <row r="52" spans="2:15" ht="16.8" customHeight="1" thickTop="1" thickBot="1" x14ac:dyDescent="0.5">
      <c r="B52" s="79" t="s">
        <v>278</v>
      </c>
      <c r="C52" s="80"/>
      <c r="D52" s="80"/>
      <c r="E52" s="80"/>
      <c r="F52" s="80"/>
      <c r="G52" s="80"/>
      <c r="H52" s="80"/>
      <c r="I52" s="80"/>
      <c r="J52" s="80"/>
      <c r="K52" s="80"/>
      <c r="L52" s="80"/>
      <c r="M52" s="81"/>
      <c r="N52" s="4"/>
      <c r="O52" s="17"/>
    </row>
    <row r="53" spans="2:15" ht="18.600000000000001" hidden="1" thickTop="1" x14ac:dyDescent="0.45">
      <c r="B53" s="2"/>
      <c r="C53" s="4"/>
      <c r="D53" s="4"/>
      <c r="E53" s="4"/>
      <c r="F53" s="4"/>
      <c r="G53" s="2"/>
      <c r="H53" s="4"/>
      <c r="I53" s="4"/>
      <c r="J53" s="4"/>
      <c r="K53" s="4"/>
      <c r="L53" s="2"/>
      <c r="M53" s="4"/>
      <c r="N53" s="4"/>
      <c r="O53" s="17"/>
    </row>
    <row r="54" spans="2:15" ht="16.8" customHeight="1" thickTop="1" x14ac:dyDescent="0.45">
      <c r="B54" s="84" t="s">
        <v>334</v>
      </c>
      <c r="C54" s="84"/>
      <c r="D54" s="84"/>
      <c r="E54" s="84"/>
      <c r="F54" s="84"/>
      <c r="G54" s="84"/>
      <c r="H54" s="84"/>
      <c r="I54" s="84"/>
      <c r="J54" s="84"/>
      <c r="K54" s="84"/>
      <c r="L54" s="84"/>
      <c r="M54" s="84"/>
      <c r="N54" s="4"/>
      <c r="O54" s="17"/>
    </row>
    <row r="55" spans="2:15" ht="14.4" customHeight="1" x14ac:dyDescent="0.45">
      <c r="B55" s="84"/>
      <c r="C55" s="84"/>
      <c r="D55" s="84"/>
      <c r="E55" s="84"/>
      <c r="F55" s="84"/>
      <c r="G55" s="84"/>
      <c r="H55" s="84"/>
      <c r="I55" s="84"/>
      <c r="J55" s="84"/>
      <c r="K55" s="84"/>
      <c r="L55" s="84"/>
      <c r="M55" s="84"/>
      <c r="N55" s="4"/>
      <c r="O55" s="17"/>
    </row>
    <row r="56" spans="2:15" ht="13.8" customHeight="1" thickBot="1" x14ac:dyDescent="0.5">
      <c r="B56" s="2"/>
      <c r="C56" s="21" t="s">
        <v>45</v>
      </c>
      <c r="D56" s="4"/>
      <c r="E56" s="4"/>
      <c r="F56" s="4"/>
      <c r="G56" s="2"/>
      <c r="H56" s="4"/>
      <c r="I56" s="4"/>
      <c r="J56" s="4"/>
      <c r="K56" s="4"/>
      <c r="L56" s="2"/>
      <c r="M56" s="4"/>
      <c r="N56" s="4"/>
      <c r="O56" s="17"/>
    </row>
    <row r="57" spans="2:15" ht="18.600000000000001" hidden="1" thickBot="1" x14ac:dyDescent="0.5">
      <c r="B57" s="2"/>
      <c r="C57" s="4"/>
      <c r="D57" s="4"/>
      <c r="E57" s="4"/>
      <c r="F57" s="4"/>
      <c r="G57" s="2"/>
      <c r="H57" s="4"/>
      <c r="I57" s="4"/>
      <c r="J57" s="4"/>
      <c r="K57" s="4"/>
      <c r="L57" s="2"/>
      <c r="M57" s="4"/>
      <c r="N57" s="4"/>
      <c r="O57" s="17"/>
    </row>
    <row r="58" spans="2:15" ht="18" customHeight="1" thickBot="1" x14ac:dyDescent="0.5">
      <c r="B58" s="2"/>
      <c r="C58" s="117" t="s">
        <v>46</v>
      </c>
      <c r="D58" s="118"/>
      <c r="E58" s="118"/>
      <c r="F58" s="119"/>
      <c r="G58" s="120"/>
      <c r="H58" s="120"/>
      <c r="I58" s="4" t="s">
        <v>15</v>
      </c>
      <c r="J58" s="4"/>
      <c r="K58" s="4"/>
      <c r="L58" s="2"/>
      <c r="M58" s="4"/>
      <c r="N58" s="4"/>
      <c r="O58" s="17"/>
    </row>
    <row r="59" spans="2:15" hidden="1" x14ac:dyDescent="0.45">
      <c r="B59" s="2"/>
      <c r="C59" s="4"/>
      <c r="D59" s="4"/>
      <c r="E59" s="4"/>
      <c r="F59" s="4"/>
      <c r="G59" s="2"/>
      <c r="H59" s="4"/>
      <c r="I59" s="4"/>
      <c r="J59" s="4"/>
      <c r="K59" s="4"/>
      <c r="L59" s="2"/>
      <c r="M59" s="4"/>
      <c r="N59" s="4"/>
      <c r="O59" s="17"/>
    </row>
    <row r="60" spans="2:15" hidden="1" x14ac:dyDescent="0.45">
      <c r="B60" s="74" t="s">
        <v>253</v>
      </c>
      <c r="C60" s="74"/>
      <c r="D60" s="74"/>
      <c r="E60" s="74"/>
      <c r="F60" s="74"/>
      <c r="G60" s="74"/>
      <c r="H60" s="74"/>
      <c r="I60" s="74"/>
      <c r="J60" s="74"/>
      <c r="K60" s="74"/>
      <c r="L60" s="74"/>
      <c r="M60" s="74"/>
      <c r="N60" s="4"/>
      <c r="O60" s="17"/>
    </row>
    <row r="61" spans="2:15" hidden="1" x14ac:dyDescent="0.45">
      <c r="B61" s="74"/>
      <c r="C61" s="74"/>
      <c r="D61" s="74"/>
      <c r="E61" s="74"/>
      <c r="F61" s="74"/>
      <c r="G61" s="74"/>
      <c r="H61" s="74"/>
      <c r="I61" s="74"/>
      <c r="J61" s="74"/>
      <c r="K61" s="74"/>
      <c r="L61" s="74"/>
      <c r="M61" s="74"/>
      <c r="N61" s="4"/>
      <c r="O61" s="17"/>
    </row>
    <row r="62" spans="2:15" ht="9" hidden="1" customHeight="1" x14ac:dyDescent="0.45">
      <c r="B62" s="22"/>
      <c r="C62" s="22"/>
      <c r="D62" s="22"/>
      <c r="E62" s="22"/>
      <c r="F62" s="22"/>
      <c r="G62" s="22"/>
      <c r="H62" s="22"/>
      <c r="I62" s="22"/>
      <c r="J62" s="22"/>
      <c r="K62" s="22"/>
      <c r="L62" s="22"/>
      <c r="M62" s="22"/>
      <c r="N62" s="4"/>
      <c r="O62" s="17"/>
    </row>
    <row r="63" spans="2:15" ht="15" hidden="1" customHeight="1" x14ac:dyDescent="0.45">
      <c r="C63" s="21" t="s">
        <v>47</v>
      </c>
    </row>
    <row r="64" spans="2:15" ht="15" hidden="1" customHeight="1" x14ac:dyDescent="0.45">
      <c r="C64" s="106" t="s">
        <v>48</v>
      </c>
      <c r="D64" s="106"/>
      <c r="E64" s="106"/>
      <c r="F64" s="106"/>
      <c r="G64" s="106"/>
      <c r="H64" s="106"/>
      <c r="I64" s="106"/>
      <c r="J64" s="106"/>
      <c r="K64" s="106"/>
      <c r="L64" s="106"/>
      <c r="M64" s="106"/>
      <c r="N64" s="106"/>
      <c r="O64" s="61"/>
    </row>
    <row r="65" spans="3:15" ht="15" hidden="1" customHeight="1" x14ac:dyDescent="0.45">
      <c r="C65" s="106"/>
      <c r="D65" s="106"/>
      <c r="E65" s="106"/>
      <c r="F65" s="106"/>
      <c r="G65" s="106"/>
      <c r="H65" s="106"/>
      <c r="I65" s="106"/>
      <c r="J65" s="106"/>
      <c r="K65" s="106"/>
      <c r="L65" s="106"/>
      <c r="M65" s="106"/>
      <c r="N65" s="106"/>
      <c r="O65" s="61"/>
    </row>
    <row r="66" spans="3:15" ht="15" hidden="1" customHeight="1" x14ac:dyDescent="0.45">
      <c r="C66" s="25" t="s">
        <v>49</v>
      </c>
      <c r="D66" s="32"/>
      <c r="E66" s="32"/>
      <c r="F66" s="32"/>
      <c r="G66" s="32"/>
      <c r="H66" s="32"/>
      <c r="I66" s="32"/>
      <c r="J66" s="32"/>
      <c r="K66" s="32"/>
      <c r="L66" s="32"/>
      <c r="M66" s="32"/>
      <c r="N66" s="32"/>
      <c r="O66" s="61"/>
    </row>
    <row r="67" spans="3:15" ht="9" hidden="1" customHeight="1" x14ac:dyDescent="0.45">
      <c r="C67" s="13"/>
      <c r="D67" s="13"/>
      <c r="E67" s="13"/>
      <c r="F67" s="13"/>
      <c r="G67" s="13"/>
      <c r="H67" s="13"/>
      <c r="I67" s="13"/>
      <c r="J67" s="13"/>
      <c r="K67" s="13"/>
      <c r="L67" s="13"/>
      <c r="M67" s="13"/>
      <c r="N67" s="13"/>
    </row>
    <row r="68" spans="3:15" ht="18.600000000000001" hidden="1" thickBot="1" x14ac:dyDescent="0.5">
      <c r="I68" s="90" t="s">
        <v>50</v>
      </c>
      <c r="J68" s="91"/>
      <c r="K68" s="90" t="s">
        <v>51</v>
      </c>
      <c r="L68" s="91"/>
    </row>
    <row r="69" spans="3:15" ht="19.95" hidden="1" customHeight="1" thickBot="1" x14ac:dyDescent="0.5">
      <c r="C69" s="76" t="s">
        <v>52</v>
      </c>
      <c r="D69" s="76"/>
      <c r="E69" s="76"/>
      <c r="F69" s="76"/>
      <c r="G69" s="76"/>
      <c r="H69" s="77"/>
      <c r="I69" s="78"/>
      <c r="J69" s="78"/>
      <c r="K69" s="78"/>
      <c r="L69" s="78"/>
    </row>
    <row r="70" spans="3:15" ht="19.95" hidden="1" customHeight="1" thickBot="1" x14ac:dyDescent="0.5">
      <c r="C70" s="76" t="s">
        <v>53</v>
      </c>
      <c r="D70" s="76"/>
      <c r="E70" s="76"/>
      <c r="F70" s="76"/>
      <c r="G70" s="76"/>
      <c r="H70" s="77"/>
      <c r="I70" s="78"/>
      <c r="J70" s="78"/>
      <c r="K70" s="78"/>
      <c r="L70" s="78"/>
    </row>
    <row r="71" spans="3:15" ht="19.95" hidden="1" customHeight="1" thickBot="1" x14ac:dyDescent="0.5">
      <c r="C71" s="76" t="s">
        <v>54</v>
      </c>
      <c r="D71" s="76"/>
      <c r="E71" s="76"/>
      <c r="F71" s="76"/>
      <c r="G71" s="76"/>
      <c r="H71" s="77"/>
      <c r="I71" s="78"/>
      <c r="J71" s="78"/>
      <c r="K71" s="78"/>
      <c r="L71" s="78"/>
    </row>
    <row r="72" spans="3:15" ht="19.95" hidden="1" customHeight="1" thickBot="1" x14ac:dyDescent="0.5">
      <c r="C72" s="86" t="s">
        <v>55</v>
      </c>
      <c r="D72" s="86"/>
      <c r="E72" s="86"/>
      <c r="F72" s="86"/>
      <c r="G72" s="86"/>
      <c r="H72" s="87"/>
      <c r="I72" s="78"/>
      <c r="J72" s="78"/>
      <c r="K72" s="78"/>
      <c r="L72" s="78"/>
    </row>
    <row r="73" spans="3:15" ht="19.95" hidden="1" customHeight="1" thickBot="1" x14ac:dyDescent="0.5">
      <c r="C73" s="86" t="s">
        <v>56</v>
      </c>
      <c r="D73" s="86"/>
      <c r="E73" s="86"/>
      <c r="F73" s="86"/>
      <c r="G73" s="86"/>
      <c r="H73" s="87"/>
      <c r="I73" s="78"/>
      <c r="J73" s="78"/>
      <c r="K73" s="78"/>
      <c r="L73" s="78"/>
    </row>
    <row r="74" spans="3:15" ht="19.95" hidden="1" customHeight="1" thickBot="1" x14ac:dyDescent="0.5">
      <c r="C74" s="86" t="s">
        <v>57</v>
      </c>
      <c r="D74" s="86"/>
      <c r="E74" s="86"/>
      <c r="F74" s="86"/>
      <c r="G74" s="86"/>
      <c r="H74" s="87"/>
      <c r="I74" s="78"/>
      <c r="J74" s="78"/>
      <c r="K74" s="78"/>
      <c r="L74" s="78"/>
    </row>
    <row r="75" spans="3:15" ht="19.95" hidden="1" customHeight="1" thickBot="1" x14ac:dyDescent="0.5">
      <c r="C75" s="86" t="s">
        <v>58</v>
      </c>
      <c r="D75" s="86"/>
      <c r="E75" s="86"/>
      <c r="F75" s="86"/>
      <c r="G75" s="86"/>
      <c r="H75" s="87"/>
      <c r="I75" s="78"/>
      <c r="J75" s="78"/>
      <c r="K75" s="78"/>
      <c r="L75" s="78"/>
    </row>
    <row r="76" spans="3:15" ht="19.95" hidden="1" customHeight="1" thickBot="1" x14ac:dyDescent="0.5">
      <c r="C76" s="86" t="s">
        <v>59</v>
      </c>
      <c r="D76" s="86"/>
      <c r="E76" s="86"/>
      <c r="F76" s="86"/>
      <c r="G76" s="86"/>
      <c r="H76" s="87"/>
      <c r="I76" s="78"/>
      <c r="J76" s="78"/>
      <c r="K76" s="78"/>
      <c r="L76" s="78"/>
    </row>
    <row r="77" spans="3:15" ht="19.95" hidden="1" customHeight="1" thickBot="1" x14ac:dyDescent="0.5">
      <c r="C77" s="86" t="s">
        <v>230</v>
      </c>
      <c r="D77" s="86"/>
      <c r="E77" s="86"/>
      <c r="F77" s="86"/>
      <c r="G77" s="86"/>
      <c r="H77" s="87"/>
      <c r="I77" s="78"/>
      <c r="J77" s="78"/>
      <c r="K77" s="78"/>
      <c r="L77" s="78"/>
    </row>
    <row r="78" spans="3:15" ht="19.95" hidden="1" customHeight="1" thickBot="1" x14ac:dyDescent="0.5">
      <c r="C78" s="86" t="s">
        <v>60</v>
      </c>
      <c r="D78" s="86"/>
      <c r="E78" s="86"/>
      <c r="F78" s="86"/>
      <c r="G78" s="86"/>
      <c r="H78" s="87"/>
      <c r="I78" s="78"/>
      <c r="J78" s="78"/>
      <c r="K78" s="78"/>
      <c r="L78" s="78"/>
    </row>
    <row r="79" spans="3:15" ht="19.95" hidden="1" customHeight="1" thickBot="1" x14ac:dyDescent="0.5">
      <c r="C79" s="86" t="s">
        <v>61</v>
      </c>
      <c r="D79" s="86"/>
      <c r="E79" s="86"/>
      <c r="F79" s="86"/>
      <c r="G79" s="86"/>
      <c r="H79" s="87"/>
      <c r="I79" s="78"/>
      <c r="J79" s="78"/>
      <c r="K79" s="78"/>
      <c r="L79" s="78"/>
    </row>
    <row r="80" spans="3:15" ht="19.95" hidden="1" customHeight="1" thickBot="1" x14ac:dyDescent="0.5">
      <c r="C80" s="116" t="s">
        <v>62</v>
      </c>
      <c r="D80" s="116"/>
      <c r="E80" s="116"/>
      <c r="F80" s="116"/>
      <c r="G80" s="116"/>
      <c r="H80" s="95"/>
      <c r="I80" s="78"/>
      <c r="J80" s="78"/>
      <c r="K80" s="78"/>
      <c r="L80" s="78"/>
    </row>
    <row r="81" spans="2:13" ht="19.95" hidden="1" customHeight="1" thickBot="1" x14ac:dyDescent="0.5">
      <c r="C81" s="86" t="s">
        <v>63</v>
      </c>
      <c r="D81" s="86"/>
      <c r="E81" s="86"/>
      <c r="F81" s="86"/>
      <c r="G81" s="86"/>
      <c r="H81" s="87"/>
      <c r="I81" s="78"/>
      <c r="J81" s="78"/>
      <c r="K81" s="78"/>
      <c r="L81" s="78"/>
    </row>
    <row r="82" spans="2:13" ht="19.95" hidden="1" customHeight="1" thickBot="1" x14ac:dyDescent="0.5">
      <c r="C82" s="86" t="s">
        <v>64</v>
      </c>
      <c r="D82" s="86"/>
      <c r="E82" s="86"/>
      <c r="F82" s="86"/>
      <c r="G82" s="86"/>
      <c r="H82" s="87"/>
      <c r="I82" s="78"/>
      <c r="J82" s="78"/>
      <c r="K82" s="78"/>
      <c r="L82" s="78"/>
    </row>
    <row r="83" spans="2:13" ht="19.95" hidden="1" customHeight="1" thickBot="1" x14ac:dyDescent="0.5">
      <c r="C83" s="86" t="s">
        <v>65</v>
      </c>
      <c r="D83" s="86"/>
      <c r="E83" s="86"/>
      <c r="F83" s="86"/>
      <c r="G83" s="86"/>
      <c r="H83" s="87"/>
      <c r="I83" s="115">
        <f>SUM(I69:L82)</f>
        <v>0</v>
      </c>
      <c r="J83" s="115"/>
      <c r="K83" s="115"/>
      <c r="L83" s="115"/>
    </row>
    <row r="84" spans="2:13" hidden="1" x14ac:dyDescent="0.45">
      <c r="I84" s="107" t="str">
        <f>IF(G58=I83,"","上記の合計人数と問６新規入所・入居者数（合計）が一致していません。")</f>
        <v/>
      </c>
      <c r="J84" s="107"/>
      <c r="K84" s="107"/>
      <c r="L84" s="107"/>
    </row>
    <row r="85" spans="2:13" hidden="1" x14ac:dyDescent="0.45">
      <c r="I85" s="108"/>
      <c r="J85" s="108"/>
      <c r="K85" s="108"/>
      <c r="L85" s="108"/>
    </row>
    <row r="86" spans="2:13" hidden="1" x14ac:dyDescent="0.45">
      <c r="I86" s="108"/>
      <c r="J86" s="108"/>
      <c r="K86" s="108"/>
      <c r="L86" s="108"/>
    </row>
    <row r="87" spans="2:13" hidden="1" x14ac:dyDescent="0.45">
      <c r="I87" s="24"/>
      <c r="J87" s="24"/>
      <c r="K87" s="24"/>
      <c r="L87" s="24"/>
    </row>
    <row r="88" spans="2:13" hidden="1" x14ac:dyDescent="0.45">
      <c r="I88" s="24"/>
      <c r="J88" s="24"/>
      <c r="K88" s="24"/>
      <c r="L88" s="24"/>
    </row>
    <row r="89" spans="2:13" hidden="1" x14ac:dyDescent="0.45">
      <c r="I89" s="24"/>
      <c r="J89" s="24"/>
      <c r="K89" s="24"/>
      <c r="L89" s="24"/>
    </row>
    <row r="90" spans="2:13" hidden="1" x14ac:dyDescent="0.45">
      <c r="I90" s="24"/>
      <c r="J90" s="24"/>
      <c r="K90" s="24"/>
      <c r="L90" s="24"/>
    </row>
    <row r="91" spans="2:13" hidden="1" x14ac:dyDescent="0.45">
      <c r="I91" s="24"/>
      <c r="J91" s="24"/>
      <c r="K91" s="24"/>
      <c r="L91" s="24"/>
    </row>
    <row r="92" spans="2:13" ht="15" customHeight="1" thickBot="1" x14ac:dyDescent="0.5"/>
    <row r="93" spans="2:13" ht="12" hidden="1" customHeight="1" x14ac:dyDescent="0.45"/>
    <row r="94" spans="2:13" ht="9" hidden="1" customHeight="1" thickBot="1" x14ac:dyDescent="0.5"/>
    <row r="95" spans="2:13" ht="19.2" thickTop="1" thickBot="1" x14ac:dyDescent="0.5">
      <c r="B95" s="79" t="s">
        <v>291</v>
      </c>
      <c r="C95" s="80"/>
      <c r="D95" s="80"/>
      <c r="E95" s="80"/>
      <c r="F95" s="80"/>
      <c r="G95" s="80"/>
      <c r="H95" s="80"/>
      <c r="I95" s="80"/>
      <c r="J95" s="80"/>
      <c r="K95" s="80"/>
      <c r="L95" s="80"/>
      <c r="M95" s="81"/>
    </row>
    <row r="96" spans="2:13" ht="6" customHeight="1" thickTop="1" x14ac:dyDescent="0.45"/>
    <row r="97" spans="2:13" x14ac:dyDescent="0.45">
      <c r="B97" s="114" t="s">
        <v>335</v>
      </c>
      <c r="C97" s="114"/>
      <c r="D97" s="114"/>
      <c r="E97" s="114"/>
      <c r="F97" s="114"/>
      <c r="G97" s="114"/>
      <c r="H97" s="114"/>
      <c r="I97" s="114"/>
      <c r="J97" s="114"/>
      <c r="K97" s="114"/>
      <c r="L97" s="114"/>
      <c r="M97" s="114"/>
    </row>
    <row r="98" spans="2:13" ht="15" customHeight="1" x14ac:dyDescent="0.45">
      <c r="C98" s="109" t="s">
        <v>220</v>
      </c>
      <c r="D98" s="109"/>
      <c r="E98" s="109"/>
      <c r="F98" s="109"/>
      <c r="G98" s="109"/>
      <c r="H98" s="109"/>
      <c r="I98" s="109"/>
      <c r="J98" s="109"/>
      <c r="K98" s="109"/>
      <c r="L98" s="109"/>
      <c r="M98" s="109"/>
    </row>
    <row r="99" spans="2:13" ht="15" customHeight="1" x14ac:dyDescent="0.45">
      <c r="C99" s="109"/>
      <c r="D99" s="109"/>
      <c r="E99" s="109"/>
      <c r="F99" s="109"/>
      <c r="G99" s="109"/>
      <c r="H99" s="109"/>
      <c r="I99" s="109"/>
      <c r="J99" s="109"/>
      <c r="K99" s="109"/>
      <c r="L99" s="109"/>
      <c r="M99" s="109"/>
    </row>
    <row r="100" spans="2:13" ht="15" customHeight="1" x14ac:dyDescent="0.45">
      <c r="C100" s="25" t="s">
        <v>66</v>
      </c>
    </row>
    <row r="101" spans="2:13" ht="9" customHeight="1" thickBot="1" x14ac:dyDescent="0.5"/>
    <row r="102" spans="2:13" ht="18.600000000000001" thickBot="1" x14ac:dyDescent="0.5">
      <c r="C102" s="110" t="s">
        <v>67</v>
      </c>
      <c r="D102" s="110"/>
      <c r="E102" s="110"/>
      <c r="F102" s="111"/>
      <c r="G102" s="112"/>
      <c r="H102" s="112"/>
      <c r="I102" s="4" t="s">
        <v>68</v>
      </c>
    </row>
    <row r="103" spans="2:13" ht="6" customHeight="1" x14ac:dyDescent="0.45"/>
    <row r="104" spans="2:13" x14ac:dyDescent="0.45">
      <c r="B104" s="2" t="s">
        <v>279</v>
      </c>
    </row>
    <row r="105" spans="2:13" ht="15" customHeight="1" x14ac:dyDescent="0.45">
      <c r="B105" s="2"/>
      <c r="C105" s="25" t="s">
        <v>69</v>
      </c>
      <c r="D105" s="21"/>
      <c r="E105" s="21"/>
      <c r="F105" s="21"/>
      <c r="G105" s="21"/>
      <c r="H105" s="21"/>
      <c r="I105" s="21"/>
      <c r="J105" s="21"/>
      <c r="K105" s="21"/>
      <c r="L105" s="21"/>
      <c r="M105" s="21"/>
    </row>
    <row r="106" spans="2:13" ht="19.95" customHeight="1" x14ac:dyDescent="0.45">
      <c r="C106" s="113" t="s">
        <v>94</v>
      </c>
      <c r="D106" s="113"/>
      <c r="E106" s="113"/>
      <c r="F106" s="113"/>
      <c r="G106" s="113"/>
      <c r="H106" s="113"/>
      <c r="I106" s="113"/>
      <c r="J106" s="113"/>
      <c r="K106" s="113"/>
      <c r="L106" s="113"/>
      <c r="M106" s="113"/>
    </row>
    <row r="107" spans="2:13" ht="19.95" customHeight="1" x14ac:dyDescent="0.45">
      <c r="C107" s="113"/>
      <c r="D107" s="113"/>
      <c r="E107" s="113"/>
      <c r="F107" s="113"/>
      <c r="G107" s="113"/>
      <c r="H107" s="113"/>
      <c r="I107" s="113"/>
      <c r="J107" s="113"/>
      <c r="K107" s="113"/>
      <c r="L107" s="113"/>
      <c r="M107" s="113"/>
    </row>
    <row r="108" spans="2:13" ht="15" customHeight="1" x14ac:dyDescent="0.45">
      <c r="C108" s="98" t="s">
        <v>281</v>
      </c>
      <c r="D108" s="98"/>
      <c r="E108" s="98"/>
      <c r="F108" s="98"/>
      <c r="G108" s="98"/>
      <c r="H108" s="98"/>
      <c r="I108" s="98"/>
      <c r="J108" s="98"/>
      <c r="K108" s="98"/>
      <c r="L108" s="21"/>
      <c r="M108" s="21"/>
    </row>
    <row r="109" spans="2:13" ht="6" customHeight="1" x14ac:dyDescent="0.45"/>
    <row r="110" spans="2:13" ht="15" customHeight="1" x14ac:dyDescent="0.4">
      <c r="C110" s="99" t="s">
        <v>70</v>
      </c>
      <c r="D110" s="100"/>
      <c r="E110" s="100"/>
      <c r="F110" s="100"/>
      <c r="G110" s="100"/>
      <c r="H110" s="100"/>
      <c r="I110" s="100"/>
      <c r="J110" s="100"/>
      <c r="K110" s="101"/>
      <c r="L110" s="102" t="s">
        <v>219</v>
      </c>
      <c r="M110" s="104" t="s">
        <v>258</v>
      </c>
    </row>
    <row r="111" spans="2:13" ht="66" customHeight="1" thickBot="1" x14ac:dyDescent="0.5">
      <c r="C111" s="43" t="s">
        <v>19</v>
      </c>
      <c r="D111" s="43" t="s">
        <v>20</v>
      </c>
      <c r="E111" s="43" t="s">
        <v>21</v>
      </c>
      <c r="F111" s="43" t="s">
        <v>22</v>
      </c>
      <c r="G111" s="43" t="s">
        <v>23</v>
      </c>
      <c r="H111" s="43" t="s">
        <v>24</v>
      </c>
      <c r="I111" s="43" t="s">
        <v>25</v>
      </c>
      <c r="J111" s="43" t="s">
        <v>26</v>
      </c>
      <c r="K111" s="46" t="s">
        <v>71</v>
      </c>
      <c r="L111" s="103"/>
      <c r="M111" s="105"/>
    </row>
    <row r="112" spans="2:13" ht="18.600000000000001" thickBot="1" x14ac:dyDescent="0.5">
      <c r="C112" s="45"/>
      <c r="D112" s="45"/>
      <c r="E112" s="45"/>
      <c r="F112" s="45"/>
      <c r="G112" s="45"/>
      <c r="H112" s="45"/>
      <c r="I112" s="45"/>
      <c r="J112" s="45"/>
      <c r="K112" s="45"/>
      <c r="L112" s="45"/>
      <c r="M112" s="47">
        <f>SUM(C112:L112)</f>
        <v>0</v>
      </c>
    </row>
    <row r="113" spans="2:13" ht="7.8" customHeight="1" x14ac:dyDescent="0.45"/>
    <row r="114" spans="2:13" x14ac:dyDescent="0.45">
      <c r="B114" s="2" t="s">
        <v>280</v>
      </c>
      <c r="C114" s="2"/>
    </row>
    <row r="115" spans="2:13" ht="15" customHeight="1" x14ac:dyDescent="0.45">
      <c r="C115" s="21" t="s">
        <v>72</v>
      </c>
    </row>
    <row r="116" spans="2:13" ht="15" customHeight="1" x14ac:dyDescent="0.45">
      <c r="C116" s="106" t="s">
        <v>95</v>
      </c>
      <c r="D116" s="106"/>
      <c r="E116" s="106"/>
      <c r="F116" s="106"/>
      <c r="G116" s="106"/>
      <c r="H116" s="106"/>
      <c r="I116" s="106"/>
      <c r="J116" s="106"/>
      <c r="K116" s="106"/>
      <c r="L116" s="106"/>
      <c r="M116" s="106"/>
    </row>
    <row r="117" spans="2:13" ht="15" customHeight="1" x14ac:dyDescent="0.45">
      <c r="C117" s="106"/>
      <c r="D117" s="106"/>
      <c r="E117" s="106"/>
      <c r="F117" s="106"/>
      <c r="G117" s="106"/>
      <c r="H117" s="106"/>
      <c r="I117" s="106"/>
      <c r="J117" s="106"/>
      <c r="K117" s="106"/>
      <c r="L117" s="106"/>
      <c r="M117" s="106"/>
    </row>
    <row r="118" spans="2:13" ht="14.4" customHeight="1" x14ac:dyDescent="0.45">
      <c r="C118" s="21" t="s">
        <v>282</v>
      </c>
      <c r="D118" s="23"/>
      <c r="E118" s="23"/>
      <c r="F118" s="23"/>
      <c r="G118" s="23"/>
      <c r="H118" s="23"/>
      <c r="I118" s="23"/>
      <c r="J118" s="23"/>
      <c r="K118" s="23"/>
      <c r="L118" s="23"/>
      <c r="M118" s="23"/>
    </row>
    <row r="119" spans="2:13" ht="5.4" customHeight="1" x14ac:dyDescent="0.45">
      <c r="C119" s="21"/>
      <c r="D119" s="23"/>
      <c r="E119" s="23"/>
      <c r="F119" s="23"/>
      <c r="G119" s="23"/>
      <c r="H119" s="23"/>
      <c r="I119" s="23"/>
      <c r="J119" s="23"/>
      <c r="K119" s="23"/>
      <c r="L119" s="23"/>
      <c r="M119" s="23"/>
    </row>
    <row r="120" spans="2:13" ht="15" customHeight="1" thickBot="1" x14ac:dyDescent="0.5">
      <c r="I120" s="90" t="s">
        <v>284</v>
      </c>
      <c r="J120" s="91"/>
      <c r="K120" s="91" t="s">
        <v>285</v>
      </c>
      <c r="L120" s="91"/>
    </row>
    <row r="121" spans="2:13" ht="18" customHeight="1" thickBot="1" x14ac:dyDescent="0.5">
      <c r="C121" s="76" t="s">
        <v>73</v>
      </c>
      <c r="D121" s="76"/>
      <c r="E121" s="76"/>
      <c r="F121" s="76"/>
      <c r="G121" s="76"/>
      <c r="H121" s="77"/>
      <c r="I121" s="78"/>
      <c r="J121" s="78"/>
      <c r="K121" s="78"/>
      <c r="L121" s="78"/>
    </row>
    <row r="122" spans="2:13" ht="18" customHeight="1" thickBot="1" x14ac:dyDescent="0.5">
      <c r="C122" s="76" t="s">
        <v>53</v>
      </c>
      <c r="D122" s="76"/>
      <c r="E122" s="76"/>
      <c r="F122" s="76"/>
      <c r="G122" s="76"/>
      <c r="H122" s="77"/>
      <c r="I122" s="78"/>
      <c r="J122" s="78"/>
      <c r="K122" s="78"/>
      <c r="L122" s="78"/>
    </row>
    <row r="123" spans="2:13" ht="18" customHeight="1" thickBot="1" x14ac:dyDescent="0.5">
      <c r="C123" s="76" t="s">
        <v>74</v>
      </c>
      <c r="D123" s="76"/>
      <c r="E123" s="76"/>
      <c r="F123" s="76"/>
      <c r="G123" s="76"/>
      <c r="H123" s="77"/>
      <c r="I123" s="78"/>
      <c r="J123" s="78"/>
      <c r="K123" s="78"/>
      <c r="L123" s="78"/>
    </row>
    <row r="124" spans="2:13" ht="18" customHeight="1" thickBot="1" x14ac:dyDescent="0.5">
      <c r="C124" s="86" t="s">
        <v>75</v>
      </c>
      <c r="D124" s="86"/>
      <c r="E124" s="86"/>
      <c r="F124" s="86"/>
      <c r="G124" s="86"/>
      <c r="H124" s="87"/>
      <c r="I124" s="78"/>
      <c r="J124" s="78"/>
      <c r="K124" s="78"/>
      <c r="L124" s="78"/>
    </row>
    <row r="125" spans="2:13" ht="18" customHeight="1" thickBot="1" x14ac:dyDescent="0.5">
      <c r="C125" s="86" t="s">
        <v>56</v>
      </c>
      <c r="D125" s="86"/>
      <c r="E125" s="86"/>
      <c r="F125" s="86"/>
      <c r="G125" s="86"/>
      <c r="H125" s="87"/>
      <c r="I125" s="78"/>
      <c r="J125" s="78"/>
      <c r="K125" s="78"/>
      <c r="L125" s="78"/>
    </row>
    <row r="126" spans="2:13" ht="18" customHeight="1" thickBot="1" x14ac:dyDescent="0.5">
      <c r="C126" s="86" t="s">
        <v>57</v>
      </c>
      <c r="D126" s="86"/>
      <c r="E126" s="86"/>
      <c r="F126" s="86"/>
      <c r="G126" s="86"/>
      <c r="H126" s="87"/>
      <c r="I126" s="78"/>
      <c r="J126" s="78"/>
      <c r="K126" s="78"/>
      <c r="L126" s="78"/>
    </row>
    <row r="127" spans="2:13" ht="18" customHeight="1" thickBot="1" x14ac:dyDescent="0.5">
      <c r="C127" s="86" t="s">
        <v>58</v>
      </c>
      <c r="D127" s="86"/>
      <c r="E127" s="86"/>
      <c r="F127" s="86"/>
      <c r="G127" s="86"/>
      <c r="H127" s="87"/>
      <c r="I127" s="78"/>
      <c r="J127" s="78"/>
      <c r="K127" s="78"/>
      <c r="L127" s="78"/>
    </row>
    <row r="128" spans="2:13" ht="18" customHeight="1" thickBot="1" x14ac:dyDescent="0.5">
      <c r="C128" s="86" t="s">
        <v>59</v>
      </c>
      <c r="D128" s="86"/>
      <c r="E128" s="86"/>
      <c r="F128" s="86"/>
      <c r="G128" s="86"/>
      <c r="H128" s="87"/>
      <c r="I128" s="78"/>
      <c r="J128" s="78"/>
      <c r="K128" s="88"/>
      <c r="L128" s="89"/>
    </row>
    <row r="129" spans="1:13" ht="18" customHeight="1" thickBot="1" x14ac:dyDescent="0.5">
      <c r="C129" s="86" t="s">
        <v>230</v>
      </c>
      <c r="D129" s="86"/>
      <c r="E129" s="86"/>
      <c r="F129" s="86"/>
      <c r="G129" s="86"/>
      <c r="H129" s="87"/>
      <c r="I129" s="78"/>
      <c r="J129" s="78"/>
      <c r="K129" s="78"/>
      <c r="L129" s="78"/>
    </row>
    <row r="130" spans="1:13" ht="27" customHeight="1" thickBot="1" x14ac:dyDescent="0.5">
      <c r="C130" s="86" t="s">
        <v>76</v>
      </c>
      <c r="D130" s="86"/>
      <c r="E130" s="86"/>
      <c r="F130" s="86"/>
      <c r="G130" s="86"/>
      <c r="H130" s="87"/>
      <c r="I130" s="78"/>
      <c r="J130" s="78"/>
      <c r="K130" s="78"/>
      <c r="L130" s="78"/>
    </row>
    <row r="131" spans="1:13" ht="18" customHeight="1" thickBot="1" x14ac:dyDescent="0.5">
      <c r="C131" s="86" t="s">
        <v>77</v>
      </c>
      <c r="D131" s="86"/>
      <c r="E131" s="86"/>
      <c r="F131" s="86"/>
      <c r="G131" s="86"/>
      <c r="H131" s="87"/>
      <c r="I131" s="78"/>
      <c r="J131" s="78"/>
      <c r="K131" s="78"/>
      <c r="L131" s="78"/>
    </row>
    <row r="132" spans="1:13" ht="18" customHeight="1" thickBot="1" x14ac:dyDescent="0.5">
      <c r="C132" s="86" t="s">
        <v>78</v>
      </c>
      <c r="D132" s="86"/>
      <c r="E132" s="86"/>
      <c r="F132" s="86"/>
      <c r="G132" s="86"/>
      <c r="H132" s="87"/>
      <c r="I132" s="78"/>
      <c r="J132" s="78"/>
      <c r="K132" s="78"/>
      <c r="L132" s="78"/>
    </row>
    <row r="133" spans="1:13" ht="18" customHeight="1" thickBot="1" x14ac:dyDescent="0.5">
      <c r="C133" s="86" t="s">
        <v>63</v>
      </c>
      <c r="D133" s="86"/>
      <c r="E133" s="86"/>
      <c r="F133" s="86"/>
      <c r="G133" s="86"/>
      <c r="H133" s="87"/>
      <c r="I133" s="78"/>
      <c r="J133" s="78"/>
      <c r="K133" s="78"/>
      <c r="L133" s="78"/>
    </row>
    <row r="134" spans="1:13" ht="18" customHeight="1" thickBot="1" x14ac:dyDescent="0.5">
      <c r="C134" s="86" t="s">
        <v>79</v>
      </c>
      <c r="D134" s="86"/>
      <c r="E134" s="86"/>
      <c r="F134" s="86"/>
      <c r="G134" s="86"/>
      <c r="H134" s="87"/>
      <c r="I134" s="78"/>
      <c r="J134" s="78"/>
      <c r="K134" s="78"/>
      <c r="L134" s="78"/>
    </row>
    <row r="135" spans="1:13" ht="25.2" customHeight="1" thickBot="1" x14ac:dyDescent="0.5">
      <c r="C135" s="95" t="s">
        <v>96</v>
      </c>
      <c r="D135" s="96"/>
      <c r="E135" s="96"/>
      <c r="F135" s="96"/>
      <c r="G135" s="97" t="str">
        <f>IF(L112&lt;&gt;I135,"問8②と同じ数値を記入してください","")</f>
        <v/>
      </c>
      <c r="H135" s="97"/>
      <c r="I135" s="78"/>
      <c r="J135" s="78"/>
      <c r="K135" s="78"/>
      <c r="L135" s="78"/>
    </row>
    <row r="136" spans="1:13" ht="16.8" customHeight="1" thickBot="1" x14ac:dyDescent="0.5">
      <c r="C136" s="86" t="s">
        <v>80</v>
      </c>
      <c r="D136" s="86"/>
      <c r="E136" s="86"/>
      <c r="F136" s="86"/>
      <c r="G136" s="86"/>
      <c r="H136" s="87"/>
      <c r="I136" s="92">
        <f>SUM(I121:L135)</f>
        <v>0</v>
      </c>
      <c r="J136" s="92"/>
      <c r="K136" s="92"/>
      <c r="L136" s="92"/>
    </row>
    <row r="137" spans="1:13" ht="12" customHeight="1" x14ac:dyDescent="0.45">
      <c r="I137" s="93" t="str">
        <f>IF(G102=I136,"","上記の合計人数と問７退去者数（合計）が"&amp;CHAR(10)&amp;"一致していません。")</f>
        <v/>
      </c>
      <c r="J137" s="93"/>
      <c r="K137" s="93"/>
      <c r="L137" s="93"/>
    </row>
    <row r="138" spans="1:13" ht="10.199999999999999" customHeight="1" x14ac:dyDescent="0.45">
      <c r="I138" s="94"/>
      <c r="J138" s="94"/>
      <c r="K138" s="94"/>
      <c r="L138" s="94"/>
    </row>
    <row r="139" spans="1:13" ht="7.95" customHeight="1" thickBot="1" x14ac:dyDescent="0.5">
      <c r="H139" s="40"/>
      <c r="J139" s="40"/>
      <c r="K139" s="40"/>
      <c r="L139" s="40"/>
    </row>
    <row r="140" spans="1:13" ht="19.2" thickTop="1" thickBot="1" x14ac:dyDescent="0.5">
      <c r="B140" s="79" t="s">
        <v>292</v>
      </c>
      <c r="C140" s="80"/>
      <c r="D140" s="80"/>
      <c r="E140" s="80"/>
      <c r="F140" s="80"/>
      <c r="G140" s="80"/>
      <c r="H140" s="80"/>
      <c r="I140" s="80"/>
      <c r="J140" s="80"/>
      <c r="K140" s="80"/>
      <c r="L140" s="80"/>
      <c r="M140" s="81"/>
    </row>
    <row r="141" spans="1:13" ht="7.95" customHeight="1" thickTop="1" x14ac:dyDescent="0.45">
      <c r="H141" s="48"/>
      <c r="J141" s="48"/>
      <c r="K141" s="48"/>
      <c r="L141" s="48"/>
    </row>
    <row r="142" spans="1:13" x14ac:dyDescent="0.45">
      <c r="A142" s="58">
        <f>COUNTIF(J146:K155,"○")</f>
        <v>0</v>
      </c>
      <c r="B142" s="74" t="s">
        <v>283</v>
      </c>
      <c r="C142" s="74"/>
      <c r="D142" s="74"/>
      <c r="E142" s="74"/>
      <c r="F142" s="74"/>
      <c r="G142" s="74"/>
      <c r="H142" s="74"/>
      <c r="I142" s="74"/>
      <c r="J142" s="74"/>
      <c r="K142" s="74"/>
      <c r="L142" s="74"/>
      <c r="M142" s="74"/>
    </row>
    <row r="143" spans="1:13" x14ac:dyDescent="0.45">
      <c r="B143" s="74"/>
      <c r="C143" s="74"/>
      <c r="D143" s="74"/>
      <c r="E143" s="74"/>
      <c r="F143" s="74"/>
      <c r="G143" s="74"/>
      <c r="H143" s="74"/>
      <c r="I143" s="74"/>
      <c r="J143" s="74"/>
      <c r="K143" s="74"/>
      <c r="L143" s="74"/>
      <c r="M143" s="74"/>
    </row>
    <row r="144" spans="1:13" x14ac:dyDescent="0.45">
      <c r="C144" s="33" t="s">
        <v>81</v>
      </c>
    </row>
    <row r="145" spans="2:13" ht="18.600000000000001" thickBot="1" x14ac:dyDescent="0.5">
      <c r="J145" s="90" t="s">
        <v>82</v>
      </c>
      <c r="K145" s="91"/>
    </row>
    <row r="146" spans="2:13" ht="18.600000000000001" thickBot="1" x14ac:dyDescent="0.5">
      <c r="C146" s="76" t="s">
        <v>83</v>
      </c>
      <c r="D146" s="76"/>
      <c r="E146" s="76"/>
      <c r="F146" s="76"/>
      <c r="G146" s="76"/>
      <c r="H146" s="76"/>
      <c r="I146" s="77"/>
      <c r="J146" s="78"/>
      <c r="K146" s="78"/>
      <c r="L146" s="14">
        <f>IF(J146="○",1,0)</f>
        <v>0</v>
      </c>
    </row>
    <row r="147" spans="2:13" ht="18.600000000000001" thickBot="1" x14ac:dyDescent="0.5">
      <c r="C147" s="76" t="s">
        <v>84</v>
      </c>
      <c r="D147" s="76"/>
      <c r="E147" s="76"/>
      <c r="F147" s="76"/>
      <c r="G147" s="76"/>
      <c r="H147" s="76"/>
      <c r="I147" s="77"/>
      <c r="J147" s="78"/>
      <c r="K147" s="78"/>
      <c r="L147" s="14">
        <f>IF(J147="○",1,0)</f>
        <v>0</v>
      </c>
    </row>
    <row r="148" spans="2:13" ht="18.600000000000001" thickBot="1" x14ac:dyDescent="0.5">
      <c r="C148" s="76" t="s">
        <v>231</v>
      </c>
      <c r="D148" s="76"/>
      <c r="E148" s="76"/>
      <c r="F148" s="76"/>
      <c r="G148" s="76"/>
      <c r="H148" s="76"/>
      <c r="I148" s="77"/>
      <c r="J148" s="88"/>
      <c r="K148" s="89"/>
      <c r="L148" s="14">
        <f>IF(J148="○",1,0)</f>
        <v>0</v>
      </c>
    </row>
    <row r="149" spans="2:13" ht="18.600000000000001" thickBot="1" x14ac:dyDescent="0.5">
      <c r="C149" s="76" t="s">
        <v>85</v>
      </c>
      <c r="D149" s="76"/>
      <c r="E149" s="76"/>
      <c r="F149" s="76"/>
      <c r="G149" s="76"/>
      <c r="H149" s="76"/>
      <c r="I149" s="77"/>
      <c r="J149" s="78"/>
      <c r="K149" s="78"/>
      <c r="L149" s="14">
        <f t="shared" ref="L149:L155" si="0">IF(J149="○",1,0)</f>
        <v>0</v>
      </c>
    </row>
    <row r="150" spans="2:13" ht="18.600000000000001" thickBot="1" x14ac:dyDescent="0.5">
      <c r="C150" s="76" t="s">
        <v>86</v>
      </c>
      <c r="D150" s="76"/>
      <c r="E150" s="76"/>
      <c r="F150" s="76"/>
      <c r="G150" s="76"/>
      <c r="H150" s="76"/>
      <c r="I150" s="77"/>
      <c r="J150" s="78"/>
      <c r="K150" s="78"/>
      <c r="L150" s="14">
        <f t="shared" si="0"/>
        <v>0</v>
      </c>
    </row>
    <row r="151" spans="2:13" ht="18.600000000000001" thickBot="1" x14ac:dyDescent="0.5">
      <c r="C151" s="76" t="s">
        <v>87</v>
      </c>
      <c r="D151" s="76"/>
      <c r="E151" s="76"/>
      <c r="F151" s="76"/>
      <c r="G151" s="76"/>
      <c r="H151" s="76"/>
      <c r="I151" s="77"/>
      <c r="J151" s="78"/>
      <c r="K151" s="78"/>
      <c r="L151" s="14">
        <f t="shared" si="0"/>
        <v>0</v>
      </c>
    </row>
    <row r="152" spans="2:13" ht="18" customHeight="1" thickBot="1" x14ac:dyDescent="0.5">
      <c r="C152" s="86" t="s">
        <v>88</v>
      </c>
      <c r="D152" s="86"/>
      <c r="E152" s="86"/>
      <c r="F152" s="86"/>
      <c r="G152" s="86"/>
      <c r="H152" s="86"/>
      <c r="I152" s="87"/>
      <c r="J152" s="88"/>
      <c r="K152" s="89"/>
      <c r="L152" s="14">
        <f>IF(J152="○",1,0)</f>
        <v>0</v>
      </c>
    </row>
    <row r="153" spans="2:13" ht="18.600000000000001" thickBot="1" x14ac:dyDescent="0.5">
      <c r="C153" s="76" t="s">
        <v>89</v>
      </c>
      <c r="D153" s="76"/>
      <c r="E153" s="76"/>
      <c r="F153" s="76"/>
      <c r="G153" s="76"/>
      <c r="H153" s="76"/>
      <c r="I153" s="77"/>
      <c r="J153" s="88"/>
      <c r="K153" s="89"/>
      <c r="L153" s="14">
        <f>IF(J153="○",1,0)</f>
        <v>0</v>
      </c>
    </row>
    <row r="154" spans="2:13" ht="18.600000000000001" thickBot="1" x14ac:dyDescent="0.5">
      <c r="C154" s="76" t="s">
        <v>90</v>
      </c>
      <c r="D154" s="76"/>
      <c r="E154" s="76"/>
      <c r="F154" s="76"/>
      <c r="G154" s="76"/>
      <c r="H154" s="76"/>
      <c r="I154" s="77"/>
      <c r="J154" s="88"/>
      <c r="K154" s="89"/>
      <c r="L154" s="14">
        <f t="shared" si="0"/>
        <v>0</v>
      </c>
    </row>
    <row r="155" spans="2:13" ht="18.600000000000001" thickBot="1" x14ac:dyDescent="0.5">
      <c r="C155" s="76" t="s">
        <v>91</v>
      </c>
      <c r="D155" s="76"/>
      <c r="E155" s="76"/>
      <c r="F155" s="76"/>
      <c r="G155" s="76"/>
      <c r="H155" s="76"/>
      <c r="I155" s="77"/>
      <c r="J155" s="78"/>
      <c r="K155" s="78"/>
      <c r="L155" s="14">
        <f t="shared" si="0"/>
        <v>0</v>
      </c>
    </row>
    <row r="156" spans="2:13" x14ac:dyDescent="0.45">
      <c r="J156" s="83" t="str">
        <f>IF(A142&gt;3,"問10は最大３つまで選択してください","")</f>
        <v/>
      </c>
      <c r="K156" s="83"/>
      <c r="L156" s="83"/>
      <c r="M156" s="83"/>
    </row>
    <row r="157" spans="2:13" ht="7.2" customHeight="1" thickBot="1" x14ac:dyDescent="0.5"/>
    <row r="158" spans="2:13" hidden="1" x14ac:dyDescent="0.45">
      <c r="B158" s="84" t="s">
        <v>251</v>
      </c>
      <c r="C158" s="84"/>
      <c r="D158" s="84"/>
      <c r="E158" s="84"/>
      <c r="F158" s="84"/>
      <c r="G158" s="84"/>
      <c r="H158" s="84"/>
      <c r="I158" s="84"/>
      <c r="J158" s="84"/>
      <c r="K158" s="84"/>
      <c r="L158" s="84"/>
      <c r="M158" s="84"/>
    </row>
    <row r="159" spans="2:13" hidden="1" x14ac:dyDescent="0.45">
      <c r="B159" s="84"/>
      <c r="C159" s="84"/>
      <c r="D159" s="84"/>
      <c r="E159" s="84"/>
      <c r="F159" s="84"/>
      <c r="G159" s="84"/>
      <c r="H159" s="84"/>
      <c r="I159" s="84"/>
      <c r="J159" s="84"/>
      <c r="K159" s="84"/>
      <c r="L159" s="84"/>
      <c r="M159" s="84"/>
    </row>
    <row r="160" spans="2:13" ht="9" hidden="1" customHeight="1" thickBot="1" x14ac:dyDescent="0.5">
      <c r="B160" s="2"/>
    </row>
    <row r="161" spans="1:13" ht="18.600000000000001" hidden="1" thickBot="1" x14ac:dyDescent="0.5">
      <c r="C161" s="85"/>
      <c r="D161" s="85"/>
      <c r="E161" s="85"/>
      <c r="F161" s="85"/>
      <c r="G161" s="85"/>
      <c r="H161" s="85"/>
      <c r="I161" s="85"/>
      <c r="J161" s="85"/>
      <c r="K161" s="85"/>
      <c r="L161" s="85"/>
    </row>
    <row r="162" spans="1:13" ht="18.600000000000001" hidden="1" thickBot="1" x14ac:dyDescent="0.5">
      <c r="C162" s="85"/>
      <c r="D162" s="85"/>
      <c r="E162" s="85"/>
      <c r="F162" s="85"/>
      <c r="G162" s="85"/>
      <c r="H162" s="85"/>
      <c r="I162" s="85"/>
      <c r="J162" s="85"/>
      <c r="K162" s="85"/>
      <c r="L162" s="85"/>
    </row>
    <row r="163" spans="1:13" ht="18.600000000000001" hidden="1" thickBot="1" x14ac:dyDescent="0.5">
      <c r="C163" s="85"/>
      <c r="D163" s="85"/>
      <c r="E163" s="85"/>
      <c r="F163" s="85"/>
      <c r="G163" s="85"/>
      <c r="H163" s="85"/>
      <c r="I163" s="85"/>
      <c r="J163" s="85"/>
      <c r="K163" s="85"/>
      <c r="L163" s="85"/>
    </row>
    <row r="164" spans="1:13" hidden="1" x14ac:dyDescent="0.45"/>
    <row r="165" spans="1:13" ht="18.600000000000001" hidden="1" thickBot="1" x14ac:dyDescent="0.5">
      <c r="C165" s="1" t="s">
        <v>213</v>
      </c>
    </row>
    <row r="166" spans="1:13" ht="18.600000000000001" hidden="1" thickBot="1" x14ac:dyDescent="0.5">
      <c r="C166" s="133" t="s">
        <v>214</v>
      </c>
      <c r="D166" s="134"/>
      <c r="E166" s="134"/>
      <c r="F166" s="78"/>
      <c r="G166" s="78"/>
      <c r="H166" s="78"/>
      <c r="I166" s="78"/>
      <c r="J166" s="78"/>
      <c r="K166" s="78"/>
      <c r="L166" s="78"/>
    </row>
    <row r="167" spans="1:13" ht="18.600000000000001" hidden="1" thickBot="1" x14ac:dyDescent="0.5">
      <c r="C167" s="133" t="s">
        <v>215</v>
      </c>
      <c r="D167" s="134"/>
      <c r="E167" s="134"/>
      <c r="F167" s="78"/>
      <c r="G167" s="78"/>
      <c r="H167" s="78"/>
      <c r="I167" s="78"/>
      <c r="J167" s="78"/>
      <c r="K167" s="78"/>
      <c r="L167" s="78"/>
    </row>
    <row r="168" spans="1:13" ht="18.600000000000001" hidden="1" thickBot="1" x14ac:dyDescent="0.5">
      <c r="C168" s="133" t="s">
        <v>216</v>
      </c>
      <c r="D168" s="134"/>
      <c r="E168" s="134"/>
      <c r="F168" s="135"/>
      <c r="G168" s="135"/>
      <c r="H168" s="135"/>
      <c r="I168" s="135"/>
      <c r="J168" s="135"/>
      <c r="K168" s="135"/>
      <c r="L168" s="135"/>
    </row>
    <row r="169" spans="1:13" ht="18.600000000000001" hidden="1" thickBot="1" x14ac:dyDescent="0.5">
      <c r="C169" s="133" t="s">
        <v>217</v>
      </c>
      <c r="D169" s="134"/>
      <c r="E169" s="134"/>
      <c r="F169" s="78"/>
      <c r="G169" s="78"/>
      <c r="H169" s="78"/>
      <c r="I169" s="78"/>
      <c r="J169" s="78"/>
      <c r="K169" s="78"/>
      <c r="L169" s="78"/>
    </row>
    <row r="170" spans="1:13" ht="18.600000000000001" hidden="1" thickBot="1" x14ac:dyDescent="0.5"/>
    <row r="171" spans="1:13" ht="19.2" thickTop="1" thickBot="1" x14ac:dyDescent="0.5">
      <c r="B171" s="79" t="s">
        <v>294</v>
      </c>
      <c r="C171" s="80"/>
      <c r="D171" s="80"/>
      <c r="E171" s="80"/>
      <c r="F171" s="80"/>
      <c r="G171" s="80"/>
      <c r="H171" s="80"/>
      <c r="I171" s="80"/>
      <c r="J171" s="80"/>
      <c r="K171" s="80"/>
      <c r="L171" s="80"/>
      <c r="M171" s="81"/>
    </row>
    <row r="172" spans="1:13" ht="6" customHeight="1" thickTop="1" x14ac:dyDescent="0.45">
      <c r="H172" s="48"/>
      <c r="J172" s="48"/>
      <c r="K172" s="48"/>
      <c r="L172" s="48"/>
    </row>
    <row r="173" spans="1:13" ht="3.6" customHeight="1" x14ac:dyDescent="0.45"/>
    <row r="174" spans="1:13" x14ac:dyDescent="0.45">
      <c r="A174" s="58">
        <f>COUNTIF(J178:K180,"○")</f>
        <v>0</v>
      </c>
      <c r="B174" s="74" t="s">
        <v>293</v>
      </c>
      <c r="C174" s="74"/>
      <c r="D174" s="74"/>
      <c r="E174" s="74"/>
      <c r="F174" s="74"/>
      <c r="G174" s="74"/>
      <c r="H174" s="74"/>
      <c r="I174" s="74"/>
      <c r="J174" s="74"/>
      <c r="K174" s="74"/>
      <c r="L174" s="74"/>
      <c r="M174" s="74"/>
    </row>
    <row r="175" spans="1:13" x14ac:dyDescent="0.45">
      <c r="B175" s="74"/>
      <c r="C175" s="74"/>
      <c r="D175" s="74"/>
      <c r="E175" s="74"/>
      <c r="F175" s="74"/>
      <c r="G175" s="74"/>
      <c r="H175" s="74"/>
      <c r="I175" s="74"/>
      <c r="J175" s="74"/>
      <c r="K175" s="74"/>
      <c r="L175" s="74"/>
      <c r="M175" s="74"/>
    </row>
    <row r="176" spans="1:13" ht="15" customHeight="1" x14ac:dyDescent="0.45">
      <c r="C176" s="33" t="s">
        <v>286</v>
      </c>
    </row>
    <row r="177" spans="2:28" ht="15.6" customHeight="1" thickBot="1" x14ac:dyDescent="0.5">
      <c r="C177" s="1" t="s">
        <v>338</v>
      </c>
    </row>
    <row r="178" spans="2:28" ht="48.6" customHeight="1" thickBot="1" x14ac:dyDescent="0.5">
      <c r="C178" s="75" t="s">
        <v>287</v>
      </c>
      <c r="D178" s="76"/>
      <c r="E178" s="76"/>
      <c r="F178" s="76"/>
      <c r="G178" s="76"/>
      <c r="H178" s="76"/>
      <c r="I178" s="77"/>
      <c r="J178" s="78"/>
      <c r="K178" s="78"/>
      <c r="L178" s="14">
        <f>IF(J178="○",1,0)</f>
        <v>0</v>
      </c>
    </row>
    <row r="179" spans="2:28" ht="43.2" customHeight="1" thickBot="1" x14ac:dyDescent="0.5">
      <c r="C179" s="75" t="s">
        <v>288</v>
      </c>
      <c r="D179" s="76"/>
      <c r="E179" s="76"/>
      <c r="F179" s="76"/>
      <c r="G179" s="76"/>
      <c r="H179" s="76"/>
      <c r="I179" s="77"/>
      <c r="J179" s="78"/>
      <c r="K179" s="78"/>
      <c r="L179" s="14">
        <f t="shared" ref="L179:L181" si="1">IF(J179="○",1,0)</f>
        <v>0</v>
      </c>
    </row>
    <row r="180" spans="2:28" ht="64.8" customHeight="1" thickBot="1" x14ac:dyDescent="0.5">
      <c r="C180" s="75" t="s">
        <v>289</v>
      </c>
      <c r="D180" s="76"/>
      <c r="E180" s="76"/>
      <c r="F180" s="76"/>
      <c r="G180" s="76"/>
      <c r="H180" s="76"/>
      <c r="I180" s="77"/>
      <c r="J180" s="78"/>
      <c r="K180" s="78"/>
      <c r="L180" s="14">
        <f t="shared" si="1"/>
        <v>0</v>
      </c>
    </row>
    <row r="181" spans="2:28" ht="32.4" customHeight="1" thickBot="1" x14ac:dyDescent="0.5">
      <c r="C181" s="76" t="s">
        <v>290</v>
      </c>
      <c r="D181" s="76"/>
      <c r="E181" s="76"/>
      <c r="F181" s="76"/>
      <c r="G181" s="76"/>
      <c r="H181" s="76"/>
      <c r="I181" s="77"/>
      <c r="J181" s="78"/>
      <c r="K181" s="78"/>
      <c r="L181" s="14">
        <f t="shared" si="1"/>
        <v>0</v>
      </c>
    </row>
    <row r="182" spans="2:28" ht="24" customHeight="1" thickBot="1" x14ac:dyDescent="0.5">
      <c r="J182" s="82" t="str">
        <f>IF(AND(A174&gt;=1,J181="○"),"　4)と他の選択肢は同時に選べません","")</f>
        <v/>
      </c>
      <c r="K182" s="82"/>
      <c r="L182" s="82"/>
      <c r="M182" s="82"/>
    </row>
    <row r="183" spans="2:28" ht="19.2" thickTop="1" thickBot="1" x14ac:dyDescent="0.5">
      <c r="B183" s="79" t="s">
        <v>295</v>
      </c>
      <c r="C183" s="80"/>
      <c r="D183" s="80"/>
      <c r="E183" s="80"/>
      <c r="F183" s="80"/>
      <c r="G183" s="80"/>
      <c r="H183" s="80"/>
      <c r="I183" s="80"/>
      <c r="J183" s="80"/>
      <c r="K183" s="80"/>
      <c r="L183" s="80"/>
      <c r="M183" s="81"/>
    </row>
    <row r="184" spans="2:28" ht="7.8" customHeight="1" thickTop="1" x14ac:dyDescent="0.45">
      <c r="H184" s="48"/>
      <c r="J184" s="48"/>
      <c r="K184" s="48"/>
      <c r="L184" s="48"/>
    </row>
    <row r="185" spans="2:28" ht="13.2" customHeight="1" x14ac:dyDescent="0.45">
      <c r="B185" s="74" t="s">
        <v>500</v>
      </c>
      <c r="C185" s="74"/>
      <c r="D185" s="74"/>
      <c r="E185" s="74"/>
      <c r="F185" s="74"/>
      <c r="G185" s="74"/>
      <c r="H185" s="74"/>
      <c r="I185" s="74"/>
      <c r="J185" s="74"/>
      <c r="K185" s="74"/>
      <c r="L185" s="74"/>
      <c r="M185" s="74"/>
    </row>
    <row r="186" spans="2:28" ht="18.600000000000001" customHeight="1" x14ac:dyDescent="0.45">
      <c r="B186" s="74"/>
      <c r="C186" s="74"/>
      <c r="D186" s="74"/>
      <c r="E186" s="74"/>
      <c r="F186" s="74"/>
      <c r="G186" s="74"/>
      <c r="H186" s="74"/>
      <c r="I186" s="74"/>
      <c r="J186" s="74"/>
      <c r="K186" s="74"/>
      <c r="L186" s="74"/>
      <c r="M186" s="74"/>
    </row>
    <row r="187" spans="2:28" ht="12" customHeight="1" x14ac:dyDescent="0.45">
      <c r="C187" s="33" t="s">
        <v>297</v>
      </c>
    </row>
    <row r="188" spans="2:28" ht="15" customHeight="1" thickBot="1" x14ac:dyDescent="0.5">
      <c r="C188" s="1" t="s">
        <v>298</v>
      </c>
    </row>
    <row r="189" spans="2:28" ht="16.95" customHeight="1" thickBot="1" x14ac:dyDescent="0.5">
      <c r="C189" s="75" t="s">
        <v>296</v>
      </c>
      <c r="D189" s="76"/>
      <c r="E189" s="76"/>
      <c r="F189" s="76"/>
      <c r="G189" s="76"/>
      <c r="H189" s="76"/>
      <c r="I189" s="77"/>
      <c r="J189" s="78"/>
      <c r="K189" s="78"/>
      <c r="L189" s="14">
        <f>IF(J189="○",1,0)</f>
        <v>0</v>
      </c>
    </row>
    <row r="190" spans="2:28" ht="16.95" customHeight="1" thickBot="1" x14ac:dyDescent="0.5">
      <c r="C190" s="75" t="s">
        <v>460</v>
      </c>
      <c r="D190" s="76"/>
      <c r="E190" s="76"/>
      <c r="F190" s="76"/>
      <c r="G190" s="76"/>
      <c r="H190" s="76"/>
      <c r="I190" s="77"/>
      <c r="J190" s="78"/>
      <c r="K190" s="78"/>
      <c r="L190" s="14"/>
      <c r="P190" s="55"/>
      <c r="Q190" s="55"/>
      <c r="R190" s="55"/>
      <c r="S190" s="55"/>
      <c r="T190" s="55"/>
      <c r="U190" s="55"/>
      <c r="V190" s="55"/>
      <c r="W190" s="55"/>
      <c r="X190" s="55"/>
      <c r="Y190" s="55"/>
      <c r="Z190" s="55"/>
      <c r="AA190" s="55"/>
      <c r="AB190" s="55"/>
    </row>
    <row r="191" spans="2:28" ht="16.95" customHeight="1" thickBot="1" x14ac:dyDescent="0.5">
      <c r="C191" s="75" t="s">
        <v>461</v>
      </c>
      <c r="D191" s="76"/>
      <c r="E191" s="76"/>
      <c r="F191" s="76"/>
      <c r="G191" s="76"/>
      <c r="H191" s="76"/>
      <c r="I191" s="77"/>
      <c r="J191" s="78"/>
      <c r="K191" s="78"/>
      <c r="L191" s="14">
        <f t="shared" ref="L191" si="2">IF(J191="○",1,0)</f>
        <v>0</v>
      </c>
    </row>
    <row r="192" spans="2:28" ht="1.2" customHeight="1" x14ac:dyDescent="0.45"/>
    <row r="193" spans="1:28" ht="18" customHeight="1" x14ac:dyDescent="0.45">
      <c r="B193" s="74" t="s">
        <v>499</v>
      </c>
      <c r="C193" s="74"/>
      <c r="D193" s="74"/>
      <c r="E193" s="74"/>
      <c r="F193" s="74"/>
      <c r="G193" s="74"/>
      <c r="H193" s="74"/>
      <c r="I193" s="74"/>
      <c r="J193" s="74"/>
      <c r="K193" s="74"/>
      <c r="L193" s="74"/>
      <c r="M193" s="74"/>
      <c r="N193" s="74"/>
      <c r="O193" s="74"/>
    </row>
    <row r="194" spans="1:28" ht="10.8" customHeight="1" x14ac:dyDescent="0.45">
      <c r="B194" s="74"/>
      <c r="C194" s="74"/>
      <c r="D194" s="74"/>
      <c r="E194" s="74"/>
      <c r="F194" s="74"/>
      <c r="G194" s="74"/>
      <c r="H194" s="74"/>
      <c r="I194" s="74"/>
      <c r="J194" s="74"/>
      <c r="K194" s="74"/>
      <c r="L194" s="74"/>
      <c r="M194" s="74"/>
      <c r="N194" s="74"/>
      <c r="O194" s="74"/>
    </row>
    <row r="195" spans="1:28" ht="12" customHeight="1" thickBot="1" x14ac:dyDescent="0.5">
      <c r="C195" s="33" t="s">
        <v>339</v>
      </c>
    </row>
    <row r="196" spans="1:28" ht="16.95" customHeight="1" thickBot="1" x14ac:dyDescent="0.5">
      <c r="C196" s="75" t="s">
        <v>296</v>
      </c>
      <c r="D196" s="76"/>
      <c r="E196" s="76"/>
      <c r="F196" s="76"/>
      <c r="G196" s="76"/>
      <c r="H196" s="76"/>
      <c r="I196" s="77"/>
      <c r="J196" s="78"/>
      <c r="K196" s="78"/>
      <c r="L196" s="14">
        <f>IF(J196="○",1,0)</f>
        <v>0</v>
      </c>
    </row>
    <row r="197" spans="1:28" ht="16.95" customHeight="1" thickBot="1" x14ac:dyDescent="0.5">
      <c r="C197" s="75" t="s">
        <v>460</v>
      </c>
      <c r="D197" s="76"/>
      <c r="E197" s="76"/>
      <c r="F197" s="76"/>
      <c r="G197" s="76"/>
      <c r="H197" s="76"/>
      <c r="I197" s="77"/>
      <c r="J197" s="78"/>
      <c r="K197" s="78"/>
      <c r="L197" s="14">
        <f t="shared" ref="L197" si="3">IF(J197="○",1,0)</f>
        <v>0</v>
      </c>
    </row>
    <row r="198" spans="1:28" ht="16.95" customHeight="1" thickBot="1" x14ac:dyDescent="0.5">
      <c r="C198" s="75" t="s">
        <v>498</v>
      </c>
      <c r="D198" s="76"/>
      <c r="E198" s="76"/>
      <c r="F198" s="76"/>
      <c r="G198" s="76"/>
      <c r="H198" s="76"/>
      <c r="I198" s="77"/>
      <c r="J198" s="78"/>
      <c r="K198" s="78"/>
      <c r="L198" s="14">
        <f t="shared" ref="L198" si="4">IF(J198="○",1,0)</f>
        <v>0</v>
      </c>
      <c r="P198" s="55"/>
      <c r="Q198" s="55"/>
      <c r="R198" s="55"/>
      <c r="S198" s="55"/>
      <c r="T198" s="55"/>
      <c r="U198" s="55"/>
      <c r="V198" s="55"/>
      <c r="W198" s="55"/>
      <c r="X198" s="55"/>
      <c r="Y198" s="55"/>
      <c r="Z198" s="55"/>
      <c r="AA198" s="55"/>
      <c r="AB198" s="55"/>
    </row>
    <row r="199" spans="1:28" s="66" customFormat="1" ht="6.6" customHeight="1" x14ac:dyDescent="0.45">
      <c r="A199" s="65"/>
      <c r="C199" s="67"/>
      <c r="D199" s="68"/>
      <c r="E199" s="68"/>
      <c r="F199" s="68"/>
      <c r="G199" s="68"/>
      <c r="H199" s="68"/>
      <c r="I199" s="68"/>
      <c r="J199" s="63"/>
      <c r="K199" s="63"/>
      <c r="L199" s="69"/>
      <c r="O199" s="65"/>
    </row>
    <row r="200" spans="1:28" ht="15" customHeight="1" x14ac:dyDescent="0.45">
      <c r="B200" s="74" t="s">
        <v>465</v>
      </c>
      <c r="C200" s="74"/>
      <c r="D200" s="74"/>
      <c r="E200" s="74"/>
      <c r="F200" s="74"/>
      <c r="G200" s="74"/>
      <c r="H200" s="74"/>
      <c r="I200" s="74"/>
      <c r="J200" s="74"/>
      <c r="K200" s="74"/>
      <c r="L200" s="74"/>
      <c r="M200" s="74"/>
    </row>
    <row r="201" spans="1:28" ht="14.4" customHeight="1" x14ac:dyDescent="0.45">
      <c r="B201" s="74"/>
      <c r="C201" s="74"/>
      <c r="D201" s="74"/>
      <c r="E201" s="74"/>
      <c r="F201" s="74"/>
      <c r="G201" s="74"/>
      <c r="H201" s="74"/>
      <c r="I201" s="74"/>
      <c r="J201" s="74"/>
      <c r="K201" s="74"/>
      <c r="L201" s="74"/>
      <c r="M201" s="74"/>
    </row>
    <row r="202" spans="1:28" ht="3" customHeight="1" thickBot="1" x14ac:dyDescent="0.5">
      <c r="C202" s="33"/>
    </row>
    <row r="203" spans="1:28" ht="16.95" customHeight="1" thickBot="1" x14ac:dyDescent="0.5">
      <c r="C203" s="75" t="s">
        <v>299</v>
      </c>
      <c r="D203" s="76"/>
      <c r="E203" s="76"/>
      <c r="F203" s="76"/>
      <c r="G203" s="76"/>
      <c r="H203" s="76"/>
      <c r="I203" s="77"/>
      <c r="J203" s="78"/>
      <c r="K203" s="78"/>
      <c r="L203" s="14">
        <f>IF(J203="○",1,0)</f>
        <v>0</v>
      </c>
    </row>
    <row r="204" spans="1:28" ht="16.95" customHeight="1" thickBot="1" x14ac:dyDescent="0.5">
      <c r="C204" s="75" t="s">
        <v>300</v>
      </c>
      <c r="D204" s="76"/>
      <c r="E204" s="76"/>
      <c r="F204" s="76"/>
      <c r="G204" s="76"/>
      <c r="H204" s="76"/>
      <c r="I204" s="77"/>
      <c r="J204" s="78"/>
      <c r="K204" s="78"/>
      <c r="L204" s="14">
        <f t="shared" ref="L204" si="5">IF(J204="○",1,0)</f>
        <v>0</v>
      </c>
    </row>
    <row r="205" spans="1:28" ht="4.2" customHeight="1" x14ac:dyDescent="0.45"/>
    <row r="206" spans="1:28" ht="14.4" customHeight="1" x14ac:dyDescent="0.45">
      <c r="B206" s="74" t="s">
        <v>463</v>
      </c>
      <c r="C206" s="74"/>
      <c r="D206" s="74"/>
      <c r="E206" s="74"/>
      <c r="F206" s="74"/>
      <c r="G206" s="74"/>
      <c r="H206" s="74"/>
      <c r="I206" s="74"/>
      <c r="J206" s="74"/>
      <c r="K206" s="74"/>
      <c r="L206" s="74"/>
      <c r="M206" s="74"/>
      <c r="N206" s="74"/>
      <c r="O206" s="74"/>
    </row>
    <row r="207" spans="1:28" ht="0.6" customHeight="1" thickBot="1" x14ac:dyDescent="0.5">
      <c r="B207" s="74"/>
      <c r="C207" s="74"/>
      <c r="D207" s="74"/>
      <c r="E207" s="74"/>
      <c r="F207" s="74"/>
      <c r="G207" s="74"/>
      <c r="H207" s="74"/>
      <c r="I207" s="74"/>
      <c r="J207" s="74"/>
      <c r="K207" s="74"/>
      <c r="L207" s="74"/>
      <c r="M207" s="74"/>
      <c r="N207" s="74"/>
      <c r="O207" s="74"/>
    </row>
    <row r="208" spans="1:28" ht="28.95" customHeight="1" thickBot="1" x14ac:dyDescent="0.5">
      <c r="C208" s="75" t="s">
        <v>301</v>
      </c>
      <c r="D208" s="76"/>
      <c r="E208" s="76"/>
      <c r="F208" s="76"/>
      <c r="G208" s="76"/>
      <c r="H208" s="76"/>
      <c r="I208" s="77"/>
      <c r="J208" s="78"/>
      <c r="K208" s="78"/>
      <c r="L208" s="14">
        <f>IF(J208="○",1,0)</f>
        <v>0</v>
      </c>
    </row>
    <row r="209" spans="2:13" ht="28.95" customHeight="1" thickBot="1" x14ac:dyDescent="0.5">
      <c r="C209" s="75" t="s">
        <v>302</v>
      </c>
      <c r="D209" s="76"/>
      <c r="E209" s="76"/>
      <c r="F209" s="76"/>
      <c r="G209" s="76"/>
      <c r="H209" s="76"/>
      <c r="I209" s="77"/>
      <c r="J209" s="78"/>
      <c r="K209" s="78"/>
      <c r="L209" s="14">
        <f t="shared" ref="L209:L212" si="6">IF(J209="○",1,0)</f>
        <v>0</v>
      </c>
    </row>
    <row r="210" spans="2:13" ht="28.95" customHeight="1" thickBot="1" x14ac:dyDescent="0.5">
      <c r="C210" s="75" t="s">
        <v>303</v>
      </c>
      <c r="D210" s="76"/>
      <c r="E210" s="76"/>
      <c r="F210" s="76"/>
      <c r="G210" s="76"/>
      <c r="H210" s="76"/>
      <c r="I210" s="77"/>
      <c r="J210" s="78"/>
      <c r="K210" s="78"/>
      <c r="L210" s="14">
        <f t="shared" si="6"/>
        <v>0</v>
      </c>
    </row>
    <row r="211" spans="2:13" ht="28.95" customHeight="1" thickBot="1" x14ac:dyDescent="0.5">
      <c r="C211" s="75" t="s">
        <v>304</v>
      </c>
      <c r="D211" s="76"/>
      <c r="E211" s="76"/>
      <c r="F211" s="76"/>
      <c r="G211" s="76"/>
      <c r="H211" s="76"/>
      <c r="I211" s="77"/>
      <c r="J211" s="78"/>
      <c r="K211" s="78"/>
      <c r="L211" s="14">
        <f t="shared" ref="L211" si="7">IF(J211="○",1,0)</f>
        <v>0</v>
      </c>
    </row>
    <row r="212" spans="2:13" ht="28.95" customHeight="1" thickBot="1" x14ac:dyDescent="0.5">
      <c r="C212" s="75" t="s">
        <v>306</v>
      </c>
      <c r="D212" s="76"/>
      <c r="E212" s="76"/>
      <c r="F212" s="76"/>
      <c r="G212" s="76"/>
      <c r="H212" s="76"/>
      <c r="I212" s="77"/>
      <c r="J212" s="78"/>
      <c r="K212" s="78"/>
      <c r="L212" s="14">
        <f t="shared" si="6"/>
        <v>0</v>
      </c>
    </row>
    <row r="213" spans="2:13" ht="24.6" customHeight="1" thickBot="1" x14ac:dyDescent="0.5">
      <c r="C213" s="76" t="s">
        <v>305</v>
      </c>
      <c r="D213" s="76"/>
      <c r="E213" s="76"/>
      <c r="F213" s="76"/>
      <c r="G213" s="76"/>
      <c r="H213" s="76"/>
      <c r="I213" s="77"/>
      <c r="J213" s="78"/>
      <c r="K213" s="78"/>
      <c r="L213" s="14">
        <f t="shared" ref="L213" si="8">IF(J213="○",1,0)</f>
        <v>0</v>
      </c>
    </row>
    <row r="214" spans="2:13" ht="19.8" customHeight="1" thickBot="1" x14ac:dyDescent="0.5">
      <c r="C214" s="52" t="s">
        <v>341</v>
      </c>
      <c r="D214" s="52"/>
      <c r="E214" s="52"/>
      <c r="F214" s="88"/>
      <c r="G214" s="143"/>
      <c r="H214" s="143"/>
      <c r="I214" s="143"/>
      <c r="J214" s="143"/>
      <c r="K214" s="89"/>
      <c r="L214" s="14"/>
    </row>
    <row r="215" spans="2:13" ht="4.8" customHeight="1" x14ac:dyDescent="0.45"/>
    <row r="216" spans="2:13" ht="3" customHeight="1" thickBot="1" x14ac:dyDescent="0.5"/>
    <row r="217" spans="2:13" ht="16.8" customHeight="1" thickTop="1" thickBot="1" x14ac:dyDescent="0.5">
      <c r="B217" s="79" t="s">
        <v>312</v>
      </c>
      <c r="C217" s="80"/>
      <c r="D217" s="80"/>
      <c r="E217" s="80"/>
      <c r="F217" s="80"/>
      <c r="G217" s="80"/>
      <c r="H217" s="80"/>
      <c r="I217" s="80"/>
      <c r="J217" s="80"/>
      <c r="K217" s="80"/>
      <c r="L217" s="80"/>
      <c r="M217" s="81"/>
    </row>
    <row r="218" spans="2:13" ht="1.8" customHeight="1" thickTop="1" x14ac:dyDescent="0.45">
      <c r="H218" s="49"/>
      <c r="J218" s="49"/>
      <c r="K218" s="49"/>
      <c r="L218" s="49"/>
    </row>
    <row r="219" spans="2:13" ht="13.2" customHeight="1" x14ac:dyDescent="0.45">
      <c r="B219" s="74" t="s">
        <v>336</v>
      </c>
      <c r="C219" s="74"/>
      <c r="D219" s="74"/>
      <c r="E219" s="74"/>
      <c r="F219" s="74"/>
      <c r="G219" s="74"/>
      <c r="H219" s="74"/>
      <c r="I219" s="74"/>
      <c r="J219" s="74"/>
      <c r="K219" s="74"/>
      <c r="L219" s="74"/>
      <c r="M219" s="74"/>
    </row>
    <row r="220" spans="2:13" ht="14.4" customHeight="1" thickBot="1" x14ac:dyDescent="0.5">
      <c r="B220" s="74"/>
      <c r="C220" s="74"/>
      <c r="D220" s="74"/>
      <c r="E220" s="74"/>
      <c r="F220" s="74"/>
      <c r="G220" s="74"/>
      <c r="H220" s="74"/>
      <c r="I220" s="74"/>
      <c r="J220" s="74"/>
      <c r="K220" s="74"/>
      <c r="L220" s="74"/>
      <c r="M220" s="74"/>
    </row>
    <row r="221" spans="2:13" ht="27.6" customHeight="1" thickBot="1" x14ac:dyDescent="0.5">
      <c r="C221" s="116" t="s">
        <v>307</v>
      </c>
      <c r="D221" s="128"/>
      <c r="E221" s="128"/>
      <c r="F221" s="128"/>
      <c r="G221" s="122"/>
      <c r="H221" s="78"/>
      <c r="I221" s="78"/>
      <c r="J221" s="51" t="s">
        <v>308</v>
      </c>
      <c r="K221" s="142" t="s">
        <v>309</v>
      </c>
      <c r="L221" s="142"/>
      <c r="M221" s="142"/>
    </row>
    <row r="222" spans="2:13" ht="5.4" customHeight="1" x14ac:dyDescent="0.45"/>
    <row r="223" spans="2:13" ht="13.2" customHeight="1" x14ac:dyDescent="0.45">
      <c r="B223" s="74" t="s">
        <v>310</v>
      </c>
      <c r="C223" s="74"/>
      <c r="D223" s="74"/>
      <c r="E223" s="74"/>
      <c r="F223" s="74"/>
      <c r="G223" s="74"/>
      <c r="H223" s="74"/>
      <c r="I223" s="74"/>
      <c r="J223" s="74"/>
      <c r="K223" s="74"/>
      <c r="L223" s="74"/>
      <c r="M223" s="74"/>
    </row>
    <row r="224" spans="2:13" ht="15" customHeight="1" thickBot="1" x14ac:dyDescent="0.5">
      <c r="B224" s="74"/>
      <c r="C224" s="74"/>
      <c r="D224" s="74"/>
      <c r="E224" s="74"/>
      <c r="F224" s="74"/>
      <c r="G224" s="74"/>
      <c r="H224" s="74"/>
      <c r="I224" s="74"/>
      <c r="J224" s="74"/>
      <c r="K224" s="74"/>
      <c r="L224" s="74"/>
      <c r="M224" s="74"/>
    </row>
    <row r="225" spans="2:28" ht="27" customHeight="1" thickBot="1" x14ac:dyDescent="0.5">
      <c r="C225" s="116" t="s">
        <v>311</v>
      </c>
      <c r="D225" s="128"/>
      <c r="E225" s="128"/>
      <c r="F225" s="128"/>
      <c r="G225" s="122"/>
      <c r="H225" s="78"/>
      <c r="I225" s="78"/>
      <c r="J225" s="51" t="s">
        <v>308</v>
      </c>
      <c r="K225" s="142"/>
      <c r="L225" s="142"/>
      <c r="M225" s="142"/>
    </row>
    <row r="226" spans="2:28" ht="6.6" customHeight="1" x14ac:dyDescent="0.45"/>
    <row r="227" spans="2:28" ht="1.2" hidden="1" customHeight="1" x14ac:dyDescent="0.45"/>
    <row r="228" spans="2:28" ht="14.4" customHeight="1" x14ac:dyDescent="0.45">
      <c r="B228" s="74" t="s">
        <v>313</v>
      </c>
      <c r="C228" s="74"/>
      <c r="D228" s="74"/>
      <c r="E228" s="74"/>
      <c r="F228" s="74"/>
      <c r="G228" s="74"/>
      <c r="H228" s="74"/>
      <c r="I228" s="74"/>
      <c r="J228" s="74"/>
      <c r="K228" s="74"/>
      <c r="L228" s="74"/>
      <c r="M228" s="74"/>
    </row>
    <row r="229" spans="2:28" ht="12" customHeight="1" thickBot="1" x14ac:dyDescent="0.5">
      <c r="B229" s="74"/>
      <c r="C229" s="74"/>
      <c r="D229" s="74"/>
      <c r="E229" s="74"/>
      <c r="F229" s="74"/>
      <c r="G229" s="74"/>
      <c r="H229" s="74"/>
      <c r="I229" s="74"/>
      <c r="J229" s="74"/>
      <c r="K229" s="74"/>
      <c r="L229" s="74"/>
      <c r="M229" s="74"/>
    </row>
    <row r="230" spans="2:28" ht="25.95" customHeight="1" thickBot="1" x14ac:dyDescent="0.5">
      <c r="C230" s="75" t="s">
        <v>314</v>
      </c>
      <c r="D230" s="76"/>
      <c r="E230" s="76"/>
      <c r="F230" s="76"/>
      <c r="G230" s="76"/>
      <c r="H230" s="76"/>
      <c r="I230" s="77"/>
      <c r="J230" s="78"/>
      <c r="K230" s="78"/>
      <c r="L230" s="14">
        <f>IF(J230="○",1,0)</f>
        <v>0</v>
      </c>
    </row>
    <row r="231" spans="2:28" ht="25.95" customHeight="1" thickBot="1" x14ac:dyDescent="0.5">
      <c r="C231" s="75" t="s">
        <v>315</v>
      </c>
      <c r="D231" s="76"/>
      <c r="E231" s="76"/>
      <c r="F231" s="76"/>
      <c r="G231" s="76"/>
      <c r="H231" s="76"/>
      <c r="I231" s="77"/>
      <c r="J231" s="78"/>
      <c r="K231" s="78"/>
      <c r="L231" s="14">
        <f t="shared" ref="L231:L236" si="9">IF(J231="○",1,0)</f>
        <v>0</v>
      </c>
    </row>
    <row r="232" spans="2:28" ht="28.05" customHeight="1" thickBot="1" x14ac:dyDescent="0.5">
      <c r="C232" s="75" t="s">
        <v>316</v>
      </c>
      <c r="D232" s="76"/>
      <c r="E232" s="76"/>
      <c r="F232" s="76"/>
      <c r="G232" s="76"/>
      <c r="H232" s="76"/>
      <c r="I232" s="77"/>
      <c r="J232" s="78"/>
      <c r="K232" s="78"/>
      <c r="L232" s="14">
        <f t="shared" si="9"/>
        <v>0</v>
      </c>
    </row>
    <row r="233" spans="2:28" ht="25.95" customHeight="1" thickBot="1" x14ac:dyDescent="0.5">
      <c r="C233" s="75" t="s">
        <v>317</v>
      </c>
      <c r="D233" s="76"/>
      <c r="E233" s="76"/>
      <c r="F233" s="76"/>
      <c r="G233" s="76"/>
      <c r="H233" s="76"/>
      <c r="I233" s="77"/>
      <c r="J233" s="78"/>
      <c r="K233" s="78"/>
      <c r="L233" s="14">
        <f t="shared" si="9"/>
        <v>0</v>
      </c>
    </row>
    <row r="234" spans="2:28" ht="25.95" customHeight="1" thickBot="1" x14ac:dyDescent="0.5">
      <c r="C234" s="75" t="s">
        <v>318</v>
      </c>
      <c r="D234" s="76"/>
      <c r="E234" s="76"/>
      <c r="F234" s="76"/>
      <c r="G234" s="76"/>
      <c r="H234" s="76"/>
      <c r="I234" s="77"/>
      <c r="J234" s="78"/>
      <c r="K234" s="78"/>
      <c r="L234" s="14">
        <f t="shared" si="9"/>
        <v>0</v>
      </c>
    </row>
    <row r="235" spans="2:28" ht="28.05" customHeight="1" thickBot="1" x14ac:dyDescent="0.5">
      <c r="C235" s="75" t="s">
        <v>319</v>
      </c>
      <c r="D235" s="76"/>
      <c r="E235" s="76"/>
      <c r="F235" s="76"/>
      <c r="G235" s="76"/>
      <c r="H235" s="76"/>
      <c r="I235" s="77"/>
      <c r="J235" s="78"/>
      <c r="K235" s="78"/>
      <c r="L235" s="14">
        <f t="shared" ref="L235" si="10">IF(J235="○",1,0)</f>
        <v>0</v>
      </c>
    </row>
    <row r="236" spans="2:28" ht="22.2" customHeight="1" thickBot="1" x14ac:dyDescent="0.5">
      <c r="C236" s="76" t="s">
        <v>320</v>
      </c>
      <c r="D236" s="76"/>
      <c r="E236" s="76"/>
      <c r="F236" s="76"/>
      <c r="G236" s="76"/>
      <c r="H236" s="76"/>
      <c r="I236" s="77"/>
      <c r="J236" s="78"/>
      <c r="K236" s="78"/>
      <c r="L236" s="14">
        <f t="shared" si="9"/>
        <v>0</v>
      </c>
    </row>
    <row r="237" spans="2:28" ht="21.6" customHeight="1" thickBot="1" x14ac:dyDescent="0.5">
      <c r="C237" s="76" t="s">
        <v>462</v>
      </c>
      <c r="D237" s="76"/>
      <c r="E237" s="76"/>
      <c r="F237" s="76"/>
      <c r="G237" s="76"/>
      <c r="H237" s="76"/>
      <c r="I237" s="77"/>
      <c r="J237" s="78"/>
      <c r="K237" s="78"/>
      <c r="L237" s="14">
        <f t="shared" ref="L237" si="11">IF(J237="○",1,0)</f>
        <v>0</v>
      </c>
      <c r="P237" s="55"/>
      <c r="Q237" s="55"/>
      <c r="R237" s="55"/>
      <c r="S237" s="55"/>
      <c r="T237" s="55"/>
      <c r="U237" s="55"/>
      <c r="V237" s="55"/>
      <c r="W237" s="55"/>
      <c r="X237" s="55"/>
      <c r="Y237" s="55"/>
      <c r="Z237" s="55"/>
      <c r="AA237" s="55"/>
      <c r="AB237" s="55"/>
    </row>
    <row r="238" spans="2:28" ht="18.600000000000001" customHeight="1" thickBot="1" x14ac:dyDescent="0.5">
      <c r="C238" s="52" t="s">
        <v>464</v>
      </c>
      <c r="D238" s="52"/>
      <c r="E238" s="52"/>
      <c r="F238" s="88"/>
      <c r="G238" s="143"/>
      <c r="H238" s="143"/>
      <c r="I238" s="143"/>
      <c r="J238" s="143"/>
      <c r="K238" s="89"/>
      <c r="L238" s="14"/>
      <c r="P238" s="55"/>
      <c r="Q238" s="55"/>
      <c r="R238" s="55"/>
      <c r="S238" s="55"/>
      <c r="T238" s="55"/>
      <c r="U238" s="55"/>
      <c r="V238" s="55"/>
      <c r="W238" s="55"/>
      <c r="X238" s="55"/>
      <c r="Y238" s="55"/>
      <c r="Z238" s="55"/>
      <c r="AA238" s="55"/>
      <c r="AB238" s="55"/>
    </row>
    <row r="239" spans="2:28" ht="10.199999999999999" customHeight="1" x14ac:dyDescent="0.45"/>
    <row r="240" spans="2:28" ht="12.6" customHeight="1" x14ac:dyDescent="0.45">
      <c r="B240" s="74" t="s">
        <v>327</v>
      </c>
      <c r="C240" s="74"/>
      <c r="D240" s="74"/>
      <c r="E240" s="74"/>
      <c r="F240" s="74"/>
      <c r="G240" s="74"/>
      <c r="H240" s="74"/>
      <c r="I240" s="74"/>
      <c r="J240" s="74"/>
      <c r="K240" s="74"/>
      <c r="L240" s="74"/>
      <c r="M240" s="74"/>
    </row>
    <row r="241" spans="2:20" ht="17.399999999999999" customHeight="1" thickBot="1" x14ac:dyDescent="0.5">
      <c r="B241" s="74"/>
      <c r="C241" s="74"/>
      <c r="D241" s="74"/>
      <c r="E241" s="74"/>
      <c r="F241" s="74"/>
      <c r="G241" s="74"/>
      <c r="H241" s="74"/>
      <c r="I241" s="74"/>
      <c r="J241" s="74"/>
      <c r="K241" s="74"/>
      <c r="L241" s="74"/>
      <c r="M241" s="74"/>
    </row>
    <row r="242" spans="2:20" ht="30" customHeight="1" thickBot="1" x14ac:dyDescent="0.5">
      <c r="C242" s="75" t="s">
        <v>321</v>
      </c>
      <c r="D242" s="76"/>
      <c r="E242" s="76"/>
      <c r="F242" s="76"/>
      <c r="G242" s="76"/>
      <c r="H242" s="76"/>
      <c r="I242" s="77"/>
      <c r="J242" s="78"/>
      <c r="K242" s="78"/>
      <c r="L242" s="14">
        <f>IF(J242="○",1,0)</f>
        <v>0</v>
      </c>
    </row>
    <row r="243" spans="2:20" ht="30" customHeight="1" thickBot="1" x14ac:dyDescent="0.5">
      <c r="C243" s="75" t="s">
        <v>322</v>
      </c>
      <c r="D243" s="76"/>
      <c r="E243" s="76"/>
      <c r="F243" s="76"/>
      <c r="G243" s="76"/>
      <c r="H243" s="76"/>
      <c r="I243" s="77"/>
      <c r="J243" s="78"/>
      <c r="K243" s="78"/>
      <c r="L243" s="14">
        <f t="shared" ref="L243:L247" si="12">IF(J243="○",1,0)</f>
        <v>0</v>
      </c>
    </row>
    <row r="244" spans="2:20" ht="30" customHeight="1" thickBot="1" x14ac:dyDescent="0.5">
      <c r="C244" s="75" t="s">
        <v>323</v>
      </c>
      <c r="D244" s="76"/>
      <c r="E244" s="76"/>
      <c r="F244" s="76"/>
      <c r="G244" s="76"/>
      <c r="H244" s="76"/>
      <c r="I244" s="77"/>
      <c r="J244" s="78"/>
      <c r="K244" s="78"/>
      <c r="L244" s="14">
        <f t="shared" si="12"/>
        <v>0</v>
      </c>
    </row>
    <row r="245" spans="2:20" ht="30" customHeight="1" thickBot="1" x14ac:dyDescent="0.5">
      <c r="C245" s="75" t="s">
        <v>324</v>
      </c>
      <c r="D245" s="76"/>
      <c r="E245" s="76"/>
      <c r="F245" s="76"/>
      <c r="G245" s="76"/>
      <c r="H245" s="76"/>
      <c r="I245" s="77"/>
      <c r="J245" s="78"/>
      <c r="K245" s="78"/>
      <c r="L245" s="14">
        <f t="shared" si="12"/>
        <v>0</v>
      </c>
    </row>
    <row r="246" spans="2:20" ht="30" customHeight="1" thickBot="1" x14ac:dyDescent="0.5">
      <c r="C246" s="75" t="s">
        <v>325</v>
      </c>
      <c r="D246" s="76"/>
      <c r="E246" s="76"/>
      <c r="F246" s="76"/>
      <c r="G246" s="76"/>
      <c r="H246" s="76"/>
      <c r="I246" s="77"/>
      <c r="J246" s="78"/>
      <c r="K246" s="78"/>
      <c r="L246" s="14">
        <f t="shared" si="12"/>
        <v>0</v>
      </c>
    </row>
    <row r="247" spans="2:20" ht="30" customHeight="1" thickBot="1" x14ac:dyDescent="0.5">
      <c r="C247" s="75" t="s">
        <v>326</v>
      </c>
      <c r="D247" s="76"/>
      <c r="E247" s="76"/>
      <c r="F247" s="76"/>
      <c r="G247" s="76"/>
      <c r="H247" s="76"/>
      <c r="I247" s="77"/>
      <c r="J247" s="78"/>
      <c r="K247" s="78"/>
      <c r="L247" s="14">
        <f t="shared" si="12"/>
        <v>0</v>
      </c>
    </row>
    <row r="248" spans="2:20" ht="22.8" customHeight="1" thickBot="1" x14ac:dyDescent="0.5">
      <c r="C248" s="52" t="s">
        <v>341</v>
      </c>
      <c r="D248" s="52"/>
      <c r="E248" s="52"/>
      <c r="F248" s="88"/>
      <c r="G248" s="143"/>
      <c r="H248" s="143"/>
      <c r="I248" s="143"/>
      <c r="J248" s="143"/>
      <c r="K248" s="89"/>
      <c r="L248" s="14"/>
    </row>
    <row r="249" spans="2:20" ht="18.600000000000001" thickBot="1" x14ac:dyDescent="0.5"/>
    <row r="250" spans="2:20" ht="19.2" thickTop="1" thickBot="1" x14ac:dyDescent="0.5">
      <c r="B250" s="79" t="s">
        <v>328</v>
      </c>
      <c r="C250" s="80"/>
      <c r="D250" s="80"/>
      <c r="E250" s="80"/>
      <c r="F250" s="80"/>
      <c r="G250" s="80"/>
      <c r="H250" s="80"/>
      <c r="I250" s="80"/>
      <c r="J250" s="80"/>
      <c r="K250" s="80"/>
      <c r="L250" s="80"/>
      <c r="M250" s="81"/>
    </row>
    <row r="251" spans="2:20" ht="7.95" customHeight="1" thickTop="1" x14ac:dyDescent="0.45">
      <c r="H251" s="49"/>
      <c r="J251" s="49"/>
      <c r="K251" s="49"/>
      <c r="L251" s="49"/>
    </row>
    <row r="252" spans="2:20" ht="12.6" customHeight="1" x14ac:dyDescent="0.45">
      <c r="B252" s="74" t="s">
        <v>337</v>
      </c>
      <c r="C252" s="74"/>
      <c r="D252" s="74"/>
      <c r="E252" s="74"/>
      <c r="F252" s="74"/>
      <c r="G252" s="74"/>
      <c r="H252" s="74"/>
      <c r="I252" s="74"/>
      <c r="J252" s="74"/>
      <c r="K252" s="74"/>
      <c r="L252" s="74"/>
      <c r="M252" s="74"/>
    </row>
    <row r="253" spans="2:20" ht="17.399999999999999" customHeight="1" thickBot="1" x14ac:dyDescent="0.5">
      <c r="B253" s="74"/>
      <c r="C253" s="74"/>
      <c r="D253" s="74"/>
      <c r="E253" s="74"/>
      <c r="F253" s="74"/>
      <c r="G253" s="74"/>
      <c r="H253" s="74"/>
      <c r="I253" s="74"/>
      <c r="J253" s="74"/>
      <c r="K253" s="74"/>
      <c r="L253" s="74"/>
      <c r="M253" s="74"/>
    </row>
    <row r="254" spans="2:20" ht="30" customHeight="1" thickBot="1" x14ac:dyDescent="0.5">
      <c r="C254" s="75" t="s">
        <v>333</v>
      </c>
      <c r="D254" s="76"/>
      <c r="E254" s="76"/>
      <c r="F254" s="76"/>
      <c r="G254" s="76"/>
      <c r="H254" s="76"/>
      <c r="I254" s="77"/>
      <c r="J254" s="78"/>
      <c r="K254" s="78"/>
      <c r="L254" s="14">
        <f>IF(J254="○",1,0)</f>
        <v>0</v>
      </c>
    </row>
    <row r="255" spans="2:20" ht="30" customHeight="1" thickBot="1" x14ac:dyDescent="0.5">
      <c r="C255" s="75" t="s">
        <v>329</v>
      </c>
      <c r="D255" s="76"/>
      <c r="E255" s="76"/>
      <c r="F255" s="76"/>
      <c r="G255" s="76"/>
      <c r="H255" s="76"/>
      <c r="I255" s="77"/>
      <c r="J255" s="78"/>
      <c r="K255" s="78"/>
      <c r="L255" s="14">
        <f t="shared" ref="L255:L256" si="13">IF(J255="○",1,0)</f>
        <v>0</v>
      </c>
    </row>
    <row r="256" spans="2:20" ht="30" customHeight="1" thickBot="1" x14ac:dyDescent="0.5">
      <c r="C256" s="75" t="s">
        <v>330</v>
      </c>
      <c r="D256" s="76"/>
      <c r="E256" s="76"/>
      <c r="F256" s="76"/>
      <c r="G256" s="76"/>
      <c r="H256" s="76"/>
      <c r="I256" s="77"/>
      <c r="J256" s="78"/>
      <c r="K256" s="78"/>
      <c r="L256" s="14">
        <f t="shared" si="13"/>
        <v>0</v>
      </c>
      <c r="T256" s="55"/>
    </row>
    <row r="257" spans="3:28" ht="30" customHeight="1" thickBot="1" x14ac:dyDescent="0.5">
      <c r="C257" s="75" t="s">
        <v>331</v>
      </c>
      <c r="D257" s="76"/>
      <c r="E257" s="76"/>
      <c r="F257" s="76"/>
      <c r="G257" s="76"/>
      <c r="H257" s="76"/>
      <c r="I257" s="77"/>
      <c r="J257" s="88"/>
      <c r="K257" s="89"/>
      <c r="L257" s="14">
        <f>IF(J257="○",1,0)</f>
        <v>0</v>
      </c>
      <c r="T257" s="55"/>
    </row>
    <row r="258" spans="3:28" ht="30" customHeight="1" thickBot="1" x14ac:dyDescent="0.5">
      <c r="C258" s="76" t="s">
        <v>332</v>
      </c>
      <c r="D258" s="76"/>
      <c r="E258" s="76"/>
      <c r="F258" s="76"/>
      <c r="G258" s="76"/>
      <c r="H258" s="76"/>
      <c r="I258" s="77"/>
      <c r="J258" s="78"/>
      <c r="K258" s="78"/>
      <c r="L258" s="14">
        <f>IF(J258="○",1,0)</f>
        <v>0</v>
      </c>
      <c r="S258" s="55"/>
      <c r="T258" s="55"/>
    </row>
    <row r="259" spans="3:28" ht="22.8" customHeight="1" thickBot="1" x14ac:dyDescent="0.5">
      <c r="C259" s="52" t="s">
        <v>340</v>
      </c>
      <c r="D259" s="52"/>
      <c r="E259" s="52"/>
      <c r="F259" s="88"/>
      <c r="G259" s="143"/>
      <c r="H259" s="143"/>
      <c r="I259" s="143"/>
      <c r="J259" s="143"/>
      <c r="K259" s="89"/>
      <c r="L259" s="14"/>
      <c r="S259" s="55"/>
      <c r="T259" s="55"/>
    </row>
    <row r="260" spans="3:28" ht="9.6" customHeight="1" x14ac:dyDescent="0.45">
      <c r="C260" s="52"/>
      <c r="D260" s="52"/>
      <c r="E260" s="52"/>
      <c r="F260" s="52"/>
      <c r="G260" s="52"/>
      <c r="H260" s="52"/>
      <c r="I260" s="52"/>
      <c r="J260" s="14"/>
      <c r="K260" s="14"/>
      <c r="L260" s="14"/>
      <c r="S260" s="55"/>
      <c r="T260" s="55"/>
    </row>
    <row r="261" spans="3:28" ht="6" customHeight="1" x14ac:dyDescent="0.45">
      <c r="T261" s="55"/>
    </row>
    <row r="262" spans="3:28" ht="18.600000000000001" thickBot="1" x14ac:dyDescent="0.5">
      <c r="C262" s="1" t="s">
        <v>342</v>
      </c>
      <c r="T262" s="55"/>
    </row>
    <row r="263" spans="3:28" ht="18.600000000000001" thickBot="1" x14ac:dyDescent="0.5">
      <c r="C263" s="133" t="s">
        <v>496</v>
      </c>
      <c r="D263" s="134"/>
      <c r="E263" s="134"/>
      <c r="F263" s="78"/>
      <c r="G263" s="78"/>
      <c r="H263" s="78"/>
      <c r="I263" s="78"/>
      <c r="J263" s="78"/>
      <c r="K263" s="78"/>
      <c r="L263" s="78"/>
      <c r="P263" s="55"/>
      <c r="Q263" s="55"/>
      <c r="R263" s="55"/>
      <c r="S263" s="55"/>
      <c r="T263" s="55"/>
      <c r="U263" s="55"/>
      <c r="V263" s="55"/>
      <c r="W263" s="55"/>
      <c r="X263" s="55"/>
      <c r="Y263" s="55"/>
      <c r="Z263" s="55"/>
      <c r="AA263" s="55"/>
      <c r="AB263" s="55"/>
    </row>
    <row r="264" spans="3:28" ht="18.600000000000001" thickBot="1" x14ac:dyDescent="0.5">
      <c r="C264" s="144" t="s">
        <v>501</v>
      </c>
      <c r="D264" s="145"/>
      <c r="E264" s="145"/>
      <c r="F264" s="78"/>
      <c r="G264" s="78"/>
      <c r="H264" s="78"/>
      <c r="I264" s="78"/>
      <c r="J264" s="78"/>
      <c r="K264" s="78"/>
      <c r="L264" s="78"/>
      <c r="N264" s="57"/>
      <c r="T264" s="55"/>
    </row>
    <row r="265" spans="3:28" ht="18.600000000000001" thickBot="1" x14ac:dyDescent="0.5">
      <c r="C265" s="133" t="s">
        <v>343</v>
      </c>
      <c r="D265" s="134"/>
      <c r="E265" s="134"/>
      <c r="F265" s="78"/>
      <c r="G265" s="78"/>
      <c r="H265" s="78"/>
      <c r="I265" s="78"/>
      <c r="J265" s="78"/>
      <c r="K265" s="78"/>
      <c r="L265" s="78"/>
      <c r="T265" s="55"/>
    </row>
    <row r="266" spans="3:28" ht="18.600000000000001" thickBot="1" x14ac:dyDescent="0.5">
      <c r="C266" s="133" t="s">
        <v>216</v>
      </c>
      <c r="D266" s="134"/>
      <c r="E266" s="134"/>
      <c r="F266" s="135"/>
      <c r="G266" s="135"/>
      <c r="H266" s="135"/>
      <c r="I266" s="135"/>
      <c r="J266" s="135"/>
      <c r="K266" s="135"/>
      <c r="L266" s="135"/>
      <c r="T266" s="55"/>
    </row>
    <row r="267" spans="3:28" ht="18.600000000000001" thickBot="1" x14ac:dyDescent="0.5">
      <c r="C267" s="133" t="s">
        <v>217</v>
      </c>
      <c r="D267" s="134"/>
      <c r="E267" s="134"/>
      <c r="F267" s="78"/>
      <c r="G267" s="78"/>
      <c r="H267" s="78"/>
      <c r="I267" s="78"/>
      <c r="J267" s="78"/>
      <c r="K267" s="78"/>
      <c r="L267" s="78"/>
      <c r="T267" s="55"/>
    </row>
    <row r="268" spans="3:28" x14ac:dyDescent="0.45">
      <c r="C268" s="64" t="s">
        <v>497</v>
      </c>
      <c r="D268" s="62"/>
      <c r="E268" s="62"/>
      <c r="F268" s="63"/>
      <c r="G268" s="63"/>
      <c r="H268" s="63"/>
      <c r="I268" s="63"/>
      <c r="J268" s="63"/>
      <c r="K268" s="63"/>
      <c r="L268" s="63"/>
      <c r="P268" s="55"/>
      <c r="Q268" s="55"/>
      <c r="R268" s="55"/>
      <c r="S268" s="55"/>
      <c r="T268" s="55"/>
      <c r="U268" s="55"/>
      <c r="V268" s="55"/>
      <c r="W268" s="55"/>
      <c r="X268" s="55"/>
      <c r="Y268" s="55"/>
      <c r="Z268" s="55"/>
      <c r="AA268" s="55"/>
      <c r="AB268" s="55"/>
    </row>
    <row r="269" spans="3:28" ht="27.6" customHeight="1" x14ac:dyDescent="0.45">
      <c r="C269" s="1" t="s">
        <v>218</v>
      </c>
      <c r="T269" s="55"/>
    </row>
    <row r="270" spans="3:28" x14ac:dyDescent="0.45">
      <c r="T270" s="55"/>
    </row>
    <row r="271" spans="3:28" x14ac:dyDescent="0.45">
      <c r="T271" s="55"/>
    </row>
    <row r="272" spans="3:28" x14ac:dyDescent="0.45">
      <c r="T272" s="55"/>
    </row>
    <row r="273" spans="20:20" x14ac:dyDescent="0.45">
      <c r="T273" s="55"/>
    </row>
    <row r="274" spans="20:20" x14ac:dyDescent="0.45">
      <c r="T274" s="55"/>
    </row>
    <row r="275" spans="20:20" x14ac:dyDescent="0.45">
      <c r="T275" s="55"/>
    </row>
    <row r="276" spans="20:20" x14ac:dyDescent="0.45">
      <c r="T276" s="55"/>
    </row>
  </sheetData>
  <sheetProtection algorithmName="SHA-512" hashValue="evdrkUML3sRdl2ngwSLTpv0JdJfUBgYVACQLm7mtGQY6rBxwsrewV0BuJ/NGPT8vz0PhZvafKAU5dICY3+GK/Q==" saltValue="tkksnl5tvgc5UmVv38ZVnw==" spinCount="100000" sheet="1"/>
  <mergeCells count="303">
    <mergeCell ref="C266:E266"/>
    <mergeCell ref="F266:L266"/>
    <mergeCell ref="C267:E267"/>
    <mergeCell ref="F267:L267"/>
    <mergeCell ref="C246:I246"/>
    <mergeCell ref="J246:K246"/>
    <mergeCell ref="C247:I247"/>
    <mergeCell ref="J247:K247"/>
    <mergeCell ref="B250:M250"/>
    <mergeCell ref="C256:I256"/>
    <mergeCell ref="J256:K256"/>
    <mergeCell ref="C257:I257"/>
    <mergeCell ref="J257:K257"/>
    <mergeCell ref="C258:I258"/>
    <mergeCell ref="J258:K258"/>
    <mergeCell ref="B252:M253"/>
    <mergeCell ref="C254:I254"/>
    <mergeCell ref="J254:K254"/>
    <mergeCell ref="C255:I255"/>
    <mergeCell ref="J255:K255"/>
    <mergeCell ref="C264:E264"/>
    <mergeCell ref="F264:L264"/>
    <mergeCell ref="C263:E263"/>
    <mergeCell ref="F263:L263"/>
    <mergeCell ref="C243:I243"/>
    <mergeCell ref="J243:K243"/>
    <mergeCell ref="C244:I244"/>
    <mergeCell ref="J244:K244"/>
    <mergeCell ref="C245:I245"/>
    <mergeCell ref="J245:K245"/>
    <mergeCell ref="C265:E265"/>
    <mergeCell ref="F265:L265"/>
    <mergeCell ref="F259:K259"/>
    <mergeCell ref="F248:K248"/>
    <mergeCell ref="C234:I234"/>
    <mergeCell ref="J234:K234"/>
    <mergeCell ref="C236:I236"/>
    <mergeCell ref="J236:K236"/>
    <mergeCell ref="C235:I235"/>
    <mergeCell ref="J235:K235"/>
    <mergeCell ref="B240:M241"/>
    <mergeCell ref="C242:I242"/>
    <mergeCell ref="J242:K242"/>
    <mergeCell ref="C237:I237"/>
    <mergeCell ref="J237:K237"/>
    <mergeCell ref="F238:K238"/>
    <mergeCell ref="B228:M229"/>
    <mergeCell ref="C230:I230"/>
    <mergeCell ref="J230:K230"/>
    <mergeCell ref="C231:I231"/>
    <mergeCell ref="J231:K231"/>
    <mergeCell ref="C232:I232"/>
    <mergeCell ref="J232:K232"/>
    <mergeCell ref="C233:I233"/>
    <mergeCell ref="J233:K233"/>
    <mergeCell ref="C210:I210"/>
    <mergeCell ref="J210:K210"/>
    <mergeCell ref="C212:I212"/>
    <mergeCell ref="J212:K212"/>
    <mergeCell ref="C211:I211"/>
    <mergeCell ref="J211:K211"/>
    <mergeCell ref="B223:M224"/>
    <mergeCell ref="C225:G225"/>
    <mergeCell ref="H225:I225"/>
    <mergeCell ref="K225:M225"/>
    <mergeCell ref="F214:K214"/>
    <mergeCell ref="B217:M217"/>
    <mergeCell ref="B219:M220"/>
    <mergeCell ref="C221:G221"/>
    <mergeCell ref="H221:I221"/>
    <mergeCell ref="K221:M221"/>
    <mergeCell ref="C213:I213"/>
    <mergeCell ref="J213:K213"/>
    <mergeCell ref="C166:E166"/>
    <mergeCell ref="F166:L166"/>
    <mergeCell ref="C167:E167"/>
    <mergeCell ref="F167:L167"/>
    <mergeCell ref="C168:E168"/>
    <mergeCell ref="F168:L168"/>
    <mergeCell ref="C169:E169"/>
    <mergeCell ref="F169:L169"/>
    <mergeCell ref="B2:M2"/>
    <mergeCell ref="H6:I6"/>
    <mergeCell ref="J6:N7"/>
    <mergeCell ref="D8:H8"/>
    <mergeCell ref="J8:M8"/>
    <mergeCell ref="D9:H9"/>
    <mergeCell ref="J9:M9"/>
    <mergeCell ref="K21:M21"/>
    <mergeCell ref="C23:N24"/>
    <mergeCell ref="C17:G17"/>
    <mergeCell ref="H17:M17"/>
    <mergeCell ref="C18:G18"/>
    <mergeCell ref="H18:I18"/>
    <mergeCell ref="C19:G19"/>
    <mergeCell ref="H19:I19"/>
    <mergeCell ref="D10:H10"/>
    <mergeCell ref="J10:M10"/>
    <mergeCell ref="D11:H11"/>
    <mergeCell ref="J11:M11"/>
    <mergeCell ref="D12:H12"/>
    <mergeCell ref="J12:M12"/>
    <mergeCell ref="C37:E37"/>
    <mergeCell ref="H37:J37"/>
    <mergeCell ref="C38:E38"/>
    <mergeCell ref="H38:J38"/>
    <mergeCell ref="K19:N19"/>
    <mergeCell ref="H22:O22"/>
    <mergeCell ref="L32:O32"/>
    <mergeCell ref="C39:E39"/>
    <mergeCell ref="H39:J39"/>
    <mergeCell ref="C20:G20"/>
    <mergeCell ref="H20:I20"/>
    <mergeCell ref="C21:G21"/>
    <mergeCell ref="H21:I21"/>
    <mergeCell ref="C43:E43"/>
    <mergeCell ref="H43:J43"/>
    <mergeCell ref="H44:J45"/>
    <mergeCell ref="K44:K45"/>
    <mergeCell ref="L44:L45"/>
    <mergeCell ref="C49:I49"/>
    <mergeCell ref="C40:E40"/>
    <mergeCell ref="H40:J40"/>
    <mergeCell ref="C41:E41"/>
    <mergeCell ref="H41:J41"/>
    <mergeCell ref="C42:E42"/>
    <mergeCell ref="H42:J42"/>
    <mergeCell ref="C45:G45"/>
    <mergeCell ref="L49:O49"/>
    <mergeCell ref="I68:J68"/>
    <mergeCell ref="K68:L68"/>
    <mergeCell ref="C69:H69"/>
    <mergeCell ref="I69:J69"/>
    <mergeCell ref="K69:L69"/>
    <mergeCell ref="C70:H70"/>
    <mergeCell ref="I70:J70"/>
    <mergeCell ref="K70:L70"/>
    <mergeCell ref="B52:M52"/>
    <mergeCell ref="B54:M55"/>
    <mergeCell ref="C58:F58"/>
    <mergeCell ref="G58:H58"/>
    <mergeCell ref="B60:M61"/>
    <mergeCell ref="C64:N65"/>
    <mergeCell ref="C73:H73"/>
    <mergeCell ref="I73:J73"/>
    <mergeCell ref="K73:L73"/>
    <mergeCell ref="C74:H74"/>
    <mergeCell ref="I74:J74"/>
    <mergeCell ref="K74:L74"/>
    <mergeCell ref="C71:H71"/>
    <mergeCell ref="I71:J71"/>
    <mergeCell ref="K71:L71"/>
    <mergeCell ref="C72:H72"/>
    <mergeCell ref="I72:J72"/>
    <mergeCell ref="K72:L72"/>
    <mergeCell ref="C77:H77"/>
    <mergeCell ref="I77:J77"/>
    <mergeCell ref="K77:L77"/>
    <mergeCell ref="C78:H78"/>
    <mergeCell ref="I78:J78"/>
    <mergeCell ref="K78:L78"/>
    <mergeCell ref="C75:H75"/>
    <mergeCell ref="I75:J75"/>
    <mergeCell ref="K75:L75"/>
    <mergeCell ref="C76:H76"/>
    <mergeCell ref="I76:J76"/>
    <mergeCell ref="K76:L76"/>
    <mergeCell ref="C81:H81"/>
    <mergeCell ref="I81:J81"/>
    <mergeCell ref="K81:L81"/>
    <mergeCell ref="C82:H82"/>
    <mergeCell ref="I82:L82"/>
    <mergeCell ref="C83:H83"/>
    <mergeCell ref="I83:L83"/>
    <mergeCell ref="C79:H79"/>
    <mergeCell ref="I79:J79"/>
    <mergeCell ref="K79:L79"/>
    <mergeCell ref="C80:H80"/>
    <mergeCell ref="I80:J80"/>
    <mergeCell ref="K80:L80"/>
    <mergeCell ref="C108:K108"/>
    <mergeCell ref="C110:K110"/>
    <mergeCell ref="L110:L111"/>
    <mergeCell ref="M110:M111"/>
    <mergeCell ref="C116:M117"/>
    <mergeCell ref="I120:J120"/>
    <mergeCell ref="K120:L120"/>
    <mergeCell ref="I84:L86"/>
    <mergeCell ref="B95:M95"/>
    <mergeCell ref="C98:M99"/>
    <mergeCell ref="C102:F102"/>
    <mergeCell ref="G102:H102"/>
    <mergeCell ref="C106:M107"/>
    <mergeCell ref="B97:M97"/>
    <mergeCell ref="C123:H123"/>
    <mergeCell ref="I123:J123"/>
    <mergeCell ref="K123:L123"/>
    <mergeCell ref="C124:H124"/>
    <mergeCell ref="I124:J124"/>
    <mergeCell ref="K124:L124"/>
    <mergeCell ref="C121:H121"/>
    <mergeCell ref="I121:J121"/>
    <mergeCell ref="K121:L121"/>
    <mergeCell ref="C122:H122"/>
    <mergeCell ref="I122:J122"/>
    <mergeCell ref="K122:L122"/>
    <mergeCell ref="C127:H127"/>
    <mergeCell ref="I127:J127"/>
    <mergeCell ref="K127:L127"/>
    <mergeCell ref="C128:H128"/>
    <mergeCell ref="I128:J128"/>
    <mergeCell ref="K128:L128"/>
    <mergeCell ref="C125:H125"/>
    <mergeCell ref="I125:J125"/>
    <mergeCell ref="K125:L125"/>
    <mergeCell ref="C126:H126"/>
    <mergeCell ref="I126:J126"/>
    <mergeCell ref="K126:L126"/>
    <mergeCell ref="C131:H131"/>
    <mergeCell ref="I131:J131"/>
    <mergeCell ref="K131:L131"/>
    <mergeCell ref="C132:H132"/>
    <mergeCell ref="I132:J132"/>
    <mergeCell ref="K132:L132"/>
    <mergeCell ref="C129:H129"/>
    <mergeCell ref="I129:J129"/>
    <mergeCell ref="K129:L129"/>
    <mergeCell ref="C130:H130"/>
    <mergeCell ref="I130:J130"/>
    <mergeCell ref="K130:L130"/>
    <mergeCell ref="I135:L135"/>
    <mergeCell ref="C136:H136"/>
    <mergeCell ref="I136:L136"/>
    <mergeCell ref="I137:L138"/>
    <mergeCell ref="B142:M143"/>
    <mergeCell ref="C133:H133"/>
    <mergeCell ref="I133:J133"/>
    <mergeCell ref="K133:L133"/>
    <mergeCell ref="C134:H134"/>
    <mergeCell ref="I134:L134"/>
    <mergeCell ref="C135:F135"/>
    <mergeCell ref="G135:H135"/>
    <mergeCell ref="B140:M140"/>
    <mergeCell ref="C149:I149"/>
    <mergeCell ref="J149:K149"/>
    <mergeCell ref="C150:I150"/>
    <mergeCell ref="J150:K150"/>
    <mergeCell ref="C151:I151"/>
    <mergeCell ref="J151:K151"/>
    <mergeCell ref="J145:K145"/>
    <mergeCell ref="C146:I146"/>
    <mergeCell ref="J146:K146"/>
    <mergeCell ref="C147:I147"/>
    <mergeCell ref="J147:K147"/>
    <mergeCell ref="C148:I148"/>
    <mergeCell ref="J148:K148"/>
    <mergeCell ref="C155:I155"/>
    <mergeCell ref="J155:K155"/>
    <mergeCell ref="J156:M156"/>
    <mergeCell ref="B158:M159"/>
    <mergeCell ref="C161:L163"/>
    <mergeCell ref="C152:I152"/>
    <mergeCell ref="J152:K152"/>
    <mergeCell ref="C153:I153"/>
    <mergeCell ref="J153:K153"/>
    <mergeCell ref="C154:I154"/>
    <mergeCell ref="J154:K154"/>
    <mergeCell ref="B171:M171"/>
    <mergeCell ref="B183:M183"/>
    <mergeCell ref="B185:M186"/>
    <mergeCell ref="C189:I189"/>
    <mergeCell ref="J189:K189"/>
    <mergeCell ref="C191:I191"/>
    <mergeCell ref="J191:K191"/>
    <mergeCell ref="B174:M175"/>
    <mergeCell ref="C178:I178"/>
    <mergeCell ref="J178:K178"/>
    <mergeCell ref="C179:I179"/>
    <mergeCell ref="J179:K179"/>
    <mergeCell ref="C180:I180"/>
    <mergeCell ref="J180:K180"/>
    <mergeCell ref="C181:I181"/>
    <mergeCell ref="J181:K181"/>
    <mergeCell ref="J182:M182"/>
    <mergeCell ref="C190:I190"/>
    <mergeCell ref="J190:K190"/>
    <mergeCell ref="B193:O194"/>
    <mergeCell ref="C208:I208"/>
    <mergeCell ref="J208:K208"/>
    <mergeCell ref="C209:I209"/>
    <mergeCell ref="C196:I196"/>
    <mergeCell ref="J196:K196"/>
    <mergeCell ref="C197:I197"/>
    <mergeCell ref="J197:K197"/>
    <mergeCell ref="B200:M201"/>
    <mergeCell ref="C203:I203"/>
    <mergeCell ref="J203:K203"/>
    <mergeCell ref="C204:I204"/>
    <mergeCell ref="J204:K204"/>
    <mergeCell ref="J209:K209"/>
    <mergeCell ref="B206:O207"/>
    <mergeCell ref="C198:I198"/>
    <mergeCell ref="J198:K198"/>
  </mergeCells>
  <phoneticPr fontId="1"/>
  <conditionalFormatting sqref="C45:G45">
    <cfRule type="containsText" dxfId="36" priority="28" operator="containsText" text="選べません">
      <formula>NOT(ISERROR(SEARCH("選べません",C45)))</formula>
    </cfRule>
  </conditionalFormatting>
  <conditionalFormatting sqref="C108:K108">
    <cfRule type="expression" dxfId="35" priority="34">
      <formula>$M$112&gt;$G$102</formula>
    </cfRule>
    <cfRule type="expression" dxfId="34" priority="33">
      <formula>$M$112&lt;$G$102</formula>
    </cfRule>
  </conditionalFormatting>
  <conditionalFormatting sqref="C189:K191">
    <cfRule type="expression" dxfId="33" priority="26">
      <formula>OR($I$9="○",$I$10="○",$I$11="○",$I$12="○")</formula>
    </cfRule>
  </conditionalFormatting>
  <conditionalFormatting sqref="C196:K198">
    <cfRule type="expression" dxfId="32" priority="4">
      <formula>OR($I$9="○",$I$10="○",$I$11="○",$I$12="○",$I$8="○",$C$12="○",$C$11="○")</formula>
    </cfRule>
  </conditionalFormatting>
  <conditionalFormatting sqref="C203:K204">
    <cfRule type="expression" dxfId="31" priority="13">
      <formula>OR($C$8="○",$C$9="○",$C$10="○",$I$9="○",$I$10="○",$I$11="○",$I$12="○")</formula>
    </cfRule>
  </conditionalFormatting>
  <conditionalFormatting sqref="F37:F43">
    <cfRule type="expression" dxfId="30" priority="16">
      <formula>$K$44="○"</formula>
    </cfRule>
  </conditionalFormatting>
  <conditionalFormatting sqref="G135:H135">
    <cfRule type="containsText" dxfId="29" priority="27" operator="containsText" text="同じ数値を記入">
      <formula>NOT(ISERROR(SEARCH("同じ数値を記入",G135)))</formula>
    </cfRule>
  </conditionalFormatting>
  <conditionalFormatting sqref="H21">
    <cfRule type="expression" dxfId="28" priority="21">
      <formula>$A$20=1</formula>
    </cfRule>
  </conditionalFormatting>
  <conditionalFormatting sqref="H22">
    <cfRule type="expression" dxfId="27" priority="19">
      <formula>$H$19&lt;$H$21</formula>
    </cfRule>
  </conditionalFormatting>
  <conditionalFormatting sqref="H6:I6">
    <cfRule type="expression" dxfId="26" priority="46">
      <formula>A6&gt;1</formula>
    </cfRule>
  </conditionalFormatting>
  <conditionalFormatting sqref="H21:I21">
    <cfRule type="expression" dxfId="25" priority="20">
      <formula>$A$21=1</formula>
    </cfRule>
    <cfRule type="expression" dxfId="24" priority="18">
      <formula>$H$19&lt;$H$21</formula>
    </cfRule>
  </conditionalFormatting>
  <conditionalFormatting sqref="I83:L83">
    <cfRule type="expression" dxfId="23" priority="42">
      <formula>$G$58&lt;$I$83</formula>
    </cfRule>
    <cfRule type="expression" dxfId="22" priority="43">
      <formula>$G$58&gt;$I$83</formula>
    </cfRule>
  </conditionalFormatting>
  <conditionalFormatting sqref="I84:L91">
    <cfRule type="containsText" dxfId="21" priority="44" operator="containsText" text="一致していません">
      <formula>NOT(ISERROR(SEARCH("一致していません",I84)))</formula>
    </cfRule>
  </conditionalFormatting>
  <conditionalFormatting sqref="I135:L135">
    <cfRule type="expression" dxfId="20" priority="24">
      <formula>$L$112&lt;$I$135</formula>
    </cfRule>
    <cfRule type="expression" dxfId="19" priority="22">
      <formula>$L$112&gt;$I$135</formula>
    </cfRule>
  </conditionalFormatting>
  <conditionalFormatting sqref="I136:L136">
    <cfRule type="expression" dxfId="18" priority="38">
      <formula>$G$102&lt;$I$136</formula>
    </cfRule>
  </conditionalFormatting>
  <conditionalFormatting sqref="I136:L138">
    <cfRule type="expression" dxfId="17" priority="39">
      <formula>$G$102&gt;$I$136</formula>
    </cfRule>
  </conditionalFormatting>
  <conditionalFormatting sqref="I137:L138">
    <cfRule type="expression" dxfId="16" priority="40">
      <formula>$G$102&lt;$I$136</formula>
    </cfRule>
  </conditionalFormatting>
  <conditionalFormatting sqref="J6">
    <cfRule type="expression" dxfId="15" priority="45">
      <formula>A6&gt;1</formula>
    </cfRule>
  </conditionalFormatting>
  <conditionalFormatting sqref="J49">
    <cfRule type="expression" dxfId="14" priority="2">
      <formula>$H$19&lt;$J$49</formula>
    </cfRule>
    <cfRule type="expression" dxfId="13" priority="1">
      <formula>$K$44="○"</formula>
    </cfRule>
  </conditionalFormatting>
  <conditionalFormatting sqref="J145:K145">
    <cfRule type="expression" dxfId="12" priority="36">
      <formula>$A$142&gt;3</formula>
    </cfRule>
  </conditionalFormatting>
  <conditionalFormatting sqref="J178:K180">
    <cfRule type="expression" dxfId="11" priority="11">
      <formula>$J$181="○"</formula>
    </cfRule>
  </conditionalFormatting>
  <conditionalFormatting sqref="J156:M156">
    <cfRule type="containsText" dxfId="10" priority="35" operator="containsText" text="選択">
      <formula>NOT(ISERROR(SEARCH("選択",J156)))</formula>
    </cfRule>
    <cfRule type="containsText" dxfId="9" priority="37" operator="containsText" text="1つ">
      <formula>NOT(ISERROR(SEARCH("1つ",J156)))</formula>
    </cfRule>
  </conditionalFormatting>
  <conditionalFormatting sqref="J182:M182">
    <cfRule type="containsText" dxfId="8" priority="12" operator="containsText" text="選べません">
      <formula>NOT(ISERROR(SEARCH("選べません",J182)))</formula>
    </cfRule>
  </conditionalFormatting>
  <conditionalFormatting sqref="K37:K43">
    <cfRule type="expression" dxfId="7" priority="17">
      <formula>$K$44="○"</formula>
    </cfRule>
  </conditionalFormatting>
  <conditionalFormatting sqref="L31">
    <cfRule type="expression" dxfId="6" priority="15">
      <formula>OR($H$19&lt;$L$31,$H$19&gt;$L$31)</formula>
    </cfRule>
  </conditionalFormatting>
  <conditionalFormatting sqref="L32:O32">
    <cfRule type="expression" dxfId="5" priority="14">
      <formula>OR($H$19&lt;$L$31,$H$19&gt;$L$31)</formula>
    </cfRule>
  </conditionalFormatting>
  <conditionalFormatting sqref="L49:O49">
    <cfRule type="expression" dxfId="4" priority="3">
      <formula>$H$19&lt;$J$49</formula>
    </cfRule>
  </conditionalFormatting>
  <conditionalFormatting sqref="M110:M112">
    <cfRule type="expression" dxfId="3" priority="31">
      <formula>$G$102&lt;$M$112</formula>
    </cfRule>
    <cfRule type="expression" dxfId="2" priority="32">
      <formula>$G$102&gt;$M$112</formula>
    </cfRule>
  </conditionalFormatting>
  <dataValidations count="7">
    <dataValidation type="custom" allowBlank="1" showInputMessage="1" showErrorMessage="1" error="数値または-のみ記入できます。" sqref="H20:I21" xr:uid="{EFB67AC3-D9CD-4A82-B484-8E8E4FAC0C96}">
      <formula1>OR(AND(H20&gt;=0,H20&lt;=99999),(H20="*"),(H20="-"))</formula1>
    </dataValidation>
    <dataValidation type="list" allowBlank="1" showInputMessage="1" showErrorMessage="1" sqref="J146:K155 C8:C12 I8:I12 F37:F43 K37:K44 J178:K181 J208:K213 J196:K199 J203:K204 J242:K247 J189:K191 J254:K258 J230:K237" xr:uid="{9D479CDA-3750-4DA2-9728-B624663E1DE9}">
      <formula1>"　, ○"</formula1>
    </dataValidation>
    <dataValidation type="whole" allowBlank="1" showInputMessage="1" showErrorMessage="1" sqref="L31 K9" xr:uid="{354B0D3B-16FD-45F6-B510-81EDE30FC230}">
      <formula1>0</formula1>
      <formula2>9999999999</formula2>
    </dataValidation>
    <dataValidation type="custom" allowBlank="1" showInputMessage="1" showErrorMessage="1" error="数値のみ記入してください。" sqref="H18:I19 H221:I221" xr:uid="{F0BE85E8-9604-469D-85F8-424C3402F689}">
      <formula1>OR(AND(H18&gt;=0,H18&lt;=99999),(H18="-"))</formula1>
    </dataValidation>
    <dataValidation type="whole" allowBlank="1" showInputMessage="1" showErrorMessage="1" error="数字のみ入力してください。" sqref="G58:H58 G102:H102" xr:uid="{0EB357A8-DD36-47A0-887B-998A4DD69AC0}">
      <formula1>0</formula1>
      <formula2>99999</formula2>
    </dataValidation>
    <dataValidation type="whole" allowBlank="1" showInputMessage="1" showErrorMessage="1" error="数字のみ入力してください。" sqref="C31:K31 J49 I69:L82 C112:L112 I121:L135" xr:uid="{121E85E2-245C-4521-9585-5DD3231CACAC}">
      <formula1>0</formula1>
      <formula2>9999999999</formula2>
    </dataValidation>
    <dataValidation type="custom" allowBlank="1" showInputMessage="1" showErrorMessage="1" error="問16で入力した数値を上回ることはできません" sqref="H225:I225" xr:uid="{6E159C1A-FF35-496C-A2D2-146641A5B9A1}">
      <formula1>OR(AND(H225&gt;=0,H225&lt;=H221),(H225="-"))</formula1>
    </dataValidation>
  </dataValidations>
  <pageMargins left="0.23622047244094491" right="0.23622047244094491" top="0.35433070866141736" bottom="0.35433070866141736" header="0.31496062992125984" footer="0.31496062992125984"/>
  <pageSetup paperSize="9" orientation="portrait" horizontalDpi="300" verticalDpi="300" r:id="rId1"/>
  <headerFooter>
    <oddFooter>&amp;R&amp;P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574B6-D728-4C8E-B36A-AD372DFA9454}">
  <dimension ref="A1:FL18"/>
  <sheetViews>
    <sheetView workbookViewId="0">
      <selection activeCell="F15" sqref="F15"/>
    </sheetView>
  </sheetViews>
  <sheetFormatPr defaultRowHeight="18" x14ac:dyDescent="0.45"/>
  <cols>
    <col min="3" max="3" width="14.19921875" customWidth="1"/>
    <col min="120" max="120" width="50.59765625" customWidth="1"/>
  </cols>
  <sheetData>
    <row r="1" spans="1:168" x14ac:dyDescent="0.45">
      <c r="A1" t="s">
        <v>245</v>
      </c>
      <c r="E1" s="5"/>
      <c r="F1" s="5"/>
      <c r="Q1" s="5"/>
      <c r="R1" s="5"/>
      <c r="S1" s="5"/>
      <c r="T1" s="5"/>
      <c r="U1" s="5"/>
      <c r="V1" s="5"/>
      <c r="W1" s="5"/>
      <c r="X1" s="5"/>
      <c r="Y1" s="5"/>
      <c r="Z1" s="5"/>
      <c r="AA1" s="5"/>
      <c r="AB1" s="5"/>
      <c r="AC1" s="5"/>
      <c r="AD1" s="5"/>
      <c r="AE1" s="5"/>
      <c r="AF1" s="5"/>
      <c r="AG1" s="5"/>
      <c r="AH1" s="5"/>
      <c r="AU1" s="5"/>
      <c r="DA1" s="5"/>
      <c r="DB1" s="5"/>
      <c r="DC1" s="5"/>
      <c r="DD1" s="5"/>
      <c r="DE1" s="5"/>
      <c r="DF1" s="5"/>
      <c r="DG1" s="5"/>
      <c r="DH1" s="5"/>
      <c r="DI1" s="5"/>
      <c r="DJ1" s="5"/>
      <c r="DK1" s="5"/>
    </row>
    <row r="2" spans="1:168" x14ac:dyDescent="0.45">
      <c r="A2" s="6">
        <v>1</v>
      </c>
      <c r="B2" s="6">
        <v>2</v>
      </c>
      <c r="C2" s="6">
        <v>3</v>
      </c>
      <c r="D2" s="6">
        <v>4</v>
      </c>
      <c r="E2" s="6">
        <v>5</v>
      </c>
      <c r="F2" s="6">
        <v>6</v>
      </c>
      <c r="G2" s="6">
        <v>7</v>
      </c>
      <c r="H2" s="6">
        <v>8</v>
      </c>
      <c r="I2" s="6">
        <v>9</v>
      </c>
      <c r="J2" s="6">
        <v>10</v>
      </c>
      <c r="K2" s="6">
        <v>11</v>
      </c>
      <c r="L2" s="6">
        <v>12</v>
      </c>
      <c r="M2" s="6">
        <v>13</v>
      </c>
      <c r="N2" s="6">
        <v>14</v>
      </c>
      <c r="O2" s="6">
        <v>15</v>
      </c>
      <c r="P2" s="6">
        <v>16</v>
      </c>
      <c r="Q2" s="6">
        <v>17</v>
      </c>
      <c r="R2" s="6">
        <v>18</v>
      </c>
      <c r="S2" s="6">
        <v>19</v>
      </c>
      <c r="T2" s="6">
        <v>20</v>
      </c>
      <c r="U2" s="6">
        <v>21</v>
      </c>
      <c r="V2" s="6">
        <v>22</v>
      </c>
      <c r="W2" s="6">
        <v>23</v>
      </c>
      <c r="X2" s="6">
        <v>24</v>
      </c>
      <c r="Y2" s="6">
        <v>25</v>
      </c>
      <c r="Z2" s="6">
        <v>26</v>
      </c>
      <c r="AA2" s="6">
        <v>27</v>
      </c>
      <c r="AB2" s="6">
        <v>28</v>
      </c>
      <c r="AC2" s="6">
        <v>29</v>
      </c>
      <c r="AD2" s="6">
        <v>30</v>
      </c>
      <c r="AE2" s="6">
        <v>31</v>
      </c>
      <c r="AF2" s="6">
        <v>32</v>
      </c>
      <c r="AG2" s="6">
        <v>33</v>
      </c>
      <c r="AH2" s="6">
        <v>34</v>
      </c>
      <c r="AI2" s="6">
        <v>35</v>
      </c>
      <c r="AJ2" s="6">
        <v>36</v>
      </c>
      <c r="AK2" s="6">
        <v>37</v>
      </c>
      <c r="AL2" s="6">
        <v>38</v>
      </c>
      <c r="AM2" s="6">
        <v>39</v>
      </c>
      <c r="AN2" s="6">
        <v>40</v>
      </c>
      <c r="AO2" s="6">
        <v>41</v>
      </c>
      <c r="AP2" s="6">
        <v>42</v>
      </c>
      <c r="AQ2" s="6">
        <v>43</v>
      </c>
      <c r="AR2" s="6">
        <v>44</v>
      </c>
      <c r="AS2" s="6">
        <v>45</v>
      </c>
      <c r="AT2" s="6">
        <v>46</v>
      </c>
      <c r="AU2" s="6">
        <v>47</v>
      </c>
      <c r="AV2" s="6">
        <v>48</v>
      </c>
      <c r="AW2" s="6">
        <v>49</v>
      </c>
      <c r="AX2" s="6">
        <v>50</v>
      </c>
      <c r="AY2" s="6">
        <v>51</v>
      </c>
      <c r="AZ2" s="6">
        <v>52</v>
      </c>
      <c r="BA2" s="6">
        <v>53</v>
      </c>
      <c r="BB2" s="6">
        <v>54</v>
      </c>
      <c r="BC2" s="6">
        <v>55</v>
      </c>
      <c r="BD2" s="6">
        <v>56</v>
      </c>
      <c r="BE2" s="6">
        <v>57</v>
      </c>
      <c r="BF2" s="6">
        <v>58</v>
      </c>
      <c r="BG2" s="6">
        <v>59</v>
      </c>
      <c r="BH2" s="6">
        <v>60</v>
      </c>
      <c r="BI2" s="6">
        <v>61</v>
      </c>
      <c r="BJ2" s="6">
        <v>62</v>
      </c>
      <c r="BK2" s="6">
        <v>63</v>
      </c>
      <c r="BL2" s="6">
        <v>64</v>
      </c>
      <c r="BM2" s="6">
        <v>65</v>
      </c>
      <c r="BN2" s="6">
        <v>66</v>
      </c>
      <c r="BO2" s="6">
        <v>67</v>
      </c>
      <c r="BP2" s="6">
        <v>68</v>
      </c>
      <c r="BQ2" s="6">
        <v>69</v>
      </c>
      <c r="BR2" s="6">
        <v>70</v>
      </c>
      <c r="BS2" s="6">
        <v>71</v>
      </c>
      <c r="BT2" s="6">
        <v>72</v>
      </c>
      <c r="BU2" s="6">
        <v>73</v>
      </c>
      <c r="BV2" s="6">
        <v>74</v>
      </c>
      <c r="BW2" s="6">
        <v>75</v>
      </c>
      <c r="BX2" s="6">
        <v>76</v>
      </c>
      <c r="BY2" s="6">
        <v>77</v>
      </c>
      <c r="BZ2" s="6">
        <v>78</v>
      </c>
      <c r="CA2" s="6">
        <v>79</v>
      </c>
      <c r="CB2" s="6">
        <v>80</v>
      </c>
      <c r="CC2" s="6">
        <v>81</v>
      </c>
      <c r="CD2" s="6">
        <v>82</v>
      </c>
      <c r="CE2" s="6">
        <v>83</v>
      </c>
      <c r="CF2" s="6">
        <v>84</v>
      </c>
      <c r="CG2" s="6">
        <v>85</v>
      </c>
      <c r="CH2" s="6">
        <v>86</v>
      </c>
      <c r="CI2" s="6">
        <v>87</v>
      </c>
      <c r="CJ2" s="6">
        <v>88</v>
      </c>
      <c r="CK2" s="6">
        <v>89</v>
      </c>
      <c r="CL2" s="6">
        <v>90</v>
      </c>
      <c r="CM2" s="6">
        <v>91</v>
      </c>
      <c r="CN2" s="6">
        <v>92</v>
      </c>
      <c r="CO2" s="6">
        <v>93</v>
      </c>
      <c r="CP2" s="6">
        <v>94</v>
      </c>
      <c r="CQ2" s="6">
        <v>95</v>
      </c>
      <c r="CR2" s="6">
        <v>96</v>
      </c>
      <c r="CS2" s="6">
        <v>97</v>
      </c>
      <c r="CT2" s="6">
        <v>98</v>
      </c>
      <c r="CU2" s="6">
        <v>99</v>
      </c>
      <c r="CV2" s="6">
        <v>100</v>
      </c>
      <c r="CW2" s="6">
        <v>101</v>
      </c>
      <c r="CX2" s="6">
        <v>102</v>
      </c>
      <c r="CY2" s="6">
        <v>103</v>
      </c>
      <c r="CZ2" s="6">
        <v>104</v>
      </c>
      <c r="DA2" s="6">
        <v>105</v>
      </c>
      <c r="DB2" s="6">
        <v>106</v>
      </c>
      <c r="DC2" s="6">
        <v>107</v>
      </c>
      <c r="DD2" s="6">
        <v>108</v>
      </c>
      <c r="DE2" s="6">
        <v>109</v>
      </c>
      <c r="DF2" s="6">
        <v>110</v>
      </c>
      <c r="DG2" s="6">
        <v>111</v>
      </c>
      <c r="DH2" s="6">
        <v>112</v>
      </c>
      <c r="DI2" s="6">
        <v>113</v>
      </c>
      <c r="DJ2" s="6">
        <v>114</v>
      </c>
      <c r="DK2" s="6">
        <v>115</v>
      </c>
      <c r="DL2" s="6">
        <v>116</v>
      </c>
      <c r="DM2" s="6">
        <v>117</v>
      </c>
      <c r="DN2" s="6">
        <v>118</v>
      </c>
      <c r="DO2" s="6">
        <v>119</v>
      </c>
    </row>
    <row r="3" spans="1:168" x14ac:dyDescent="0.45">
      <c r="A3" s="7" t="s">
        <v>97</v>
      </c>
      <c r="B3" s="6">
        <v>1</v>
      </c>
      <c r="C3" s="6">
        <v>2</v>
      </c>
      <c r="D3" s="6">
        <v>3</v>
      </c>
      <c r="E3" s="6">
        <v>4</v>
      </c>
      <c r="F3" s="6">
        <v>5</v>
      </c>
      <c r="G3" s="6">
        <v>6</v>
      </c>
      <c r="H3" s="6">
        <v>7</v>
      </c>
      <c r="I3" s="6">
        <v>8</v>
      </c>
      <c r="J3" s="6">
        <v>9</v>
      </c>
      <c r="K3" s="6">
        <v>10</v>
      </c>
      <c r="L3" s="6">
        <v>11</v>
      </c>
      <c r="M3" s="6">
        <v>12</v>
      </c>
      <c r="N3" s="6">
        <v>13</v>
      </c>
      <c r="O3" s="6">
        <v>14</v>
      </c>
      <c r="P3" s="6">
        <v>15</v>
      </c>
      <c r="Q3" s="6">
        <v>16</v>
      </c>
      <c r="R3" s="6">
        <v>17</v>
      </c>
      <c r="S3" s="6">
        <v>18</v>
      </c>
      <c r="T3" s="6">
        <v>19</v>
      </c>
      <c r="U3" s="6">
        <v>20</v>
      </c>
      <c r="V3" s="6">
        <v>21</v>
      </c>
      <c r="W3" s="6">
        <v>22</v>
      </c>
      <c r="X3" s="6">
        <v>23</v>
      </c>
      <c r="Y3" s="6">
        <v>24</v>
      </c>
      <c r="Z3" s="6">
        <v>25</v>
      </c>
      <c r="AA3" s="6">
        <v>26</v>
      </c>
      <c r="AB3" s="6">
        <v>27</v>
      </c>
      <c r="AC3" s="6">
        <v>28</v>
      </c>
      <c r="AD3" s="6">
        <v>29</v>
      </c>
      <c r="AE3" s="6">
        <v>30</v>
      </c>
      <c r="AF3" s="6">
        <v>31</v>
      </c>
      <c r="AG3" s="6">
        <v>32</v>
      </c>
      <c r="AH3" s="6">
        <v>33</v>
      </c>
      <c r="AI3" s="6">
        <v>34</v>
      </c>
      <c r="AJ3" s="6">
        <v>35</v>
      </c>
      <c r="AK3" s="6">
        <v>36</v>
      </c>
      <c r="AL3" s="6">
        <v>37</v>
      </c>
      <c r="AM3" s="6">
        <v>38</v>
      </c>
      <c r="AN3" s="6">
        <v>39</v>
      </c>
      <c r="AO3" s="6">
        <v>40</v>
      </c>
      <c r="AP3" s="6">
        <v>41</v>
      </c>
      <c r="AQ3" s="6">
        <v>42</v>
      </c>
      <c r="AR3" s="6">
        <v>43</v>
      </c>
      <c r="AS3" s="6">
        <v>44</v>
      </c>
      <c r="AT3" s="6">
        <v>45</v>
      </c>
      <c r="AU3" s="6">
        <v>46</v>
      </c>
      <c r="AV3" s="6">
        <v>47</v>
      </c>
      <c r="AW3" s="6">
        <v>48</v>
      </c>
      <c r="AX3" s="6">
        <v>49</v>
      </c>
      <c r="AY3" s="6">
        <v>50</v>
      </c>
      <c r="AZ3" s="6">
        <v>51</v>
      </c>
      <c r="BA3" s="6">
        <v>52</v>
      </c>
      <c r="BB3" s="6">
        <v>53</v>
      </c>
      <c r="BC3" s="6">
        <v>54</v>
      </c>
      <c r="BD3" s="6">
        <v>55</v>
      </c>
      <c r="BE3" s="6">
        <v>56</v>
      </c>
      <c r="BF3" s="6">
        <v>57</v>
      </c>
      <c r="BG3" s="6">
        <v>58</v>
      </c>
      <c r="BH3" s="6">
        <v>59</v>
      </c>
      <c r="BI3" s="6">
        <v>60</v>
      </c>
      <c r="BJ3" s="6">
        <v>61</v>
      </c>
      <c r="BK3" s="6">
        <v>62</v>
      </c>
      <c r="BL3" s="6">
        <v>63</v>
      </c>
      <c r="BM3" s="6">
        <v>64</v>
      </c>
      <c r="BN3" s="6">
        <v>65</v>
      </c>
      <c r="BO3" s="6">
        <v>66</v>
      </c>
      <c r="BP3" s="6">
        <v>67</v>
      </c>
      <c r="BQ3" s="6">
        <v>68</v>
      </c>
      <c r="BR3" s="6">
        <v>69</v>
      </c>
      <c r="BS3" s="6">
        <v>70</v>
      </c>
      <c r="BT3" s="6">
        <v>71</v>
      </c>
      <c r="BU3" s="6">
        <v>72</v>
      </c>
      <c r="BV3" s="6">
        <v>73</v>
      </c>
      <c r="BW3" s="6">
        <v>74</v>
      </c>
      <c r="BX3" s="6">
        <v>75</v>
      </c>
      <c r="BY3" s="6">
        <v>76</v>
      </c>
      <c r="BZ3" s="6">
        <v>77</v>
      </c>
      <c r="CA3" s="6">
        <v>78</v>
      </c>
      <c r="CB3" s="6">
        <v>79</v>
      </c>
      <c r="CC3" s="6">
        <v>80</v>
      </c>
      <c r="CD3" s="6">
        <v>81</v>
      </c>
      <c r="CE3" s="6">
        <v>82</v>
      </c>
      <c r="CF3" s="6">
        <v>83</v>
      </c>
      <c r="CG3" s="6">
        <v>84</v>
      </c>
      <c r="CH3" s="6">
        <v>85</v>
      </c>
      <c r="CI3" s="6">
        <v>86</v>
      </c>
      <c r="CJ3" s="6">
        <v>87</v>
      </c>
      <c r="CK3" s="6">
        <v>88</v>
      </c>
      <c r="CL3" s="6">
        <v>89</v>
      </c>
      <c r="CM3" s="6">
        <v>90</v>
      </c>
      <c r="CN3" s="6">
        <v>91</v>
      </c>
      <c r="CO3" s="6">
        <v>92</v>
      </c>
      <c r="CP3" s="6">
        <v>93</v>
      </c>
      <c r="CQ3" s="6">
        <v>94</v>
      </c>
      <c r="CR3" s="6">
        <v>95</v>
      </c>
      <c r="CS3" s="6">
        <v>96</v>
      </c>
      <c r="CT3" s="6">
        <v>97</v>
      </c>
      <c r="CU3" s="6">
        <v>98</v>
      </c>
      <c r="CV3" s="6">
        <v>99</v>
      </c>
      <c r="CW3" s="6">
        <v>100</v>
      </c>
      <c r="CX3" s="6">
        <v>101</v>
      </c>
      <c r="CY3" s="6">
        <v>102</v>
      </c>
      <c r="CZ3" s="6">
        <v>103</v>
      </c>
      <c r="DA3" s="6">
        <v>104</v>
      </c>
      <c r="DB3" s="6">
        <v>105</v>
      </c>
      <c r="DC3" s="6">
        <v>106</v>
      </c>
      <c r="DD3" s="6">
        <v>107</v>
      </c>
      <c r="DE3" s="6">
        <v>108</v>
      </c>
      <c r="DF3" s="6">
        <v>109</v>
      </c>
      <c r="DG3" s="6">
        <v>110</v>
      </c>
      <c r="DH3" s="6">
        <v>111</v>
      </c>
      <c r="DI3" s="6">
        <v>112</v>
      </c>
      <c r="DJ3" s="6">
        <v>113</v>
      </c>
      <c r="DK3" s="6">
        <v>114</v>
      </c>
      <c r="DL3" s="6">
        <v>115</v>
      </c>
      <c r="DM3" s="6">
        <v>116</v>
      </c>
      <c r="DN3" s="6">
        <v>117</v>
      </c>
      <c r="DO3" s="6">
        <v>118</v>
      </c>
    </row>
    <row r="4" spans="1:168" ht="113.4" x14ac:dyDescent="0.45">
      <c r="A4" s="8"/>
      <c r="B4" s="8" t="s">
        <v>98</v>
      </c>
      <c r="C4" s="8" t="s">
        <v>99</v>
      </c>
      <c r="D4" s="8" t="s">
        <v>100</v>
      </c>
      <c r="E4" s="8" t="s">
        <v>101</v>
      </c>
      <c r="F4" s="8" t="s">
        <v>102</v>
      </c>
      <c r="G4" s="8" t="s">
        <v>103</v>
      </c>
      <c r="H4" s="8" t="s">
        <v>104</v>
      </c>
      <c r="I4" s="8" t="s">
        <v>105</v>
      </c>
      <c r="J4" s="8" t="s">
        <v>106</v>
      </c>
      <c r="K4" s="8" t="s">
        <v>107</v>
      </c>
      <c r="L4" s="8" t="s">
        <v>108</v>
      </c>
      <c r="M4" s="8" t="s">
        <v>109</v>
      </c>
      <c r="N4" s="8" t="s">
        <v>110</v>
      </c>
      <c r="O4" s="8" t="s">
        <v>111</v>
      </c>
      <c r="P4" s="8" t="s">
        <v>112</v>
      </c>
      <c r="Q4" s="8" t="s">
        <v>113</v>
      </c>
      <c r="R4" s="28" t="s">
        <v>92</v>
      </c>
      <c r="S4" s="28" t="s">
        <v>259</v>
      </c>
      <c r="T4" s="28" t="s">
        <v>260</v>
      </c>
      <c r="U4" s="28" t="s">
        <v>261</v>
      </c>
      <c r="V4" s="28" t="s">
        <v>262</v>
      </c>
      <c r="W4" s="28" t="s">
        <v>263</v>
      </c>
      <c r="X4" s="28" t="s">
        <v>264</v>
      </c>
      <c r="Y4" s="28" t="s">
        <v>265</v>
      </c>
      <c r="Z4" s="28" t="s">
        <v>266</v>
      </c>
      <c r="AA4" s="28" t="s">
        <v>267</v>
      </c>
      <c r="AB4" s="28" t="s">
        <v>268</v>
      </c>
      <c r="AC4" s="28" t="s">
        <v>269</v>
      </c>
      <c r="AD4" s="28" t="s">
        <v>270</v>
      </c>
      <c r="AE4" s="28" t="s">
        <v>271</v>
      </c>
      <c r="AF4" s="28" t="s">
        <v>272</v>
      </c>
      <c r="AG4" s="28" t="s">
        <v>128</v>
      </c>
      <c r="AH4" s="28" t="s">
        <v>135</v>
      </c>
      <c r="AI4" s="28" t="s">
        <v>136</v>
      </c>
      <c r="AJ4" s="28" t="s">
        <v>137</v>
      </c>
      <c r="AK4" s="28" t="s">
        <v>138</v>
      </c>
      <c r="AL4" s="28" t="s">
        <v>139</v>
      </c>
      <c r="AM4" s="28" t="s">
        <v>140</v>
      </c>
      <c r="AN4" s="28" t="s">
        <v>141</v>
      </c>
      <c r="AO4" s="28" t="s">
        <v>142</v>
      </c>
      <c r="AP4" s="28" t="s">
        <v>143</v>
      </c>
      <c r="AQ4" s="28" t="s">
        <v>144</v>
      </c>
      <c r="AR4" s="28" t="s">
        <v>226</v>
      </c>
      <c r="AS4" s="28" t="s">
        <v>145</v>
      </c>
      <c r="AT4" s="28" t="s">
        <v>146</v>
      </c>
      <c r="AU4" s="28" t="s">
        <v>147</v>
      </c>
      <c r="AV4" s="28" t="s">
        <v>148</v>
      </c>
      <c r="AW4" s="28" t="s">
        <v>149</v>
      </c>
      <c r="AX4" s="28" t="s">
        <v>150</v>
      </c>
      <c r="AY4" s="28" t="s">
        <v>151</v>
      </c>
      <c r="AZ4" s="28" t="s">
        <v>152</v>
      </c>
      <c r="BA4" s="28" t="s">
        <v>153</v>
      </c>
      <c r="BB4" s="28" t="s">
        <v>154</v>
      </c>
      <c r="BC4" s="28" t="s">
        <v>155</v>
      </c>
      <c r="BD4" s="28" t="s">
        <v>156</v>
      </c>
      <c r="BE4" s="28" t="s">
        <v>227</v>
      </c>
      <c r="BF4" s="28" t="s">
        <v>157</v>
      </c>
      <c r="BG4" s="28" t="s">
        <v>158</v>
      </c>
      <c r="BH4" s="28" t="s">
        <v>159</v>
      </c>
      <c r="BI4" s="28" t="s">
        <v>160</v>
      </c>
      <c r="BJ4" s="28" t="s">
        <v>161</v>
      </c>
      <c r="BK4" s="28" t="s">
        <v>162</v>
      </c>
      <c r="BL4" s="28" t="s">
        <v>246</v>
      </c>
      <c r="BM4" s="28" t="s">
        <v>164</v>
      </c>
      <c r="BN4" s="28" t="s">
        <v>165</v>
      </c>
      <c r="BO4" s="28" t="s">
        <v>166</v>
      </c>
      <c r="BP4" s="28" t="s">
        <v>167</v>
      </c>
      <c r="BQ4" s="28" t="s">
        <v>168</v>
      </c>
      <c r="BR4" s="28" t="s">
        <v>169</v>
      </c>
      <c r="BS4" s="28" t="s">
        <v>170</v>
      </c>
      <c r="BT4" s="28" t="s">
        <v>171</v>
      </c>
      <c r="BU4" s="28" t="s">
        <v>172</v>
      </c>
      <c r="BV4" s="28" t="s">
        <v>173</v>
      </c>
      <c r="BW4" s="28" t="s">
        <v>174</v>
      </c>
      <c r="BX4" s="28" t="s">
        <v>175</v>
      </c>
      <c r="BY4" s="28" t="s">
        <v>176</v>
      </c>
      <c r="BZ4" s="28" t="s">
        <v>177</v>
      </c>
      <c r="CA4" s="28" t="s">
        <v>178</v>
      </c>
      <c r="CB4" s="28" t="s">
        <v>179</v>
      </c>
      <c r="CC4" s="28" t="s">
        <v>180</v>
      </c>
      <c r="CD4" s="28" t="s">
        <v>181</v>
      </c>
      <c r="CE4" s="28" t="s">
        <v>182</v>
      </c>
      <c r="CF4" s="28" t="s">
        <v>228</v>
      </c>
      <c r="CG4" s="28" t="s">
        <v>183</v>
      </c>
      <c r="CH4" s="28" t="s">
        <v>184</v>
      </c>
      <c r="CI4" s="28" t="s">
        <v>185</v>
      </c>
      <c r="CJ4" s="28" t="s">
        <v>186</v>
      </c>
      <c r="CK4" s="28" t="s">
        <v>187</v>
      </c>
      <c r="CL4" s="28" t="s">
        <v>188</v>
      </c>
      <c r="CM4" s="28" t="s">
        <v>189</v>
      </c>
      <c r="CN4" s="28" t="s">
        <v>190</v>
      </c>
      <c r="CO4" s="28" t="s">
        <v>191</v>
      </c>
      <c r="CP4" s="28" t="s">
        <v>192</v>
      </c>
      <c r="CQ4" s="28" t="s">
        <v>193</v>
      </c>
      <c r="CR4" s="28" t="s">
        <v>194</v>
      </c>
      <c r="CS4" s="28" t="s">
        <v>229</v>
      </c>
      <c r="CT4" s="28" t="s">
        <v>195</v>
      </c>
      <c r="CU4" s="28" t="s">
        <v>196</v>
      </c>
      <c r="CV4" s="28" t="s">
        <v>197</v>
      </c>
      <c r="CW4" s="28" t="s">
        <v>198</v>
      </c>
      <c r="CX4" s="28" t="s">
        <v>199</v>
      </c>
      <c r="CY4" s="28" t="s">
        <v>200</v>
      </c>
      <c r="CZ4" s="28" t="s">
        <v>201</v>
      </c>
      <c r="DA4" s="28" t="s">
        <v>203</v>
      </c>
      <c r="DB4" s="28" t="s">
        <v>204</v>
      </c>
      <c r="DC4" s="28" t="s">
        <v>205</v>
      </c>
      <c r="DD4" s="28" t="s">
        <v>206</v>
      </c>
      <c r="DE4" s="28" t="s">
        <v>207</v>
      </c>
      <c r="DF4" s="28" t="s">
        <v>208</v>
      </c>
      <c r="DG4" s="28" t="s">
        <v>209</v>
      </c>
      <c r="DH4" s="28" t="s">
        <v>210</v>
      </c>
      <c r="DI4" s="28" t="s">
        <v>211</v>
      </c>
      <c r="DJ4" s="28" t="s">
        <v>212</v>
      </c>
      <c r="DK4" s="28" t="s">
        <v>274</v>
      </c>
      <c r="DL4" s="28" t="s">
        <v>221</v>
      </c>
      <c r="DM4" s="28" t="s">
        <v>222</v>
      </c>
      <c r="DN4" s="28" t="s">
        <v>223</v>
      </c>
      <c r="DO4" s="28" t="s">
        <v>224</v>
      </c>
      <c r="DQ4" s="70" t="s">
        <v>502</v>
      </c>
      <c r="DR4" s="70" t="s">
        <v>503</v>
      </c>
      <c r="DS4" s="70" t="s">
        <v>504</v>
      </c>
      <c r="DT4" s="70" t="s">
        <v>505</v>
      </c>
      <c r="DU4" t="s">
        <v>506</v>
      </c>
      <c r="DV4" s="55" t="s">
        <v>540</v>
      </c>
      <c r="DW4" s="55" t="s">
        <v>541</v>
      </c>
      <c r="DX4" s="55" t="s">
        <v>508</v>
      </c>
      <c r="DY4" s="55" t="s">
        <v>507</v>
      </c>
      <c r="DZ4" s="55" t="s">
        <v>510</v>
      </c>
      <c r="EA4" s="55" t="s">
        <v>511</v>
      </c>
      <c r="EB4" s="55" t="s">
        <v>509</v>
      </c>
      <c r="EC4" s="70" t="s">
        <v>512</v>
      </c>
      <c r="ED4" s="70" t="s">
        <v>513</v>
      </c>
      <c r="EE4" s="70" t="s">
        <v>514</v>
      </c>
      <c r="EF4" s="70" t="s">
        <v>515</v>
      </c>
      <c r="EG4" s="70" t="s">
        <v>516</v>
      </c>
      <c r="EH4" s="70" t="s">
        <v>517</v>
      </c>
      <c r="EI4" s="70" t="s">
        <v>518</v>
      </c>
      <c r="EJ4" s="70" t="s">
        <v>519</v>
      </c>
      <c r="EK4" s="70" t="s">
        <v>520</v>
      </c>
      <c r="EL4" s="70" t="s">
        <v>521</v>
      </c>
      <c r="EM4" s="70" t="s">
        <v>522</v>
      </c>
      <c r="EN4" s="70" t="s">
        <v>523</v>
      </c>
      <c r="EO4" s="70" t="s">
        <v>524</v>
      </c>
      <c r="EP4" s="70" t="s">
        <v>525</v>
      </c>
      <c r="EQ4" s="70" t="s">
        <v>526</v>
      </c>
      <c r="ER4" s="70" t="s">
        <v>527</v>
      </c>
      <c r="ES4" s="70" t="s">
        <v>528</v>
      </c>
      <c r="ET4" s="70" t="s">
        <v>518</v>
      </c>
      <c r="EU4" s="70" t="s">
        <v>529</v>
      </c>
      <c r="EV4" s="70" t="s">
        <v>530</v>
      </c>
      <c r="EW4" s="70" t="s">
        <v>531</v>
      </c>
      <c r="EX4" s="70" t="s">
        <v>532</v>
      </c>
      <c r="EY4" s="70" t="s">
        <v>533</v>
      </c>
      <c r="EZ4" s="70" t="s">
        <v>534</v>
      </c>
      <c r="FA4" s="70" t="s">
        <v>518</v>
      </c>
      <c r="FB4" s="70" t="s">
        <v>535</v>
      </c>
      <c r="FC4" s="70" t="s">
        <v>536</v>
      </c>
      <c r="FD4" s="70" t="s">
        <v>537</v>
      </c>
      <c r="FE4" s="70" t="s">
        <v>538</v>
      </c>
      <c r="FF4" s="70" t="s">
        <v>539</v>
      </c>
      <c r="FG4" s="70" t="s">
        <v>518</v>
      </c>
      <c r="FH4" s="71" t="s">
        <v>496</v>
      </c>
      <c r="FI4" s="72" t="s">
        <v>501</v>
      </c>
      <c r="FJ4" s="71" t="s">
        <v>343</v>
      </c>
      <c r="FK4" s="71" t="s">
        <v>216</v>
      </c>
      <c r="FL4" s="71" t="s">
        <v>217</v>
      </c>
    </row>
    <row r="5" spans="1:168" x14ac:dyDescent="0.45">
      <c r="A5" s="9"/>
      <c r="B5" s="10" t="s">
        <v>129</v>
      </c>
      <c r="C5" s="10" t="s">
        <v>130</v>
      </c>
      <c r="D5" s="10" t="s">
        <v>131</v>
      </c>
      <c r="E5" s="10" t="s">
        <v>129</v>
      </c>
      <c r="F5" s="10" t="s">
        <v>131</v>
      </c>
      <c r="G5" s="10" t="s">
        <v>131</v>
      </c>
      <c r="H5" s="10" t="s">
        <v>131</v>
      </c>
      <c r="I5" s="10" t="s">
        <v>131</v>
      </c>
      <c r="J5" s="10" t="s">
        <v>131</v>
      </c>
      <c r="K5" s="10" t="s">
        <v>131</v>
      </c>
      <c r="L5" s="10" t="s">
        <v>131</v>
      </c>
      <c r="M5" s="10" t="s">
        <v>131</v>
      </c>
      <c r="N5" s="10" t="s">
        <v>131</v>
      </c>
      <c r="O5" s="10" t="s">
        <v>131</v>
      </c>
      <c r="P5" s="10" t="s">
        <v>131</v>
      </c>
      <c r="Q5" s="10" t="s">
        <v>131</v>
      </c>
      <c r="R5" s="10"/>
      <c r="S5" s="10" t="s">
        <v>273</v>
      </c>
      <c r="T5" s="10" t="s">
        <v>273</v>
      </c>
      <c r="U5" s="10" t="s">
        <v>273</v>
      </c>
      <c r="V5" s="10" t="s">
        <v>273</v>
      </c>
      <c r="W5" s="10" t="s">
        <v>273</v>
      </c>
      <c r="X5" s="10" t="s">
        <v>273</v>
      </c>
      <c r="Y5" s="10" t="s">
        <v>273</v>
      </c>
      <c r="Z5" s="10" t="s">
        <v>273</v>
      </c>
      <c r="AA5" s="10" t="s">
        <v>273</v>
      </c>
      <c r="AB5" s="10" t="s">
        <v>273</v>
      </c>
      <c r="AC5" s="10" t="s">
        <v>273</v>
      </c>
      <c r="AD5" s="10" t="s">
        <v>273</v>
      </c>
      <c r="AE5" s="10" t="s">
        <v>273</v>
      </c>
      <c r="AF5" s="10" t="s">
        <v>273</v>
      </c>
      <c r="AG5" s="10" t="s">
        <v>132</v>
      </c>
      <c r="AH5" s="10" t="s">
        <v>133</v>
      </c>
      <c r="AI5" s="10" t="s">
        <v>131</v>
      </c>
      <c r="AJ5" s="10" t="s">
        <v>131</v>
      </c>
      <c r="AK5" s="10" t="s">
        <v>131</v>
      </c>
      <c r="AL5" s="10" t="s">
        <v>131</v>
      </c>
      <c r="AM5" s="10" t="s">
        <v>131</v>
      </c>
      <c r="AN5" s="10" t="s">
        <v>131</v>
      </c>
      <c r="AO5" s="10" t="s">
        <v>131</v>
      </c>
      <c r="AP5" s="10" t="s">
        <v>131</v>
      </c>
      <c r="AQ5" s="10" t="s">
        <v>131</v>
      </c>
      <c r="AR5" s="10" t="s">
        <v>131</v>
      </c>
      <c r="AS5" s="10" t="s">
        <v>131</v>
      </c>
      <c r="AT5" s="10" t="s">
        <v>131</v>
      </c>
      <c r="AU5" s="10" t="s">
        <v>131</v>
      </c>
      <c r="AV5" s="10" t="s">
        <v>131</v>
      </c>
      <c r="AW5" s="10" t="s">
        <v>131</v>
      </c>
      <c r="AX5" s="10" t="s">
        <v>131</v>
      </c>
      <c r="AY5" s="10" t="s">
        <v>131</v>
      </c>
      <c r="AZ5" s="10" t="s">
        <v>131</v>
      </c>
      <c r="BA5" s="10" t="s">
        <v>131</v>
      </c>
      <c r="BB5" s="10" t="s">
        <v>131</v>
      </c>
      <c r="BC5" s="10" t="s">
        <v>131</v>
      </c>
      <c r="BD5" s="10" t="s">
        <v>131</v>
      </c>
      <c r="BE5" s="10" t="s">
        <v>131</v>
      </c>
      <c r="BF5" s="10" t="s">
        <v>131</v>
      </c>
      <c r="BG5" s="10" t="s">
        <v>131</v>
      </c>
      <c r="BH5" s="10" t="s">
        <v>131</v>
      </c>
      <c r="BI5" s="10" t="s">
        <v>131</v>
      </c>
      <c r="BJ5" s="10" t="s">
        <v>131</v>
      </c>
      <c r="BK5" s="10" t="s">
        <v>131</v>
      </c>
      <c r="BL5" s="10" t="s">
        <v>131</v>
      </c>
      <c r="BM5" s="10" t="s">
        <v>131</v>
      </c>
      <c r="BN5" s="10" t="s">
        <v>131</v>
      </c>
      <c r="BO5" s="10" t="s">
        <v>131</v>
      </c>
      <c r="BP5" s="10" t="s">
        <v>131</v>
      </c>
      <c r="BQ5" s="10" t="s">
        <v>131</v>
      </c>
      <c r="BR5" s="10" t="s">
        <v>131</v>
      </c>
      <c r="BS5" s="10" t="s">
        <v>131</v>
      </c>
      <c r="BT5" s="10" t="s">
        <v>131</v>
      </c>
      <c r="BU5" s="10" t="s">
        <v>131</v>
      </c>
      <c r="BV5" s="10" t="s">
        <v>131</v>
      </c>
      <c r="BW5" s="10" t="s">
        <v>131</v>
      </c>
      <c r="BX5" s="10" t="s">
        <v>131</v>
      </c>
      <c r="BY5" s="10" t="s">
        <v>131</v>
      </c>
      <c r="BZ5" s="10" t="s">
        <v>131</v>
      </c>
      <c r="CA5" s="10" t="s">
        <v>131</v>
      </c>
      <c r="CB5" s="10" t="s">
        <v>131</v>
      </c>
      <c r="CC5" s="10" t="s">
        <v>131</v>
      </c>
      <c r="CD5" s="10" t="s">
        <v>131</v>
      </c>
      <c r="CE5" s="10" t="s">
        <v>131</v>
      </c>
      <c r="CF5" s="10" t="s">
        <v>131</v>
      </c>
      <c r="CG5" s="10" t="s">
        <v>131</v>
      </c>
      <c r="CH5" s="10" t="s">
        <v>131</v>
      </c>
      <c r="CI5" s="10" t="s">
        <v>131</v>
      </c>
      <c r="CJ5" s="10" t="s">
        <v>131</v>
      </c>
      <c r="CK5" s="10" t="s">
        <v>131</v>
      </c>
      <c r="CL5" s="10" t="s">
        <v>131</v>
      </c>
      <c r="CM5" s="10" t="s">
        <v>131</v>
      </c>
      <c r="CN5" s="10" t="s">
        <v>131</v>
      </c>
      <c r="CO5" s="10" t="s">
        <v>131</v>
      </c>
      <c r="CP5" s="10" t="s">
        <v>131</v>
      </c>
      <c r="CQ5" s="10" t="s">
        <v>131</v>
      </c>
      <c r="CR5" s="10" t="s">
        <v>131</v>
      </c>
      <c r="CS5" s="10" t="s">
        <v>131</v>
      </c>
      <c r="CT5" s="10" t="s">
        <v>131</v>
      </c>
      <c r="CU5" s="10" t="s">
        <v>131</v>
      </c>
      <c r="CV5" s="10" t="s">
        <v>131</v>
      </c>
      <c r="CW5" s="10" t="s">
        <v>131</v>
      </c>
      <c r="CX5" s="10" t="s">
        <v>131</v>
      </c>
      <c r="CY5" s="10" t="s">
        <v>131</v>
      </c>
      <c r="CZ5" s="10" t="s">
        <v>131</v>
      </c>
      <c r="DA5" s="10" t="s">
        <v>129</v>
      </c>
      <c r="DB5" s="10" t="s">
        <v>129</v>
      </c>
      <c r="DC5" s="10" t="s">
        <v>129</v>
      </c>
      <c r="DD5" s="10" t="s">
        <v>129</v>
      </c>
      <c r="DE5" s="10" t="s">
        <v>129</v>
      </c>
      <c r="DF5" s="10" t="s">
        <v>129</v>
      </c>
      <c r="DG5" s="10" t="s">
        <v>129</v>
      </c>
      <c r="DH5" s="10" t="s">
        <v>129</v>
      </c>
      <c r="DI5" s="10" t="s">
        <v>129</v>
      </c>
      <c r="DJ5" s="10" t="s">
        <v>129</v>
      </c>
      <c r="DK5" s="10" t="s">
        <v>134</v>
      </c>
      <c r="DL5" s="10" t="s">
        <v>134</v>
      </c>
      <c r="DM5" s="10" t="s">
        <v>134</v>
      </c>
      <c r="DN5" s="10" t="s">
        <v>134</v>
      </c>
      <c r="DO5" s="10" t="s">
        <v>134</v>
      </c>
      <c r="DQ5">
        <f>調査票!J178</f>
        <v>0</v>
      </c>
      <c r="DR5">
        <f>調査票!J179</f>
        <v>0</v>
      </c>
      <c r="DS5">
        <f>調査票!J180</f>
        <v>0</v>
      </c>
      <c r="DT5">
        <f>調査票!J181</f>
        <v>0</v>
      </c>
      <c r="DU5">
        <f>調査票!J189</f>
        <v>0</v>
      </c>
      <c r="DV5">
        <f>調査票!J190</f>
        <v>0</v>
      </c>
      <c r="DW5">
        <f>調査票!J191</f>
        <v>0</v>
      </c>
      <c r="DX5">
        <f>調査票!J196</f>
        <v>0</v>
      </c>
      <c r="DY5">
        <f>調査票!J197</f>
        <v>0</v>
      </c>
      <c r="DZ5">
        <f>調査票!J198</f>
        <v>0</v>
      </c>
      <c r="EA5">
        <f>調査票!J203</f>
        <v>0</v>
      </c>
      <c r="EB5">
        <f>調査票!J204</f>
        <v>0</v>
      </c>
      <c r="EC5">
        <f>調査票!J208</f>
        <v>0</v>
      </c>
      <c r="ED5">
        <f>調査票!J209</f>
        <v>0</v>
      </c>
      <c r="EE5">
        <f>調査票!J210</f>
        <v>0</v>
      </c>
      <c r="EF5">
        <f>調査票!J211</f>
        <v>0</v>
      </c>
      <c r="EG5">
        <f>調査票!J212</f>
        <v>0</v>
      </c>
      <c r="EH5">
        <f>調査票!J213</f>
        <v>0</v>
      </c>
      <c r="EI5">
        <f>調査票!F214</f>
        <v>0</v>
      </c>
      <c r="EJ5">
        <f>調査票!H221</f>
        <v>0</v>
      </c>
      <c r="EK5">
        <f>調査票!H225</f>
        <v>0</v>
      </c>
      <c r="EL5">
        <f>調査票!J230</f>
        <v>0</v>
      </c>
      <c r="EM5">
        <f>調査票!J231</f>
        <v>0</v>
      </c>
      <c r="EN5">
        <f>調査票!J232</f>
        <v>0</v>
      </c>
      <c r="EO5">
        <f>調査票!J233</f>
        <v>0</v>
      </c>
      <c r="EP5">
        <f>調査票!J234</f>
        <v>0</v>
      </c>
      <c r="EQ5">
        <f>調査票!J235</f>
        <v>0</v>
      </c>
      <c r="ER5">
        <f>調査票!J236</f>
        <v>0</v>
      </c>
      <c r="ES5">
        <f>調査票!J237</f>
        <v>0</v>
      </c>
      <c r="ET5">
        <f>調査票!F238</f>
        <v>0</v>
      </c>
      <c r="EU5">
        <f>調査票!J242</f>
        <v>0</v>
      </c>
      <c r="EV5">
        <f>調査票!J243</f>
        <v>0</v>
      </c>
      <c r="EW5">
        <f>調査票!J244</f>
        <v>0</v>
      </c>
      <c r="EX5">
        <f>調査票!J245</f>
        <v>0</v>
      </c>
      <c r="EY5">
        <f>調査票!J246</f>
        <v>0</v>
      </c>
      <c r="EZ5">
        <f>調査票!J247</f>
        <v>0</v>
      </c>
      <c r="FA5">
        <f>調査票!F248</f>
        <v>0</v>
      </c>
      <c r="FB5">
        <f>調査票!J254</f>
        <v>0</v>
      </c>
      <c r="FC5">
        <f>調査票!J255</f>
        <v>0</v>
      </c>
      <c r="FD5">
        <f>調査票!J256</f>
        <v>0</v>
      </c>
      <c r="FE5">
        <f>調査票!J257</f>
        <v>0</v>
      </c>
      <c r="FF5">
        <f>調査票!J258</f>
        <v>0</v>
      </c>
      <c r="FG5">
        <f>調査票!F259</f>
        <v>0</v>
      </c>
      <c r="FH5">
        <f>調査票!F263</f>
        <v>0</v>
      </c>
      <c r="FI5">
        <f>調査票!F264</f>
        <v>0</v>
      </c>
      <c r="FJ5">
        <f>調査票!F265</f>
        <v>0</v>
      </c>
      <c r="FK5" s="73">
        <f>調査票!F266</f>
        <v>0</v>
      </c>
      <c r="FL5">
        <f>調査票!F267</f>
        <v>0</v>
      </c>
    </row>
    <row r="6" spans="1:168" x14ac:dyDescent="0.45">
      <c r="B6" s="11" t="str">
        <f>IF(COUNTIF(転記作業用!A6:J6,"&lt;&gt;0")&gt;1,"",IF(転記作業用!K6=0,"-",転記作業用!K6))</f>
        <v>-</v>
      </c>
      <c r="C6" s="11" t="str">
        <f>IF(調査票!H17="","-",調査票!H17)</f>
        <v>-</v>
      </c>
      <c r="D6" s="11" t="str">
        <f>IF(調査票!H18="","-",調査票!H18)</f>
        <v>-</v>
      </c>
      <c r="E6" s="11" t="str">
        <f>IF(B6=3,2,IF(OR(B6=1,B6=2),3,IF(OR(B6=4,B6=5,B6=6,B6=7,B6=8,B6=9,B6=10),1,IF(OR(B6=0,B6="-",B6=""),"-"))))</f>
        <v>-</v>
      </c>
      <c r="F6" s="11" t="str">
        <f>IF(調査票!H19="","-",調査票!H19)</f>
        <v>-</v>
      </c>
      <c r="G6" s="11" t="str">
        <f>IF(調査票!H20="","-",調査票!H20)</f>
        <v>-</v>
      </c>
      <c r="H6" s="11" t="str">
        <f>IF(転記作業用!K6&gt;=9,"*",IF(調査票!H21="","-",調査票!H21))</f>
        <v>-</v>
      </c>
      <c r="I6" s="11" t="str">
        <f>IF(AND(調査票!$L$31=0,調査票!C31=""),"-",調査票!C31)</f>
        <v>-</v>
      </c>
      <c r="J6" s="11" t="str">
        <f>IF(AND(調査票!$L$31=0,調査票!D31=""),"-",調査票!D31)</f>
        <v>-</v>
      </c>
      <c r="K6" s="11" t="str">
        <f>IF(AND(調査票!$L$31=0,調査票!E31=""),"-",調査票!E31)</f>
        <v>-</v>
      </c>
      <c r="L6" s="11" t="str">
        <f>IF(AND(調査票!$L$31=0,調査票!F31=""),"-",調査票!F31)</f>
        <v>-</v>
      </c>
      <c r="M6" s="11" t="str">
        <f>IF(AND(調査票!$L$31=0,調査票!G31=""),"-",調査票!G31)</f>
        <v>-</v>
      </c>
      <c r="N6" s="11" t="str">
        <f>IF(AND(調査票!$L$31=0,調査票!H31=""),"-",調査票!H31)</f>
        <v>-</v>
      </c>
      <c r="O6" s="11" t="str">
        <f>IF(AND(調査票!$L$31=0,調査票!I31=""),"-",調査票!I31)</f>
        <v>-</v>
      </c>
      <c r="P6" s="11" t="str">
        <f>IF(AND(調査票!$L$31=0,調査票!J31=""),"-",調査票!J31)</f>
        <v>-</v>
      </c>
      <c r="Q6" s="11" t="str">
        <f>IF(AND(調査票!$L$31=0,調査票!K31=""),"-",調査票!K31)</f>
        <v>-</v>
      </c>
      <c r="R6" s="11" t="str">
        <f>IF(OR(調査票!C31&lt;&gt;"",調査票!D31&lt;&gt;"",調査票!E31&lt;&gt;"",調査票!F31&lt;&gt;"",調査票!G31&lt;&gt;"",調査票!H31&lt;&gt;"",調査票!I31&lt;&gt;"",調査票!J31&lt;&gt;"",調査票!K31&lt;&gt;""),調査票!L31,"-")</f>
        <v>-</v>
      </c>
      <c r="S6" s="11" t="str">
        <f>IF(転記作業用!$AR$6=0,"-",転記作業用!AC6)</f>
        <v>-</v>
      </c>
      <c r="T6" s="11" t="str">
        <f>IF(転記作業用!$AR$6=0,"-",転記作業用!AD6)</f>
        <v>-</v>
      </c>
      <c r="U6" s="11" t="str">
        <f>IF(転記作業用!$AR$6=0,"-",転記作業用!AE6)</f>
        <v>-</v>
      </c>
      <c r="V6" s="11" t="str">
        <f>IF(転記作業用!$AR$6=0,"-",転記作業用!AF6)</f>
        <v>-</v>
      </c>
      <c r="W6" s="11" t="str">
        <f>IF(転記作業用!$AR$6=0,"-",転記作業用!AG6)</f>
        <v>-</v>
      </c>
      <c r="X6" s="11" t="str">
        <f>IF(転記作業用!$AR$6=0,"-",転記作業用!AH6)</f>
        <v>-</v>
      </c>
      <c r="Y6" s="11" t="str">
        <f>IF(転記作業用!$AR$6=0,"-",転記作業用!AI6)</f>
        <v>-</v>
      </c>
      <c r="Z6" s="11" t="str">
        <f>IF(転記作業用!$AR$6=0,"-",転記作業用!AJ6)</f>
        <v>-</v>
      </c>
      <c r="AA6" s="11" t="str">
        <f>IF(転記作業用!$AR$6=0,"-",転記作業用!AK6)</f>
        <v>-</v>
      </c>
      <c r="AB6" s="11" t="str">
        <f>IF(転記作業用!$AR$6=0,"-",転記作業用!AL6)</f>
        <v>-</v>
      </c>
      <c r="AC6" s="11" t="str">
        <f>IF(転記作業用!$AR$6=0,"-",転記作業用!AM6)</f>
        <v>-</v>
      </c>
      <c r="AD6" s="11" t="str">
        <f>IF(転記作業用!$AR$6=0,"-",転記作業用!AN6)</f>
        <v>-</v>
      </c>
      <c r="AE6" s="11" t="str">
        <f>IF(転記作業用!$AR$6=0,"-",転記作業用!AO6)</f>
        <v>-</v>
      </c>
      <c r="AF6" s="11" t="str">
        <f>IF(転記作業用!$AR$6=0,"-",転記作業用!AP6)</f>
        <v>-</v>
      </c>
      <c r="AG6" s="11" t="str">
        <f>IF(転記作業用!$AR$6=0,"-",転記作業用!AQ6)</f>
        <v>-</v>
      </c>
      <c r="AH6" s="11" t="str">
        <f>IF(調査票!J49="","-",調査票!J49)</f>
        <v>-</v>
      </c>
      <c r="AI6" s="11" t="str">
        <f>IF(調査票!G58="","-",調査票!G58)</f>
        <v>-</v>
      </c>
      <c r="AJ6" s="11" t="str">
        <f>IF(AND(調査票!$I$83=0,調査票!I69=""),"-",調査票!I69)</f>
        <v>-</v>
      </c>
      <c r="AK6" s="11" t="str">
        <f>IF(AND(調査票!$I$83=0,調査票!I70=""),"-",調査票!I70)</f>
        <v>-</v>
      </c>
      <c r="AL6" s="11" t="str">
        <f>IF(AND(調査票!$I$83=0,調査票!I71=""),"-",調査票!I71)</f>
        <v>-</v>
      </c>
      <c r="AM6" s="11" t="str">
        <f>IF(AND(調査票!$I$83=0,調査票!I72=""),"-",調査票!I72)</f>
        <v>-</v>
      </c>
      <c r="AN6" s="11" t="str">
        <f>IF(AND(調査票!$I$83=0,調査票!I73=""),"-",調査票!I73)</f>
        <v>-</v>
      </c>
      <c r="AO6" s="11" t="str">
        <f>IF(AND(調査票!$I$83=0,調査票!I74=""),"-",調査票!I74)</f>
        <v>-</v>
      </c>
      <c r="AP6" s="11" t="str">
        <f>IF(AND(調査票!$I$83=0,調査票!I75=""),"-",調査票!I75)</f>
        <v>-</v>
      </c>
      <c r="AQ6" s="11" t="str">
        <f>IF(AND(調査票!$I$83=0,調査票!I76=""),"-",調査票!I76)</f>
        <v>-</v>
      </c>
      <c r="AR6" s="11" t="str">
        <f>IF(AND(調査票!$I$83=0,調査票!I77=""),"-",調査票!I77)</f>
        <v>-</v>
      </c>
      <c r="AS6" s="11" t="str">
        <f>IF(AND(調査票!$I$83=0,調査票!I78=""),"-",調査票!I78)</f>
        <v>-</v>
      </c>
      <c r="AT6" s="11" t="str">
        <f>IF(AND(調査票!$I$83=0,調査票!I79=""),"-",調査票!I79)</f>
        <v>-</v>
      </c>
      <c r="AU6" s="11" t="str">
        <f>IF(AND(調査票!$I$83=0,調査票!I80=""),"-",調査票!I80)</f>
        <v>-</v>
      </c>
      <c r="AV6" s="11" t="str">
        <f>IF(AND(調査票!$I$83=0,調査票!I81=""),"-",調査票!I81)</f>
        <v>-</v>
      </c>
      <c r="AW6" s="11" t="str">
        <f>IF(AND(調査票!$I$83=0,調査票!K69=""),"-",調査票!K69)</f>
        <v>-</v>
      </c>
      <c r="AX6" s="11" t="str">
        <f>IF(AND(調査票!$I$83=0,調査票!K70=""),"-",調査票!K70)</f>
        <v>-</v>
      </c>
      <c r="AY6" s="11" t="str">
        <f>IF(AND(調査票!$I$83=0,調査票!K71=""),"-",調査票!K71)</f>
        <v>-</v>
      </c>
      <c r="AZ6" s="11" t="str">
        <f>IF(AND(調査票!$I$83=0,調査票!K72=""),"-",調査票!K72)</f>
        <v>-</v>
      </c>
      <c r="BA6" s="11" t="str">
        <f>IF(AND(調査票!$I$83=0,調査票!K73=""),"-",調査票!K73)</f>
        <v>-</v>
      </c>
      <c r="BB6" s="11" t="str">
        <f>IF(AND(調査票!$I$83=0,調査票!K74=""),"-",調査票!K74)</f>
        <v>-</v>
      </c>
      <c r="BC6" s="11" t="str">
        <f>IF(AND(調査票!$I$83=0,調査票!K75=""),"-",調査票!K75)</f>
        <v>-</v>
      </c>
      <c r="BD6" s="11" t="str">
        <f>IF(AND(調査票!$I$83=0,調査票!K76=""),"-",調査票!K76)</f>
        <v>-</v>
      </c>
      <c r="BE6" s="11" t="str">
        <f>IF(AND(調査票!$I$83=0,調査票!K77=""),"-",調査票!K77)</f>
        <v>-</v>
      </c>
      <c r="BF6" s="11" t="str">
        <f>IF(AND(調査票!$I$83=0,調査票!K78=""),"-",調査票!K78)</f>
        <v>-</v>
      </c>
      <c r="BG6" s="11" t="str">
        <f>IF(AND(調査票!$I$83=0,調査票!K79=""),"-",調査票!K79)</f>
        <v>-</v>
      </c>
      <c r="BH6" s="11" t="str">
        <f>IF(AND(調査票!$I$83=0,調査票!K80=""),"-",調査票!K80)</f>
        <v>-</v>
      </c>
      <c r="BI6" s="11" t="str">
        <f>IF(AND(調査票!$I$83=0,調査票!K81=""),"-",調査票!K81)</f>
        <v>-</v>
      </c>
      <c r="BJ6" s="11" t="str">
        <f>IF(AND(調査票!$I$83=0,調査票!I82=""),"-",調査票!I82)</f>
        <v>-</v>
      </c>
      <c r="BK6" s="11" t="str">
        <f>IF(OR(調査票!I69&lt;&gt;"",調査票!I70&lt;&gt;"",調査票!I71&lt;&gt;"",調査票!I72&lt;&gt;"",調査票!I73&lt;&gt;"",調査票!I74&lt;&gt;"",調査票!I75&lt;&gt;"",調査票!I76&lt;&gt;"",調査票!I77&lt;&gt;"",調査票!I78&lt;&gt;"",調査票!I79&lt;&gt;"",調査票!I80&lt;&gt;"",調査票!I81&lt;&gt;"",調査票!I82&lt;&gt;"",調査票!K69&lt;&gt;"",調査票!K70&lt;&gt;"",調査票!K71&lt;&gt;"",調査票!K72&lt;&gt;"",調査票!K73&lt;&gt;"",調査票!K74&lt;&gt;"",調査票!K75&lt;&gt;"",調査票!K76&lt;&gt;"",調査票!K77&lt;&gt;"",調査票!K78&lt;&gt;"",調査票!K79&lt;&gt;"",調査票!K80&lt;&gt;"",調査票!K81&lt;&gt;""),調査票!$I$83,"-")</f>
        <v>-</v>
      </c>
      <c r="BL6" s="11" t="str">
        <f>IF(調査票!G102="","-",調査票!G102)</f>
        <v>-</v>
      </c>
      <c r="BM6" s="11" t="str">
        <f>IF(AND(調査票!$M$112=0,調査票!C112=""),"-",調査票!C112)</f>
        <v>-</v>
      </c>
      <c r="BN6" s="11" t="str">
        <f>IF(AND(調査票!$M$112=0,調査票!D112=""),"-",調査票!D112)</f>
        <v>-</v>
      </c>
      <c r="BO6" s="11" t="str">
        <f>IF(AND(調査票!$M$112=0,調査票!E112=""),"-",調査票!E112)</f>
        <v>-</v>
      </c>
      <c r="BP6" s="11" t="str">
        <f>IF(AND(調査票!$M$112=0,調査票!F112=""),"-",調査票!F112)</f>
        <v>-</v>
      </c>
      <c r="BQ6" s="11" t="str">
        <f>IF(AND(調査票!$M$112=0,調査票!G112=""),"-",調査票!G112)</f>
        <v>-</v>
      </c>
      <c r="BR6" s="11" t="str">
        <f>IF(AND(調査票!$M$112=0,調査票!H112=""),"-",調査票!H112)</f>
        <v>-</v>
      </c>
      <c r="BS6" s="11" t="str">
        <f>IF(AND(調査票!$M$112=0,調査票!I112=""),"-",調査票!I112)</f>
        <v>-</v>
      </c>
      <c r="BT6" s="11" t="str">
        <f>IF(AND(調査票!$M$112=0,調査票!J112=""),"-",調査票!J112)</f>
        <v>-</v>
      </c>
      <c r="BU6" s="11" t="str">
        <f>IF(AND(調査票!$M$112=0,調査票!K112=""),"-",調査票!K112)</f>
        <v>-</v>
      </c>
      <c r="BV6" s="11" t="str">
        <f>IF(AND(調査票!$M$112=0,調査票!L112=""),"-",調査票!L112)</f>
        <v>-</v>
      </c>
      <c r="BW6" s="11" t="str">
        <f>IF(OR(調査票!C112&lt;&gt;"",調査票!D112&lt;&gt;"",調査票!E112&lt;&gt;"",調査票!F112&lt;&gt;"",調査票!G112&lt;&gt;"",調査票!H112&lt;&gt;"",調査票!I112&lt;&gt;"",調査票!J112&lt;&gt;"",調査票!K112&lt;&gt;"",調査票!L112&lt;&gt;""),調査票!M112,"-")</f>
        <v>-</v>
      </c>
      <c r="BX6" s="11" t="str">
        <f>IF(AND(調査票!$I$136=0,調査票!I121=""),"-",調査票!I121)</f>
        <v>-</v>
      </c>
      <c r="BY6" s="11" t="str">
        <f>IF(AND(調査票!$I$136=0,調査票!I122=""),"-",調査票!I122)</f>
        <v>-</v>
      </c>
      <c r="BZ6" s="11" t="str">
        <f>IF(AND(調査票!$I$136=0,調査票!I123=""),"-",調査票!I123)</f>
        <v>-</v>
      </c>
      <c r="CA6" s="11" t="str">
        <f>IF(AND(調査票!$I$136=0,調査票!I124=""),"-",調査票!I124)</f>
        <v>-</v>
      </c>
      <c r="CB6" s="11" t="str">
        <f>IF(AND(調査票!$I$136=0,調査票!I125=""),"-",調査票!I125)</f>
        <v>-</v>
      </c>
      <c r="CC6" s="11" t="str">
        <f>IF(AND(調査票!$I$136=0,調査票!I126=""),"-",調査票!I126)</f>
        <v>-</v>
      </c>
      <c r="CD6" s="11" t="str">
        <f>IF(AND(調査票!$I$136=0,調査票!I127=""),"-",調査票!I127)</f>
        <v>-</v>
      </c>
      <c r="CE6" s="11" t="str">
        <f>IF(AND(調査票!$I$136=0,調査票!I128=""),"-",調査票!I128)</f>
        <v>-</v>
      </c>
      <c r="CF6" s="11" t="str">
        <f>IF(AND(調査票!$I$136=0,調査票!I129=""),"-",調査票!I129)</f>
        <v>-</v>
      </c>
      <c r="CG6" s="11" t="str">
        <f>IF(AND(調査票!$I$136=0,調査票!I130=""),"-",調査票!I130)</f>
        <v>-</v>
      </c>
      <c r="CH6" s="11" t="str">
        <f>IF(AND(調査票!$I$136=0,調査票!I131=""),"-",調査票!I131)</f>
        <v>-</v>
      </c>
      <c r="CI6" s="11" t="str">
        <f>IF(AND(調査票!$I$136=0,調査票!I132=""),"-",調査票!I132)</f>
        <v>-</v>
      </c>
      <c r="CJ6" s="11" t="str">
        <f>IF(AND(調査票!$I$136=0,調査票!I133=""),"-",調査票!I133)</f>
        <v>-</v>
      </c>
      <c r="CK6" s="11" t="str">
        <f>IF(AND(調査票!$I$136=0,調査票!K121=""),"-",調査票!K121)</f>
        <v>-</v>
      </c>
      <c r="CL6" s="11" t="str">
        <f>IF(AND(調査票!$I$136=0,調査票!K122=""),"-",調査票!K122)</f>
        <v>-</v>
      </c>
      <c r="CM6" s="11" t="str">
        <f>IF(AND(調査票!$I$136=0,調査票!K123=""),"-",調査票!K123)</f>
        <v>-</v>
      </c>
      <c r="CN6" s="11" t="str">
        <f>IF(AND(調査票!$I$136=0,調査票!K124=""),"-",調査票!K124)</f>
        <v>-</v>
      </c>
      <c r="CO6" s="11" t="str">
        <f>IF(AND(調査票!$I$136=0,調査票!K125=""),"-",調査票!K125)</f>
        <v>-</v>
      </c>
      <c r="CP6" s="11" t="str">
        <f>IF(AND(調査票!$I$136=0,調査票!K126=""),"-",調査票!K126)</f>
        <v>-</v>
      </c>
      <c r="CQ6" s="11" t="str">
        <f>IF(AND(調査票!$I$136=0,調査票!K127=""),"-",調査票!K127)</f>
        <v>-</v>
      </c>
      <c r="CR6" s="11" t="str">
        <f>IF(AND(調査票!$I$136=0,調査票!K128=""),"-",調査票!K128)</f>
        <v>-</v>
      </c>
      <c r="CS6" s="11" t="str">
        <f>IF(AND(調査票!$I$136=0,調査票!K129=""),"-",調査票!K129)</f>
        <v>-</v>
      </c>
      <c r="CT6" s="11" t="str">
        <f>IF(AND(調査票!$I$136=0,調査票!K130=""),"-",調査票!K130)</f>
        <v>-</v>
      </c>
      <c r="CU6" s="11" t="str">
        <f>IF(AND(調査票!$I$136=0,調査票!K131=""),"-",調査票!K131)</f>
        <v>-</v>
      </c>
      <c r="CV6" s="11" t="str">
        <f>IF(AND(調査票!$I$136=0,調査票!K132=""),"-",調査票!K132)</f>
        <v>-</v>
      </c>
      <c r="CW6" s="11" t="str">
        <f>IF(AND(調査票!$I$136=0,調査票!K133=""),"-",調査票!K133)</f>
        <v>-</v>
      </c>
      <c r="CX6" s="11" t="str">
        <f>IF(AND(調査票!$I$136=0,調査票!I134=""),"-",調査票!I134)</f>
        <v>-</v>
      </c>
      <c r="CY6" s="11" t="str">
        <f>IF(AND(調査票!$I$136=0,調査票!I135=""),"-",調査票!I135)</f>
        <v>-</v>
      </c>
      <c r="CZ6" s="11" t="str">
        <f>IF(OR(調査票!I121&lt;&gt;"",調査票!I122&lt;&gt;"",調査票!I123&lt;&gt;"",調査票!I124&lt;&gt;"",調査票!I125&lt;&gt;"",調査票!I126&lt;&gt;"",調査票!I127&lt;&gt;"",調査票!I128&lt;&gt;"",調査票!I129&lt;&gt;"",調査票!I130&lt;&gt;"",調査票!I131&lt;&gt;"",調査票!I132&lt;&gt;"",調査票!I133&lt;&gt;"",調査票!I134&lt;&gt;"",調査票!I135&lt;&gt;"",調査票!K121&lt;&gt;"",調査票!K122&lt;&gt;"",調査票!K123&lt;&gt;"",調査票!K124&lt;&gt;"",調査票!K125&lt;&gt;"",調査票!K126&lt;&gt;"",調査票!K127&lt;&gt;"",調査票!K128&lt;&gt;"",調査票!K129&lt;&gt;"",調査票!K130&lt;&gt;"",調査票!K131&lt;&gt;"",調査票!K132&lt;&gt;"",調査票!K133&lt;&gt;""),調査票!I136,"-")</f>
        <v>-</v>
      </c>
      <c r="DA6" s="11" t="str">
        <f>IF(転記作業用!$DY$6=0,"-",転記作業用!DO6)</f>
        <v>-</v>
      </c>
      <c r="DB6" s="11" t="str">
        <f>IF(転記作業用!$DY$6=0,"-",転記作業用!DP6)</f>
        <v>-</v>
      </c>
      <c r="DC6" s="11" t="str">
        <f>IF(転記作業用!$DY$6=0,"-",転記作業用!DQ6)</f>
        <v>-</v>
      </c>
      <c r="DD6" s="11" t="str">
        <f>IF(転記作業用!$DY$6=0,"-",転記作業用!DR6)</f>
        <v>-</v>
      </c>
      <c r="DE6" s="11" t="str">
        <f>IF(転記作業用!$DY$6=0,"-",転記作業用!DS6)</f>
        <v>-</v>
      </c>
      <c r="DF6" s="11" t="str">
        <f>IF(転記作業用!$DY$6=0,"-",転記作業用!DT6)</f>
        <v>-</v>
      </c>
      <c r="DG6" s="11" t="str">
        <f>IF(転記作業用!$DY$6=0,"-",転記作業用!DU6)</f>
        <v>-</v>
      </c>
      <c r="DH6" s="11" t="str">
        <f>IF(転記作業用!$DY$6=0,"-",転記作業用!DV6)</f>
        <v>-</v>
      </c>
      <c r="DI6" s="11" t="str">
        <f>IF(転記作業用!$DY$6=0,"-",転記作業用!DW6)</f>
        <v>-</v>
      </c>
      <c r="DJ6" s="11" t="str">
        <f>IF(転記作業用!$DY$6=0,"-",転記作業用!DX6)</f>
        <v>-</v>
      </c>
      <c r="DK6" s="11" t="str">
        <f>IF(調査票!C161="","-",調査票!C161)</f>
        <v>-</v>
      </c>
      <c r="DL6" s="11" t="str">
        <f>IF(調査票!F166="","-",調査票!F166)</f>
        <v>-</v>
      </c>
      <c r="DM6" s="11" t="str">
        <f>IF(調査票!F167="","-",調査票!F167)</f>
        <v>-</v>
      </c>
      <c r="DN6" s="11" t="str">
        <f>IF(調査票!F168="","-",調査票!F168)</f>
        <v>-</v>
      </c>
      <c r="DO6" s="11" t="str">
        <f>IF(調査票!F169="","-",調査票!F169)</f>
        <v>-</v>
      </c>
      <c r="DP6" t="str">
        <f>IF(OR(転記作業用!L6=1,転記作業用!AS6=1,転記作業用!DN6=1,転記作業用!DZ6=1),"回答エラーがあります。調査票シートを確認してください。","")</f>
        <v/>
      </c>
      <c r="DQ6" t="str">
        <f>調査票!J182</f>
        <v/>
      </c>
    </row>
    <row r="7" spans="1:168" x14ac:dyDescent="0.45">
      <c r="B7" t="str">
        <f>調査票!J6</f>
        <v/>
      </c>
      <c r="H7" t="str">
        <f>調査票!H22</f>
        <v/>
      </c>
      <c r="R7" t="str">
        <f>調査票!L32</f>
        <v/>
      </c>
      <c r="AG7" t="str">
        <f>調査票!C45</f>
        <v/>
      </c>
      <c r="AH7" t="str">
        <f>調査票!L49</f>
        <v/>
      </c>
      <c r="CZ7" t="str">
        <f>調査票!I137</f>
        <v/>
      </c>
      <c r="DA7" t="str">
        <f>調査票!J156</f>
        <v/>
      </c>
    </row>
    <row r="8" spans="1:168" x14ac:dyDescent="0.45">
      <c r="FG8" s="55"/>
    </row>
    <row r="9" spans="1:168" x14ac:dyDescent="0.45">
      <c r="FE9" s="55"/>
      <c r="FF9" s="55"/>
      <c r="FG9" s="55"/>
    </row>
    <row r="10" spans="1:168" x14ac:dyDescent="0.45">
      <c r="FE10" s="55"/>
      <c r="FF10" s="55"/>
      <c r="FG10" s="55"/>
    </row>
    <row r="11" spans="1:168" x14ac:dyDescent="0.45">
      <c r="FE11" s="55"/>
      <c r="FF11" s="55"/>
      <c r="FG11" s="55"/>
    </row>
    <row r="12" spans="1:168" x14ac:dyDescent="0.45">
      <c r="FE12" s="55"/>
      <c r="FF12" s="55"/>
      <c r="FG12" s="55"/>
    </row>
    <row r="13" spans="1:168" x14ac:dyDescent="0.45">
      <c r="FE13" s="55"/>
      <c r="FF13" s="55"/>
      <c r="FG13" s="55"/>
    </row>
    <row r="14" spans="1:168" x14ac:dyDescent="0.45">
      <c r="FE14" s="55"/>
      <c r="FF14" s="55"/>
      <c r="FG14" s="55"/>
    </row>
    <row r="15" spans="1:168" x14ac:dyDescent="0.45">
      <c r="FE15" s="55"/>
      <c r="FF15" s="55"/>
      <c r="FG15" s="55"/>
    </row>
    <row r="16" spans="1:168" x14ac:dyDescent="0.45">
      <c r="FE16" s="55"/>
      <c r="FF16" s="55"/>
      <c r="FG16" s="55"/>
    </row>
    <row r="17" spans="161:163" x14ac:dyDescent="0.45">
      <c r="FE17" s="55"/>
      <c r="FF17" s="55"/>
      <c r="FG17" s="55"/>
    </row>
    <row r="18" spans="161:163" x14ac:dyDescent="0.45">
      <c r="FE18" s="55"/>
      <c r="FF18" s="55"/>
    </row>
  </sheetData>
  <sheetProtection algorithmName="SHA-512" hashValue="4GroBokGseg4M3IBP8wMlWWuTAv8/O9T5gfaXdOt0vunf0d747rhNoI2IjjH61SPS6OH0c1N6N3ABod/Udp6EA==" saltValue="NUC92Q3aH9honh0FC0FvoA==" spinCount="100000" sheet="1" objects="1" scenarios="1"/>
  <phoneticPr fontId="1"/>
  <conditionalFormatting sqref="DP6">
    <cfRule type="containsText" dxfId="1" priority="3" operator="containsText" text="エラー">
      <formula>NOT(ISERROR(SEARCH("エラー",DP6)))</formula>
    </cfRule>
  </conditionalFormatting>
  <conditionalFormatting sqref="FJ4">
    <cfRule type="expression" dxfId="0" priority="1">
      <formula>OR($F$264="広島市",$F$264="福山市")</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DBE0-207D-4975-A0B1-2F46EDC52641}">
  <dimension ref="A1:EE6"/>
  <sheetViews>
    <sheetView zoomScaleNormal="100" workbookViewId="0">
      <selection activeCell="BX6" sqref="BX6"/>
    </sheetView>
  </sheetViews>
  <sheetFormatPr defaultRowHeight="18" x14ac:dyDescent="0.45"/>
  <cols>
    <col min="13" max="13" width="14.19921875" customWidth="1"/>
  </cols>
  <sheetData>
    <row r="1" spans="1:135" x14ac:dyDescent="0.45">
      <c r="A1" t="s">
        <v>247</v>
      </c>
      <c r="O1" s="5"/>
      <c r="P1" s="5"/>
      <c r="AA1" s="5"/>
      <c r="AB1" s="5"/>
      <c r="AC1" s="5"/>
      <c r="AD1" s="5"/>
      <c r="AE1" s="5"/>
      <c r="AF1" s="5"/>
      <c r="AG1" s="5"/>
      <c r="AH1" s="5"/>
      <c r="AI1" s="5"/>
      <c r="AJ1" s="5"/>
      <c r="AK1" s="5"/>
      <c r="AL1" s="5"/>
      <c r="AM1" s="5"/>
      <c r="AN1" s="5"/>
      <c r="AO1" s="5"/>
      <c r="AP1" s="5"/>
      <c r="AQ1" s="5"/>
      <c r="AR1" s="5"/>
      <c r="AS1" s="5"/>
      <c r="AT1" s="5"/>
      <c r="BG1" s="5"/>
      <c r="DO1" s="5"/>
      <c r="DP1" s="5"/>
      <c r="DQ1" s="5"/>
      <c r="DR1" s="5"/>
      <c r="DS1" s="5"/>
      <c r="DT1" s="5"/>
      <c r="DU1" s="5"/>
      <c r="DV1" s="5"/>
      <c r="DW1" s="5"/>
      <c r="DX1" s="5"/>
      <c r="DY1" s="5"/>
      <c r="DZ1" s="5"/>
      <c r="EA1" s="5"/>
    </row>
    <row r="2" spans="1:135" x14ac:dyDescent="0.4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row>
    <row r="3" spans="1:135" x14ac:dyDescent="0.4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row>
    <row r="4" spans="1:135" ht="113.4" x14ac:dyDescent="0.45">
      <c r="A4" s="8" t="s">
        <v>98</v>
      </c>
      <c r="B4" s="8"/>
      <c r="C4" s="8"/>
      <c r="D4" s="8"/>
      <c r="E4" s="8"/>
      <c r="F4" s="8"/>
      <c r="G4" s="8"/>
      <c r="H4" s="8"/>
      <c r="I4" s="8"/>
      <c r="J4" s="8"/>
      <c r="K4" s="26" t="s">
        <v>232</v>
      </c>
      <c r="L4" s="29" t="s">
        <v>248</v>
      </c>
      <c r="M4" s="8" t="s">
        <v>99</v>
      </c>
      <c r="N4" s="8" t="s">
        <v>100</v>
      </c>
      <c r="O4" s="8" t="s">
        <v>101</v>
      </c>
      <c r="P4" s="8" t="s">
        <v>102</v>
      </c>
      <c r="Q4" s="8" t="s">
        <v>103</v>
      </c>
      <c r="R4" s="8" t="s">
        <v>104</v>
      </c>
      <c r="S4" s="8" t="s">
        <v>105</v>
      </c>
      <c r="T4" s="8" t="s">
        <v>106</v>
      </c>
      <c r="U4" s="8" t="s">
        <v>107</v>
      </c>
      <c r="V4" s="8" t="s">
        <v>108</v>
      </c>
      <c r="W4" s="8" t="s">
        <v>109</v>
      </c>
      <c r="X4" s="8" t="s">
        <v>110</v>
      </c>
      <c r="Y4" s="8" t="s">
        <v>111</v>
      </c>
      <c r="Z4" s="8" t="s">
        <v>112</v>
      </c>
      <c r="AA4" s="8" t="s">
        <v>113</v>
      </c>
      <c r="AB4" s="28" t="s">
        <v>92</v>
      </c>
      <c r="AC4" s="8" t="s">
        <v>114</v>
      </c>
      <c r="AD4" s="8" t="s">
        <v>115</v>
      </c>
      <c r="AE4" s="8" t="s">
        <v>116</v>
      </c>
      <c r="AF4" s="8" t="s">
        <v>117</v>
      </c>
      <c r="AG4" s="8" t="s">
        <v>118</v>
      </c>
      <c r="AH4" s="8" t="s">
        <v>119</v>
      </c>
      <c r="AI4" s="8" t="s">
        <v>120</v>
      </c>
      <c r="AJ4" s="8" t="s">
        <v>121</v>
      </c>
      <c r="AK4" s="8" t="s">
        <v>122</v>
      </c>
      <c r="AL4" s="8" t="s">
        <v>123</v>
      </c>
      <c r="AM4" s="8" t="s">
        <v>124</v>
      </c>
      <c r="AN4" s="8" t="s">
        <v>125</v>
      </c>
      <c r="AO4" s="8" t="s">
        <v>126</v>
      </c>
      <c r="AP4" s="8" t="s">
        <v>127</v>
      </c>
      <c r="AQ4" s="28" t="s">
        <v>128</v>
      </c>
      <c r="AR4" s="34" t="s">
        <v>232</v>
      </c>
      <c r="AS4" s="35" t="s">
        <v>248</v>
      </c>
      <c r="AT4" s="8" t="s">
        <v>275</v>
      </c>
      <c r="AU4" s="8" t="s">
        <v>136</v>
      </c>
      <c r="AV4" s="8" t="s">
        <v>137</v>
      </c>
      <c r="AW4" s="8" t="s">
        <v>138</v>
      </c>
      <c r="AX4" s="8" t="s">
        <v>139</v>
      </c>
      <c r="AY4" s="8" t="s">
        <v>140</v>
      </c>
      <c r="AZ4" s="8" t="s">
        <v>141</v>
      </c>
      <c r="BA4" s="8" t="s">
        <v>142</v>
      </c>
      <c r="BB4" s="8" t="s">
        <v>143</v>
      </c>
      <c r="BC4" s="8" t="s">
        <v>144</v>
      </c>
      <c r="BD4" s="8" t="s">
        <v>226</v>
      </c>
      <c r="BE4" s="8" t="s">
        <v>145</v>
      </c>
      <c r="BF4" s="8" t="s">
        <v>146</v>
      </c>
      <c r="BG4" s="8" t="s">
        <v>147</v>
      </c>
      <c r="BH4" s="8" t="s">
        <v>148</v>
      </c>
      <c r="BI4" s="8" t="s">
        <v>149</v>
      </c>
      <c r="BJ4" s="8" t="s">
        <v>150</v>
      </c>
      <c r="BK4" s="8" t="s">
        <v>151</v>
      </c>
      <c r="BL4" s="8" t="s">
        <v>152</v>
      </c>
      <c r="BM4" s="8" t="s">
        <v>153</v>
      </c>
      <c r="BN4" s="8" t="s">
        <v>154</v>
      </c>
      <c r="BO4" s="8" t="s">
        <v>155</v>
      </c>
      <c r="BP4" s="8" t="s">
        <v>156</v>
      </c>
      <c r="BQ4" s="8" t="s">
        <v>227</v>
      </c>
      <c r="BR4" s="8" t="s">
        <v>157</v>
      </c>
      <c r="BS4" s="8" t="s">
        <v>158</v>
      </c>
      <c r="BT4" s="8" t="s">
        <v>159</v>
      </c>
      <c r="BU4" s="8" t="s">
        <v>160</v>
      </c>
      <c r="BV4" s="8" t="s">
        <v>161</v>
      </c>
      <c r="BW4" s="8" t="s">
        <v>162</v>
      </c>
      <c r="BX4" s="29" t="s">
        <v>248</v>
      </c>
      <c r="BY4" s="8" t="s">
        <v>163</v>
      </c>
      <c r="BZ4" s="8" t="s">
        <v>164</v>
      </c>
      <c r="CA4" s="8" t="s">
        <v>165</v>
      </c>
      <c r="CB4" s="8" t="s">
        <v>166</v>
      </c>
      <c r="CC4" s="8" t="s">
        <v>167</v>
      </c>
      <c r="CD4" s="8" t="s">
        <v>168</v>
      </c>
      <c r="CE4" s="8" t="s">
        <v>169</v>
      </c>
      <c r="CF4" s="8" t="s">
        <v>170</v>
      </c>
      <c r="CG4" s="8" t="s">
        <v>171</v>
      </c>
      <c r="CH4" s="8" t="s">
        <v>172</v>
      </c>
      <c r="CI4" s="8" t="s">
        <v>173</v>
      </c>
      <c r="CJ4" s="8" t="s">
        <v>174</v>
      </c>
      <c r="CK4" s="8" t="s">
        <v>175</v>
      </c>
      <c r="CL4" s="8" t="s">
        <v>176</v>
      </c>
      <c r="CM4" s="8" t="s">
        <v>177</v>
      </c>
      <c r="CN4" s="8" t="s">
        <v>178</v>
      </c>
      <c r="CO4" s="8" t="s">
        <v>179</v>
      </c>
      <c r="CP4" s="8" t="s">
        <v>180</v>
      </c>
      <c r="CQ4" s="8" t="s">
        <v>181</v>
      </c>
      <c r="CR4" s="8" t="s">
        <v>182</v>
      </c>
      <c r="CS4" s="8" t="s">
        <v>228</v>
      </c>
      <c r="CT4" s="8" t="s">
        <v>183</v>
      </c>
      <c r="CU4" s="8" t="s">
        <v>184</v>
      </c>
      <c r="CV4" s="8" t="s">
        <v>185</v>
      </c>
      <c r="CW4" s="8" t="s">
        <v>186</v>
      </c>
      <c r="CX4" s="8" t="s">
        <v>187</v>
      </c>
      <c r="CY4" s="8" t="s">
        <v>188</v>
      </c>
      <c r="CZ4" s="8" t="s">
        <v>189</v>
      </c>
      <c r="DA4" s="8" t="s">
        <v>190</v>
      </c>
      <c r="DB4" s="8" t="s">
        <v>191</v>
      </c>
      <c r="DC4" s="8" t="s">
        <v>192</v>
      </c>
      <c r="DD4" s="8" t="s">
        <v>193</v>
      </c>
      <c r="DE4" s="8" t="s">
        <v>194</v>
      </c>
      <c r="DF4" s="8" t="s">
        <v>229</v>
      </c>
      <c r="DG4" s="8" t="s">
        <v>195</v>
      </c>
      <c r="DH4" s="8" t="s">
        <v>196</v>
      </c>
      <c r="DI4" s="8" t="s">
        <v>197</v>
      </c>
      <c r="DJ4" s="8" t="s">
        <v>198</v>
      </c>
      <c r="DK4" s="8" t="s">
        <v>199</v>
      </c>
      <c r="DL4" s="8" t="s">
        <v>200</v>
      </c>
      <c r="DM4" s="8" t="s">
        <v>201</v>
      </c>
      <c r="DN4" s="29" t="s">
        <v>248</v>
      </c>
      <c r="DO4" s="28" t="s">
        <v>203</v>
      </c>
      <c r="DP4" s="28" t="s">
        <v>204</v>
      </c>
      <c r="DQ4" s="28" t="s">
        <v>205</v>
      </c>
      <c r="DR4" s="28" t="s">
        <v>206</v>
      </c>
      <c r="DS4" s="28" t="s">
        <v>207</v>
      </c>
      <c r="DT4" s="28" t="s">
        <v>208</v>
      </c>
      <c r="DU4" s="28" t="s">
        <v>209</v>
      </c>
      <c r="DV4" s="28" t="s">
        <v>210</v>
      </c>
      <c r="DW4" s="28" t="s">
        <v>211</v>
      </c>
      <c r="DX4" s="28" t="s">
        <v>212</v>
      </c>
      <c r="DY4" s="34" t="s">
        <v>232</v>
      </c>
      <c r="DZ4" s="29" t="s">
        <v>248</v>
      </c>
      <c r="EA4" s="28" t="s">
        <v>202</v>
      </c>
      <c r="EB4" s="28" t="s">
        <v>221</v>
      </c>
      <c r="EC4" s="28" t="s">
        <v>222</v>
      </c>
      <c r="ED4" s="28" t="s">
        <v>223</v>
      </c>
      <c r="EE4" s="28" t="s">
        <v>224</v>
      </c>
    </row>
    <row r="5" spans="1:135" x14ac:dyDescent="0.45">
      <c r="A5" s="10" t="s">
        <v>234</v>
      </c>
      <c r="B5" s="10" t="s">
        <v>235</v>
      </c>
      <c r="C5" s="10" t="s">
        <v>236</v>
      </c>
      <c r="D5" s="10" t="s">
        <v>237</v>
      </c>
      <c r="E5" s="10" t="s">
        <v>238</v>
      </c>
      <c r="F5" s="10" t="s">
        <v>239</v>
      </c>
      <c r="G5" s="10" t="s">
        <v>240</v>
      </c>
      <c r="H5" s="10" t="s">
        <v>241</v>
      </c>
      <c r="I5" s="10" t="s">
        <v>242</v>
      </c>
      <c r="J5" s="10" t="s">
        <v>243</v>
      </c>
      <c r="K5" s="27" t="s">
        <v>244</v>
      </c>
      <c r="L5" s="30"/>
      <c r="M5" s="10" t="s">
        <v>130</v>
      </c>
      <c r="N5" s="10" t="s">
        <v>131</v>
      </c>
      <c r="O5" s="10" t="s">
        <v>129</v>
      </c>
      <c r="P5" s="10" t="s">
        <v>131</v>
      </c>
      <c r="Q5" s="10" t="s">
        <v>131</v>
      </c>
      <c r="R5" s="10" t="s">
        <v>131</v>
      </c>
      <c r="S5" s="10" t="s">
        <v>131</v>
      </c>
      <c r="T5" s="10" t="s">
        <v>131</v>
      </c>
      <c r="U5" s="10" t="s">
        <v>131</v>
      </c>
      <c r="V5" s="10" t="s">
        <v>131</v>
      </c>
      <c r="W5" s="10" t="s">
        <v>131</v>
      </c>
      <c r="X5" s="10" t="s">
        <v>131</v>
      </c>
      <c r="Y5" s="10" t="s">
        <v>131</v>
      </c>
      <c r="Z5" s="10" t="s">
        <v>131</v>
      </c>
      <c r="AA5" s="10" t="s">
        <v>131</v>
      </c>
      <c r="AB5" s="10"/>
      <c r="AC5" s="10" t="s">
        <v>273</v>
      </c>
      <c r="AD5" s="10" t="s">
        <v>273</v>
      </c>
      <c r="AE5" s="10" t="s">
        <v>273</v>
      </c>
      <c r="AF5" s="10" t="s">
        <v>273</v>
      </c>
      <c r="AG5" s="10" t="s">
        <v>273</v>
      </c>
      <c r="AH5" s="10" t="s">
        <v>273</v>
      </c>
      <c r="AI5" s="10" t="s">
        <v>273</v>
      </c>
      <c r="AJ5" s="10" t="s">
        <v>273</v>
      </c>
      <c r="AK5" s="10" t="s">
        <v>273</v>
      </c>
      <c r="AL5" s="10" t="s">
        <v>273</v>
      </c>
      <c r="AM5" s="10" t="s">
        <v>273</v>
      </c>
      <c r="AN5" s="10" t="s">
        <v>273</v>
      </c>
      <c r="AO5" s="10" t="s">
        <v>273</v>
      </c>
      <c r="AP5" s="10" t="s">
        <v>273</v>
      </c>
      <c r="AQ5" s="10" t="s">
        <v>132</v>
      </c>
      <c r="AR5" s="36" t="s">
        <v>233</v>
      </c>
      <c r="AS5" s="37"/>
      <c r="AT5" s="10" t="s">
        <v>133</v>
      </c>
      <c r="AU5" s="10" t="s">
        <v>131</v>
      </c>
      <c r="AV5" s="10" t="s">
        <v>131</v>
      </c>
      <c r="AW5" s="10" t="s">
        <v>131</v>
      </c>
      <c r="AX5" s="10" t="s">
        <v>131</v>
      </c>
      <c r="AY5" s="10" t="s">
        <v>131</v>
      </c>
      <c r="AZ5" s="10" t="s">
        <v>131</v>
      </c>
      <c r="BA5" s="10" t="s">
        <v>131</v>
      </c>
      <c r="BB5" s="10" t="s">
        <v>131</v>
      </c>
      <c r="BC5" s="10" t="s">
        <v>131</v>
      </c>
      <c r="BD5" s="10" t="s">
        <v>131</v>
      </c>
      <c r="BE5" s="10" t="s">
        <v>131</v>
      </c>
      <c r="BF5" s="10" t="s">
        <v>131</v>
      </c>
      <c r="BG5" s="10" t="s">
        <v>131</v>
      </c>
      <c r="BH5" s="10" t="s">
        <v>131</v>
      </c>
      <c r="BI5" s="10" t="s">
        <v>131</v>
      </c>
      <c r="BJ5" s="10" t="s">
        <v>131</v>
      </c>
      <c r="BK5" s="10" t="s">
        <v>131</v>
      </c>
      <c r="BL5" s="10" t="s">
        <v>131</v>
      </c>
      <c r="BM5" s="10" t="s">
        <v>131</v>
      </c>
      <c r="BN5" s="10" t="s">
        <v>131</v>
      </c>
      <c r="BO5" s="10" t="s">
        <v>131</v>
      </c>
      <c r="BP5" s="10" t="s">
        <v>131</v>
      </c>
      <c r="BQ5" s="10" t="s">
        <v>131</v>
      </c>
      <c r="BR5" s="10" t="s">
        <v>131</v>
      </c>
      <c r="BS5" s="10" t="s">
        <v>131</v>
      </c>
      <c r="BT5" s="10" t="s">
        <v>131</v>
      </c>
      <c r="BU5" s="10" t="s">
        <v>131</v>
      </c>
      <c r="BV5" s="10" t="s">
        <v>131</v>
      </c>
      <c r="BW5" s="10" t="s">
        <v>131</v>
      </c>
      <c r="BX5" s="30"/>
      <c r="BY5" s="10" t="s">
        <v>131</v>
      </c>
      <c r="BZ5" s="10" t="s">
        <v>131</v>
      </c>
      <c r="CA5" s="10" t="s">
        <v>131</v>
      </c>
      <c r="CB5" s="10" t="s">
        <v>131</v>
      </c>
      <c r="CC5" s="10" t="s">
        <v>131</v>
      </c>
      <c r="CD5" s="10" t="s">
        <v>131</v>
      </c>
      <c r="CE5" s="10" t="s">
        <v>131</v>
      </c>
      <c r="CF5" s="10" t="s">
        <v>131</v>
      </c>
      <c r="CG5" s="10" t="s">
        <v>131</v>
      </c>
      <c r="CH5" s="10" t="s">
        <v>131</v>
      </c>
      <c r="CI5" s="10" t="s">
        <v>131</v>
      </c>
      <c r="CJ5" s="10" t="s">
        <v>131</v>
      </c>
      <c r="CK5" s="10" t="s">
        <v>131</v>
      </c>
      <c r="CL5" s="10" t="s">
        <v>131</v>
      </c>
      <c r="CM5" s="10" t="s">
        <v>131</v>
      </c>
      <c r="CN5" s="10" t="s">
        <v>131</v>
      </c>
      <c r="CO5" s="10" t="s">
        <v>131</v>
      </c>
      <c r="CP5" s="10" t="s">
        <v>131</v>
      </c>
      <c r="CQ5" s="10" t="s">
        <v>131</v>
      </c>
      <c r="CR5" s="10" t="s">
        <v>131</v>
      </c>
      <c r="CS5" s="10" t="s">
        <v>131</v>
      </c>
      <c r="CT5" s="10" t="s">
        <v>131</v>
      </c>
      <c r="CU5" s="10" t="s">
        <v>131</v>
      </c>
      <c r="CV5" s="10" t="s">
        <v>131</v>
      </c>
      <c r="CW5" s="10" t="s">
        <v>131</v>
      </c>
      <c r="CX5" s="10" t="s">
        <v>131</v>
      </c>
      <c r="CY5" s="10" t="s">
        <v>131</v>
      </c>
      <c r="CZ5" s="10" t="s">
        <v>131</v>
      </c>
      <c r="DA5" s="10" t="s">
        <v>131</v>
      </c>
      <c r="DB5" s="10" t="s">
        <v>131</v>
      </c>
      <c r="DC5" s="10" t="s">
        <v>131</v>
      </c>
      <c r="DD5" s="10" t="s">
        <v>131</v>
      </c>
      <c r="DE5" s="10" t="s">
        <v>131</v>
      </c>
      <c r="DF5" s="10" t="s">
        <v>131</v>
      </c>
      <c r="DG5" s="10" t="s">
        <v>131</v>
      </c>
      <c r="DH5" s="10" t="s">
        <v>131</v>
      </c>
      <c r="DI5" s="10" t="s">
        <v>131</v>
      </c>
      <c r="DJ5" s="10" t="s">
        <v>131</v>
      </c>
      <c r="DK5" s="10" t="s">
        <v>131</v>
      </c>
      <c r="DL5" s="10" t="s">
        <v>131</v>
      </c>
      <c r="DM5" s="10" t="s">
        <v>131</v>
      </c>
      <c r="DN5" s="30"/>
      <c r="DO5" s="10" t="s">
        <v>129</v>
      </c>
      <c r="DP5" s="10" t="s">
        <v>129</v>
      </c>
      <c r="DQ5" s="10" t="s">
        <v>129</v>
      </c>
      <c r="DR5" s="10" t="s">
        <v>129</v>
      </c>
      <c r="DS5" s="10" t="s">
        <v>129</v>
      </c>
      <c r="DT5" s="10" t="s">
        <v>129</v>
      </c>
      <c r="DU5" s="10" t="s">
        <v>129</v>
      </c>
      <c r="DV5" s="10" t="s">
        <v>129</v>
      </c>
      <c r="DW5" s="10" t="s">
        <v>129</v>
      </c>
      <c r="DX5" s="10" t="s">
        <v>129</v>
      </c>
      <c r="DY5" s="36" t="s">
        <v>276</v>
      </c>
      <c r="DZ5" s="30"/>
      <c r="EA5" s="10" t="s">
        <v>134</v>
      </c>
      <c r="EB5" s="10" t="s">
        <v>134</v>
      </c>
      <c r="EC5" s="10" t="s">
        <v>134</v>
      </c>
      <c r="ED5" s="10" t="s">
        <v>134</v>
      </c>
      <c r="EE5" s="10" t="s">
        <v>134</v>
      </c>
    </row>
    <row r="6" spans="1:135" x14ac:dyDescent="0.45">
      <c r="A6" s="11">
        <f>IF(調査票!C8="○",1,0)</f>
        <v>0</v>
      </c>
      <c r="B6" s="11">
        <f>IF(調査票!C9="○",2,0)</f>
        <v>0</v>
      </c>
      <c r="C6" s="11">
        <f>IF(調査票!C10="○",3,0)</f>
        <v>0</v>
      </c>
      <c r="D6" s="11">
        <f>IF(調査票!C11="○",4,0)</f>
        <v>0</v>
      </c>
      <c r="E6" s="11">
        <f>IF(調査票!C12="○",5,0)</f>
        <v>0</v>
      </c>
      <c r="F6" s="11">
        <f>IF(調査票!I8="○",6,0)</f>
        <v>0</v>
      </c>
      <c r="G6" s="11">
        <f>IF(調査票!I9="○",7,0)</f>
        <v>0</v>
      </c>
      <c r="H6" s="11">
        <f>IF(調査票!I10="○",8,0)</f>
        <v>0</v>
      </c>
      <c r="I6" s="11">
        <f>IF(調査票!I11="○",9,0)</f>
        <v>0</v>
      </c>
      <c r="J6" s="11">
        <f>IF(調査票!I12="○",10,0)</f>
        <v>0</v>
      </c>
      <c r="K6" s="38">
        <f>SUM(A6:J6)</f>
        <v>0</v>
      </c>
      <c r="L6" s="31">
        <f>IF(COUNTIF(A6:J6,"&gt;0")&gt;1,1,0)</f>
        <v>0</v>
      </c>
      <c r="M6" s="11">
        <f>調査票!H17</f>
        <v>0</v>
      </c>
      <c r="N6" s="11">
        <f>調査票!H18</f>
        <v>0</v>
      </c>
      <c r="O6" s="11"/>
      <c r="P6" s="11">
        <f>調査票!H19</f>
        <v>0</v>
      </c>
      <c r="Q6" s="11">
        <f>調査票!H20</f>
        <v>0</v>
      </c>
      <c r="R6" s="11">
        <f>調査票!H21</f>
        <v>0</v>
      </c>
      <c r="S6" s="11">
        <f>調査票!C31</f>
        <v>0</v>
      </c>
      <c r="T6" s="11">
        <f>調査票!D31</f>
        <v>0</v>
      </c>
      <c r="U6" s="11">
        <f>調査票!E31</f>
        <v>0</v>
      </c>
      <c r="V6" s="11">
        <f>調査票!F31</f>
        <v>0</v>
      </c>
      <c r="W6" s="11">
        <f>調査票!G31</f>
        <v>0</v>
      </c>
      <c r="X6" s="11">
        <f>調査票!H31</f>
        <v>0</v>
      </c>
      <c r="Y6" s="11">
        <f>調査票!I31</f>
        <v>0</v>
      </c>
      <c r="Z6" s="11">
        <f>調査票!J31</f>
        <v>0</v>
      </c>
      <c r="AA6" s="11">
        <f>調査票!K31</f>
        <v>0</v>
      </c>
      <c r="AB6" s="11">
        <f>調査票!L31</f>
        <v>0</v>
      </c>
      <c r="AC6" s="11">
        <f>IF(調査票!F37="○",1,0)</f>
        <v>0</v>
      </c>
      <c r="AD6" s="11">
        <f>IF(調査票!F38="○",1,0)</f>
        <v>0</v>
      </c>
      <c r="AE6" s="11">
        <f>IF(調査票!F39="○",1,0)</f>
        <v>0</v>
      </c>
      <c r="AF6" s="11">
        <f>IF(調査票!F40="○",1,0)</f>
        <v>0</v>
      </c>
      <c r="AG6" s="11">
        <f>IF(調査票!F41="○",1,0)</f>
        <v>0</v>
      </c>
      <c r="AH6" s="11">
        <f>IF(調査票!F42="○",1,0)</f>
        <v>0</v>
      </c>
      <c r="AI6" s="11">
        <f>IF(調査票!F43="○",1,0)</f>
        <v>0</v>
      </c>
      <c r="AJ6" s="11">
        <f>IF(調査票!K37="○",1,0)</f>
        <v>0</v>
      </c>
      <c r="AK6" s="11">
        <f>IF(調査票!K38="○",1,0)</f>
        <v>0</v>
      </c>
      <c r="AL6" s="11">
        <f>IF(調査票!K39="○",1,0)</f>
        <v>0</v>
      </c>
      <c r="AM6" s="11">
        <f>IF(調査票!K40="○",1,0)</f>
        <v>0</v>
      </c>
      <c r="AN6" s="11">
        <f>IF(調査票!K41="○",1,0)</f>
        <v>0</v>
      </c>
      <c r="AO6" s="11">
        <f>IF(調査票!K42="○",1,0)</f>
        <v>0</v>
      </c>
      <c r="AP6" s="11">
        <f>IF(調査票!K43="○",1,0)</f>
        <v>0</v>
      </c>
      <c r="AQ6" s="11">
        <f>IF(調査票!K44="○",1,0)</f>
        <v>0</v>
      </c>
      <c r="AR6" s="38">
        <f>SUM(AC6:AQ6)</f>
        <v>0</v>
      </c>
      <c r="AS6" s="31">
        <f>IF(AND(AQ6=1,COUNTIF(AC6:AP6,"=1")&gt;0),1,0)</f>
        <v>0</v>
      </c>
      <c r="AT6" s="11">
        <f>調査票!J49</f>
        <v>0</v>
      </c>
      <c r="AU6" s="11">
        <f>調査票!G58</f>
        <v>0</v>
      </c>
      <c r="AV6" s="11">
        <f>調査票!I69</f>
        <v>0</v>
      </c>
      <c r="AW6" s="11">
        <f>調査票!I70</f>
        <v>0</v>
      </c>
      <c r="AX6" s="11">
        <f>調査票!I71</f>
        <v>0</v>
      </c>
      <c r="AY6" s="11">
        <f>調査票!I72</f>
        <v>0</v>
      </c>
      <c r="AZ6" s="11">
        <f>調査票!I73</f>
        <v>0</v>
      </c>
      <c r="BA6" s="11">
        <f>調査票!I74</f>
        <v>0</v>
      </c>
      <c r="BB6" s="11">
        <f>調査票!I75</f>
        <v>0</v>
      </c>
      <c r="BC6" s="11">
        <f>調査票!I76</f>
        <v>0</v>
      </c>
      <c r="BD6" s="11">
        <f>調査票!I77</f>
        <v>0</v>
      </c>
      <c r="BE6" s="11">
        <f>調査票!I78</f>
        <v>0</v>
      </c>
      <c r="BF6" s="11">
        <f>調査票!I79</f>
        <v>0</v>
      </c>
      <c r="BG6" s="11">
        <f>調査票!I80</f>
        <v>0</v>
      </c>
      <c r="BH6" s="11">
        <f>調査票!I81</f>
        <v>0</v>
      </c>
      <c r="BI6" s="11">
        <f>調査票!K69</f>
        <v>0</v>
      </c>
      <c r="BJ6" s="11">
        <f>調査票!$K70</f>
        <v>0</v>
      </c>
      <c r="BK6" s="11">
        <f>調査票!$K71</f>
        <v>0</v>
      </c>
      <c r="BL6" s="11">
        <f>調査票!K72</f>
        <v>0</v>
      </c>
      <c r="BM6" s="11">
        <f>調査票!K73</f>
        <v>0</v>
      </c>
      <c r="BN6" s="11">
        <f>調査票!K74</f>
        <v>0</v>
      </c>
      <c r="BO6" s="11">
        <f>調査票!K75</f>
        <v>0</v>
      </c>
      <c r="BP6" s="11">
        <f>調査票!K76</f>
        <v>0</v>
      </c>
      <c r="BQ6" s="11">
        <f>調査票!K77</f>
        <v>0</v>
      </c>
      <c r="BR6" s="11">
        <f>調査票!K78</f>
        <v>0</v>
      </c>
      <c r="BS6" s="11">
        <f>調査票!K79</f>
        <v>0</v>
      </c>
      <c r="BT6" s="11">
        <f>調査票!K80</f>
        <v>0</v>
      </c>
      <c r="BU6" s="11">
        <f>調査票!K81</f>
        <v>0</v>
      </c>
      <c r="BV6" s="11">
        <f>調査票!I82</f>
        <v>0</v>
      </c>
      <c r="BW6" s="11">
        <f>調査票!I83</f>
        <v>0</v>
      </c>
      <c r="BX6" s="31">
        <f>IF(AU6=BW6,0,1)</f>
        <v>0</v>
      </c>
      <c r="BY6" s="11">
        <f>調査票!G102</f>
        <v>0</v>
      </c>
      <c r="BZ6" s="11">
        <f>調査票!C112</f>
        <v>0</v>
      </c>
      <c r="CA6" s="11">
        <f>調査票!D112</f>
        <v>0</v>
      </c>
      <c r="CB6" s="11">
        <f>調査票!E112</f>
        <v>0</v>
      </c>
      <c r="CC6" s="11">
        <f>調査票!F112</f>
        <v>0</v>
      </c>
      <c r="CD6" s="11">
        <f>調査票!G112</f>
        <v>0</v>
      </c>
      <c r="CE6" s="11">
        <f>調査票!H112</f>
        <v>0</v>
      </c>
      <c r="CF6" s="11">
        <f>調査票!I112</f>
        <v>0</v>
      </c>
      <c r="CG6" s="11">
        <f>調査票!J112</f>
        <v>0</v>
      </c>
      <c r="CH6" s="11">
        <f>調査票!K112</f>
        <v>0</v>
      </c>
      <c r="CI6" s="11">
        <f>調査票!L112</f>
        <v>0</v>
      </c>
      <c r="CJ6" s="11">
        <f>調査票!M112</f>
        <v>0</v>
      </c>
      <c r="CK6" s="11">
        <f>調査票!I121</f>
        <v>0</v>
      </c>
      <c r="CL6" s="11">
        <f>調査票!I122</f>
        <v>0</v>
      </c>
      <c r="CM6" s="11">
        <f>調査票!I123</f>
        <v>0</v>
      </c>
      <c r="CN6" s="11">
        <f>調査票!I124</f>
        <v>0</v>
      </c>
      <c r="CO6" s="11">
        <f>調査票!I125</f>
        <v>0</v>
      </c>
      <c r="CP6" s="11">
        <f>調査票!I126</f>
        <v>0</v>
      </c>
      <c r="CQ6" s="11">
        <f>調査票!I127</f>
        <v>0</v>
      </c>
      <c r="CR6" s="11">
        <f>調査票!I128</f>
        <v>0</v>
      </c>
      <c r="CS6" s="11">
        <f>調査票!I129</f>
        <v>0</v>
      </c>
      <c r="CT6" s="11">
        <f>調査票!I130</f>
        <v>0</v>
      </c>
      <c r="CU6" s="11">
        <f>調査票!I131</f>
        <v>0</v>
      </c>
      <c r="CV6" s="11">
        <f>調査票!I132</f>
        <v>0</v>
      </c>
      <c r="CW6" s="11">
        <f>調査票!I133</f>
        <v>0</v>
      </c>
      <c r="CX6" s="11">
        <f>調査票!K121</f>
        <v>0</v>
      </c>
      <c r="CY6" s="11">
        <f>調査票!K122</f>
        <v>0</v>
      </c>
      <c r="CZ6" s="11">
        <f>調査票!K123</f>
        <v>0</v>
      </c>
      <c r="DA6" s="11">
        <f>調査票!K124</f>
        <v>0</v>
      </c>
      <c r="DB6" s="11">
        <f>調査票!K125</f>
        <v>0</v>
      </c>
      <c r="DC6" s="11">
        <f>調査票!K126</f>
        <v>0</v>
      </c>
      <c r="DD6" s="11">
        <f>調査票!K127</f>
        <v>0</v>
      </c>
      <c r="DE6" s="11">
        <f>調査票!K128</f>
        <v>0</v>
      </c>
      <c r="DF6" s="11">
        <f>調査票!K129</f>
        <v>0</v>
      </c>
      <c r="DG6" s="11">
        <f>調査票!K130</f>
        <v>0</v>
      </c>
      <c r="DH6" s="11">
        <f>調査票!K131</f>
        <v>0</v>
      </c>
      <c r="DI6" s="11">
        <f>調査票!K132</f>
        <v>0</v>
      </c>
      <c r="DJ6" s="11">
        <f>調査票!K133</f>
        <v>0</v>
      </c>
      <c r="DK6" s="11">
        <f>調査票!I134</f>
        <v>0</v>
      </c>
      <c r="DL6" s="11">
        <f>調査票!I135</f>
        <v>0</v>
      </c>
      <c r="DM6" s="11">
        <f>調査票!I136</f>
        <v>0</v>
      </c>
      <c r="DN6" s="31">
        <f>IF(AND(BY6=CJ6,BY6=DM6),0,1)</f>
        <v>0</v>
      </c>
      <c r="DO6" s="11">
        <f>IF(調査票!J146="○",1,0)</f>
        <v>0</v>
      </c>
      <c r="DP6" s="11">
        <f>IF(調査票!J147="○",1,0)</f>
        <v>0</v>
      </c>
      <c r="DQ6" s="11">
        <f>IF(調査票!J148="○",1,0)</f>
        <v>0</v>
      </c>
      <c r="DR6" s="11">
        <f>IF(調査票!J149="○",1,0)</f>
        <v>0</v>
      </c>
      <c r="DS6" s="11">
        <f>IF(調査票!J150="○",1,0)</f>
        <v>0</v>
      </c>
      <c r="DT6" s="11">
        <f>IF(調査票!J151="○",1,0)</f>
        <v>0</v>
      </c>
      <c r="DU6" s="11">
        <f>IF(調査票!J152="○",1,0)</f>
        <v>0</v>
      </c>
      <c r="DV6" s="11">
        <f>IF(調査票!J153="○",1,0)</f>
        <v>0</v>
      </c>
      <c r="DW6" s="11">
        <f>IF(調査票!J154="○",1,0)</f>
        <v>0</v>
      </c>
      <c r="DX6" s="11">
        <f>IF(調査票!J155="○",1,0)</f>
        <v>0</v>
      </c>
      <c r="DY6" s="38">
        <f>SUM(DO6:DX6)</f>
        <v>0</v>
      </c>
      <c r="DZ6" s="31">
        <f>IF(SUM(DO6:DX6)&gt;3,1,0)</f>
        <v>0</v>
      </c>
      <c r="EA6" s="11">
        <f>調査票!C161</f>
        <v>0</v>
      </c>
      <c r="EB6" s="11">
        <f>調査票!F166</f>
        <v>0</v>
      </c>
      <c r="EC6" s="11">
        <f>調査票!F167</f>
        <v>0</v>
      </c>
      <c r="ED6" s="11">
        <f>調査票!F168</f>
        <v>0</v>
      </c>
      <c r="EE6" s="11">
        <f>調査票!F169</f>
        <v>0</v>
      </c>
    </row>
  </sheetData>
  <sheetProtection sheet="1" objects="1" scenarios="1"/>
  <phoneticPr fontId="1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76F9E-E432-4500-BDB6-28124989B159}">
  <dimension ref="B1:R88"/>
  <sheetViews>
    <sheetView workbookViewId="0">
      <selection activeCell="P1" sqref="P1"/>
    </sheetView>
  </sheetViews>
  <sheetFormatPr defaultRowHeight="18" x14ac:dyDescent="0.45"/>
  <cols>
    <col min="6" max="6" width="8.59765625" bestFit="1" customWidth="1"/>
    <col min="7" max="7" width="12.8984375" customWidth="1"/>
  </cols>
  <sheetData>
    <row r="1" spans="2:18" x14ac:dyDescent="0.45">
      <c r="E1" s="56" t="s">
        <v>368</v>
      </c>
      <c r="F1" s="56" t="s">
        <v>369</v>
      </c>
      <c r="G1" s="56" t="s">
        <v>454</v>
      </c>
      <c r="H1" s="56" t="s">
        <v>370</v>
      </c>
      <c r="L1" s="56" t="s">
        <v>368</v>
      </c>
      <c r="M1" s="56" t="s">
        <v>369</v>
      </c>
      <c r="N1" s="56" t="s">
        <v>454</v>
      </c>
      <c r="O1" s="56" t="s">
        <v>370</v>
      </c>
      <c r="P1" s="56" t="s">
        <v>495</v>
      </c>
    </row>
    <row r="2" spans="2:18" x14ac:dyDescent="0.45">
      <c r="B2" t="s">
        <v>345</v>
      </c>
      <c r="D2" t="str">
        <f>F2&amp;E2</f>
        <v>9広島市</v>
      </c>
      <c r="E2" s="55" t="s">
        <v>345</v>
      </c>
      <c r="F2" s="55">
        <v>9</v>
      </c>
      <c r="G2">
        <v>3470205083</v>
      </c>
      <c r="H2" t="s">
        <v>372</v>
      </c>
      <c r="I2" t="str">
        <f>G2&amp;"_"&amp;H2</f>
        <v>3470205083_特別養護老人ホームおりーぶえん</v>
      </c>
      <c r="K2" s="55" t="str">
        <f>M2&amp;L2</f>
        <v>4呉市</v>
      </c>
      <c r="L2" t="s">
        <v>494</v>
      </c>
      <c r="M2">
        <v>4</v>
      </c>
      <c r="N2">
        <v>3474000373</v>
      </c>
      <c r="O2" t="s">
        <v>466</v>
      </c>
      <c r="P2" s="55" t="str">
        <f>N2&amp;"_"&amp;O2</f>
        <v>3474000373_グループホームほほえみ呉安浦</v>
      </c>
      <c r="R2" t="s">
        <v>1</v>
      </c>
    </row>
    <row r="3" spans="2:18" x14ac:dyDescent="0.45">
      <c r="B3" t="s">
        <v>346</v>
      </c>
      <c r="D3" s="55" t="str">
        <f t="shared" ref="D3:D66" si="0">F3&amp;E3</f>
        <v>9広島市</v>
      </c>
      <c r="E3" s="55" t="s">
        <v>345</v>
      </c>
      <c r="F3" s="55">
        <v>9</v>
      </c>
      <c r="G3">
        <v>3470201389</v>
      </c>
      <c r="H3" t="s">
        <v>373</v>
      </c>
      <c r="I3" s="55" t="str">
        <f t="shared" ref="I3:I66" si="1">G3&amp;"_"&amp;H3</f>
        <v>3470201389_特別養護老人ホーム悠悠タウン江波</v>
      </c>
      <c r="L3" s="55" t="s">
        <v>494</v>
      </c>
      <c r="M3" s="55">
        <v>4</v>
      </c>
      <c r="N3">
        <v>3490500281</v>
      </c>
      <c r="O3" t="s">
        <v>467</v>
      </c>
      <c r="P3" s="55" t="str">
        <f t="shared" ref="P3:P29" si="2">N3&amp;"_"&amp;O3</f>
        <v>3490500281_医療法人社団たつき会菅田医院グループホームあかね</v>
      </c>
      <c r="R3" t="s">
        <v>3</v>
      </c>
    </row>
    <row r="4" spans="2:18" x14ac:dyDescent="0.45">
      <c r="B4" t="s">
        <v>347</v>
      </c>
      <c r="D4" s="55" t="str">
        <f t="shared" si="0"/>
        <v>9広島市</v>
      </c>
      <c r="E4" s="55" t="s">
        <v>345</v>
      </c>
      <c r="F4" s="55">
        <v>9</v>
      </c>
      <c r="G4">
        <v>3470101837</v>
      </c>
      <c r="H4" t="s">
        <v>374</v>
      </c>
      <c r="I4" s="55" t="str">
        <f t="shared" si="1"/>
        <v>3470101837_特別養護老人ホーム温品荘</v>
      </c>
      <c r="L4" s="55" t="s">
        <v>494</v>
      </c>
      <c r="M4" s="55">
        <v>4</v>
      </c>
      <c r="N4">
        <v>3490500406</v>
      </c>
      <c r="O4" t="s">
        <v>468</v>
      </c>
      <c r="P4" s="55" t="str">
        <f t="shared" si="2"/>
        <v>3490500406_グループホーム　さゆり</v>
      </c>
      <c r="R4" t="s">
        <v>5</v>
      </c>
    </row>
    <row r="5" spans="2:18" x14ac:dyDescent="0.45">
      <c r="B5" t="s">
        <v>348</v>
      </c>
      <c r="D5" s="55" t="str">
        <f t="shared" si="0"/>
        <v>9広島市</v>
      </c>
      <c r="E5" s="55" t="s">
        <v>345</v>
      </c>
      <c r="F5" s="55">
        <v>9</v>
      </c>
      <c r="G5">
        <v>3470101761</v>
      </c>
      <c r="H5" t="s">
        <v>375</v>
      </c>
      <c r="I5" s="55" t="str">
        <f t="shared" si="1"/>
        <v>3470101761_特別養護老人ホーム神田山長生園</v>
      </c>
      <c r="L5" s="55" t="s">
        <v>494</v>
      </c>
      <c r="M5" s="55">
        <v>4</v>
      </c>
      <c r="N5">
        <v>3490500398</v>
      </c>
      <c r="O5" t="s">
        <v>469</v>
      </c>
      <c r="P5" s="55" t="str">
        <f t="shared" si="2"/>
        <v>3490500398_グループホーム　歩歩</v>
      </c>
      <c r="R5" t="s">
        <v>371</v>
      </c>
    </row>
    <row r="6" spans="2:18" x14ac:dyDescent="0.45">
      <c r="B6" t="s">
        <v>349</v>
      </c>
      <c r="D6" s="55" t="str">
        <f t="shared" si="0"/>
        <v>9広島市</v>
      </c>
      <c r="E6" s="55" t="s">
        <v>345</v>
      </c>
      <c r="F6" s="55">
        <v>9</v>
      </c>
      <c r="G6">
        <v>3470109384</v>
      </c>
      <c r="H6" t="s">
        <v>376</v>
      </c>
      <c r="I6" s="55" t="str">
        <f t="shared" si="1"/>
        <v>3470109384_特別養護老人ホーム第二光明</v>
      </c>
      <c r="L6" s="55" t="s">
        <v>494</v>
      </c>
      <c r="M6" s="55">
        <v>4</v>
      </c>
      <c r="N6">
        <v>3473100760</v>
      </c>
      <c r="O6" t="s">
        <v>470</v>
      </c>
      <c r="P6" s="55" t="str">
        <f t="shared" si="2"/>
        <v>3473100760_グループホーム夕霧の家</v>
      </c>
      <c r="R6" t="s">
        <v>8</v>
      </c>
    </row>
    <row r="7" spans="2:18" x14ac:dyDescent="0.45">
      <c r="B7" t="s">
        <v>350</v>
      </c>
      <c r="D7" s="55" t="str">
        <f t="shared" si="0"/>
        <v>9広島市</v>
      </c>
      <c r="E7" s="55" t="s">
        <v>345</v>
      </c>
      <c r="F7" s="55">
        <v>9</v>
      </c>
      <c r="G7">
        <v>3470105226</v>
      </c>
      <c r="H7" t="s">
        <v>377</v>
      </c>
      <c r="I7" s="55" t="str">
        <f t="shared" si="1"/>
        <v>3470105226_特別養護老人ホームへさか福寿苑</v>
      </c>
      <c r="L7" s="55" t="s">
        <v>494</v>
      </c>
      <c r="M7" s="55">
        <v>4</v>
      </c>
      <c r="N7">
        <v>3473100786</v>
      </c>
      <c r="O7" t="s">
        <v>471</v>
      </c>
      <c r="P7" s="55" t="str">
        <f t="shared" si="2"/>
        <v>3473100786_グループホーム蒲刈</v>
      </c>
      <c r="R7" t="s">
        <v>2</v>
      </c>
    </row>
    <row r="8" spans="2:18" x14ac:dyDescent="0.45">
      <c r="B8" t="s">
        <v>351</v>
      </c>
      <c r="D8" s="55" t="str">
        <f t="shared" si="0"/>
        <v>9広島市</v>
      </c>
      <c r="E8" s="55" t="s">
        <v>345</v>
      </c>
      <c r="F8" s="55">
        <v>9</v>
      </c>
      <c r="G8">
        <v>3470101407</v>
      </c>
      <c r="H8" t="s">
        <v>378</v>
      </c>
      <c r="I8" s="55" t="str">
        <f t="shared" si="1"/>
        <v>3470101407_介護老人福祉施設寿老園</v>
      </c>
      <c r="L8" s="55" t="s">
        <v>494</v>
      </c>
      <c r="M8" s="55">
        <v>4</v>
      </c>
      <c r="N8">
        <v>3470500780</v>
      </c>
      <c r="O8" t="s">
        <v>472</v>
      </c>
      <c r="P8" s="55" t="str">
        <f t="shared" si="2"/>
        <v>3470500780_グループホームあすらや荘</v>
      </c>
      <c r="R8" t="s">
        <v>4</v>
      </c>
    </row>
    <row r="9" spans="2:18" x14ac:dyDescent="0.45">
      <c r="B9" t="s">
        <v>352</v>
      </c>
      <c r="D9" s="55" t="str">
        <f t="shared" si="0"/>
        <v>9広島市</v>
      </c>
      <c r="E9" s="55" t="s">
        <v>345</v>
      </c>
      <c r="F9" s="55">
        <v>9</v>
      </c>
      <c r="G9">
        <v>3470109152</v>
      </c>
      <c r="H9" t="s">
        <v>379</v>
      </c>
      <c r="I9" s="55" t="str">
        <f t="shared" si="1"/>
        <v>3470109152_特別養護老人ホームあけぼの寿老園</v>
      </c>
      <c r="L9" s="55" t="s">
        <v>494</v>
      </c>
      <c r="M9" s="55">
        <v>4</v>
      </c>
      <c r="N9">
        <v>3490500232</v>
      </c>
      <c r="O9" t="s">
        <v>473</v>
      </c>
      <c r="P9" s="55" t="str">
        <f t="shared" si="2"/>
        <v>3490500232_サンキ・ウエルビィ　グループホーム呉</v>
      </c>
      <c r="R9" t="s">
        <v>225</v>
      </c>
    </row>
    <row r="10" spans="2:18" x14ac:dyDescent="0.45">
      <c r="B10" t="s">
        <v>353</v>
      </c>
      <c r="D10" s="55" t="str">
        <f t="shared" si="0"/>
        <v>9広島市</v>
      </c>
      <c r="E10" s="55" t="s">
        <v>345</v>
      </c>
      <c r="F10" s="55">
        <v>9</v>
      </c>
      <c r="G10">
        <v>3470107081</v>
      </c>
      <c r="H10" t="s">
        <v>380</v>
      </c>
      <c r="I10" s="55" t="str">
        <f t="shared" si="1"/>
        <v>3470107081_介護老人福祉施設サンヒルズ広島</v>
      </c>
      <c r="L10" s="55" t="s">
        <v>494</v>
      </c>
      <c r="M10" s="55">
        <v>4</v>
      </c>
      <c r="N10">
        <v>3490500315</v>
      </c>
      <c r="O10" t="s">
        <v>474</v>
      </c>
      <c r="P10" s="55" t="str">
        <f t="shared" si="2"/>
        <v>3490500315_グループホーム延寿荘</v>
      </c>
      <c r="R10" t="s">
        <v>7</v>
      </c>
    </row>
    <row r="11" spans="2:18" x14ac:dyDescent="0.45">
      <c r="B11" t="s">
        <v>354</v>
      </c>
      <c r="D11" s="55" t="str">
        <f t="shared" si="0"/>
        <v>9広島市</v>
      </c>
      <c r="E11" s="55" t="s">
        <v>345</v>
      </c>
      <c r="F11" s="55">
        <v>9</v>
      </c>
      <c r="G11">
        <v>3470101811</v>
      </c>
      <c r="H11" t="s">
        <v>381</v>
      </c>
      <c r="I11" s="55" t="str">
        <f t="shared" si="1"/>
        <v>3470101811_特別養護老人ホーム蓬莱園</v>
      </c>
      <c r="L11" s="55" t="s">
        <v>494</v>
      </c>
      <c r="M11" s="55">
        <v>4</v>
      </c>
      <c r="N11">
        <v>3470501168</v>
      </c>
      <c r="O11" t="s">
        <v>475</v>
      </c>
      <c r="P11" s="55" t="str">
        <f t="shared" si="2"/>
        <v>3470501168_認知症対応型共同生活介護　グループホーム　ふたばの家</v>
      </c>
      <c r="R11" t="s">
        <v>9</v>
      </c>
    </row>
    <row r="12" spans="2:18" x14ac:dyDescent="0.45">
      <c r="B12" t="s">
        <v>355</v>
      </c>
      <c r="D12" s="55" t="str">
        <f t="shared" si="0"/>
        <v>9広島市</v>
      </c>
      <c r="E12" s="55" t="s">
        <v>345</v>
      </c>
      <c r="F12" s="55">
        <v>9</v>
      </c>
      <c r="G12">
        <v>3470108048</v>
      </c>
      <c r="H12" t="s">
        <v>382</v>
      </c>
      <c r="I12" s="55" t="str">
        <f t="shared" si="1"/>
        <v>3470108048_虹の里第２特別養護老人ホーム</v>
      </c>
      <c r="L12" s="55" t="s">
        <v>494</v>
      </c>
      <c r="M12" s="55">
        <v>4</v>
      </c>
      <c r="N12">
        <v>3490500182</v>
      </c>
      <c r="O12" t="s">
        <v>476</v>
      </c>
      <c r="P12" s="55" t="str">
        <f t="shared" si="2"/>
        <v>3490500182_認知症対応型共同生活介護グループホームふたばホーム</v>
      </c>
    </row>
    <row r="13" spans="2:18" x14ac:dyDescent="0.45">
      <c r="B13" t="s">
        <v>356</v>
      </c>
      <c r="D13" s="55" t="str">
        <f t="shared" si="0"/>
        <v>9広島市</v>
      </c>
      <c r="E13" s="55" t="s">
        <v>345</v>
      </c>
      <c r="F13" s="55">
        <v>9</v>
      </c>
      <c r="G13">
        <v>3470101845</v>
      </c>
      <c r="H13" t="s">
        <v>383</v>
      </c>
      <c r="I13" s="55" t="str">
        <f t="shared" si="1"/>
        <v>3470101845_特別養護老人ホーム虹の里</v>
      </c>
      <c r="L13" s="55" t="s">
        <v>494</v>
      </c>
      <c r="M13" s="55">
        <v>4</v>
      </c>
      <c r="N13">
        <v>3490500513</v>
      </c>
      <c r="O13" t="s">
        <v>477</v>
      </c>
      <c r="P13" s="55" t="str">
        <f t="shared" si="2"/>
        <v>3490500513_グループホームめぐみ園広　弁天橋</v>
      </c>
    </row>
    <row r="14" spans="2:18" x14ac:dyDescent="0.45">
      <c r="B14" t="s">
        <v>357</v>
      </c>
      <c r="D14" s="55" t="str">
        <f t="shared" si="0"/>
        <v>9広島市</v>
      </c>
      <c r="E14" s="55" t="s">
        <v>345</v>
      </c>
      <c r="F14" s="55">
        <v>9</v>
      </c>
      <c r="G14">
        <v>3470100946</v>
      </c>
      <c r="H14" t="s">
        <v>384</v>
      </c>
      <c r="I14" s="55" t="str">
        <f t="shared" si="1"/>
        <v>3470100946_特別養護老人ホームふくだの里</v>
      </c>
      <c r="L14" s="55" t="s">
        <v>494</v>
      </c>
      <c r="M14" s="55">
        <v>4</v>
      </c>
      <c r="N14">
        <v>3490500430</v>
      </c>
      <c r="O14" t="s">
        <v>478</v>
      </c>
      <c r="P14" s="55" t="str">
        <f t="shared" si="2"/>
        <v>3490500430_グループホームかるが</v>
      </c>
    </row>
    <row r="15" spans="2:18" x14ac:dyDescent="0.45">
      <c r="B15" t="s">
        <v>358</v>
      </c>
      <c r="D15" s="55" t="str">
        <f t="shared" si="0"/>
        <v>9広島市</v>
      </c>
      <c r="E15" s="55" t="s">
        <v>345</v>
      </c>
      <c r="F15" s="55">
        <v>9</v>
      </c>
      <c r="G15">
        <v>3470101035</v>
      </c>
      <c r="H15" t="s">
        <v>385</v>
      </c>
      <c r="I15" s="55" t="str">
        <f t="shared" si="1"/>
        <v>3470101035_特別養護老人ホーム広島和光園</v>
      </c>
      <c r="L15" s="55" t="s">
        <v>494</v>
      </c>
      <c r="M15" s="55">
        <v>4</v>
      </c>
      <c r="N15">
        <v>3470502026</v>
      </c>
      <c r="O15" t="s">
        <v>479</v>
      </c>
      <c r="P15" s="55" t="str">
        <f t="shared" si="2"/>
        <v>3470502026_グループホーム温養院</v>
      </c>
    </row>
    <row r="16" spans="2:18" x14ac:dyDescent="0.45">
      <c r="B16" t="s">
        <v>359</v>
      </c>
      <c r="D16" s="55" t="str">
        <f t="shared" si="0"/>
        <v>9広島市</v>
      </c>
      <c r="E16" s="55" t="s">
        <v>345</v>
      </c>
      <c r="F16" s="55">
        <v>9</v>
      </c>
      <c r="G16">
        <v>3470101878</v>
      </c>
      <c r="H16" t="s">
        <v>386</v>
      </c>
      <c r="I16" s="55" t="str">
        <f t="shared" si="1"/>
        <v>3470101878_特別養護老人ホーム広島平和養老館</v>
      </c>
      <c r="L16" s="55" t="s">
        <v>494</v>
      </c>
      <c r="M16" s="55">
        <v>4</v>
      </c>
      <c r="N16">
        <v>3470502133</v>
      </c>
      <c r="O16" t="s">
        <v>480</v>
      </c>
      <c r="P16" s="55" t="str">
        <f t="shared" si="2"/>
        <v>3470502133_グループホーム楽々八景山</v>
      </c>
    </row>
    <row r="17" spans="2:16" x14ac:dyDescent="0.45">
      <c r="B17" t="s">
        <v>360</v>
      </c>
      <c r="D17" s="55" t="str">
        <f t="shared" si="0"/>
        <v>9広島市</v>
      </c>
      <c r="E17" s="55" t="s">
        <v>345</v>
      </c>
      <c r="F17" s="55">
        <v>9</v>
      </c>
      <c r="G17">
        <v>3470101472</v>
      </c>
      <c r="H17" t="s">
        <v>387</v>
      </c>
      <c r="I17" s="55" t="str">
        <f t="shared" si="1"/>
        <v>3470101472_特別養護老人ホーム光清苑</v>
      </c>
      <c r="L17" s="55" t="s">
        <v>494</v>
      </c>
      <c r="M17" s="55">
        <v>4</v>
      </c>
      <c r="N17">
        <v>3490500265</v>
      </c>
      <c r="O17" t="s">
        <v>481</v>
      </c>
      <c r="P17" s="55" t="str">
        <f t="shared" si="2"/>
        <v>3490500265_グループホームすまいる焼山</v>
      </c>
    </row>
    <row r="18" spans="2:16" x14ac:dyDescent="0.45">
      <c r="B18" t="s">
        <v>361</v>
      </c>
      <c r="D18" s="55" t="str">
        <f t="shared" si="0"/>
        <v>9広島市</v>
      </c>
      <c r="E18" s="55" t="s">
        <v>345</v>
      </c>
      <c r="F18" s="55">
        <v>9</v>
      </c>
      <c r="G18">
        <v>3470107099</v>
      </c>
      <c r="H18" t="s">
        <v>388</v>
      </c>
      <c r="I18" s="55" t="str">
        <f t="shared" si="1"/>
        <v>3470107099_特別養護老人ホームでじま・くにくさ</v>
      </c>
      <c r="L18" s="55" t="s">
        <v>494</v>
      </c>
      <c r="M18" s="55">
        <v>4</v>
      </c>
      <c r="N18">
        <v>3490500463</v>
      </c>
      <c r="O18" t="s">
        <v>482</v>
      </c>
      <c r="P18" s="55" t="str">
        <f t="shared" si="2"/>
        <v>3490500463_グループホームやまびこの里</v>
      </c>
    </row>
    <row r="19" spans="2:16" x14ac:dyDescent="0.45">
      <c r="B19" t="s">
        <v>362</v>
      </c>
      <c r="D19" s="55" t="str">
        <f t="shared" si="0"/>
        <v>9広島市</v>
      </c>
      <c r="E19" s="55" t="s">
        <v>345</v>
      </c>
      <c r="F19" s="55">
        <v>9</v>
      </c>
      <c r="G19">
        <v>3470106737</v>
      </c>
      <c r="H19" t="s">
        <v>389</v>
      </c>
      <c r="I19" s="55" t="str">
        <f t="shared" si="1"/>
        <v>3470106737_特別養護老人ホーム広島八景園</v>
      </c>
      <c r="L19" s="55" t="s">
        <v>494</v>
      </c>
      <c r="M19" s="55">
        <v>4</v>
      </c>
      <c r="N19">
        <v>3490500380</v>
      </c>
      <c r="O19" t="s">
        <v>483</v>
      </c>
      <c r="P19" s="55" t="str">
        <f t="shared" si="2"/>
        <v>3490500380_グループホーム夢ぷらす</v>
      </c>
    </row>
    <row r="20" spans="2:16" x14ac:dyDescent="0.45">
      <c r="B20" t="s">
        <v>363</v>
      </c>
      <c r="D20" s="55" t="str">
        <f t="shared" si="0"/>
        <v>9広島市</v>
      </c>
      <c r="E20" s="55" t="s">
        <v>345</v>
      </c>
      <c r="F20" s="55">
        <v>9</v>
      </c>
      <c r="G20">
        <v>3470104286</v>
      </c>
      <c r="H20" t="s">
        <v>390</v>
      </c>
      <c r="I20" s="55" t="str">
        <f t="shared" si="1"/>
        <v>3470104286_特別養護老人ホームサンシャイン南蟹屋</v>
      </c>
      <c r="L20" s="55" t="s">
        <v>494</v>
      </c>
      <c r="M20" s="55">
        <v>4</v>
      </c>
      <c r="N20">
        <v>3470501952</v>
      </c>
      <c r="O20" t="s">
        <v>484</v>
      </c>
      <c r="P20" s="55" t="str">
        <f t="shared" si="2"/>
        <v>3470501952_グループホーム（夢）</v>
      </c>
    </row>
    <row r="21" spans="2:16" x14ac:dyDescent="0.45">
      <c r="B21" t="s">
        <v>364</v>
      </c>
      <c r="D21" s="55" t="str">
        <f t="shared" si="0"/>
        <v>9広島市</v>
      </c>
      <c r="E21" s="55" t="s">
        <v>345</v>
      </c>
      <c r="F21" s="55">
        <v>9</v>
      </c>
      <c r="G21">
        <v>3470101852</v>
      </c>
      <c r="H21" t="s">
        <v>391</v>
      </c>
      <c r="I21" s="55" t="str">
        <f t="shared" si="1"/>
        <v>3470101852_特別養護老人ホームひうな荘</v>
      </c>
      <c r="L21" s="55" t="s">
        <v>494</v>
      </c>
      <c r="M21" s="55">
        <v>4</v>
      </c>
      <c r="N21">
        <v>3490500133</v>
      </c>
      <c r="O21" t="s">
        <v>485</v>
      </c>
      <c r="P21" s="55" t="str">
        <f t="shared" si="2"/>
        <v>3490500133_グループホームちゅうりっぷ</v>
      </c>
    </row>
    <row r="22" spans="2:16" x14ac:dyDescent="0.45">
      <c r="B22" t="s">
        <v>365</v>
      </c>
      <c r="D22" s="55" t="str">
        <f t="shared" si="0"/>
        <v>9広島市</v>
      </c>
      <c r="E22" s="55" t="s">
        <v>345</v>
      </c>
      <c r="F22" s="55">
        <v>9</v>
      </c>
      <c r="G22">
        <v>3470101860</v>
      </c>
      <c r="H22" t="s">
        <v>392</v>
      </c>
      <c r="I22" s="55" t="str">
        <f t="shared" si="1"/>
        <v>3470101860_特別養護老人ホーム輝き</v>
      </c>
      <c r="L22" s="55" t="s">
        <v>494</v>
      </c>
      <c r="M22" s="55">
        <v>4</v>
      </c>
      <c r="N22">
        <v>3490500091</v>
      </c>
      <c r="O22" t="s">
        <v>486</v>
      </c>
      <c r="P22" s="55" t="str">
        <f t="shared" si="2"/>
        <v>3490500091_たちばな苑グループホーム</v>
      </c>
    </row>
    <row r="23" spans="2:16" x14ac:dyDescent="0.45">
      <c r="B23" t="s">
        <v>366</v>
      </c>
      <c r="D23" s="55" t="str">
        <f t="shared" si="0"/>
        <v>9広島市</v>
      </c>
      <c r="E23" s="55" t="s">
        <v>345</v>
      </c>
      <c r="F23" s="55">
        <v>9</v>
      </c>
      <c r="G23">
        <v>3470110275</v>
      </c>
      <c r="H23" t="s">
        <v>393</v>
      </c>
      <c r="I23" s="55" t="str">
        <f t="shared" si="1"/>
        <v>3470110275_ＩＧＬナーシングホーム信愛の郷</v>
      </c>
      <c r="L23" s="55" t="s">
        <v>494</v>
      </c>
      <c r="M23" s="55">
        <v>4</v>
      </c>
      <c r="N23">
        <v>3473100562</v>
      </c>
      <c r="O23" t="s">
        <v>487</v>
      </c>
      <c r="P23" s="55" t="str">
        <f t="shared" si="2"/>
        <v>3473100562_グループホーム蛍の家</v>
      </c>
    </row>
    <row r="24" spans="2:16" x14ac:dyDescent="0.45">
      <c r="B24" t="s">
        <v>367</v>
      </c>
      <c r="D24" s="55" t="str">
        <f t="shared" si="0"/>
        <v>9広島市</v>
      </c>
      <c r="E24" s="55" t="s">
        <v>345</v>
      </c>
      <c r="F24" s="55">
        <v>9</v>
      </c>
      <c r="G24">
        <v>3470201660</v>
      </c>
      <c r="H24" t="s">
        <v>394</v>
      </c>
      <c r="I24" s="55" t="str">
        <f t="shared" si="1"/>
        <v>3470201660_特別養護老人ホーム第二いこいの園</v>
      </c>
      <c r="L24" s="55" t="s">
        <v>494</v>
      </c>
      <c r="M24" s="55">
        <v>4</v>
      </c>
      <c r="N24">
        <v>3470501481</v>
      </c>
      <c r="O24" t="s">
        <v>488</v>
      </c>
      <c r="P24" s="55" t="str">
        <f t="shared" si="2"/>
        <v>3470501481_グループホームかがやき</v>
      </c>
    </row>
    <row r="25" spans="2:16" x14ac:dyDescent="0.45">
      <c r="D25" s="55" t="str">
        <f t="shared" si="0"/>
        <v>9広島市</v>
      </c>
      <c r="E25" s="55" t="s">
        <v>345</v>
      </c>
      <c r="F25" s="55">
        <v>9</v>
      </c>
      <c r="G25">
        <v>3470209721</v>
      </c>
      <c r="H25" t="s">
        <v>395</v>
      </c>
      <c r="I25" s="55" t="str">
        <f t="shared" si="1"/>
        <v>3470209721_特別養護老人ホーム第三いこいの園</v>
      </c>
      <c r="L25" s="55" t="s">
        <v>494</v>
      </c>
      <c r="M25" s="55">
        <v>4</v>
      </c>
      <c r="N25">
        <v>3490500109</v>
      </c>
      <c r="O25" t="s">
        <v>489</v>
      </c>
      <c r="P25" s="55" t="str">
        <f t="shared" si="2"/>
        <v>3490500109_グループホーム呉ベタニアホーム長迫</v>
      </c>
    </row>
    <row r="26" spans="2:16" x14ac:dyDescent="0.45">
      <c r="D26" s="55" t="str">
        <f t="shared" si="0"/>
        <v>9広島市</v>
      </c>
      <c r="E26" s="55" t="s">
        <v>345</v>
      </c>
      <c r="F26" s="55">
        <v>9</v>
      </c>
      <c r="G26">
        <v>3470201207</v>
      </c>
      <c r="H26" t="s">
        <v>396</v>
      </c>
      <c r="I26" s="55" t="str">
        <f t="shared" si="1"/>
        <v>3470201207_特別養護老人ホーム三滝苑</v>
      </c>
      <c r="L26" s="55" t="s">
        <v>494</v>
      </c>
      <c r="M26" s="55">
        <v>4</v>
      </c>
      <c r="N26">
        <v>3470501572</v>
      </c>
      <c r="O26" t="s">
        <v>490</v>
      </c>
      <c r="P26" s="55" t="str">
        <f t="shared" si="2"/>
        <v>3470501572_グループホームセラピス</v>
      </c>
    </row>
    <row r="27" spans="2:16" x14ac:dyDescent="0.45">
      <c r="D27" s="55" t="str">
        <f t="shared" si="0"/>
        <v>9広島市</v>
      </c>
      <c r="E27" s="55" t="s">
        <v>345</v>
      </c>
      <c r="F27" s="55">
        <v>9</v>
      </c>
      <c r="G27">
        <v>3470201769</v>
      </c>
      <c r="H27" t="s">
        <v>397</v>
      </c>
      <c r="I27" s="55" t="str">
        <f t="shared" si="1"/>
        <v>3470201769_特別養護老人ホーム千歳園</v>
      </c>
      <c r="L27" s="55" t="s">
        <v>494</v>
      </c>
      <c r="M27" s="55">
        <v>4</v>
      </c>
      <c r="N27">
        <v>3470501770</v>
      </c>
      <c r="O27" t="s">
        <v>491</v>
      </c>
      <c r="P27" s="55" t="str">
        <f t="shared" si="2"/>
        <v>3470501770_グループホームＴＯＹＯ</v>
      </c>
    </row>
    <row r="28" spans="2:16" x14ac:dyDescent="0.45">
      <c r="D28" s="55" t="str">
        <f t="shared" si="0"/>
        <v>9広島市</v>
      </c>
      <c r="E28" s="55" t="s">
        <v>345</v>
      </c>
      <c r="F28" s="55">
        <v>9</v>
      </c>
      <c r="G28">
        <v>3470202148</v>
      </c>
      <c r="H28" t="s">
        <v>398</v>
      </c>
      <c r="I28" s="55" t="str">
        <f t="shared" si="1"/>
        <v>3470202148_特別養護老人ホームリバーサイド中広</v>
      </c>
      <c r="L28" s="55" t="s">
        <v>494</v>
      </c>
      <c r="M28" s="55">
        <v>4</v>
      </c>
      <c r="N28">
        <v>3473900599</v>
      </c>
      <c r="O28" t="s">
        <v>492</v>
      </c>
      <c r="P28" s="55" t="str">
        <f t="shared" si="2"/>
        <v>3473900599_グループホーム大浜</v>
      </c>
    </row>
    <row r="29" spans="2:16" x14ac:dyDescent="0.45">
      <c r="D29" s="55" t="str">
        <f t="shared" si="0"/>
        <v>9広島市</v>
      </c>
      <c r="E29" s="55" t="s">
        <v>345</v>
      </c>
      <c r="F29" s="55">
        <v>9</v>
      </c>
      <c r="G29">
        <v>3470214663</v>
      </c>
      <c r="H29" t="s">
        <v>399</v>
      </c>
      <c r="I29" s="55" t="str">
        <f t="shared" si="1"/>
        <v>3470214663_特別養護老人ホームこころ楠木</v>
      </c>
      <c r="L29" s="55" t="s">
        <v>494</v>
      </c>
      <c r="M29" s="55">
        <v>4</v>
      </c>
      <c r="N29">
        <v>3490500208</v>
      </c>
      <c r="O29" t="s">
        <v>493</v>
      </c>
      <c r="P29" s="55" t="str">
        <f t="shared" si="2"/>
        <v>3490500208_ぐるーぷほーむ九嶺</v>
      </c>
    </row>
    <row r="30" spans="2:16" x14ac:dyDescent="0.45">
      <c r="D30" s="55" t="str">
        <f t="shared" si="0"/>
        <v>9広島市</v>
      </c>
      <c r="E30" s="55" t="s">
        <v>345</v>
      </c>
      <c r="F30" s="55">
        <v>9</v>
      </c>
      <c r="G30">
        <v>3470201116</v>
      </c>
      <c r="H30" t="s">
        <v>400</v>
      </c>
      <c r="I30" s="55" t="str">
        <f t="shared" si="1"/>
        <v>3470201116_特別養護老人ホームくすの木苑</v>
      </c>
    </row>
    <row r="31" spans="2:16" x14ac:dyDescent="0.45">
      <c r="D31" s="55" t="str">
        <f t="shared" si="0"/>
        <v>9広島市</v>
      </c>
      <c r="E31" s="55" t="s">
        <v>345</v>
      </c>
      <c r="F31" s="55">
        <v>9</v>
      </c>
      <c r="G31">
        <v>3470211610</v>
      </c>
      <c r="H31" t="s">
        <v>401</v>
      </c>
      <c r="I31" s="55" t="str">
        <f t="shared" si="1"/>
        <v>3470211610_特別養護老人ホームともの家</v>
      </c>
    </row>
    <row r="32" spans="2:16" x14ac:dyDescent="0.45">
      <c r="D32" s="55" t="str">
        <f t="shared" si="0"/>
        <v>9広島市</v>
      </c>
      <c r="E32" s="55" t="s">
        <v>345</v>
      </c>
      <c r="F32" s="55">
        <v>9</v>
      </c>
      <c r="G32">
        <v>3470201561</v>
      </c>
      <c r="H32" t="s">
        <v>402</v>
      </c>
      <c r="I32" s="55" t="str">
        <f t="shared" si="1"/>
        <v>3470201561_特別養護老人ホーム慈光園</v>
      </c>
    </row>
    <row r="33" spans="4:9" x14ac:dyDescent="0.45">
      <c r="D33" s="55" t="str">
        <f t="shared" si="0"/>
        <v>9広島市</v>
      </c>
      <c r="E33" s="55" t="s">
        <v>345</v>
      </c>
      <c r="F33" s="55">
        <v>9</v>
      </c>
      <c r="G33">
        <v>3470213152</v>
      </c>
      <c r="H33" t="s">
        <v>403</v>
      </c>
      <c r="I33" s="55" t="str">
        <f t="shared" si="1"/>
        <v>3470213152_特別養護老人ホーム和</v>
      </c>
    </row>
    <row r="34" spans="4:9" x14ac:dyDescent="0.45">
      <c r="D34" s="55" t="str">
        <f t="shared" si="0"/>
        <v>9広島市</v>
      </c>
      <c r="E34" s="55" t="s">
        <v>345</v>
      </c>
      <c r="F34" s="55">
        <v>9</v>
      </c>
      <c r="G34">
        <v>3470207907</v>
      </c>
      <c r="H34" t="s">
        <v>404</v>
      </c>
      <c r="I34" s="55" t="str">
        <f t="shared" si="1"/>
        <v>3470207907_特別養護老人ホーム春日野園</v>
      </c>
    </row>
    <row r="35" spans="4:9" x14ac:dyDescent="0.45">
      <c r="D35" s="55" t="str">
        <f t="shared" si="0"/>
        <v>9広島市</v>
      </c>
      <c r="E35" s="55" t="s">
        <v>345</v>
      </c>
      <c r="F35" s="55">
        <v>9</v>
      </c>
      <c r="G35">
        <v>3470212170</v>
      </c>
      <c r="H35" t="s">
        <v>405</v>
      </c>
      <c r="I35" s="55" t="str">
        <f t="shared" si="1"/>
        <v>3470212170_IGLナーシングホームシャレー</v>
      </c>
    </row>
    <row r="36" spans="4:9" x14ac:dyDescent="0.45">
      <c r="D36" s="55" t="str">
        <f t="shared" si="0"/>
        <v>9広島市</v>
      </c>
      <c r="E36" s="55" t="s">
        <v>345</v>
      </c>
      <c r="F36" s="55">
        <v>9</v>
      </c>
      <c r="G36">
        <v>3470201496</v>
      </c>
      <c r="H36" t="s">
        <v>406</v>
      </c>
      <c r="I36" s="55" t="str">
        <f t="shared" si="1"/>
        <v>3470201496_特別養護老人ホーム菜の華</v>
      </c>
    </row>
    <row r="37" spans="4:9" x14ac:dyDescent="0.45">
      <c r="D37" s="55" t="str">
        <f t="shared" si="0"/>
        <v>9広島市</v>
      </c>
      <c r="E37" s="55" t="s">
        <v>345</v>
      </c>
      <c r="F37" s="55">
        <v>9</v>
      </c>
      <c r="G37">
        <v>3470203575</v>
      </c>
      <c r="H37" t="s">
        <v>407</v>
      </c>
      <c r="I37" s="55" t="str">
        <f t="shared" si="1"/>
        <v>3470203575_特別養護老人ホーム川内の里</v>
      </c>
    </row>
    <row r="38" spans="4:9" x14ac:dyDescent="0.45">
      <c r="D38" s="55" t="str">
        <f t="shared" si="0"/>
        <v>9広島市</v>
      </c>
      <c r="E38" s="55" t="s">
        <v>345</v>
      </c>
      <c r="F38" s="55">
        <v>9</v>
      </c>
      <c r="G38">
        <v>3470208913</v>
      </c>
      <c r="H38" t="s">
        <v>408</v>
      </c>
      <c r="I38" s="55" t="str">
        <f t="shared" si="1"/>
        <v>3470208913_特別養護老人ホームやすらぎの里広域公園</v>
      </c>
    </row>
    <row r="39" spans="4:9" x14ac:dyDescent="0.45">
      <c r="D39" s="55" t="str">
        <f t="shared" si="0"/>
        <v>9広島市</v>
      </c>
      <c r="E39" s="55" t="s">
        <v>345</v>
      </c>
      <c r="F39" s="55">
        <v>9</v>
      </c>
      <c r="G39">
        <v>3470209846</v>
      </c>
      <c r="H39" t="s">
        <v>409</v>
      </c>
      <c r="I39" s="55" t="str">
        <f t="shared" si="1"/>
        <v>3470209846_特別養護老人ホーム新都西風苑</v>
      </c>
    </row>
    <row r="40" spans="4:9" x14ac:dyDescent="0.45">
      <c r="D40" s="55" t="str">
        <f t="shared" si="0"/>
        <v>9広島市</v>
      </c>
      <c r="E40" s="55" t="s">
        <v>345</v>
      </c>
      <c r="F40" s="55">
        <v>9</v>
      </c>
      <c r="G40">
        <v>3470201470</v>
      </c>
      <c r="H40" t="s">
        <v>410</v>
      </c>
      <c r="I40" s="55" t="str">
        <f t="shared" si="1"/>
        <v>3470201470_特別養護老人ホーム和楽荘</v>
      </c>
    </row>
    <row r="41" spans="4:9" x14ac:dyDescent="0.45">
      <c r="D41" s="55" t="str">
        <f t="shared" si="0"/>
        <v>9広島市</v>
      </c>
      <c r="E41" s="55" t="s">
        <v>345</v>
      </c>
      <c r="F41" s="55">
        <v>9</v>
      </c>
      <c r="G41">
        <v>3470202080</v>
      </c>
      <c r="H41" t="s">
        <v>411</v>
      </c>
      <c r="I41" s="55" t="str">
        <f t="shared" si="1"/>
        <v>3470202080_特別養護老人ホーム友愛園</v>
      </c>
    </row>
    <row r="42" spans="4:9" x14ac:dyDescent="0.45">
      <c r="D42" s="55" t="str">
        <f t="shared" si="0"/>
        <v>9広島市</v>
      </c>
      <c r="E42" s="55" t="s">
        <v>345</v>
      </c>
      <c r="F42" s="55">
        <v>9</v>
      </c>
      <c r="G42">
        <v>3470101118</v>
      </c>
      <c r="H42" t="s">
        <v>412</v>
      </c>
      <c r="I42" s="55" t="str">
        <f t="shared" si="1"/>
        <v>3470101118_特別養護老人ホームみくに</v>
      </c>
    </row>
    <row r="43" spans="4:9" x14ac:dyDescent="0.45">
      <c r="D43" s="55" t="str">
        <f t="shared" si="0"/>
        <v>9広島市</v>
      </c>
      <c r="E43" s="55" t="s">
        <v>345</v>
      </c>
      <c r="F43" s="55">
        <v>9</v>
      </c>
      <c r="G43">
        <v>3470101456</v>
      </c>
      <c r="H43" t="s">
        <v>413</v>
      </c>
      <c r="I43" s="55" t="str">
        <f t="shared" si="1"/>
        <v>3470101456_特別養護老人ホーム第二ナーシングホームゆうゆう</v>
      </c>
    </row>
    <row r="44" spans="4:9" x14ac:dyDescent="0.45">
      <c r="D44" s="55" t="str">
        <f t="shared" si="0"/>
        <v>9広島市</v>
      </c>
      <c r="E44" s="55" t="s">
        <v>345</v>
      </c>
      <c r="F44" s="55">
        <v>9</v>
      </c>
      <c r="G44">
        <v>3470101449</v>
      </c>
      <c r="H44" t="s">
        <v>414</v>
      </c>
      <c r="I44" s="55" t="str">
        <f t="shared" si="1"/>
        <v>3470101449_特別養護老人ホームナーシングホームゆうゆう</v>
      </c>
    </row>
    <row r="45" spans="4:9" x14ac:dyDescent="0.45">
      <c r="D45" s="55" t="str">
        <f t="shared" si="0"/>
        <v>9広島市</v>
      </c>
      <c r="E45" s="55" t="s">
        <v>345</v>
      </c>
      <c r="F45" s="55">
        <v>9</v>
      </c>
      <c r="G45">
        <v>3470109319</v>
      </c>
      <c r="H45" t="s">
        <v>415</v>
      </c>
      <c r="I45" s="55" t="str">
        <f t="shared" si="1"/>
        <v>3470109319_特別養護老人ホームこころ</v>
      </c>
    </row>
    <row r="46" spans="4:9" x14ac:dyDescent="0.45">
      <c r="D46" s="55" t="str">
        <f t="shared" si="0"/>
        <v>9広島市</v>
      </c>
      <c r="E46" s="55" t="s">
        <v>345</v>
      </c>
      <c r="F46" s="55">
        <v>9</v>
      </c>
      <c r="G46">
        <v>3470101902</v>
      </c>
      <c r="H46" t="s">
        <v>416</v>
      </c>
      <c r="I46" s="55" t="str">
        <f t="shared" si="1"/>
        <v>3470101902_特別養護老人ホーム谷和の里</v>
      </c>
    </row>
    <row r="47" spans="4:9" x14ac:dyDescent="0.45">
      <c r="D47" s="55" t="str">
        <f t="shared" si="0"/>
        <v>9広島市</v>
      </c>
      <c r="E47" s="55" t="s">
        <v>345</v>
      </c>
      <c r="F47" s="55">
        <v>9</v>
      </c>
      <c r="G47">
        <v>3470101779</v>
      </c>
      <c r="H47" t="s">
        <v>417</v>
      </c>
      <c r="I47" s="55" t="str">
        <f t="shared" si="1"/>
        <v>3470101779_特別養護老人ホーム可部南静養園アシステ</v>
      </c>
    </row>
    <row r="48" spans="4:9" x14ac:dyDescent="0.45">
      <c r="D48" s="55" t="str">
        <f t="shared" si="0"/>
        <v>9広島市</v>
      </c>
      <c r="E48" s="55" t="s">
        <v>345</v>
      </c>
      <c r="F48" s="55">
        <v>9</v>
      </c>
      <c r="G48">
        <v>3470107990</v>
      </c>
      <c r="H48" t="s">
        <v>418</v>
      </c>
      <c r="I48" s="55" t="str">
        <f t="shared" si="1"/>
        <v>3470107990_特別養護老人ホーム可部南静養園カルム</v>
      </c>
    </row>
    <row r="49" spans="4:9" x14ac:dyDescent="0.45">
      <c r="D49" s="55" t="str">
        <f t="shared" si="0"/>
        <v>9広島市</v>
      </c>
      <c r="E49" s="55" t="s">
        <v>345</v>
      </c>
      <c r="F49" s="55">
        <v>9</v>
      </c>
      <c r="G49">
        <v>3470109277</v>
      </c>
      <c r="H49" t="s">
        <v>419</v>
      </c>
      <c r="I49" s="55" t="str">
        <f t="shared" si="1"/>
        <v>3470109277_特別養護老人ホーム亀山の里</v>
      </c>
    </row>
    <row r="50" spans="4:9" x14ac:dyDescent="0.45">
      <c r="D50" s="55" t="str">
        <f t="shared" si="0"/>
        <v>9広島市</v>
      </c>
      <c r="E50" s="55" t="s">
        <v>345</v>
      </c>
      <c r="F50" s="55">
        <v>9</v>
      </c>
      <c r="G50">
        <v>3470108345</v>
      </c>
      <c r="H50" t="s">
        <v>420</v>
      </c>
      <c r="I50" s="55" t="str">
        <f t="shared" si="1"/>
        <v>3470108345_特別養護老人ホームくちた園</v>
      </c>
    </row>
    <row r="51" spans="4:9" x14ac:dyDescent="0.45">
      <c r="D51" s="55" t="str">
        <f t="shared" si="0"/>
        <v>9広島市</v>
      </c>
      <c r="E51" s="55" t="s">
        <v>345</v>
      </c>
      <c r="F51" s="55">
        <v>9</v>
      </c>
      <c r="G51">
        <v>3470109657</v>
      </c>
      <c r="H51" t="s">
        <v>421</v>
      </c>
      <c r="I51" s="55" t="str">
        <f t="shared" si="1"/>
        <v>3470109657_特別養護老人ホーム高陽荘</v>
      </c>
    </row>
    <row r="52" spans="4:9" x14ac:dyDescent="0.45">
      <c r="D52" s="55" t="str">
        <f t="shared" si="0"/>
        <v>9広島市</v>
      </c>
      <c r="E52" s="55" t="s">
        <v>345</v>
      </c>
      <c r="F52" s="55">
        <v>9</v>
      </c>
      <c r="G52">
        <v>3470101894</v>
      </c>
      <c r="H52" t="s">
        <v>422</v>
      </c>
      <c r="I52" s="55" t="str">
        <f t="shared" si="1"/>
        <v>3470101894_従来型特別養護老人ホームリアライヴ高陽</v>
      </c>
    </row>
    <row r="53" spans="4:9" x14ac:dyDescent="0.45">
      <c r="D53" s="55" t="str">
        <f t="shared" si="0"/>
        <v>9広島市</v>
      </c>
      <c r="E53" s="55" t="s">
        <v>345</v>
      </c>
      <c r="F53" s="55">
        <v>9</v>
      </c>
      <c r="G53">
        <v>3470109368</v>
      </c>
      <c r="H53" t="s">
        <v>423</v>
      </c>
      <c r="I53" s="55" t="str">
        <f t="shared" si="1"/>
        <v>3470109368_特別養護老人ホームリアライヴ高陽</v>
      </c>
    </row>
    <row r="54" spans="4:9" x14ac:dyDescent="0.45">
      <c r="D54" s="55" t="str">
        <f t="shared" si="0"/>
        <v>9広島市</v>
      </c>
      <c r="E54" s="55" t="s">
        <v>345</v>
      </c>
      <c r="F54" s="55">
        <v>9</v>
      </c>
      <c r="G54">
        <v>3470102918</v>
      </c>
      <c r="H54" t="s">
        <v>424</v>
      </c>
      <c r="I54" s="55" t="str">
        <f t="shared" si="1"/>
        <v>3470102918_特別養護老人ホーム山まゆ</v>
      </c>
    </row>
    <row r="55" spans="4:9" x14ac:dyDescent="0.45">
      <c r="D55" s="55" t="str">
        <f t="shared" si="0"/>
        <v>9広島市</v>
      </c>
      <c r="E55" s="55" t="s">
        <v>345</v>
      </c>
      <c r="F55" s="55">
        <v>9</v>
      </c>
      <c r="G55">
        <v>3470109020</v>
      </c>
      <c r="H55" t="s">
        <v>425</v>
      </c>
      <c r="I55" s="55" t="str">
        <f t="shared" si="1"/>
        <v>3470109020_ユニット型特別養護老人ホーム三篠園</v>
      </c>
    </row>
    <row r="56" spans="4:9" x14ac:dyDescent="0.45">
      <c r="D56" s="55" t="str">
        <f t="shared" si="0"/>
        <v>9広島市</v>
      </c>
      <c r="E56" s="55" t="s">
        <v>345</v>
      </c>
      <c r="F56" s="55">
        <v>9</v>
      </c>
      <c r="G56">
        <v>3470101886</v>
      </c>
      <c r="H56" t="s">
        <v>426</v>
      </c>
      <c r="I56" s="55" t="str">
        <f t="shared" si="1"/>
        <v>3470101886_特別養護老人ホーム白木の郷</v>
      </c>
    </row>
    <row r="57" spans="4:9" x14ac:dyDescent="0.45">
      <c r="D57" s="55" t="str">
        <f t="shared" si="0"/>
        <v>9広島市</v>
      </c>
      <c r="E57" s="55" t="s">
        <v>345</v>
      </c>
      <c r="F57" s="55">
        <v>9</v>
      </c>
      <c r="G57">
        <v>3470110184</v>
      </c>
      <c r="H57" t="s">
        <v>427</v>
      </c>
      <c r="I57" s="55" t="str">
        <f t="shared" si="1"/>
        <v>3470110184_特別養護老人ホーム白木ツジマチ</v>
      </c>
    </row>
    <row r="58" spans="4:9" x14ac:dyDescent="0.45">
      <c r="D58" s="55" t="str">
        <f t="shared" si="0"/>
        <v>9広島市</v>
      </c>
      <c r="E58" s="55" t="s">
        <v>345</v>
      </c>
      <c r="F58" s="55">
        <v>9</v>
      </c>
      <c r="G58">
        <v>3470102538</v>
      </c>
      <c r="H58" t="s">
        <v>428</v>
      </c>
      <c r="I58" s="55" t="str">
        <f t="shared" si="1"/>
        <v>3470102538_特別養護老人ホームなごみの郷</v>
      </c>
    </row>
    <row r="59" spans="4:9" x14ac:dyDescent="0.45">
      <c r="D59" s="55" t="str">
        <f t="shared" si="0"/>
        <v>9広島市</v>
      </c>
      <c r="E59" s="55" t="s">
        <v>345</v>
      </c>
      <c r="F59" s="55">
        <v>9</v>
      </c>
      <c r="G59">
        <v>3470101910</v>
      </c>
      <c r="H59" t="s">
        <v>429</v>
      </c>
      <c r="I59" s="55" t="str">
        <f t="shared" si="1"/>
        <v>3470101910_特別養護老人ホームくにくさ苑</v>
      </c>
    </row>
    <row r="60" spans="4:9" x14ac:dyDescent="0.45">
      <c r="D60" s="55" t="str">
        <f t="shared" si="0"/>
        <v>9広島市</v>
      </c>
      <c r="E60" s="55" t="s">
        <v>345</v>
      </c>
      <c r="F60" s="55">
        <v>9</v>
      </c>
      <c r="G60">
        <v>3470107172</v>
      </c>
      <c r="H60" t="s">
        <v>430</v>
      </c>
      <c r="I60" s="55" t="str">
        <f t="shared" si="1"/>
        <v>3470107172_特別養護老人ホームあきなかの</v>
      </c>
    </row>
    <row r="61" spans="4:9" x14ac:dyDescent="0.45">
      <c r="D61" s="55" t="str">
        <f t="shared" si="0"/>
        <v>9広島市</v>
      </c>
      <c r="E61" s="55" t="s">
        <v>345</v>
      </c>
      <c r="F61" s="55">
        <v>9</v>
      </c>
      <c r="G61">
        <v>3470101670</v>
      </c>
      <c r="H61" t="s">
        <v>431</v>
      </c>
      <c r="I61" s="55" t="str">
        <f t="shared" si="1"/>
        <v>3470101670_特別養護老人ホーム瀬野川ホーム</v>
      </c>
    </row>
    <row r="62" spans="4:9" x14ac:dyDescent="0.45">
      <c r="D62" s="55" t="str">
        <f t="shared" si="0"/>
        <v>9広島市</v>
      </c>
      <c r="E62" s="55" t="s">
        <v>345</v>
      </c>
      <c r="F62" s="55">
        <v>9</v>
      </c>
      <c r="G62">
        <v>3470109343</v>
      </c>
      <c r="H62" t="s">
        <v>432</v>
      </c>
      <c r="I62" s="55" t="str">
        <f t="shared" si="1"/>
        <v>3470109343_特別養護老人ホーム矢野</v>
      </c>
    </row>
    <row r="63" spans="4:9" x14ac:dyDescent="0.45">
      <c r="D63" s="55" t="str">
        <f t="shared" si="0"/>
        <v>9広島市</v>
      </c>
      <c r="E63" s="55" t="s">
        <v>345</v>
      </c>
      <c r="F63" s="55">
        <v>9</v>
      </c>
      <c r="G63">
        <v>3470214457</v>
      </c>
      <c r="H63" t="s">
        <v>433</v>
      </c>
      <c r="I63" s="55" t="str">
        <f t="shared" si="1"/>
        <v>3470214457_ユニット型特別養護老人ホーム楽々園kisui</v>
      </c>
    </row>
    <row r="64" spans="4:9" x14ac:dyDescent="0.45">
      <c r="D64" s="55" t="str">
        <f t="shared" si="0"/>
        <v>9広島市</v>
      </c>
      <c r="E64" s="55" t="s">
        <v>345</v>
      </c>
      <c r="F64" s="55">
        <v>9</v>
      </c>
      <c r="G64">
        <v>3470214465</v>
      </c>
      <c r="H64" t="s">
        <v>434</v>
      </c>
      <c r="I64" s="55" t="str">
        <f t="shared" si="1"/>
        <v>3470214465_従来型特別養護老人ホーム楽々園kisui</v>
      </c>
    </row>
    <row r="65" spans="4:9" x14ac:dyDescent="0.45">
      <c r="D65" s="55" t="str">
        <f t="shared" si="0"/>
        <v>9広島市</v>
      </c>
      <c r="E65" s="55" t="s">
        <v>345</v>
      </c>
      <c r="F65" s="55">
        <v>9</v>
      </c>
      <c r="G65">
        <v>3470201587</v>
      </c>
      <c r="H65" t="s">
        <v>435</v>
      </c>
      <c r="I65" s="55" t="str">
        <f t="shared" si="1"/>
        <v>3470201587_特別養護老人ホームやすらぎの里</v>
      </c>
    </row>
    <row r="66" spans="4:9" x14ac:dyDescent="0.45">
      <c r="D66" s="55" t="str">
        <f t="shared" si="0"/>
        <v>9広島市</v>
      </c>
      <c r="E66" s="55" t="s">
        <v>345</v>
      </c>
      <c r="F66" s="55">
        <v>9</v>
      </c>
      <c r="G66">
        <v>3470203864</v>
      </c>
      <c r="H66" t="s">
        <v>436</v>
      </c>
      <c r="I66" s="55" t="str">
        <f t="shared" si="1"/>
        <v>3470203864_特別養護老人ホーム五日市あかり園</v>
      </c>
    </row>
    <row r="67" spans="4:9" x14ac:dyDescent="0.45">
      <c r="D67" s="55" t="str">
        <f t="shared" ref="D67:D88" si="3">F67&amp;E67</f>
        <v>9広島市</v>
      </c>
      <c r="E67" s="55" t="s">
        <v>345</v>
      </c>
      <c r="F67" s="55">
        <v>9</v>
      </c>
      <c r="G67">
        <v>3470202742</v>
      </c>
      <c r="H67" t="s">
        <v>437</v>
      </c>
      <c r="I67" s="55" t="str">
        <f t="shared" ref="I67:I88" si="4">G67&amp;"_"&amp;H67</f>
        <v>3470202742_特別養護老人ホーム鈴が峰</v>
      </c>
    </row>
    <row r="68" spans="4:9" x14ac:dyDescent="0.45">
      <c r="D68" s="55" t="str">
        <f t="shared" si="3"/>
        <v>9広島市</v>
      </c>
      <c r="E68" s="55" t="s">
        <v>345</v>
      </c>
      <c r="F68" s="55">
        <v>9</v>
      </c>
      <c r="G68">
        <v>3470201579</v>
      </c>
      <c r="H68" t="s">
        <v>438</v>
      </c>
      <c r="I68" s="55" t="str">
        <f t="shared" si="4"/>
        <v>3470201579_特別養護老人ホーム石内慈光園</v>
      </c>
    </row>
    <row r="69" spans="4:9" x14ac:dyDescent="0.45">
      <c r="D69" s="55" t="str">
        <f t="shared" si="3"/>
        <v>9広島市</v>
      </c>
      <c r="E69" s="55" t="s">
        <v>345</v>
      </c>
      <c r="F69" s="55">
        <v>9</v>
      </c>
      <c r="G69">
        <v>3470201264</v>
      </c>
      <c r="H69" t="s">
        <v>439</v>
      </c>
      <c r="I69" s="55" t="str">
        <f t="shared" si="4"/>
        <v>3470201264_特別養護老人ホーム陽光の家</v>
      </c>
    </row>
    <row r="70" spans="4:9" x14ac:dyDescent="0.45">
      <c r="D70" s="55" t="str">
        <f t="shared" si="3"/>
        <v>9広島市</v>
      </c>
      <c r="E70" s="55" t="s">
        <v>345</v>
      </c>
      <c r="F70" s="55">
        <v>9</v>
      </c>
      <c r="G70">
        <v>3470210976</v>
      </c>
      <c r="H70" t="s">
        <v>440</v>
      </c>
      <c r="I70" s="55" t="str">
        <f t="shared" si="4"/>
        <v>3470210976_特別養護老人ホームこころ三清荘</v>
      </c>
    </row>
    <row r="71" spans="4:9" x14ac:dyDescent="0.45">
      <c r="D71" s="55" t="str">
        <f t="shared" si="3"/>
        <v>9広島市</v>
      </c>
      <c r="E71" s="55" t="s">
        <v>345</v>
      </c>
      <c r="F71" s="55">
        <v>9</v>
      </c>
      <c r="G71">
        <v>3470213186</v>
      </c>
      <c r="H71" t="s">
        <v>441</v>
      </c>
      <c r="I71" s="55" t="str">
        <f t="shared" si="4"/>
        <v>3470213186_特別養護老人ホームいつかいち福寿苑</v>
      </c>
    </row>
    <row r="72" spans="4:9" x14ac:dyDescent="0.45">
      <c r="D72" s="55" t="str">
        <f t="shared" si="3"/>
        <v>9広島市</v>
      </c>
      <c r="E72" s="55" t="s">
        <v>345</v>
      </c>
      <c r="F72" s="55">
        <v>9</v>
      </c>
      <c r="G72">
        <v>3473300436</v>
      </c>
      <c r="H72" t="s">
        <v>442</v>
      </c>
      <c r="I72" s="55" t="str">
        <f t="shared" si="4"/>
        <v>3473300436_特別養護老人ホーム湯来保養園</v>
      </c>
    </row>
    <row r="73" spans="4:9" x14ac:dyDescent="0.45">
      <c r="D73" s="55" t="str">
        <f t="shared" si="3"/>
        <v>9広島市</v>
      </c>
      <c r="E73" s="55" t="s">
        <v>345</v>
      </c>
      <c r="F73" s="55">
        <v>9</v>
      </c>
      <c r="G73">
        <v>3470214473</v>
      </c>
      <c r="H73" t="s">
        <v>443</v>
      </c>
      <c r="I73" s="55" t="str">
        <f t="shared" si="4"/>
        <v>3470214473_特別養護老人ホーム　令和の郷</v>
      </c>
    </row>
    <row r="74" spans="4:9" x14ac:dyDescent="0.45">
      <c r="D74" s="55" t="str">
        <f t="shared" si="3"/>
        <v>9広島市</v>
      </c>
      <c r="E74" s="55" t="s">
        <v>345</v>
      </c>
      <c r="F74" s="55">
        <v>9</v>
      </c>
      <c r="G74">
        <v>3474000191</v>
      </c>
      <c r="H74" t="s">
        <v>444</v>
      </c>
      <c r="I74" s="55" t="str">
        <f t="shared" si="4"/>
        <v>3474000191_特別養護老人ホームあきまろ園</v>
      </c>
    </row>
    <row r="75" spans="4:9" x14ac:dyDescent="0.45">
      <c r="D75" s="55" t="str">
        <f t="shared" si="3"/>
        <v>9広島市</v>
      </c>
      <c r="E75" s="55" t="s">
        <v>345</v>
      </c>
      <c r="F75" s="55">
        <v>9</v>
      </c>
      <c r="G75">
        <v>3472502792</v>
      </c>
      <c r="H75" t="s">
        <v>445</v>
      </c>
      <c r="I75" s="55" t="str">
        <f t="shared" si="4"/>
        <v>3472502792_特別養護老人ホームユニット型大仙園</v>
      </c>
    </row>
    <row r="76" spans="4:9" x14ac:dyDescent="0.45">
      <c r="D76" s="55" t="str">
        <f t="shared" si="3"/>
        <v>9広島市</v>
      </c>
      <c r="E76" s="55" t="s">
        <v>345</v>
      </c>
      <c r="F76" s="55">
        <v>9</v>
      </c>
      <c r="G76">
        <v>3473800211</v>
      </c>
      <c r="H76" t="s">
        <v>446</v>
      </c>
      <c r="I76" s="55" t="str">
        <f t="shared" si="4"/>
        <v>3473800211_特別養護老人ホーム大仙園</v>
      </c>
    </row>
    <row r="77" spans="4:9" x14ac:dyDescent="0.45">
      <c r="D77" s="55" t="str">
        <f t="shared" si="3"/>
        <v>9広島市</v>
      </c>
      <c r="E77" s="55" t="s">
        <v>345</v>
      </c>
      <c r="F77" s="55">
        <v>9</v>
      </c>
      <c r="G77">
        <v>3472500424</v>
      </c>
      <c r="H77" t="s">
        <v>447</v>
      </c>
      <c r="I77" s="55" t="str">
        <f t="shared" si="4"/>
        <v>3472500424_特別養護老人ホーム御薗寮</v>
      </c>
    </row>
    <row r="78" spans="4:9" x14ac:dyDescent="0.45">
      <c r="D78" s="55" t="str">
        <f t="shared" si="3"/>
        <v>9広島市</v>
      </c>
      <c r="E78" s="55" t="s">
        <v>345</v>
      </c>
      <c r="F78" s="55">
        <v>9</v>
      </c>
      <c r="G78">
        <v>3472500630</v>
      </c>
      <c r="H78" t="s">
        <v>448</v>
      </c>
      <c r="I78" s="55" t="str">
        <f t="shared" si="4"/>
        <v>3472500630_特別養護老人ホーム造賀福祉園</v>
      </c>
    </row>
    <row r="79" spans="4:9" x14ac:dyDescent="0.45">
      <c r="D79" s="55" t="str">
        <f t="shared" si="3"/>
        <v>9広島市</v>
      </c>
      <c r="E79" s="55" t="s">
        <v>345</v>
      </c>
      <c r="F79" s="55">
        <v>9</v>
      </c>
      <c r="G79">
        <v>3472501950</v>
      </c>
      <c r="H79" t="s">
        <v>449</v>
      </c>
      <c r="I79" s="55" t="str">
        <f t="shared" si="4"/>
        <v>3472501950_特別養護老人ホームさくら園</v>
      </c>
    </row>
    <row r="80" spans="4:9" x14ac:dyDescent="0.45">
      <c r="D80" s="55" t="str">
        <f t="shared" si="3"/>
        <v>9広島市</v>
      </c>
      <c r="E80" s="55" t="s">
        <v>345</v>
      </c>
      <c r="F80" s="55">
        <v>9</v>
      </c>
      <c r="G80">
        <v>3472500580</v>
      </c>
      <c r="H80" t="s">
        <v>450</v>
      </c>
      <c r="I80" s="55" t="str">
        <f t="shared" si="4"/>
        <v>3472500580_特別養護老人ホーム桜が丘保養園</v>
      </c>
    </row>
    <row r="81" spans="4:9" x14ac:dyDescent="0.45">
      <c r="D81" s="55" t="str">
        <f t="shared" si="3"/>
        <v>9広島市</v>
      </c>
      <c r="E81" s="55" t="s">
        <v>345</v>
      </c>
      <c r="F81" s="55">
        <v>9</v>
      </c>
      <c r="G81">
        <v>3472500366</v>
      </c>
      <c r="H81" t="s">
        <v>451</v>
      </c>
      <c r="I81" s="55" t="str">
        <f t="shared" si="4"/>
        <v>3472500366_特別養護老人ホーム長寿苑</v>
      </c>
    </row>
    <row r="82" spans="4:9" x14ac:dyDescent="0.45">
      <c r="D82" s="55" t="str">
        <f t="shared" si="3"/>
        <v>9広島市</v>
      </c>
      <c r="E82" s="55" t="s">
        <v>345</v>
      </c>
      <c r="F82" s="55">
        <v>9</v>
      </c>
      <c r="G82">
        <v>3472500465</v>
      </c>
      <c r="H82" t="s">
        <v>452</v>
      </c>
      <c r="I82" s="55" t="str">
        <f t="shared" si="4"/>
        <v>3472500465_特別養護老人ホーム新生園</v>
      </c>
    </row>
    <row r="83" spans="4:9" x14ac:dyDescent="0.45">
      <c r="D83" s="55" t="str">
        <f t="shared" si="3"/>
        <v>9広島市</v>
      </c>
      <c r="E83" s="55" t="s">
        <v>345</v>
      </c>
      <c r="F83" s="55">
        <v>9</v>
      </c>
      <c r="G83">
        <v>3473800203</v>
      </c>
      <c r="H83" t="s">
        <v>453</v>
      </c>
      <c r="I83" s="55" t="str">
        <f t="shared" si="4"/>
        <v>3473800203_特別養護老人ホーム豊邑苑</v>
      </c>
    </row>
    <row r="84" spans="4:9" x14ac:dyDescent="0.45">
      <c r="D84" s="55" t="str">
        <f t="shared" si="3"/>
        <v>10広島市</v>
      </c>
      <c r="E84" s="55" t="s">
        <v>345</v>
      </c>
      <c r="F84" s="55">
        <v>10</v>
      </c>
      <c r="G84">
        <v>3490200767</v>
      </c>
      <c r="H84" t="s">
        <v>455</v>
      </c>
      <c r="I84" s="55" t="str">
        <f t="shared" si="4"/>
        <v>3490200767_地域密着型特別養護老人ホームリバーサイド中広</v>
      </c>
    </row>
    <row r="85" spans="4:9" x14ac:dyDescent="0.45">
      <c r="D85" s="55" t="str">
        <f t="shared" si="3"/>
        <v>10広島市</v>
      </c>
      <c r="E85" s="55" t="s">
        <v>345</v>
      </c>
      <c r="F85" s="55">
        <v>10</v>
      </c>
      <c r="G85">
        <v>3490200650</v>
      </c>
      <c r="H85" t="s">
        <v>456</v>
      </c>
      <c r="I85" s="55" t="str">
        <f t="shared" si="4"/>
        <v>3490200650_特別養護老人ホーム高取慈光園</v>
      </c>
    </row>
    <row r="86" spans="4:9" x14ac:dyDescent="0.45">
      <c r="D86" s="55" t="str">
        <f t="shared" si="3"/>
        <v>10広島市</v>
      </c>
      <c r="E86" s="55" t="s">
        <v>345</v>
      </c>
      <c r="F86" s="55">
        <v>10</v>
      </c>
      <c r="G86">
        <v>3490100439</v>
      </c>
      <c r="H86" t="s">
        <v>457</v>
      </c>
      <c r="I86" s="55" t="str">
        <f t="shared" si="4"/>
        <v>3490100439_特別養護老人ホーム第二高陽荘</v>
      </c>
    </row>
    <row r="87" spans="4:9" x14ac:dyDescent="0.45">
      <c r="D87" s="55" t="str">
        <f t="shared" si="3"/>
        <v>10広島市</v>
      </c>
      <c r="E87" s="55" t="s">
        <v>345</v>
      </c>
      <c r="F87" s="55">
        <v>10</v>
      </c>
      <c r="G87">
        <v>3490100694</v>
      </c>
      <c r="H87" t="s">
        <v>458</v>
      </c>
      <c r="I87" s="55" t="str">
        <f t="shared" si="4"/>
        <v>3490100694_特別養護老人ホーム山まゆ２号館（ﾕﾆｯﾄ型）</v>
      </c>
    </row>
    <row r="88" spans="4:9" x14ac:dyDescent="0.45">
      <c r="D88" s="55" t="str">
        <f t="shared" si="3"/>
        <v>10広島市</v>
      </c>
      <c r="E88" s="55" t="s">
        <v>345</v>
      </c>
      <c r="F88" s="55">
        <v>10</v>
      </c>
      <c r="G88">
        <v>3490200643</v>
      </c>
      <c r="H88" t="s">
        <v>459</v>
      </c>
      <c r="I88" s="55" t="str">
        <f t="shared" si="4"/>
        <v>3490200643_特別養護老人ホーム五日市あかり園　（ユニット型）</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調査票</vt:lpstr>
      <vt:lpstr>集計（調査票から転記）</vt:lpstr>
      <vt:lpstr>転記作業用</vt:lpstr>
      <vt:lpstr>プルダウン</vt:lpstr>
      <vt:lpstr>_4呉市</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2024-04-22T01:54:58Z</dcterms:created>
  <dcterms:modified xsi:type="dcterms:W3CDTF">2025-08-29T02:22:32Z</dcterms:modified>
</cp:coreProperties>
</file>