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8_{9EB87B70-E543-402D-B447-D83DBB683D38}" xr6:coauthVersionLast="47" xr6:coauthVersionMax="47" xr10:uidLastSave="{00000000-0000-0000-0000-000000000000}"/>
  <bookViews>
    <workbookView xWindow="1572" yWindow="144" windowWidth="12132" windowHeight="13656" tabRatio="785" firstSheet="2" activeTab="2" xr2:uid="{00000000-000D-0000-FFFF-FFFF00000000}"/>
  </bookViews>
  <sheets>
    <sheet name="表紙等_署用" sheetId="34" state="hidden" r:id="rId1"/>
    <sheet name="表紙等_本部" sheetId="15" state="hidden" r:id="rId2"/>
    <sheet name="設計書" sheetId="40" r:id="rId3"/>
    <sheet name="所属別事業量一覧表" sheetId="39" r:id="rId4"/>
    <sheet name="場所表_福山東_新規" sheetId="41" state="hidden" r:id="rId5"/>
    <sheet name="場所表_新規" sheetId="37" state="hidden" r:id="rId6"/>
    <sheet name="場所表_更新" sheetId="38" state="hidden" r:id="rId7"/>
    <sheet name="場所表_福山東_更新" sheetId="42" r:id="rId8"/>
    <sheet name="場所表_尾道_新規" sheetId="43" r:id="rId9"/>
    <sheet name="場所表_尾道_更新" sheetId="44" state="hidden" r:id="rId10"/>
    <sheet name="場所表_三原_新規" sheetId="45" r:id="rId11"/>
    <sheet name="場所表_三原_更新" sheetId="46" state="hidden" r:id="rId12"/>
  </sheets>
  <definedNames>
    <definedName name="COL_事業量" localSheetId="2">設計書!$E$5</definedName>
    <definedName name="COL_詳細情報" localSheetId="2">設計書!$C$5</definedName>
    <definedName name="COL_単位" localSheetId="2">設計書!$F$5</definedName>
    <definedName name="COL_塗装情報" localSheetId="3">所属別事業量一覧表!$E$8</definedName>
    <definedName name="COL_塗装情報" localSheetId="2">設計書!$D$5</definedName>
    <definedName name="COL_発注分類" localSheetId="3">所属別事業量一覧表!$A$8</definedName>
    <definedName name="COL_発注分類" localSheetId="2">設計書!$A$5</definedName>
    <definedName name="COL_幅員" localSheetId="2">設計書!$B$5</definedName>
    <definedName name="COUNT_SUM" localSheetId="3">所属別事業量一覧表!$F$15</definedName>
    <definedName name="EditCol" localSheetId="6">場所表_更新!$G$3:$G$7</definedName>
    <definedName name="EditCol" localSheetId="11">場所表_三原_更新!$G$3:$G$7</definedName>
    <definedName name="EditCol" localSheetId="10">場所表_三原_新規!$I$3:$I$19</definedName>
    <definedName name="EditCol" localSheetId="5">場所表_新規!$H$3:$H$7</definedName>
    <definedName name="EditCol" localSheetId="9">場所表_尾道_更新!$G$3:$G$7</definedName>
    <definedName name="EditCol" localSheetId="8">場所表_尾道_新規!$I$3:$I$72</definedName>
    <definedName name="EditCol" localSheetId="7">場所表_福山東_更新!$H$3:$H$94</definedName>
    <definedName name="EditCol" localSheetId="4">場所表_福山東_新規!$H$3:$H$7</definedName>
    <definedName name="EditRow" localSheetId="6">場所表_更新!$A$6:$I$6</definedName>
    <definedName name="EditRow" localSheetId="11">場所表_三原_更新!$A$6:$I$6</definedName>
    <definedName name="EditRow" localSheetId="10">場所表_三原_新規!$B$6:$L$6</definedName>
    <definedName name="EditRow" localSheetId="5">場所表_新規!$A$6:$J$6</definedName>
    <definedName name="EditRow" localSheetId="9">場所表_尾道_更新!$A$6:$I$6</definedName>
    <definedName name="EditRow" localSheetId="8">場所表_尾道_新規!$B$6:$L$6</definedName>
    <definedName name="EditRow" localSheetId="7">場所表_福山東_更新!$B$6:$K$6</definedName>
    <definedName name="EditRow" localSheetId="4">場所表_福山東_新規!$A$6:$J$6</definedName>
    <definedName name="EndCol" localSheetId="6">場所表_更新!$H$3:$H$7</definedName>
    <definedName name="EndCol" localSheetId="11">場所表_三原_更新!$H$3:$H$7</definedName>
    <definedName name="EndCol" localSheetId="10">場所表_三原_新規!$K$3:$K$19</definedName>
    <definedName name="EndCol" localSheetId="5">場所表_新規!$I$3:$I$7</definedName>
    <definedName name="EndCol" localSheetId="9">場所表_尾道_更新!$H$3:$H$7</definedName>
    <definedName name="EndCol" localSheetId="8">場所表_尾道_新規!$K$3:$K$72</definedName>
    <definedName name="EndCol" localSheetId="7">場所表_福山東_更新!$J$3:$J$94</definedName>
    <definedName name="EndCol" localSheetId="4">場所表_福山東_新規!$I$3:$I$7</definedName>
    <definedName name="EndRow" localSheetId="6">場所表_更新!$A$7:$I$7</definedName>
    <definedName name="EndRow" localSheetId="11">場所表_三原_更新!$A$7:$I$7</definedName>
    <definedName name="EndRow" localSheetId="10">場所表_三原_新規!$B$19:$L$19</definedName>
    <definedName name="EndRow" localSheetId="5">場所表_新規!$A$7:$J$7</definedName>
    <definedName name="EndRow" localSheetId="9">場所表_尾道_更新!$A$7:$I$7</definedName>
    <definedName name="EndRow" localSheetId="8">場所表_尾道_新規!$B$72:$L$72</definedName>
    <definedName name="EndRow" localSheetId="7">場所表_福山東_更新!$B$94:$K$94</definedName>
    <definedName name="EndRow" localSheetId="4">場所表_福山東_新規!$A$7:$J$7</definedName>
    <definedName name="INSERT_START" localSheetId="3">所属別事業量一覧表!$9:$9</definedName>
    <definedName name="INSERT_START" localSheetId="2">設計書!$7:$7</definedName>
    <definedName name="_xlnm.Print_Area" localSheetId="3">所属別事業量一覧表!$A$1:$BQ$15</definedName>
    <definedName name="_xlnm.Print_Area" localSheetId="6">場所表_更新!$A$1:$I$11</definedName>
    <definedName name="_xlnm.Print_Area" localSheetId="11">場所表_三原_更新!$A$1:$I$11</definedName>
    <definedName name="_xlnm.Print_Area" localSheetId="10">場所表_三原_新規!$A$1:$L$21</definedName>
    <definedName name="_xlnm.Print_Area" localSheetId="5">場所表_新規!$A$1:$J$9</definedName>
    <definedName name="_xlnm.Print_Area" localSheetId="9">場所表_尾道_更新!$A$1:$I$11</definedName>
    <definedName name="_xlnm.Print_Area" localSheetId="8">場所表_尾道_新規!$A$1:$L$74</definedName>
    <definedName name="_xlnm.Print_Area" localSheetId="7">場所表_福山東_更新!$A$1:$K$98</definedName>
    <definedName name="_xlnm.Print_Area" localSheetId="4">場所表_福山東_新規!$A$1:$J$9</definedName>
    <definedName name="_xlnm.Print_Area" localSheetId="2">設計書!$A$1:$H$23</definedName>
    <definedName name="_xlnm.Print_Area" localSheetId="0">表紙等_署用!$A$1:$H$78</definedName>
    <definedName name="_xlnm.Print_Area" localSheetId="1">表紙等_本部!$A$1:$I$78</definedName>
    <definedName name="_xlnm.Print_Titles" localSheetId="6">場所表_更新!$2:$4</definedName>
    <definedName name="_xlnm.Print_Titles" localSheetId="11">場所表_三原_更新!$2:$4</definedName>
    <definedName name="_xlnm.Print_Titles" localSheetId="10">場所表_三原_新規!$2:$4</definedName>
    <definedName name="_xlnm.Print_Titles" localSheetId="5">場所表_新規!$2:$4</definedName>
    <definedName name="_xlnm.Print_Titles" localSheetId="9">場所表_尾道_更新!$2:$4</definedName>
    <definedName name="_xlnm.Print_Titles" localSheetId="8">場所表_尾道_新規!$2:$4</definedName>
    <definedName name="_xlnm.Print_Titles" localSheetId="7">場所表_福山東_更新!$2:$4</definedName>
    <definedName name="_xlnm.Print_Titles" localSheetId="4">場所表_福山東_新規!$2:$4</definedName>
    <definedName name="PS_1" localSheetId="3">所属別事業量一覧表!$BJ$6</definedName>
    <definedName name="PS_10" localSheetId="3">所属別事業量一覧表!$V$6</definedName>
    <definedName name="PS_11" localSheetId="3">所属別事業量一覧表!$X$6</definedName>
    <definedName name="PS_12" localSheetId="3">所属別事業量一覧表!$AL$6</definedName>
    <definedName name="PS_13" localSheetId="3">所属別事業量一覧表!$AD$6</definedName>
    <definedName name="PS_14" localSheetId="3">所属別事業量一覧表!$AJ$6</definedName>
    <definedName name="PS_15" localSheetId="3">所属別事業量一覧表!$BL$6</definedName>
    <definedName name="PS_16" localSheetId="3">所属別事業量一覧表!$P$6</definedName>
    <definedName name="PS_17" localSheetId="3">所属別事業量一覧表!$BF$6</definedName>
    <definedName name="PS_18" localSheetId="3">所属別事業量一覧表!$Z$6</definedName>
    <definedName name="PS_19" localSheetId="3">所属別事業量一覧表!$AT$6</definedName>
    <definedName name="PS_2" localSheetId="3">所属別事業量一覧表!$BN$6</definedName>
    <definedName name="PS_20" localSheetId="3">所属別事業量一覧表!$AV$6</definedName>
    <definedName name="PS_21" localSheetId="3">所属別事業量一覧表!$AX$6</definedName>
    <definedName name="PS_22" localSheetId="3">所属別事業量一覧表!$AP$6</definedName>
    <definedName name="PS_23" localSheetId="3">所属別事業量一覧表!$AN$6</definedName>
    <definedName name="PS_24" localSheetId="3">所属別事業量一覧表!$AZ$6</definedName>
    <definedName name="PS_25" localSheetId="3">所属別事業量一覧表!$BD$6</definedName>
    <definedName name="PS_26" localSheetId="3">所属別事業量一覧表!$BB$6</definedName>
    <definedName name="PS_27" localSheetId="3">所属別事業量一覧表!$BH$6</definedName>
    <definedName name="PS_28" localSheetId="3">所属別事業量一覧表!$N$6</definedName>
    <definedName name="PS_29" localSheetId="3">所属別事業量一覧表!$J$6</definedName>
    <definedName name="PS_3" localSheetId="3">所属別事業量一覧表!$H$6</definedName>
    <definedName name="PS_30" localSheetId="3">所属別事業量一覧表!$AR$6</definedName>
    <definedName name="PS_31" localSheetId="3">所属別事業量一覧表!$R$6</definedName>
    <definedName name="PS_4" localSheetId="3">所属別事業量一覧表!$F$6</definedName>
    <definedName name="PS_5" localSheetId="3">所属別事業量一覧表!$L$6</definedName>
    <definedName name="PS_6" localSheetId="3">所属別事業量一覧表!$AB$6</definedName>
    <definedName name="PS_7" localSheetId="3">所属別事業量一覧表!$AF$6</definedName>
    <definedName name="PS_8" localSheetId="3">所属別事業量一覧表!$AH$6</definedName>
    <definedName name="PS_9" localSheetId="3">所属別事業量一覧表!$T$6</definedName>
    <definedName name="StartCol" localSheetId="6">場所表_更新!$F$3:$F$7</definedName>
    <definedName name="StartCol" localSheetId="11">場所表_三原_更新!$F$3:$F$7</definedName>
    <definedName name="StartCol" localSheetId="10">場所表_三原_新規!$H$3:$H$19</definedName>
    <definedName name="StartCol" localSheetId="5">場所表_新規!$G$3:$G$7</definedName>
    <definedName name="StartCol" localSheetId="9">場所表_尾道_更新!$F$3:$F$7</definedName>
    <definedName name="StartCol" localSheetId="8">場所表_尾道_新規!$H$3:$H$72</definedName>
    <definedName name="StartCol" localSheetId="7">場所表_福山東_更新!$G$3:$G$94</definedName>
    <definedName name="StartCol" localSheetId="4">場所表_福山東_新規!$G$3:$G$7</definedName>
    <definedName name="StartRow" localSheetId="6">場所表_更新!$A$5:$I$5</definedName>
    <definedName name="StartRow" localSheetId="11">場所表_三原_更新!$A$5:$I$5</definedName>
    <definedName name="StartRow" localSheetId="10">場所表_三原_新規!$B$5:$L$5</definedName>
    <definedName name="StartRow" localSheetId="5">場所表_新規!$A$5:$J$5</definedName>
    <definedName name="StartRow" localSheetId="9">場所表_尾道_更新!$A$5:$I$5</definedName>
    <definedName name="StartRow" localSheetId="8">場所表_尾道_新規!$B$5:$L$5</definedName>
    <definedName name="StartRow" localSheetId="7">場所表_福山東_更新!$B$5:$K$5</definedName>
    <definedName name="StartRow" localSheetId="4">場所表_福山東_新規!$A$5:$J$5</definedName>
    <definedName name="データ" localSheetId="3">所属別事業量一覧表!$A$6:$BO$14</definedName>
    <definedName name="一覧表" localSheetId="3">所属別事業量一覧表!$A$9:$BO$14</definedName>
    <definedName name="一覧表" localSheetId="6">場所表_更新!$A$5:$L$7</definedName>
    <definedName name="一覧表" localSheetId="11">場所表_三原_更新!$A$5:$L$7</definedName>
    <definedName name="一覧表" localSheetId="10">場所表_三原_新規!$B$5:$O$19</definedName>
    <definedName name="一覧表" localSheetId="5">場所表_新規!$A$5:$M$7</definedName>
    <definedName name="一覧表" localSheetId="9">場所表_尾道_更新!$A$5:$L$7</definedName>
    <definedName name="一覧表" localSheetId="8">場所表_尾道_新規!$B$5:$O$72</definedName>
    <definedName name="一覧表" localSheetId="7">場所表_福山東_更新!$B$5:$N$94</definedName>
    <definedName name="一覧表" localSheetId="4">場所表_福山東_新規!$A$5:$M$7</definedName>
    <definedName name="一覧表" localSheetId="2">設計書!$A$6:$H$11</definedName>
    <definedName name="監督員" localSheetId="0">表紙等_署用!$C$37</definedName>
    <definedName name="規制番号" localSheetId="6">場所表_更新!$J$2</definedName>
    <definedName name="規制番号" localSheetId="11">場所表_三原_更新!$J$2</definedName>
    <definedName name="規制番号" localSheetId="9">場所表_尾道_更新!$J$2</definedName>
    <definedName name="規制番号" localSheetId="7">場所表_福山東_更新!$L$2</definedName>
    <definedName name="区分" localSheetId="10">場所表_三原_新規!$C$2</definedName>
    <definedName name="区分" localSheetId="5">場所表_新規!$B$2</definedName>
    <definedName name="区分" localSheetId="8">場所表_尾道_新規!$C$2</definedName>
    <definedName name="区分" localSheetId="4">場所表_福山東_新規!$B$2</definedName>
    <definedName name="警察署名" localSheetId="6">場所表_更新!$I$1</definedName>
    <definedName name="警察署名" localSheetId="11">場所表_三原_更新!$I$1</definedName>
    <definedName name="警察署名" localSheetId="10">場所表_三原_新規!$L$1</definedName>
    <definedName name="警察署名" localSheetId="5">場所表_新規!$J$1</definedName>
    <definedName name="警察署名" localSheetId="9">場所表_尾道_更新!$I$1</definedName>
    <definedName name="警察署名" localSheetId="8">場所表_尾道_新規!$L$1</definedName>
    <definedName name="警察署名" localSheetId="7">場所表_福山東_更新!$K$1</definedName>
    <definedName name="警察署名" localSheetId="4">場所表_福山東_新規!$J$1</definedName>
    <definedName name="警察署名" localSheetId="0">表紙等_署用!$A$46</definedName>
    <definedName name="検査員" localSheetId="0">表紙等_署用!$C$40</definedName>
    <definedName name="交_通_規_制_課">設計書!$H$3</definedName>
    <definedName name="交通整理員" localSheetId="2">設計書!$D$13:$G$16</definedName>
    <definedName name="交通整理員Ａ" localSheetId="2">設計書!$E$13</definedName>
    <definedName name="交通整理員Ａ_夜間" localSheetId="2">設計書!$E$14</definedName>
    <definedName name="交通整理員B" localSheetId="2">設計書!$E$15</definedName>
    <definedName name="交通整理員Ｂ_夜間" localSheetId="2">設計書!$E$16</definedName>
    <definedName name="工事期間" localSheetId="0">表紙等_署用!$C$33</definedName>
    <definedName name="工事種別" localSheetId="0">表紙等_署用!$A$58</definedName>
    <definedName name="工事場所" localSheetId="0">表紙等_署用!$C$28</definedName>
    <definedName name="工事場所箇所数" localSheetId="0">表紙等_署用!$K$30</definedName>
    <definedName name="工事内容" localSheetId="0">表紙等_署用!$A$60</definedName>
    <definedName name="工事番号" localSheetId="0">表紙等_署用!$K$1</definedName>
    <definedName name="工事費" localSheetId="0">表紙等_署用!$B$68</definedName>
    <definedName name="工事名称" localSheetId="0">表紙等_署用!$C$22</definedName>
    <definedName name="更新合計" localSheetId="6">場所表_更新!$D$8</definedName>
    <definedName name="更新合計" localSheetId="11">場所表_三原_更新!$D$8</definedName>
    <definedName name="更新合計" localSheetId="9">場所表_尾道_更新!$D$8</definedName>
    <definedName name="更新合計" localSheetId="7">場所表_福山東_更新!$E$95</definedName>
    <definedName name="合計" localSheetId="2">設計書!$H$23</definedName>
    <definedName name="事業量" localSheetId="6">場所表_更新!$F$3:$I$7</definedName>
    <definedName name="事業量" localSheetId="11">場所表_三原_更新!$F$3:$I$7</definedName>
    <definedName name="事業量" localSheetId="10">場所表_三原_新規!$H$3:$L$19</definedName>
    <definedName name="事業量" localSheetId="5">場所表_新規!$G$3:$J$7</definedName>
    <definedName name="事業量" localSheetId="9">場所表_尾道_更新!$F$3:$I$7</definedName>
    <definedName name="事業量" localSheetId="8">場所表_尾道_新規!$H$3:$L$72</definedName>
    <definedName name="事業量" localSheetId="7">場所表_福山東_更新!$G$3:$K$94</definedName>
    <definedName name="事業量" localSheetId="4">場所表_福山東_新規!$G$3:$J$7</definedName>
    <definedName name="事業量新規更新合計" localSheetId="6">場所表_更新!$F$3:$H$11</definedName>
    <definedName name="事業量新規更新合計" localSheetId="11">場所表_三原_更新!$F$3:$H$11</definedName>
    <definedName name="事業量新規更新合計" localSheetId="9">場所表_尾道_更新!$F$3:$H$11</definedName>
    <definedName name="事業量新規更新合計" localSheetId="7">場所表_福山東_更新!$G$3:$J$98</definedName>
    <definedName name="事業量新規合計" localSheetId="10">場所表_三原_新規!$H$3:$K$21</definedName>
    <definedName name="事業量新規合計" localSheetId="5">場所表_新規!$G$3:$I$9</definedName>
    <definedName name="事業量新規合計" localSheetId="8">場所表_尾道_新規!$H$3:$K$74</definedName>
    <definedName name="事業量新規合計" localSheetId="4">場所表_福山東_新規!$G$3:$I$9</definedName>
    <definedName name="場所" localSheetId="6">場所表_更新!$L$2</definedName>
    <definedName name="場所" localSheetId="11">場所表_三原_更新!$L$2</definedName>
    <definedName name="場所" localSheetId="10">場所表_三原_新規!$O$2</definedName>
    <definedName name="場所" localSheetId="5">場所表_新規!$M$2</definedName>
    <definedName name="場所" localSheetId="9">場所表_尾道_更新!$L$2</definedName>
    <definedName name="場所" localSheetId="8">場所表_尾道_新規!$O$2</definedName>
    <definedName name="場所" localSheetId="7">場所表_福山東_更新!$N$2</definedName>
    <definedName name="場所" localSheetId="4">場所表_福山東_新規!$M$2</definedName>
    <definedName name="新規更新合計" localSheetId="6">場所表_更新!$A$10:$I$11</definedName>
    <definedName name="新規更新合計" localSheetId="11">場所表_三原_更新!$A$10:$I$11</definedName>
    <definedName name="新規更新合計" localSheetId="9">場所表_尾道_更新!$A$10:$I$11</definedName>
    <definedName name="新規更新合計" localSheetId="7">場所表_福山東_更新!$B$97:$K$98</definedName>
    <definedName name="新規更新合計値" localSheetId="6">場所表_更新!$D$10</definedName>
    <definedName name="新規更新合計値" localSheetId="11">場所表_三原_更新!$D$10</definedName>
    <definedName name="新規更新合計値" localSheetId="9">場所表_尾道_更新!$D$10</definedName>
    <definedName name="新規更新合計値" localSheetId="7">場所表_福山東_更新!$E$97</definedName>
    <definedName name="新規合計" localSheetId="10">場所表_三原_新規!$F$20</definedName>
    <definedName name="新規合計" localSheetId="5">場所表_新規!$E$8</definedName>
    <definedName name="新規合計" localSheetId="8">場所表_尾道_新規!$F$73</definedName>
    <definedName name="新規合計" localSheetId="4">場所表_福山東_新規!$E$8</definedName>
    <definedName name="数" localSheetId="6">場所表_更新!$E$2</definedName>
    <definedName name="数" localSheetId="11">場所表_三原_更新!$E$2</definedName>
    <definedName name="数" localSheetId="10">場所表_三原_新規!$G$2</definedName>
    <definedName name="数" localSheetId="5">場所表_新規!$F$2</definedName>
    <definedName name="数" localSheetId="9">場所表_尾道_更新!$E$2</definedName>
    <definedName name="数" localSheetId="8">場所表_尾道_新規!$G$2</definedName>
    <definedName name="数" localSheetId="7">場所表_福山東_更新!$F$2</definedName>
    <definedName name="数" localSheetId="4">場所表_福山東_新規!$F$2</definedName>
    <definedName name="整理番号" localSheetId="10">場所表_三原_新規!$M$2</definedName>
    <definedName name="整理番号" localSheetId="5">場所表_新規!$K$2</definedName>
    <definedName name="整理番号" localSheetId="8">場所表_尾道_新規!$M$2</definedName>
    <definedName name="整理番号" localSheetId="4">場所表_福山東_新規!$K$2</definedName>
    <definedName name="単位" localSheetId="6">場所表_更新!$F$4:$H$4</definedName>
    <definedName name="単位" localSheetId="11">場所表_三原_更新!$F$4:$H$4</definedName>
    <definedName name="単位" localSheetId="10">場所表_三原_新規!$H$4:$K$4</definedName>
    <definedName name="単位" localSheetId="5">場所表_新規!$G$4:$I$4</definedName>
    <definedName name="単位" localSheetId="9">場所表_尾道_更新!$F$4:$H$4</definedName>
    <definedName name="単位" localSheetId="8">場所表_尾道_新規!$H$4:$K$4</definedName>
    <definedName name="単位" localSheetId="7">場所表_福山東_更新!$G$4:$J$4</definedName>
    <definedName name="単位" localSheetId="4">場所表_福山東_新規!$G$4:$I$4</definedName>
    <definedName name="単価" localSheetId="2">設計書!$G$5</definedName>
    <definedName name="道路種別" localSheetId="6">場所表_更新!$K$2</definedName>
    <definedName name="道路種別" localSheetId="11">場所表_三原_更新!$K$2</definedName>
    <definedName name="道路種別" localSheetId="10">場所表_三原_新規!$N$2</definedName>
    <definedName name="道路種別" localSheetId="5">場所表_新規!$L$2</definedName>
    <definedName name="道路種別" localSheetId="9">場所表_尾道_更新!$K$2</definedName>
    <definedName name="道路種別" localSheetId="8">場所表_尾道_新規!$N$2</definedName>
    <definedName name="道路種別" localSheetId="7">場所表_福山東_更新!$M$2</definedName>
    <definedName name="道路種別" localSheetId="4">場所表_福山東_新規!$L$2</definedName>
    <definedName name="特記事項" localSheetId="0">表紙等_署用!$A$62</definedName>
    <definedName name="年月" localSheetId="0">表紙等_署用!$K$2</definedName>
    <definedName name="発注分類" localSheetId="6">場所表_更新!$F$3:$H$3</definedName>
    <definedName name="発注分類" localSheetId="11">場所表_三原_更新!$F$3:$H$3</definedName>
    <definedName name="発注分類" localSheetId="10">場所表_三原_新規!$H$3:$K$3</definedName>
    <definedName name="発注分類" localSheetId="5">場所表_新規!$G$3:$I$3</definedName>
    <definedName name="発注分類" localSheetId="9">場所表_尾道_更新!$F$3:$H$3</definedName>
    <definedName name="発注分類" localSheetId="8">場所表_尾道_新規!$H$3:$K$3</definedName>
    <definedName name="発注分類" localSheetId="7">場所表_福山東_更新!$G$3:$J$3</definedName>
    <definedName name="発注分類" localSheetId="4">場所表_福山東_新規!$G$3:$I$3</definedName>
    <definedName name="備考" localSheetId="6">場所表_更新!$I$3</definedName>
    <definedName name="備考" localSheetId="11">場所表_三原_更新!$I$3</definedName>
    <definedName name="備考" localSheetId="10">場所表_三原_新規!$L$3</definedName>
    <definedName name="備考" localSheetId="5">場所表_新規!$J$3</definedName>
    <definedName name="備考" localSheetId="9">場所表_尾道_更新!$I$3</definedName>
    <definedName name="備考" localSheetId="8">場所表_尾道_新規!$L$3</definedName>
    <definedName name="備考" localSheetId="7">場所表_福山東_更新!$K$3</definedName>
    <definedName name="備考" localSheetId="4">場所表_福山東_新規!$J$3</definedName>
    <definedName name="標示種別" localSheetId="6">場所表_更新!$D$2</definedName>
    <definedName name="標示種別" localSheetId="11">場所表_三原_更新!$D$2</definedName>
    <definedName name="標示種別" localSheetId="10">場所表_三原_新規!$F$2</definedName>
    <definedName name="標示種別" localSheetId="5">場所表_新規!$E$2</definedName>
    <definedName name="標示種別" localSheetId="9">場所表_尾道_更新!$D$2</definedName>
    <definedName name="標示種別" localSheetId="8">場所表_尾道_新規!$F$2</definedName>
    <definedName name="標示種別" localSheetId="7">場所表_福山東_更新!$E$2</definedName>
    <definedName name="標示種別" localSheetId="4">場所表_福山東_新規!$E$2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43" l="1"/>
  <c r="C22" i="43" s="1"/>
  <c r="D22" i="43"/>
  <c r="E22" i="43"/>
  <c r="D10" i="46"/>
  <c r="A10" i="46"/>
  <c r="H9" i="46"/>
  <c r="G9" i="46"/>
  <c r="F9" i="46"/>
  <c r="H8" i="46"/>
  <c r="G8" i="46"/>
  <c r="F8" i="46"/>
  <c r="A8" i="46"/>
  <c r="M7" i="46"/>
  <c r="C7" i="46"/>
  <c r="B7" i="46"/>
  <c r="A7" i="46"/>
  <c r="M6" i="46"/>
  <c r="C6" i="46"/>
  <c r="B6" i="46"/>
  <c r="A6" i="46"/>
  <c r="M5" i="46"/>
  <c r="C5" i="46"/>
  <c r="B5" i="46"/>
  <c r="A5" i="46"/>
  <c r="J21" i="45"/>
  <c r="J20" i="45"/>
  <c r="P18" i="45"/>
  <c r="E18" i="45"/>
  <c r="D18" i="45"/>
  <c r="B18" i="45"/>
  <c r="C18" i="45" s="1"/>
  <c r="P17" i="45"/>
  <c r="E17" i="45"/>
  <c r="D17" i="45"/>
  <c r="B17" i="45"/>
  <c r="C17" i="45" s="1"/>
  <c r="P16" i="45"/>
  <c r="E16" i="45"/>
  <c r="D16" i="45"/>
  <c r="B16" i="45"/>
  <c r="C16" i="45" s="1"/>
  <c r="P15" i="45"/>
  <c r="E15" i="45"/>
  <c r="D15" i="45"/>
  <c r="B15" i="45"/>
  <c r="C15" i="45" s="1"/>
  <c r="P14" i="45"/>
  <c r="E14" i="45"/>
  <c r="D14" i="45"/>
  <c r="B14" i="45"/>
  <c r="C14" i="45" s="1"/>
  <c r="P13" i="45"/>
  <c r="E13" i="45"/>
  <c r="D13" i="45"/>
  <c r="B13" i="45"/>
  <c r="C13" i="45" s="1"/>
  <c r="P12" i="45"/>
  <c r="E12" i="45"/>
  <c r="D12" i="45"/>
  <c r="B12" i="45"/>
  <c r="C12" i="45" s="1"/>
  <c r="P11" i="45"/>
  <c r="E11" i="45"/>
  <c r="D11" i="45"/>
  <c r="B11" i="45"/>
  <c r="C11" i="45" s="1"/>
  <c r="P10" i="45"/>
  <c r="E10" i="45"/>
  <c r="D10" i="45"/>
  <c r="B10" i="45"/>
  <c r="C10" i="45" s="1"/>
  <c r="P9" i="45"/>
  <c r="E9" i="45"/>
  <c r="D9" i="45"/>
  <c r="B9" i="45"/>
  <c r="C9" i="45" s="1"/>
  <c r="P8" i="45"/>
  <c r="E8" i="45"/>
  <c r="D8" i="45"/>
  <c r="B8" i="45"/>
  <c r="C8" i="45" s="1"/>
  <c r="P7" i="45"/>
  <c r="E7" i="45"/>
  <c r="D7" i="45"/>
  <c r="B7" i="45"/>
  <c r="C7" i="45" s="1"/>
  <c r="K21" i="45"/>
  <c r="I21" i="45"/>
  <c r="H21" i="45"/>
  <c r="K20" i="45"/>
  <c r="I20" i="45"/>
  <c r="H20" i="45"/>
  <c r="B20" i="45"/>
  <c r="P19" i="45"/>
  <c r="E19" i="45"/>
  <c r="D19" i="45"/>
  <c r="B19" i="45"/>
  <c r="C19" i="45" s="1"/>
  <c r="P6" i="45"/>
  <c r="E6" i="45"/>
  <c r="D6" i="45"/>
  <c r="B6" i="45"/>
  <c r="C6" i="45" s="1"/>
  <c r="P5" i="45"/>
  <c r="E5" i="45"/>
  <c r="D5" i="45"/>
  <c r="B5" i="45"/>
  <c r="C5" i="45" s="1"/>
  <c r="D10" i="44"/>
  <c r="A10" i="44"/>
  <c r="H9" i="44"/>
  <c r="G9" i="44"/>
  <c r="F9" i="44"/>
  <c r="H8" i="44"/>
  <c r="G8" i="44"/>
  <c r="F8" i="44"/>
  <c r="A8" i="44"/>
  <c r="M7" i="44"/>
  <c r="C7" i="44"/>
  <c r="B7" i="44"/>
  <c r="A7" i="44"/>
  <c r="M6" i="44"/>
  <c r="C6" i="44"/>
  <c r="B6" i="44"/>
  <c r="A6" i="44"/>
  <c r="M5" i="44"/>
  <c r="C5" i="44"/>
  <c r="B5" i="44"/>
  <c r="A5" i="44"/>
  <c r="J74" i="43"/>
  <c r="J73" i="43"/>
  <c r="P71" i="43"/>
  <c r="E71" i="43"/>
  <c r="D71" i="43"/>
  <c r="B71" i="43"/>
  <c r="C71" i="43" s="1"/>
  <c r="P70" i="43"/>
  <c r="E70" i="43"/>
  <c r="D70" i="43"/>
  <c r="B70" i="43"/>
  <c r="C70" i="43" s="1"/>
  <c r="P69" i="43"/>
  <c r="E69" i="43"/>
  <c r="D69" i="43"/>
  <c r="B69" i="43"/>
  <c r="C69" i="43" s="1"/>
  <c r="P68" i="43"/>
  <c r="E68" i="43"/>
  <c r="D68" i="43"/>
  <c r="B68" i="43"/>
  <c r="C68" i="43" s="1"/>
  <c r="P67" i="43"/>
  <c r="E67" i="43"/>
  <c r="D67" i="43"/>
  <c r="B67" i="43"/>
  <c r="C67" i="43" s="1"/>
  <c r="P66" i="43"/>
  <c r="E66" i="43"/>
  <c r="D66" i="43"/>
  <c r="B66" i="43"/>
  <c r="C66" i="43" s="1"/>
  <c r="P65" i="43"/>
  <c r="E65" i="43"/>
  <c r="D65" i="43"/>
  <c r="B65" i="43"/>
  <c r="C65" i="43" s="1"/>
  <c r="P64" i="43"/>
  <c r="E64" i="43"/>
  <c r="D64" i="43"/>
  <c r="B64" i="43"/>
  <c r="C64" i="43" s="1"/>
  <c r="P63" i="43"/>
  <c r="E63" i="43"/>
  <c r="D63" i="43"/>
  <c r="B63" i="43"/>
  <c r="C63" i="43" s="1"/>
  <c r="P62" i="43"/>
  <c r="E62" i="43"/>
  <c r="D62" i="43"/>
  <c r="B62" i="43"/>
  <c r="C62" i="43" s="1"/>
  <c r="P61" i="43"/>
  <c r="E61" i="43"/>
  <c r="D61" i="43"/>
  <c r="B61" i="43"/>
  <c r="C61" i="43" s="1"/>
  <c r="P60" i="43"/>
  <c r="E60" i="43"/>
  <c r="D60" i="43"/>
  <c r="B60" i="43"/>
  <c r="C60" i="43" s="1"/>
  <c r="P59" i="43"/>
  <c r="E59" i="43"/>
  <c r="D59" i="43"/>
  <c r="B59" i="43"/>
  <c r="C59" i="43" s="1"/>
  <c r="P58" i="43"/>
  <c r="E58" i="43"/>
  <c r="D58" i="43"/>
  <c r="B58" i="43"/>
  <c r="C58" i="43" s="1"/>
  <c r="P57" i="43"/>
  <c r="E57" i="43"/>
  <c r="D57" i="43"/>
  <c r="B57" i="43"/>
  <c r="C57" i="43" s="1"/>
  <c r="P56" i="43"/>
  <c r="E56" i="43"/>
  <c r="D56" i="43"/>
  <c r="B56" i="43"/>
  <c r="C56" i="43" s="1"/>
  <c r="P55" i="43"/>
  <c r="E55" i="43"/>
  <c r="D55" i="43"/>
  <c r="B55" i="43"/>
  <c r="C55" i="43" s="1"/>
  <c r="P54" i="43"/>
  <c r="E54" i="43"/>
  <c r="D54" i="43"/>
  <c r="B54" i="43"/>
  <c r="C54" i="43" s="1"/>
  <c r="P53" i="43"/>
  <c r="E53" i="43"/>
  <c r="D53" i="43"/>
  <c r="B53" i="43"/>
  <c r="C53" i="43" s="1"/>
  <c r="P52" i="43"/>
  <c r="E52" i="43"/>
  <c r="D52" i="43"/>
  <c r="B52" i="43"/>
  <c r="C52" i="43" s="1"/>
  <c r="P51" i="43"/>
  <c r="E51" i="43"/>
  <c r="D51" i="43"/>
  <c r="B51" i="43"/>
  <c r="C51" i="43" s="1"/>
  <c r="P50" i="43"/>
  <c r="E50" i="43"/>
  <c r="D50" i="43"/>
  <c r="B50" i="43"/>
  <c r="C50" i="43" s="1"/>
  <c r="P49" i="43"/>
  <c r="E49" i="43"/>
  <c r="D49" i="43"/>
  <c r="B49" i="43"/>
  <c r="C49" i="43" s="1"/>
  <c r="P48" i="43"/>
  <c r="E48" i="43"/>
  <c r="D48" i="43"/>
  <c r="B48" i="43"/>
  <c r="C48" i="43" s="1"/>
  <c r="P47" i="43"/>
  <c r="E47" i="43"/>
  <c r="D47" i="43"/>
  <c r="B47" i="43"/>
  <c r="C47" i="43" s="1"/>
  <c r="P46" i="43"/>
  <c r="E46" i="43"/>
  <c r="D46" i="43"/>
  <c r="B46" i="43"/>
  <c r="C46" i="43" s="1"/>
  <c r="P45" i="43"/>
  <c r="E45" i="43"/>
  <c r="D45" i="43"/>
  <c r="B45" i="43"/>
  <c r="C45" i="43" s="1"/>
  <c r="P44" i="43"/>
  <c r="E44" i="43"/>
  <c r="D44" i="43"/>
  <c r="B44" i="43"/>
  <c r="C44" i="43" s="1"/>
  <c r="P43" i="43"/>
  <c r="E43" i="43"/>
  <c r="D43" i="43"/>
  <c r="B43" i="43"/>
  <c r="C43" i="43" s="1"/>
  <c r="P42" i="43"/>
  <c r="E42" i="43"/>
  <c r="D42" i="43"/>
  <c r="B42" i="43"/>
  <c r="C42" i="43" s="1"/>
  <c r="P41" i="43"/>
  <c r="E41" i="43"/>
  <c r="D41" i="43"/>
  <c r="B41" i="43"/>
  <c r="C41" i="43" s="1"/>
  <c r="P40" i="43"/>
  <c r="E40" i="43"/>
  <c r="D40" i="43"/>
  <c r="B40" i="43"/>
  <c r="C40" i="43" s="1"/>
  <c r="P39" i="43"/>
  <c r="E39" i="43"/>
  <c r="D39" i="43"/>
  <c r="B39" i="43"/>
  <c r="C39" i="43" s="1"/>
  <c r="P38" i="43"/>
  <c r="E38" i="43"/>
  <c r="D38" i="43"/>
  <c r="B38" i="43"/>
  <c r="C38" i="43" s="1"/>
  <c r="P37" i="43"/>
  <c r="E37" i="43"/>
  <c r="D37" i="43"/>
  <c r="B37" i="43"/>
  <c r="C37" i="43" s="1"/>
  <c r="P36" i="43"/>
  <c r="E36" i="43"/>
  <c r="D36" i="43"/>
  <c r="B36" i="43"/>
  <c r="C36" i="43" s="1"/>
  <c r="P35" i="43"/>
  <c r="E35" i="43"/>
  <c r="D35" i="43"/>
  <c r="B35" i="43"/>
  <c r="C35" i="43" s="1"/>
  <c r="P34" i="43"/>
  <c r="E34" i="43"/>
  <c r="D34" i="43"/>
  <c r="B34" i="43"/>
  <c r="C34" i="43" s="1"/>
  <c r="P33" i="43"/>
  <c r="E33" i="43"/>
  <c r="D33" i="43"/>
  <c r="B33" i="43"/>
  <c r="C33" i="43" s="1"/>
  <c r="P32" i="43"/>
  <c r="E32" i="43"/>
  <c r="D32" i="43"/>
  <c r="B32" i="43"/>
  <c r="C32" i="43" s="1"/>
  <c r="P31" i="43"/>
  <c r="E31" i="43"/>
  <c r="D31" i="43"/>
  <c r="B31" i="43"/>
  <c r="C31" i="43" s="1"/>
  <c r="P30" i="43"/>
  <c r="E30" i="43"/>
  <c r="D30" i="43"/>
  <c r="B30" i="43"/>
  <c r="C30" i="43" s="1"/>
  <c r="P29" i="43"/>
  <c r="E29" i="43"/>
  <c r="D29" i="43"/>
  <c r="B29" i="43"/>
  <c r="C29" i="43" s="1"/>
  <c r="P28" i="43"/>
  <c r="E28" i="43"/>
  <c r="D28" i="43"/>
  <c r="B28" i="43"/>
  <c r="C28" i="43" s="1"/>
  <c r="P27" i="43"/>
  <c r="E27" i="43"/>
  <c r="D27" i="43"/>
  <c r="B27" i="43"/>
  <c r="C27" i="43" s="1"/>
  <c r="P26" i="43"/>
  <c r="E26" i="43"/>
  <c r="D26" i="43"/>
  <c r="B26" i="43"/>
  <c r="C26" i="43" s="1"/>
  <c r="P25" i="43"/>
  <c r="E25" i="43"/>
  <c r="D25" i="43"/>
  <c r="B25" i="43"/>
  <c r="C25" i="43" s="1"/>
  <c r="P24" i="43"/>
  <c r="E24" i="43"/>
  <c r="D24" i="43"/>
  <c r="B24" i="43"/>
  <c r="C24" i="43" s="1"/>
  <c r="P23" i="43"/>
  <c r="E23" i="43"/>
  <c r="D23" i="43"/>
  <c r="B23" i="43"/>
  <c r="C23" i="43" s="1"/>
  <c r="P21" i="43"/>
  <c r="E21" i="43"/>
  <c r="D21" i="43"/>
  <c r="B21" i="43"/>
  <c r="C21" i="43" s="1"/>
  <c r="P20" i="43"/>
  <c r="E20" i="43"/>
  <c r="D20" i="43"/>
  <c r="B20" i="43"/>
  <c r="C20" i="43" s="1"/>
  <c r="P19" i="43"/>
  <c r="E19" i="43"/>
  <c r="D19" i="43"/>
  <c r="B19" i="43"/>
  <c r="C19" i="43" s="1"/>
  <c r="P18" i="43"/>
  <c r="E18" i="43"/>
  <c r="D18" i="43"/>
  <c r="B18" i="43"/>
  <c r="C18" i="43" s="1"/>
  <c r="P17" i="43"/>
  <c r="E17" i="43"/>
  <c r="D17" i="43"/>
  <c r="B17" i="43"/>
  <c r="C17" i="43" s="1"/>
  <c r="P16" i="43"/>
  <c r="E16" i="43"/>
  <c r="D16" i="43"/>
  <c r="B16" i="43"/>
  <c r="C16" i="43" s="1"/>
  <c r="P15" i="43"/>
  <c r="E15" i="43"/>
  <c r="D15" i="43"/>
  <c r="B15" i="43"/>
  <c r="C15" i="43" s="1"/>
  <c r="P14" i="43"/>
  <c r="E14" i="43"/>
  <c r="D14" i="43"/>
  <c r="B14" i="43"/>
  <c r="C14" i="43" s="1"/>
  <c r="P13" i="43"/>
  <c r="E13" i="43"/>
  <c r="D13" i="43"/>
  <c r="B13" i="43"/>
  <c r="C13" i="43" s="1"/>
  <c r="P12" i="43"/>
  <c r="E12" i="43"/>
  <c r="D12" i="43"/>
  <c r="B12" i="43"/>
  <c r="C12" i="43" s="1"/>
  <c r="P11" i="43"/>
  <c r="E11" i="43"/>
  <c r="D11" i="43"/>
  <c r="B11" i="43"/>
  <c r="C11" i="43" s="1"/>
  <c r="P10" i="43"/>
  <c r="E10" i="43"/>
  <c r="D10" i="43"/>
  <c r="B10" i="43"/>
  <c r="C10" i="43" s="1"/>
  <c r="P9" i="43"/>
  <c r="E9" i="43"/>
  <c r="D9" i="43"/>
  <c r="B9" i="43"/>
  <c r="C9" i="43" s="1"/>
  <c r="P8" i="43"/>
  <c r="E8" i="43"/>
  <c r="D8" i="43"/>
  <c r="B8" i="43"/>
  <c r="C8" i="43" s="1"/>
  <c r="P7" i="43"/>
  <c r="E7" i="43"/>
  <c r="D7" i="43"/>
  <c r="B7" i="43"/>
  <c r="C7" i="43" s="1"/>
  <c r="K74" i="43"/>
  <c r="I74" i="43"/>
  <c r="H74" i="43"/>
  <c r="K73" i="43"/>
  <c r="I73" i="43"/>
  <c r="H73" i="43"/>
  <c r="B73" i="43"/>
  <c r="P72" i="43"/>
  <c r="E72" i="43"/>
  <c r="D72" i="43"/>
  <c r="B72" i="43"/>
  <c r="C72" i="43" s="1"/>
  <c r="P6" i="43"/>
  <c r="E6" i="43"/>
  <c r="D6" i="43"/>
  <c r="B6" i="43"/>
  <c r="C6" i="43" s="1"/>
  <c r="P5" i="43"/>
  <c r="E5" i="43"/>
  <c r="D5" i="43"/>
  <c r="B5" i="43"/>
  <c r="C5" i="43" s="1"/>
  <c r="E97" i="42"/>
  <c r="I96" i="42"/>
  <c r="I98" i="42" s="1"/>
  <c r="I95" i="42"/>
  <c r="I97" i="42" s="1"/>
  <c r="O93" i="42"/>
  <c r="D93" i="42"/>
  <c r="C93" i="42"/>
  <c r="B93" i="42"/>
  <c r="O92" i="42"/>
  <c r="D92" i="42"/>
  <c r="C92" i="42"/>
  <c r="B92" i="42"/>
  <c r="O91" i="42"/>
  <c r="D91" i="42"/>
  <c r="C91" i="42"/>
  <c r="B91" i="42"/>
  <c r="O90" i="42"/>
  <c r="D90" i="42"/>
  <c r="C90" i="42"/>
  <c r="B90" i="42"/>
  <c r="O89" i="42"/>
  <c r="D89" i="42"/>
  <c r="C89" i="42"/>
  <c r="B89" i="42"/>
  <c r="O88" i="42"/>
  <c r="D88" i="42"/>
  <c r="C88" i="42"/>
  <c r="B88" i="42"/>
  <c r="O87" i="42"/>
  <c r="D87" i="42"/>
  <c r="C87" i="42"/>
  <c r="B87" i="42"/>
  <c r="O86" i="42"/>
  <c r="D86" i="42"/>
  <c r="C86" i="42"/>
  <c r="B86" i="42"/>
  <c r="O85" i="42"/>
  <c r="D85" i="42"/>
  <c r="C85" i="42"/>
  <c r="B85" i="42"/>
  <c r="O84" i="42"/>
  <c r="D84" i="42"/>
  <c r="C84" i="42"/>
  <c r="B84" i="42"/>
  <c r="O83" i="42"/>
  <c r="D83" i="42"/>
  <c r="C83" i="42"/>
  <c r="B83" i="42"/>
  <c r="O82" i="42"/>
  <c r="D82" i="42"/>
  <c r="C82" i="42"/>
  <c r="B82" i="42"/>
  <c r="O81" i="42"/>
  <c r="D81" i="42"/>
  <c r="C81" i="42"/>
  <c r="B81" i="42"/>
  <c r="O80" i="42"/>
  <c r="D80" i="42"/>
  <c r="C80" i="42"/>
  <c r="B80" i="42"/>
  <c r="O79" i="42"/>
  <c r="D79" i="42"/>
  <c r="C79" i="42"/>
  <c r="B79" i="42"/>
  <c r="O78" i="42"/>
  <c r="D78" i="42"/>
  <c r="C78" i="42"/>
  <c r="B78" i="42"/>
  <c r="O77" i="42"/>
  <c r="D77" i="42"/>
  <c r="C77" i="42"/>
  <c r="B77" i="42"/>
  <c r="O76" i="42"/>
  <c r="D76" i="42"/>
  <c r="C76" i="42"/>
  <c r="B76" i="42"/>
  <c r="O75" i="42"/>
  <c r="D75" i="42"/>
  <c r="C75" i="42"/>
  <c r="B75" i="42"/>
  <c r="O74" i="42"/>
  <c r="D74" i="42"/>
  <c r="C74" i="42"/>
  <c r="B74" i="42"/>
  <c r="O73" i="42"/>
  <c r="D73" i="42"/>
  <c r="C73" i="42"/>
  <c r="B73" i="42"/>
  <c r="O72" i="42"/>
  <c r="D72" i="42"/>
  <c r="C72" i="42"/>
  <c r="B72" i="42"/>
  <c r="O71" i="42"/>
  <c r="D71" i="42"/>
  <c r="C71" i="42"/>
  <c r="B71" i="42"/>
  <c r="O70" i="42"/>
  <c r="D70" i="42"/>
  <c r="C70" i="42"/>
  <c r="B70" i="42"/>
  <c r="O69" i="42"/>
  <c r="D69" i="42"/>
  <c r="C69" i="42"/>
  <c r="B69" i="42"/>
  <c r="O68" i="42"/>
  <c r="D68" i="42"/>
  <c r="C68" i="42"/>
  <c r="B68" i="42"/>
  <c r="O67" i="42"/>
  <c r="D67" i="42"/>
  <c r="C67" i="42"/>
  <c r="B67" i="42"/>
  <c r="O66" i="42"/>
  <c r="D66" i="42"/>
  <c r="C66" i="42"/>
  <c r="B66" i="42"/>
  <c r="O65" i="42"/>
  <c r="D65" i="42"/>
  <c r="C65" i="42"/>
  <c r="B65" i="42"/>
  <c r="O64" i="42"/>
  <c r="D64" i="42"/>
  <c r="C64" i="42"/>
  <c r="B64" i="42"/>
  <c r="O63" i="42"/>
  <c r="D63" i="42"/>
  <c r="C63" i="42"/>
  <c r="B63" i="42"/>
  <c r="O62" i="42"/>
  <c r="D62" i="42"/>
  <c r="C62" i="42"/>
  <c r="B62" i="42"/>
  <c r="O61" i="42"/>
  <c r="D61" i="42"/>
  <c r="C61" i="42"/>
  <c r="B61" i="42"/>
  <c r="O60" i="42"/>
  <c r="D60" i="42"/>
  <c r="C60" i="42"/>
  <c r="B60" i="42"/>
  <c r="O59" i="42"/>
  <c r="D59" i="42"/>
  <c r="C59" i="42"/>
  <c r="B59" i="42"/>
  <c r="O58" i="42"/>
  <c r="D58" i="42"/>
  <c r="C58" i="42"/>
  <c r="B58" i="42"/>
  <c r="O57" i="42"/>
  <c r="D57" i="42"/>
  <c r="C57" i="42"/>
  <c r="B57" i="42"/>
  <c r="O56" i="42"/>
  <c r="D56" i="42"/>
  <c r="C56" i="42"/>
  <c r="B56" i="42"/>
  <c r="O55" i="42"/>
  <c r="D55" i="42"/>
  <c r="C55" i="42"/>
  <c r="B55" i="42"/>
  <c r="O54" i="42"/>
  <c r="D54" i="42"/>
  <c r="C54" i="42"/>
  <c r="B54" i="42"/>
  <c r="O53" i="42"/>
  <c r="D53" i="42"/>
  <c r="C53" i="42"/>
  <c r="B53" i="42"/>
  <c r="O52" i="42"/>
  <c r="D52" i="42"/>
  <c r="C52" i="42"/>
  <c r="B52" i="42"/>
  <c r="O51" i="42"/>
  <c r="D51" i="42"/>
  <c r="C51" i="42"/>
  <c r="B51" i="42"/>
  <c r="O50" i="42"/>
  <c r="D50" i="42"/>
  <c r="C50" i="42"/>
  <c r="B50" i="42"/>
  <c r="O49" i="42"/>
  <c r="D49" i="42"/>
  <c r="C49" i="42"/>
  <c r="B49" i="42"/>
  <c r="O48" i="42"/>
  <c r="D48" i="42"/>
  <c r="C48" i="42"/>
  <c r="B48" i="42"/>
  <c r="O47" i="42"/>
  <c r="D47" i="42"/>
  <c r="C47" i="42"/>
  <c r="B47" i="42"/>
  <c r="O46" i="42"/>
  <c r="D46" i="42"/>
  <c r="C46" i="42"/>
  <c r="B46" i="42"/>
  <c r="O45" i="42"/>
  <c r="D45" i="42"/>
  <c r="C45" i="42"/>
  <c r="B45" i="42"/>
  <c r="O44" i="42"/>
  <c r="D44" i="42"/>
  <c r="C44" i="42"/>
  <c r="B44" i="42"/>
  <c r="O43" i="42"/>
  <c r="D43" i="42"/>
  <c r="C43" i="42"/>
  <c r="B43" i="42"/>
  <c r="O42" i="42"/>
  <c r="D42" i="42"/>
  <c r="C42" i="42"/>
  <c r="B42" i="42"/>
  <c r="O41" i="42"/>
  <c r="D41" i="42"/>
  <c r="C41" i="42"/>
  <c r="B41" i="42"/>
  <c r="O40" i="42"/>
  <c r="D40" i="42"/>
  <c r="C40" i="42"/>
  <c r="B40" i="42"/>
  <c r="O39" i="42"/>
  <c r="D39" i="42"/>
  <c r="C39" i="42"/>
  <c r="B39" i="42"/>
  <c r="O38" i="42"/>
  <c r="D38" i="42"/>
  <c r="C38" i="42"/>
  <c r="B38" i="42"/>
  <c r="O37" i="42"/>
  <c r="D37" i="42"/>
  <c r="C37" i="42"/>
  <c r="B37" i="42"/>
  <c r="O36" i="42"/>
  <c r="D36" i="42"/>
  <c r="C36" i="42"/>
  <c r="B36" i="42"/>
  <c r="O35" i="42"/>
  <c r="D35" i="42"/>
  <c r="C35" i="42"/>
  <c r="B35" i="42"/>
  <c r="O34" i="42"/>
  <c r="D34" i="42"/>
  <c r="C34" i="42"/>
  <c r="B34" i="42"/>
  <c r="O33" i="42"/>
  <c r="D33" i="42"/>
  <c r="C33" i="42"/>
  <c r="B33" i="42"/>
  <c r="O32" i="42"/>
  <c r="D32" i="42"/>
  <c r="C32" i="42"/>
  <c r="B32" i="42"/>
  <c r="O31" i="42"/>
  <c r="D31" i="42"/>
  <c r="C31" i="42"/>
  <c r="B31" i="42"/>
  <c r="O30" i="42"/>
  <c r="D30" i="42"/>
  <c r="C30" i="42"/>
  <c r="B30" i="42"/>
  <c r="O29" i="42"/>
  <c r="D29" i="42"/>
  <c r="C29" i="42"/>
  <c r="B29" i="42"/>
  <c r="O28" i="42"/>
  <c r="D28" i="42"/>
  <c r="C28" i="42"/>
  <c r="B28" i="42"/>
  <c r="O27" i="42"/>
  <c r="D27" i="42"/>
  <c r="C27" i="42"/>
  <c r="B27" i="42"/>
  <c r="O26" i="42"/>
  <c r="D26" i="42"/>
  <c r="C26" i="42"/>
  <c r="B26" i="42"/>
  <c r="O25" i="42"/>
  <c r="D25" i="42"/>
  <c r="C25" i="42"/>
  <c r="B25" i="42"/>
  <c r="O24" i="42"/>
  <c r="D24" i="42"/>
  <c r="C24" i="42"/>
  <c r="B24" i="42"/>
  <c r="O23" i="42"/>
  <c r="D23" i="42"/>
  <c r="C23" i="42"/>
  <c r="B23" i="42"/>
  <c r="O22" i="42"/>
  <c r="D22" i="42"/>
  <c r="C22" i="42"/>
  <c r="B22" i="42"/>
  <c r="O21" i="42"/>
  <c r="D21" i="42"/>
  <c r="C21" i="42"/>
  <c r="B21" i="42"/>
  <c r="O20" i="42"/>
  <c r="D20" i="42"/>
  <c r="C20" i="42"/>
  <c r="B20" i="42"/>
  <c r="O19" i="42"/>
  <c r="D19" i="42"/>
  <c r="C19" i="42"/>
  <c r="B19" i="42"/>
  <c r="O18" i="42"/>
  <c r="D18" i="42"/>
  <c r="C18" i="42"/>
  <c r="B18" i="42"/>
  <c r="O17" i="42"/>
  <c r="D17" i="42"/>
  <c r="C17" i="42"/>
  <c r="B17" i="42"/>
  <c r="O16" i="42"/>
  <c r="D16" i="42"/>
  <c r="C16" i="42"/>
  <c r="B16" i="42"/>
  <c r="O15" i="42"/>
  <c r="D15" i="42"/>
  <c r="C15" i="42"/>
  <c r="B15" i="42"/>
  <c r="O14" i="42"/>
  <c r="D14" i="42"/>
  <c r="C14" i="42"/>
  <c r="B14" i="42"/>
  <c r="O13" i="42"/>
  <c r="D13" i="42"/>
  <c r="C13" i="42"/>
  <c r="B13" i="42"/>
  <c r="O12" i="42"/>
  <c r="D12" i="42"/>
  <c r="C12" i="42"/>
  <c r="B12" i="42"/>
  <c r="O11" i="42"/>
  <c r="D11" i="42"/>
  <c r="C11" i="42"/>
  <c r="B11" i="42"/>
  <c r="O10" i="42"/>
  <c r="D10" i="42"/>
  <c r="C10" i="42"/>
  <c r="B10" i="42"/>
  <c r="O9" i="42"/>
  <c r="D9" i="42"/>
  <c r="C9" i="42"/>
  <c r="B9" i="42"/>
  <c r="O8" i="42"/>
  <c r="D8" i="42"/>
  <c r="C8" i="42"/>
  <c r="B8" i="42"/>
  <c r="O7" i="42"/>
  <c r="D7" i="42"/>
  <c r="C7" i="42"/>
  <c r="B7" i="42"/>
  <c r="B97" i="42"/>
  <c r="J96" i="42"/>
  <c r="J98" i="42" s="1"/>
  <c r="H96" i="42"/>
  <c r="H98" i="42" s="1"/>
  <c r="G96" i="42"/>
  <c r="G98" i="42" s="1"/>
  <c r="J95" i="42"/>
  <c r="J97" i="42" s="1"/>
  <c r="H95" i="42"/>
  <c r="H97" i="42" s="1"/>
  <c r="G95" i="42"/>
  <c r="G97" i="42" s="1"/>
  <c r="B95" i="42"/>
  <c r="O94" i="42"/>
  <c r="D94" i="42"/>
  <c r="C94" i="42"/>
  <c r="B94" i="42"/>
  <c r="O6" i="42"/>
  <c r="D6" i="42"/>
  <c r="A6" i="42" s="1"/>
  <c r="C6" i="42"/>
  <c r="B6" i="42"/>
  <c r="O5" i="42"/>
  <c r="D5" i="42"/>
  <c r="C5" i="42"/>
  <c r="B5" i="42"/>
  <c r="I9" i="41"/>
  <c r="H9" i="41"/>
  <c r="G9" i="41"/>
  <c r="I8" i="41"/>
  <c r="H8" i="41"/>
  <c r="G8" i="41"/>
  <c r="A8" i="41"/>
  <c r="N7" i="41"/>
  <c r="D7" i="41"/>
  <c r="C7" i="41"/>
  <c r="A7" i="41"/>
  <c r="B7" i="41" s="1"/>
  <c r="N6" i="41"/>
  <c r="D6" i="41"/>
  <c r="C6" i="41"/>
  <c r="A6" i="41"/>
  <c r="B6" i="41" s="1"/>
  <c r="N5" i="41"/>
  <c r="D5" i="41"/>
  <c r="C5" i="41"/>
  <c r="B5" i="41"/>
  <c r="A5" i="41"/>
  <c r="BQ13" i="39"/>
  <c r="BP13" i="39"/>
  <c r="BQ12" i="39"/>
  <c r="BP12" i="39"/>
  <c r="BQ11" i="39"/>
  <c r="BP11" i="39"/>
  <c r="I10" i="40"/>
  <c r="I9" i="40"/>
  <c r="I8" i="40"/>
  <c r="G2" i="34"/>
  <c r="H2" i="15" s="1"/>
  <c r="M6" i="38"/>
  <c r="M7" i="38"/>
  <c r="M5" i="38"/>
  <c r="N6" i="37"/>
  <c r="N7" i="37"/>
  <c r="N5" i="37"/>
  <c r="I7" i="40"/>
  <c r="BO15" i="39"/>
  <c r="BQ10" i="39"/>
  <c r="BQ14" i="39"/>
  <c r="BQ9" i="39"/>
  <c r="BP9" i="39"/>
  <c r="BP10" i="39"/>
  <c r="BP14" i="39"/>
  <c r="S15" i="39"/>
  <c r="R15" i="39"/>
  <c r="B7" i="38"/>
  <c r="B6" i="38"/>
  <c r="C7" i="37"/>
  <c r="C6" i="37"/>
  <c r="C7" i="38"/>
  <c r="C6" i="38"/>
  <c r="D6" i="37"/>
  <c r="D7" i="37"/>
  <c r="A7" i="37"/>
  <c r="B7" i="37" s="1"/>
  <c r="A6" i="37"/>
  <c r="B6" i="37" s="1"/>
  <c r="D10" i="38"/>
  <c r="C5" i="38"/>
  <c r="B5" i="38"/>
  <c r="A5" i="38"/>
  <c r="A7" i="38"/>
  <c r="D5" i="37"/>
  <c r="C5" i="37"/>
  <c r="A5" i="37"/>
  <c r="B5" i="37" s="1"/>
  <c r="G8" i="38"/>
  <c r="H8" i="38"/>
  <c r="F8" i="38"/>
  <c r="F10" i="38" s="1"/>
  <c r="H8" i="37"/>
  <c r="G10" i="38" s="1"/>
  <c r="I8" i="37"/>
  <c r="H10" i="38"/>
  <c r="G8" i="37"/>
  <c r="A6" i="38"/>
  <c r="H1" i="34"/>
  <c r="B1" i="38" s="1"/>
  <c r="C22" i="15"/>
  <c r="G15" i="39"/>
  <c r="I15" i="39"/>
  <c r="K15" i="39"/>
  <c r="M15" i="39"/>
  <c r="O15" i="39"/>
  <c r="AC15" i="39"/>
  <c r="AG15" i="39"/>
  <c r="AI15" i="39"/>
  <c r="U15" i="39"/>
  <c r="W15" i="39"/>
  <c r="Y15" i="39"/>
  <c r="AM15" i="39"/>
  <c r="AE15" i="39"/>
  <c r="AK15" i="39"/>
  <c r="BM15" i="39"/>
  <c r="Q15" i="39"/>
  <c r="BG15" i="39"/>
  <c r="AA15" i="39"/>
  <c r="AU15" i="39"/>
  <c r="AW15" i="39"/>
  <c r="AY15" i="39"/>
  <c r="AQ15" i="39"/>
  <c r="AO15" i="39"/>
  <c r="AS15" i="39"/>
  <c r="BA15" i="39"/>
  <c r="BE15" i="39"/>
  <c r="BC15" i="39"/>
  <c r="BI15" i="39"/>
  <c r="BK15" i="39"/>
  <c r="F15" i="39"/>
  <c r="H15" i="39"/>
  <c r="J15" i="39"/>
  <c r="BP15" i="39" s="1"/>
  <c r="L15" i="39"/>
  <c r="N15" i="39"/>
  <c r="AB15" i="39"/>
  <c r="AF15" i="39"/>
  <c r="AH15" i="39"/>
  <c r="T15" i="39"/>
  <c r="V15" i="39"/>
  <c r="X15" i="39"/>
  <c r="AL15" i="39"/>
  <c r="AD15" i="39"/>
  <c r="AJ15" i="39"/>
  <c r="BL15" i="39"/>
  <c r="P15" i="39"/>
  <c r="BF15" i="39"/>
  <c r="Z15" i="39"/>
  <c r="AT15" i="39"/>
  <c r="AV15" i="39"/>
  <c r="AX15" i="39"/>
  <c r="AP15" i="39"/>
  <c r="AN15" i="39"/>
  <c r="AR15" i="39"/>
  <c r="AZ15" i="39"/>
  <c r="BD15" i="39"/>
  <c r="BB15" i="39"/>
  <c r="BH15" i="39"/>
  <c r="BJ15" i="39"/>
  <c r="BN15" i="39"/>
  <c r="G9" i="38"/>
  <c r="H9" i="38"/>
  <c r="A10" i="38"/>
  <c r="H9" i="37"/>
  <c r="G11" i="38" s="1"/>
  <c r="F9" i="38"/>
  <c r="A8" i="38"/>
  <c r="I9" i="37"/>
  <c r="H11" i="38" s="1"/>
  <c r="G9" i="37"/>
  <c r="F11" i="38" s="1"/>
  <c r="A8" i="37"/>
  <c r="C40" i="15"/>
  <c r="C37" i="15"/>
  <c r="C33" i="15"/>
  <c r="A62" i="15"/>
  <c r="A60" i="15"/>
  <c r="A58" i="15"/>
  <c r="C28" i="15"/>
  <c r="K54" i="34"/>
  <c r="K57" i="34"/>
  <c r="K42" i="34"/>
  <c r="K44" i="34"/>
  <c r="K51" i="34"/>
  <c r="K53" i="34"/>
  <c r="K52" i="34"/>
  <c r="K59" i="34"/>
  <c r="K55" i="34"/>
  <c r="K45" i="34"/>
  <c r="K32" i="34"/>
  <c r="K49" i="34"/>
  <c r="K36" i="34"/>
  <c r="K50" i="34"/>
  <c r="K56" i="34"/>
  <c r="K35" i="34"/>
  <c r="K37" i="34"/>
  <c r="K43" i="34"/>
  <c r="K58" i="34"/>
  <c r="K47" i="34"/>
  <c r="K33" i="34"/>
  <c r="K41" i="34"/>
  <c r="K34" i="34"/>
  <c r="K39" i="34"/>
  <c r="K48" i="34"/>
  <c r="K38" i="34"/>
  <c r="K46" i="34"/>
  <c r="K40" i="34"/>
  <c r="K31" i="34"/>
  <c r="H10" i="44" l="1"/>
  <c r="F10" i="46"/>
  <c r="F11" i="44"/>
  <c r="G10" i="46"/>
  <c r="A6" i="43"/>
  <c r="A7" i="43" s="1"/>
  <c r="A8" i="43" s="1"/>
  <c r="A9" i="43" s="1"/>
  <c r="A10" i="43" s="1"/>
  <c r="A11" i="43" s="1"/>
  <c r="A12" i="43" s="1"/>
  <c r="A13" i="43" s="1"/>
  <c r="A14" i="43" s="1"/>
  <c r="A15" i="43" s="1"/>
  <c r="A16" i="43" s="1"/>
  <c r="A17" i="43" s="1"/>
  <c r="A18" i="43" s="1"/>
  <c r="A19" i="43" s="1"/>
  <c r="A20" i="43" s="1"/>
  <c r="A21" i="43" s="1"/>
  <c r="A23" i="43" s="1"/>
  <c r="A24" i="43" s="1"/>
  <c r="A25" i="43" s="1"/>
  <c r="A26" i="43" s="1"/>
  <c r="A27" i="43" s="1"/>
  <c r="A28" i="43" s="1"/>
  <c r="A29" i="43" s="1"/>
  <c r="A30" i="43" s="1"/>
  <c r="A31" i="43" s="1"/>
  <c r="A32" i="43" s="1"/>
  <c r="A33" i="43" s="1"/>
  <c r="A34" i="43" s="1"/>
  <c r="A35" i="43" s="1"/>
  <c r="A36" i="43" s="1"/>
  <c r="A37" i="43" s="1"/>
  <c r="A38" i="43" s="1"/>
  <c r="A39" i="43" s="1"/>
  <c r="A40" i="43" s="1"/>
  <c r="A41" i="43" s="1"/>
  <c r="A42" i="43" s="1"/>
  <c r="A43" i="43" s="1"/>
  <c r="A44" i="43" s="1"/>
  <c r="A45" i="43" s="1"/>
  <c r="A46" i="43" s="1"/>
  <c r="A47" i="43" s="1"/>
  <c r="A48" i="43" s="1"/>
  <c r="A49" i="43" s="1"/>
  <c r="A50" i="43" s="1"/>
  <c r="A51" i="43" s="1"/>
  <c r="A52" i="43" s="1"/>
  <c r="A53" i="43" s="1"/>
  <c r="A54" i="43" s="1"/>
  <c r="A55" i="43" s="1"/>
  <c r="A56" i="43" s="1"/>
  <c r="A57" i="43" s="1"/>
  <c r="A58" i="43" s="1"/>
  <c r="A59" i="43" s="1"/>
  <c r="A60" i="43" s="1"/>
  <c r="A61" i="43" s="1"/>
  <c r="A62" i="43" s="1"/>
  <c r="A63" i="43" s="1"/>
  <c r="A64" i="43" s="1"/>
  <c r="A65" i="43" s="1"/>
  <c r="A66" i="43" s="1"/>
  <c r="A67" i="43" s="1"/>
  <c r="A68" i="43" s="1"/>
  <c r="A69" i="43" s="1"/>
  <c r="A70" i="43" s="1"/>
  <c r="A71" i="43" s="1"/>
  <c r="A72" i="43" s="1"/>
  <c r="G11" i="44"/>
  <c r="H10" i="46"/>
  <c r="H11" i="44"/>
  <c r="F11" i="46"/>
  <c r="A6" i="45"/>
  <c r="A7" i="45" s="1"/>
  <c r="A8" i="45" s="1"/>
  <c r="A9" i="45" s="1"/>
  <c r="A10" i="45" s="1"/>
  <c r="A11" i="45" s="1"/>
  <c r="A12" i="45" s="1"/>
  <c r="A13" i="45" s="1"/>
  <c r="A14" i="45" s="1"/>
  <c r="A15" i="45" s="1"/>
  <c r="A16" i="45" s="1"/>
  <c r="A17" i="45" s="1"/>
  <c r="A18" i="45" s="1"/>
  <c r="A19" i="45" s="1"/>
  <c r="G11" i="46"/>
  <c r="H11" i="46"/>
  <c r="F10" i="44"/>
  <c r="G10" i="44"/>
  <c r="A7" i="42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7" i="42" s="1"/>
  <c r="A68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B1" i="46"/>
  <c r="D1" i="45"/>
  <c r="B1" i="44"/>
  <c r="D1" i="43"/>
  <c r="C1" i="42"/>
  <c r="C1" i="41"/>
  <c r="BQ15" i="39"/>
  <c r="H12" i="40"/>
  <c r="I12" i="40"/>
  <c r="H17" i="40"/>
  <c r="I17" i="40"/>
  <c r="BQ2" i="39"/>
  <c r="C1" i="37"/>
  <c r="I1" i="15"/>
  <c r="H2" i="40"/>
  <c r="H7" i="39"/>
  <c r="AF7" i="39"/>
  <c r="P7" i="39"/>
  <c r="BH7" i="39"/>
  <c r="AD7" i="39"/>
  <c r="AP7" i="39"/>
  <c r="L7" i="39"/>
  <c r="BJ7" i="39"/>
  <c r="V7" i="39"/>
  <c r="BB7" i="39"/>
  <c r="F7" i="39"/>
  <c r="R7" i="39"/>
  <c r="N7" i="39"/>
  <c r="X7" i="39"/>
  <c r="T7" i="39"/>
  <c r="K30" i="34"/>
  <c r="G30" i="34" s="1"/>
  <c r="H30" i="15" s="1"/>
  <c r="AV7" i="39"/>
  <c r="AN7" i="39"/>
  <c r="AB7" i="39"/>
  <c r="BF7" i="39"/>
  <c r="AH7" i="39"/>
  <c r="AZ7" i="39"/>
  <c r="J7" i="39"/>
  <c r="AX7" i="39"/>
  <c r="AL7" i="39"/>
  <c r="AJ7" i="39"/>
  <c r="BN7" i="39"/>
  <c r="BL7" i="39"/>
  <c r="AT7" i="39"/>
  <c r="BD7" i="39"/>
  <c r="Z7" i="39"/>
  <c r="AR7" i="39"/>
  <c r="BP7" i="39" l="1"/>
  <c r="H18" i="40" l="1"/>
  <c r="H19" i="40" l="1"/>
  <c r="H20" i="40" l="1"/>
  <c r="H21" i="40" s="1"/>
  <c r="H22" i="40" s="1"/>
  <c r="H23" i="40" l="1"/>
  <c r="B68" i="34" s="1"/>
  <c r="B68" i="15" s="1"/>
</calcChain>
</file>

<file path=xl/sharedStrings.xml><?xml version="1.0" encoding="utf-8"?>
<sst xmlns="http://schemas.openxmlformats.org/spreadsheetml/2006/main" count="1195" uniqueCount="488">
  <si>
    <t>本部長</t>
    <rPh sb="0" eb="3">
      <t>ホンブチョウ</t>
    </rPh>
    <phoneticPr fontId="2"/>
  </si>
  <si>
    <t>主務部長</t>
    <rPh sb="0" eb="2">
      <t>シュム</t>
    </rPh>
    <rPh sb="2" eb="4">
      <t>ブチョウ</t>
    </rPh>
    <phoneticPr fontId="2"/>
  </si>
  <si>
    <t>主務課長</t>
    <rPh sb="0" eb="2">
      <t>シュム</t>
    </rPh>
    <rPh sb="2" eb="4">
      <t>カチョウ</t>
    </rPh>
    <phoneticPr fontId="2"/>
  </si>
  <si>
    <t>課長補佐</t>
    <rPh sb="0" eb="2">
      <t>カチョウ</t>
    </rPh>
    <rPh sb="2" eb="4">
      <t>ホサ</t>
    </rPh>
    <phoneticPr fontId="2"/>
  </si>
  <si>
    <t>係　長</t>
    <rPh sb="0" eb="1">
      <t>カカリ</t>
    </rPh>
    <rPh sb="2" eb="3">
      <t>チョウ</t>
    </rPh>
    <phoneticPr fontId="2"/>
  </si>
  <si>
    <t>工　事　設　計　書</t>
    <rPh sb="0" eb="1">
      <t>コウ</t>
    </rPh>
    <rPh sb="2" eb="3">
      <t>コト</t>
    </rPh>
    <rPh sb="4" eb="5">
      <t>セツ</t>
    </rPh>
    <rPh sb="6" eb="7">
      <t>ケイ</t>
    </rPh>
    <rPh sb="8" eb="9">
      <t>ショ</t>
    </rPh>
    <phoneticPr fontId="2"/>
  </si>
  <si>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</si>
  <si>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</si>
  <si>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広 島 県 警 察 本 部</t>
    <rPh sb="0" eb="1">
      <t>ヒロ</t>
    </rPh>
    <rPh sb="2" eb="3">
      <t>シマ</t>
    </rPh>
    <rPh sb="4" eb="5">
      <t>ケン</t>
    </rPh>
    <rPh sb="6" eb="7">
      <t>イマシ</t>
    </rPh>
    <rPh sb="8" eb="9">
      <t>サツ</t>
    </rPh>
    <rPh sb="10" eb="11">
      <t>ホン</t>
    </rPh>
    <rPh sb="12" eb="13">
      <t>ブ</t>
    </rPh>
    <phoneticPr fontId="2"/>
  </si>
  <si>
    <t>記</t>
    <rPh sb="0" eb="1">
      <t>キ</t>
    </rPh>
    <phoneticPr fontId="2"/>
  </si>
  <si>
    <t>１　工事場所</t>
    <rPh sb="2" eb="4">
      <t>コウジ</t>
    </rPh>
    <rPh sb="4" eb="6">
      <t>バショ</t>
    </rPh>
    <phoneticPr fontId="2"/>
  </si>
  <si>
    <t>２　工事費</t>
    <rPh sb="2" eb="4">
      <t>コウジ</t>
    </rPh>
    <rPh sb="4" eb="5">
      <t>ヒ</t>
    </rPh>
    <phoneticPr fontId="2"/>
  </si>
  <si>
    <t>工事期間</t>
    <rPh sb="0" eb="2">
      <t>コウジ</t>
    </rPh>
    <rPh sb="2" eb="4">
      <t>キカン</t>
    </rPh>
    <phoneticPr fontId="2"/>
  </si>
  <si>
    <t>検 査 員</t>
    <rPh sb="0" eb="1">
      <t>ケン</t>
    </rPh>
    <rPh sb="2" eb="3">
      <t>サ</t>
    </rPh>
    <rPh sb="4" eb="5">
      <t>イン</t>
    </rPh>
    <phoneticPr fontId="2"/>
  </si>
  <si>
    <t>　○　工事種別</t>
    <rPh sb="3" eb="5">
      <t>コウジ</t>
    </rPh>
    <rPh sb="5" eb="7">
      <t>シュベツ</t>
    </rPh>
    <phoneticPr fontId="2"/>
  </si>
  <si>
    <t>工事番号</t>
    <rPh sb="0" eb="2">
      <t>コウジ</t>
    </rPh>
    <rPh sb="2" eb="4">
      <t>バンゴウ</t>
    </rPh>
    <phoneticPr fontId="2"/>
  </si>
  <si>
    <t>年月</t>
    <rPh sb="0" eb="2">
      <t>ネンゲツ</t>
    </rPh>
    <phoneticPr fontId="2"/>
  </si>
  <si>
    <t>　○　工事内容</t>
    <rPh sb="3" eb="5">
      <t>コウジ</t>
    </rPh>
    <rPh sb="5" eb="7">
      <t>ナイヨウ</t>
    </rPh>
    <phoneticPr fontId="2"/>
  </si>
  <si>
    <t>　○　特記事項</t>
    <rPh sb="3" eb="5">
      <t>トッキ</t>
    </rPh>
    <rPh sb="5" eb="7">
      <t>ジコウ</t>
    </rPh>
    <phoneticPr fontId="2"/>
  </si>
  <si>
    <t>署長</t>
    <rPh sb="0" eb="2">
      <t>ショチョウ</t>
    </rPh>
    <phoneticPr fontId="2"/>
  </si>
  <si>
    <t>交通官</t>
    <rPh sb="0" eb="2">
      <t>コウツウ</t>
    </rPh>
    <rPh sb="2" eb="3">
      <t>カン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</si>
  <si>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</si>
  <si>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</si>
  <si>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</si>
  <si>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　　別添工事場所表のとおり</t>
    <rPh sb="2" eb="4">
      <t>ベッテン</t>
    </rPh>
    <rPh sb="4" eb="6">
      <t>コウジ</t>
    </rPh>
    <rPh sb="6" eb="8">
      <t>バショ</t>
    </rPh>
    <rPh sb="8" eb="9">
      <t>ヒョウ</t>
    </rPh>
    <phoneticPr fontId="2"/>
  </si>
  <si>
    <t>工事場所箇所数</t>
    <rPh sb="0" eb="2">
      <t>コウジ</t>
    </rPh>
    <rPh sb="2" eb="4">
      <t>バショ</t>
    </rPh>
    <rPh sb="4" eb="6">
      <t>カショ</t>
    </rPh>
    <rPh sb="6" eb="7">
      <t>カズ</t>
    </rPh>
    <phoneticPr fontId="2"/>
  </si>
  <si>
    <t>　　別添工事場所表のとおり</t>
    <phoneticPr fontId="2"/>
  </si>
  <si>
    <t>　　別添工事設計表のとおり</t>
    <rPh sb="2" eb="4">
      <t>ベッテン</t>
    </rPh>
    <phoneticPr fontId="2"/>
  </si>
  <si>
    <t>金</t>
    <rPh sb="0" eb="1">
      <t>キン</t>
    </rPh>
    <phoneticPr fontId="2"/>
  </si>
  <si>
    <t>　本工事は下記のとおりとする。</t>
    <phoneticPr fontId="2"/>
  </si>
  <si>
    <t>　　別添工事設計表のとおり</t>
    <phoneticPr fontId="2"/>
  </si>
  <si>
    <t>次　席</t>
    <phoneticPr fontId="2"/>
  </si>
  <si>
    <t>　本工事は下記のとおりとする。</t>
    <phoneticPr fontId="2"/>
  </si>
  <si>
    <t>　○　工事内容</t>
    <phoneticPr fontId="2"/>
  </si>
  <si>
    <t>副署長・次長</t>
    <rPh sb="0" eb="3">
      <t>フクショチョウ</t>
    </rPh>
    <rPh sb="4" eb="6">
      <t>ジチョウ</t>
    </rPh>
    <phoneticPr fontId="2"/>
  </si>
  <si>
    <t>発注分類</t>
  </si>
  <si>
    <t>幅</t>
    <rPh sb="0" eb="1">
      <t>ハバ</t>
    </rPh>
    <phoneticPr fontId="2"/>
  </si>
  <si>
    <t>詳細設定</t>
    <rPh sb="0" eb="2">
      <t>ショウサイ</t>
    </rPh>
    <rPh sb="2" eb="4">
      <t>セッテイ</t>
    </rPh>
    <phoneticPr fontId="2"/>
  </si>
  <si>
    <t>塗装種類</t>
    <rPh sb="0" eb="2">
      <t>トソウ</t>
    </rPh>
    <rPh sb="2" eb="4">
      <t>シュルイ</t>
    </rPh>
    <phoneticPr fontId="2"/>
  </si>
  <si>
    <t>事業量</t>
    <rPh sb="0" eb="3">
      <t>ジギョウリョウ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</si>
  <si>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</si>
  <si>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</si>
  <si>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</si>
  <si>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小計</t>
    <rPh sb="0" eb="2">
      <t>ショウケイ</t>
    </rPh>
    <phoneticPr fontId="2"/>
  </si>
  <si>
    <t>小　　　　　　　　　　　計</t>
    <rPh sb="0" eb="1">
      <t>ショウ</t>
    </rPh>
    <rPh sb="12" eb="13">
      <t>ケイ</t>
    </rPh>
    <phoneticPr fontId="2"/>
  </si>
  <si>
    <t>交通整理員Ａ</t>
    <rPh sb="0" eb="2">
      <t>コウツウ</t>
    </rPh>
    <rPh sb="2" eb="4">
      <t>セイリ</t>
    </rPh>
    <rPh sb="4" eb="5">
      <t>イン</t>
    </rPh>
    <phoneticPr fontId="2"/>
  </si>
  <si>
    <t>人</t>
    <rPh sb="0" eb="1">
      <t>ニン</t>
    </rPh>
    <phoneticPr fontId="2"/>
  </si>
  <si>
    <t>交通整理員Ａ（夜間）</t>
    <rPh sb="7" eb="9">
      <t>ヤカン</t>
    </rPh>
    <phoneticPr fontId="2"/>
  </si>
  <si>
    <t>交通整理員Ｂ（夜間）</t>
    <rPh sb="7" eb="9">
      <t>ヤカン</t>
    </rPh>
    <phoneticPr fontId="2"/>
  </si>
  <si>
    <t>共　　通　　仮　　設　　費</t>
    <rPh sb="0" eb="1">
      <t>トモ</t>
    </rPh>
    <rPh sb="3" eb="4">
      <t>ツウ</t>
    </rPh>
    <rPh sb="6" eb="7">
      <t>カリ</t>
    </rPh>
    <rPh sb="9" eb="10">
      <t>セツ</t>
    </rPh>
    <rPh sb="12" eb="13">
      <t>ヒ</t>
    </rPh>
    <phoneticPr fontId="2"/>
  </si>
  <si>
    <t>現　　場　　管　　理　　費</t>
    <rPh sb="0" eb="1">
      <t>ゲン</t>
    </rPh>
    <rPh sb="3" eb="4">
      <t>バ</t>
    </rPh>
    <rPh sb="6" eb="7">
      <t>カン</t>
    </rPh>
    <rPh sb="9" eb="10">
      <t>リ</t>
    </rPh>
    <rPh sb="12" eb="13">
      <t>ヒ</t>
    </rPh>
    <phoneticPr fontId="2"/>
  </si>
  <si>
    <t>一　　般　　管　　理　　費</t>
    <rPh sb="0" eb="1">
      <t>イチ</t>
    </rPh>
    <rPh sb="3" eb="4">
      <t>ハン</t>
    </rPh>
    <rPh sb="6" eb="7">
      <t>カン</t>
    </rPh>
    <rPh sb="9" eb="10">
      <t>リ</t>
    </rPh>
    <rPh sb="12" eb="13">
      <t>ヒ</t>
    </rPh>
    <phoneticPr fontId="2"/>
  </si>
  <si>
    <t>計</t>
    <rPh sb="0" eb="1">
      <t>ケイ</t>
    </rPh>
    <phoneticPr fontId="2"/>
  </si>
  <si>
    <t>消　　費　　税　　相　　当　　分</t>
    <rPh sb="0" eb="1">
      <t>ショウ</t>
    </rPh>
    <rPh sb="3" eb="4">
      <t>ヒ</t>
    </rPh>
    <rPh sb="6" eb="7">
      <t>ゼイ</t>
    </rPh>
    <rPh sb="9" eb="10">
      <t>ソウ</t>
    </rPh>
    <rPh sb="12" eb="13">
      <t>トウ</t>
    </rPh>
    <rPh sb="15" eb="16">
      <t>ブン</t>
    </rPh>
    <phoneticPr fontId="2"/>
  </si>
  <si>
    <t>合　　　　　　　　　　　計</t>
    <rPh sb="0" eb="1">
      <t>ア</t>
    </rPh>
    <rPh sb="12" eb="13">
      <t>ケイ</t>
    </rPh>
    <phoneticPr fontId="2"/>
  </si>
  <si>
    <t>所　属　別　事　業　量　一　覧　表</t>
    <rPh sb="0" eb="1">
      <t>ショ</t>
    </rPh>
    <rPh sb="2" eb="3">
      <t>ゾク</t>
    </rPh>
    <rPh sb="4" eb="5">
      <t>ベツ</t>
    </rPh>
    <rPh sb="6" eb="7">
      <t>コト</t>
    </rPh>
    <rPh sb="8" eb="9">
      <t>ギョウ</t>
    </rPh>
    <rPh sb="10" eb="11">
      <t>リョウ</t>
    </rPh>
    <rPh sb="12" eb="13">
      <t>イチ</t>
    </rPh>
    <rPh sb="14" eb="15">
      <t>ラン</t>
    </rPh>
    <rPh sb="16" eb="17">
      <t>ヒョウ</t>
    </rPh>
    <phoneticPr fontId="2"/>
  </si>
  <si>
    <t>計</t>
    <phoneticPr fontId="2"/>
  </si>
  <si>
    <t>箇所数</t>
    <phoneticPr fontId="2"/>
  </si>
  <si>
    <t>標示種類</t>
    <rPh sb="0" eb="2">
      <t>ヒョウジ</t>
    </rPh>
    <rPh sb="2" eb="4">
      <t>シュルイ</t>
    </rPh>
    <phoneticPr fontId="2"/>
  </si>
  <si>
    <t>個数</t>
    <phoneticPr fontId="2"/>
  </si>
  <si>
    <t>施工長</t>
    <rPh sb="0" eb="2">
      <t>セコウ</t>
    </rPh>
    <rPh sb="2" eb="3">
      <t>チョウ</t>
    </rPh>
    <phoneticPr fontId="2"/>
  </si>
  <si>
    <t>個数</t>
  </si>
  <si>
    <t>施工長</t>
    <phoneticPr fontId="2"/>
  </si>
  <si>
    <t>新規</t>
    <rPh sb="0" eb="2">
      <t>シンキ</t>
    </rPh>
    <phoneticPr fontId="2"/>
  </si>
  <si>
    <t>広島東</t>
    <rPh sb="0" eb="2">
      <t>ヒロシマ</t>
    </rPh>
    <rPh sb="2" eb="3">
      <t>ヒガシ</t>
    </rPh>
    <phoneticPr fontId="2"/>
  </si>
  <si>
    <t>整理番号
（規制番号）</t>
    <rPh sb="0" eb="2">
      <t>セイリ</t>
    </rPh>
    <rPh sb="2" eb="4">
      <t>バンゴウ</t>
    </rPh>
    <rPh sb="6" eb="8">
      <t>キセイ</t>
    </rPh>
    <rPh sb="8" eb="10">
      <t>バンゴウ</t>
    </rPh>
    <phoneticPr fontId="2"/>
  </si>
  <si>
    <t>区分</t>
    <rPh sb="0" eb="2">
      <t>クブン</t>
    </rPh>
    <phoneticPr fontId="2"/>
  </si>
  <si>
    <t>道路種別</t>
    <rPh sb="0" eb="2">
      <t>ドウロ</t>
    </rPh>
    <rPh sb="2" eb="4">
      <t>シュベツ</t>
    </rPh>
    <phoneticPr fontId="2"/>
  </si>
  <si>
    <t>場所・区間</t>
    <rPh sb="0" eb="2">
      <t>バショ</t>
    </rPh>
    <rPh sb="3" eb="5">
      <t>クカン</t>
    </rPh>
    <phoneticPr fontId="2"/>
  </si>
  <si>
    <t>標示種別</t>
    <rPh sb="0" eb="2">
      <t>ヒョウジ</t>
    </rPh>
    <rPh sb="2" eb="4">
      <t>シュベツ</t>
    </rPh>
    <phoneticPr fontId="2"/>
  </si>
  <si>
    <t>横断歩道本数
記号文字個数</t>
    <rPh sb="0" eb="2">
      <t>オウダン</t>
    </rPh>
    <rPh sb="2" eb="4">
      <t>ホドウ</t>
    </rPh>
    <rPh sb="4" eb="6">
      <t>ホンスウ</t>
    </rPh>
    <rPh sb="7" eb="9">
      <t>キゴウ</t>
    </rPh>
    <rPh sb="9" eb="11">
      <t>モジ</t>
    </rPh>
    <rPh sb="11" eb="13">
      <t>コスウ</t>
    </rPh>
    <phoneticPr fontId="2"/>
  </si>
  <si>
    <t>数</t>
    <phoneticPr fontId="2"/>
  </si>
  <si>
    <t>備考(縞数、方向等)</t>
    <rPh sb="0" eb="2">
      <t>ビコウ</t>
    </rPh>
    <rPh sb="3" eb="4">
      <t>シマ</t>
    </rPh>
    <rPh sb="4" eb="5">
      <t>スウ</t>
    </rPh>
    <rPh sb="6" eb="8">
      <t>ホウコウ</t>
    </rPh>
    <rPh sb="8" eb="9">
      <t>ナド</t>
    </rPh>
    <phoneticPr fontId="2"/>
  </si>
  <si>
    <t>新規合計</t>
    <rPh sb="0" eb="2">
      <t>シンキ</t>
    </rPh>
    <rPh sb="2" eb="4">
      <t>ゴウケイ</t>
    </rPh>
    <phoneticPr fontId="2"/>
  </si>
  <si>
    <t>更新</t>
    <rPh sb="0" eb="2">
      <t>コウシン</t>
    </rPh>
    <phoneticPr fontId="2"/>
  </si>
  <si>
    <t>規制番号</t>
    <rPh sb="0" eb="2">
      <t>キセイ</t>
    </rPh>
    <rPh sb="2" eb="4">
      <t>バンゴウ</t>
    </rPh>
    <phoneticPr fontId="2"/>
  </si>
  <si>
    <t>更新合計</t>
    <rPh sb="0" eb="2">
      <t>コウシン</t>
    </rPh>
    <rPh sb="2" eb="4">
      <t>ゴウケイ</t>
    </rPh>
    <phoneticPr fontId="2"/>
  </si>
  <si>
    <t>新規更新合計</t>
    <rPh sb="0" eb="2">
      <t>シンキ</t>
    </rPh>
    <rPh sb="2" eb="4">
      <t>コウシン</t>
    </rPh>
    <rPh sb="4" eb="6">
      <t>ゴウケイ</t>
    </rPh>
    <phoneticPr fontId="2"/>
  </si>
  <si>
    <t>道　路　標　示　工　事　設　計　書</t>
    <rPh sb="4" eb="5">
      <t>シルベ</t>
    </rPh>
    <rPh sb="6" eb="7">
      <t>シメス</t>
    </rPh>
    <rPh sb="8" eb="9">
      <t>コウ</t>
    </rPh>
    <rPh sb="10" eb="11">
      <t>コト</t>
    </rPh>
    <rPh sb="12" eb="13">
      <t>セツ</t>
    </rPh>
    <rPh sb="14" eb="15">
      <t>ケイ</t>
    </rPh>
    <rPh sb="16" eb="17">
      <t>ショ</t>
    </rPh>
    <phoneticPr fontId="2"/>
  </si>
  <si>
    <t>交　通　規　制　課</t>
    <phoneticPr fontId="2"/>
  </si>
  <si>
    <t>工事量</t>
    <phoneticPr fontId="2"/>
  </si>
  <si>
    <t>広島西</t>
    <rPh sb="0" eb="2">
      <t>ヒロシマ</t>
    </rPh>
    <rPh sb="2" eb="3">
      <t>ニシ</t>
    </rPh>
    <phoneticPr fontId="2"/>
  </si>
  <si>
    <t>広島南</t>
    <phoneticPr fontId="2"/>
  </si>
  <si>
    <t>安佐南</t>
    <phoneticPr fontId="2"/>
  </si>
  <si>
    <t>海田</t>
    <phoneticPr fontId="2"/>
  </si>
  <si>
    <t>廿日市</t>
    <phoneticPr fontId="2"/>
  </si>
  <si>
    <t>大竹</t>
    <phoneticPr fontId="2"/>
  </si>
  <si>
    <t>竹原</t>
    <phoneticPr fontId="2"/>
  </si>
  <si>
    <t>広</t>
    <phoneticPr fontId="2"/>
  </si>
  <si>
    <t>東広島</t>
    <phoneticPr fontId="2"/>
  </si>
  <si>
    <t>木江</t>
    <phoneticPr fontId="2"/>
  </si>
  <si>
    <t>安佐北</t>
    <phoneticPr fontId="2"/>
  </si>
  <si>
    <t>安芸高田</t>
    <phoneticPr fontId="2"/>
  </si>
  <si>
    <t>山県</t>
    <phoneticPr fontId="2"/>
  </si>
  <si>
    <t>尾道</t>
    <phoneticPr fontId="2"/>
  </si>
  <si>
    <t>因島</t>
    <phoneticPr fontId="2"/>
  </si>
  <si>
    <t>三原</t>
    <phoneticPr fontId="2"/>
  </si>
  <si>
    <t>福山西</t>
    <phoneticPr fontId="2"/>
  </si>
  <si>
    <t>福山東</t>
    <phoneticPr fontId="2"/>
  </si>
  <si>
    <t>福山北</t>
    <phoneticPr fontId="2"/>
  </si>
  <si>
    <t>府中</t>
    <phoneticPr fontId="2"/>
  </si>
  <si>
    <t>庄原</t>
    <phoneticPr fontId="2"/>
  </si>
  <si>
    <t>三次</t>
    <phoneticPr fontId="2"/>
  </si>
  <si>
    <t>世羅</t>
    <phoneticPr fontId="2"/>
  </si>
  <si>
    <t>高速隊</t>
    <phoneticPr fontId="2"/>
  </si>
  <si>
    <t>機動隊</t>
    <phoneticPr fontId="2"/>
  </si>
  <si>
    <t>個数</t>
    <phoneticPr fontId="2"/>
  </si>
  <si>
    <t>広島中央</t>
    <phoneticPr fontId="2"/>
  </si>
  <si>
    <t>呉</t>
    <phoneticPr fontId="2"/>
  </si>
  <si>
    <t>音戸</t>
    <phoneticPr fontId="2"/>
  </si>
  <si>
    <t>交通整理員Ｂ</t>
    <phoneticPr fontId="2"/>
  </si>
  <si>
    <t>場所表_広島中央_更新!新規更新合計値</t>
    <rPh sb="18" eb="19">
      <t>チ</t>
    </rPh>
    <phoneticPr fontId="2"/>
  </si>
  <si>
    <t>場所表_広島東_更新!新規更新合計値</t>
    <phoneticPr fontId="2"/>
  </si>
  <si>
    <t>場所表_広島西_更新!新規更新合計値</t>
    <phoneticPr fontId="2"/>
  </si>
  <si>
    <t>場所表_広島南_更新!新規更新合計値</t>
    <phoneticPr fontId="2"/>
  </si>
  <si>
    <t>場所表_安佐南_更新!新規更新合計値</t>
    <phoneticPr fontId="2"/>
  </si>
  <si>
    <t>場所表_呉_更新!新規更新合計値</t>
    <phoneticPr fontId="2"/>
  </si>
  <si>
    <t>場所表_音戸_更新!新規更新合計値</t>
    <phoneticPr fontId="2"/>
  </si>
  <si>
    <t>場所表_江田島_更新!新規更新合計値</t>
    <phoneticPr fontId="2"/>
  </si>
  <si>
    <t>場所表_廿日市_更新!新規更新合計値</t>
    <phoneticPr fontId="2"/>
  </si>
  <si>
    <t>場所表_大竹_更新!新規更新合計値</t>
    <phoneticPr fontId="2"/>
  </si>
  <si>
    <t>場所表_竹原_更新!新規更新合計値</t>
    <phoneticPr fontId="2"/>
  </si>
  <si>
    <t>場所表_広_更新!新規更新合計値</t>
    <phoneticPr fontId="2"/>
  </si>
  <si>
    <t>場所表_東広島_更新!新規更新合計値</t>
    <phoneticPr fontId="2"/>
  </si>
  <si>
    <t>場所表_安佐北_更新!新規更新合計値</t>
    <phoneticPr fontId="2"/>
  </si>
  <si>
    <t>場所表_安芸高田_更新!新規更新合計値</t>
    <phoneticPr fontId="2"/>
  </si>
  <si>
    <t>場所表_山県_更新!新規更新合計値</t>
    <phoneticPr fontId="2"/>
  </si>
  <si>
    <t>場所表_尾道_更新!新規更新合計値</t>
    <phoneticPr fontId="2"/>
  </si>
  <si>
    <t>場所表_因島_更新!新規更新合計値</t>
    <phoneticPr fontId="2"/>
  </si>
  <si>
    <t>場所表_三原_更新!新規更新合計値</t>
    <phoneticPr fontId="2"/>
  </si>
  <si>
    <t>場所表_福山西_更新!新規更新合計値</t>
    <phoneticPr fontId="2"/>
  </si>
  <si>
    <t>場所表_福山東_更新!新規更新合計値</t>
    <phoneticPr fontId="2"/>
  </si>
  <si>
    <t>場所表_福山北_更新!新規更新合計値</t>
    <phoneticPr fontId="2"/>
  </si>
  <si>
    <t>場所表_府中_更新!新規更新合計値</t>
    <phoneticPr fontId="2"/>
  </si>
  <si>
    <t>場所表_庄原_更新!新規更新合計値</t>
    <phoneticPr fontId="2"/>
  </si>
  <si>
    <t>場所表_三次_更新!新規更新合計値</t>
    <phoneticPr fontId="2"/>
  </si>
  <si>
    <t>場所表_世羅_更新!新規更新合計値</t>
    <phoneticPr fontId="2"/>
  </si>
  <si>
    <t>場所表_高速隊_更新!新規更新合計値</t>
    <phoneticPr fontId="2"/>
  </si>
  <si>
    <t>場所表_海田_更新!新規更新合計値</t>
    <phoneticPr fontId="2"/>
  </si>
  <si>
    <t>江田島</t>
    <phoneticPr fontId="2"/>
  </si>
  <si>
    <t>主　任</t>
    <rPh sb="0" eb="1">
      <t>シュ</t>
    </rPh>
    <phoneticPr fontId="2"/>
  </si>
  <si>
    <t>文字の折り返しで行高さがおかしくならないように、最終的な出力セルより幅を大きくしてあります。</t>
    <rPh sb="0" eb="2">
      <t>モジ</t>
    </rPh>
    <rPh sb="3" eb="4">
      <t>オ</t>
    </rPh>
    <rPh sb="5" eb="6">
      <t>カエ</t>
    </rPh>
    <rPh sb="8" eb="9">
      <t>ギョウ</t>
    </rPh>
    <rPh sb="9" eb="10">
      <t>タカ</t>
    </rPh>
    <rPh sb="24" eb="27">
      <t>サイシュウテキ</t>
    </rPh>
    <rPh sb="28" eb="30">
      <t>シュツリョク</t>
    </rPh>
    <rPh sb="34" eb="35">
      <t>ハバ</t>
    </rPh>
    <rPh sb="36" eb="37">
      <t>オオ</t>
    </rPh>
    <phoneticPr fontId="2"/>
  </si>
  <si>
    <t>凸凹</t>
    <rPh sb="0" eb="2">
      <t>デコボコ</t>
    </rPh>
    <phoneticPr fontId="2"/>
  </si>
  <si>
    <t>場所表_佐伯_更新!新規更新合計値</t>
    <rPh sb="4" eb="6">
      <t>サエキ</t>
    </rPh>
    <phoneticPr fontId="2"/>
  </si>
  <si>
    <t>佐伯</t>
    <rPh sb="0" eb="2">
      <t>サエキ</t>
    </rPh>
    <phoneticPr fontId="2"/>
  </si>
  <si>
    <t>交　通　誘　導　員　(　労　務　費　）</t>
    <rPh sb="0" eb="1">
      <t>コウ</t>
    </rPh>
    <rPh sb="2" eb="3">
      <t>ツウ</t>
    </rPh>
    <rPh sb="4" eb="5">
      <t>ユウ</t>
    </rPh>
    <rPh sb="6" eb="7">
      <t>シルベ</t>
    </rPh>
    <rPh sb="8" eb="9">
      <t>イン</t>
    </rPh>
    <rPh sb="12" eb="13">
      <t>ロウ</t>
    </rPh>
    <rPh sb="14" eb="15">
      <t>ツトム</t>
    </rPh>
    <rPh sb="16" eb="17">
      <t>ヒ</t>
    </rPh>
    <phoneticPr fontId="2"/>
  </si>
  <si>
    <t>監督職員
設　 計</t>
    <rPh sb="0" eb="2">
      <t>カントク</t>
    </rPh>
    <rPh sb="2" eb="4">
      <t>ショクイン</t>
    </rPh>
    <rPh sb="6" eb="7">
      <t>セツ</t>
    </rPh>
    <rPh sb="9" eb="10">
      <t>ケイ</t>
    </rPh>
    <phoneticPr fontId="2"/>
  </si>
  <si>
    <t>監督職員</t>
    <rPh sb="0" eb="2">
      <t>カントク</t>
    </rPh>
    <rPh sb="2" eb="4">
      <t>ショクイン</t>
    </rPh>
    <phoneticPr fontId="2"/>
  </si>
  <si>
    <t>8-27</t>
  </si>
  <si>
    <t>福山市引野町1丁目15番2号先（回生陸橋北詰交差点）</t>
  </si>
  <si>
    <t>高山　航輝</t>
  </si>
  <si>
    <t>大塚　真二</t>
  </si>
  <si>
    <t>福山東警察署</t>
    <phoneticPr fontId="2"/>
  </si>
  <si>
    <t>1　道路標示工事仕様書に従い、正確に施工すること。
2　交通誘導は交通規制区間内で行い、安全に配意すること。</t>
  </si>
  <si>
    <t>横断歩道等　実線４５㎝幅</t>
  </si>
  <si>
    <t>溶融式（白）</t>
  </si>
  <si>
    <t>m</t>
  </si>
  <si>
    <t>実線３０㎝幅</t>
  </si>
  <si>
    <t>実線１５㎝幅</t>
  </si>
  <si>
    <t>溶融式（黄）</t>
  </si>
  <si>
    <t>図示</t>
  </si>
  <si>
    <t>削除</t>
  </si>
  <si>
    <t>第20-7-0380</t>
  </si>
  <si>
    <t>市道</t>
  </si>
  <si>
    <t>横断歩道　実線（白）</t>
  </si>
  <si>
    <t>２ｍ４縞_x000D_
西側、４ｍ３縞(西端から2,3､4縞目)_x000D_
北側、４ｍ４縞(西端から２〜４縞目、東端から２縞目)</t>
  </si>
  <si>
    <t>停止線　実線（白）</t>
  </si>
  <si>
    <t>北側、２ｍ_x000D_
南側、２ｍ</t>
  </si>
  <si>
    <t>(削)横断歩道　実線（白）</t>
  </si>
  <si>
    <t>西側、４ｍ１縞(西端)_x000D_
北側、４ｍ１縞（西端のみ）</t>
  </si>
  <si>
    <t>第20-7-0284</t>
  </si>
  <si>
    <t>福山市引野町南1丁目12番北東角先交差点</t>
  </si>
  <si>
    <t>西側、４ｍ５縞(北端から1,2,3,6,7縞目)_x000D_
南側、４ｍ３縞(東端から1，3，4縞目)</t>
  </si>
  <si>
    <t>横断歩道予告　図示（白）</t>
  </si>
  <si>
    <t>西側、予告マーク２個更新</t>
  </si>
  <si>
    <t>西側、３ｍ_x000D_
南側、3.5ｍ</t>
  </si>
  <si>
    <t>第20-7-0697</t>
  </si>
  <si>
    <t>福山市引野町南1丁目15番1号先交差点</t>
  </si>
  <si>
    <t>北側、４ｍ５縞(東端から1，2縞目を除く)</t>
  </si>
  <si>
    <t>南西側、3.5ｍ</t>
  </si>
  <si>
    <t>第20-7-0577</t>
  </si>
  <si>
    <t>福山市引野町北3丁目1番28号先交差点</t>
  </si>
  <si>
    <t>東側、４ｍ７縞更新(南端を除く)_x000D_
北側、３ｍ５縞(東端から２縞目を除く)</t>
  </si>
  <si>
    <t>西側、３ｍ</t>
  </si>
  <si>
    <t>第20-7-0569</t>
  </si>
  <si>
    <t>福山市沖野上町1丁目7番28号先交差点</t>
  </si>
  <si>
    <t>４ｍ５縞(西端から1〜5縞)</t>
  </si>
  <si>
    <t>第20-7-0502</t>
  </si>
  <si>
    <t>福山市吉津町12番18号先交差点</t>
  </si>
  <si>
    <t>北側、2.5m</t>
  </si>
  <si>
    <t>第20-7-1180</t>
  </si>
  <si>
    <t>福山市久松台1丁目3番3号先交差点</t>
  </si>
  <si>
    <t>西側4m×3縞_x000D_
南側４m３縞（西端から2.3.4縞目）_x000D_
北側４ｍ４縞（西端から２〜４縞目、東端から２縞目）</t>
  </si>
  <si>
    <t>南側３ｍ</t>
  </si>
  <si>
    <t>南側、４m１縞（西端のみ）削除_x000D_
北側４m１縞（西端のみ）削除</t>
  </si>
  <si>
    <t>第20-7-1000</t>
  </si>
  <si>
    <t>福山市久松台1丁目9番1号先（久松台小学校南交差点）</t>
  </si>
  <si>
    <t>南側、４ｍ１縞(西端から２縞目)</t>
  </si>
  <si>
    <t>南側、２ｍ(消えている部分)</t>
  </si>
  <si>
    <t>第20-7-0598</t>
  </si>
  <si>
    <t>福山市御門町1丁目3番34号先交差点</t>
  </si>
  <si>
    <t>南側、４ｍ６縞更新(東端から４縞目を除く)</t>
  </si>
  <si>
    <t>第20-7-0600</t>
  </si>
  <si>
    <t>福山市光南町3丁目4番1号（城南中学校正門）先</t>
  </si>
  <si>
    <t>北側、3.8m</t>
  </si>
  <si>
    <t>第12-7-1871</t>
  </si>
  <si>
    <t>福山市向陽町1丁目4番1号先交差点</t>
  </si>
  <si>
    <t>止まれ文字　図示（白）</t>
  </si>
  <si>
    <t>西側、2.5m</t>
  </si>
  <si>
    <t>(削)止まれ文字　図示（白）</t>
  </si>
  <si>
    <t>西側、既存止まれ削除後縮小版施工</t>
  </si>
  <si>
    <t>第20-7-0470</t>
  </si>
  <si>
    <t>福山市三吉町2丁目11番21号先交差点</t>
  </si>
  <si>
    <t>西側、４ｍ１縞</t>
  </si>
  <si>
    <t>第20-7-0125</t>
  </si>
  <si>
    <t>国道313号</t>
  </si>
  <si>
    <t>福山市三吉町2丁目12番7号先（三吉町北交差点）</t>
  </si>
  <si>
    <t>西側、４ｍ１縞(消えている部分)更新</t>
  </si>
  <si>
    <t>西側、２m（消えている部分）更新_x000D_
東側、２ｍ(消えている部分)更新</t>
  </si>
  <si>
    <t>第20-7-0463</t>
  </si>
  <si>
    <t>福山市三吉町4丁目4番8号（福山税務署）先交差点</t>
  </si>
  <si>
    <t>４ｍ７縞</t>
  </si>
  <si>
    <t>西側、予告マーク２個更新_x000D_
東側、予告マーク２個更新</t>
  </si>
  <si>
    <t>東側、2,8ｍ_x000D_
西側、2,8ｍ</t>
  </si>
  <si>
    <t>第20-7-1215</t>
  </si>
  <si>
    <t>福山市三吉町5丁目7番西角先（福山河川国道事務所前交差点）</t>
  </si>
  <si>
    <t>西側、４ｍ１５縞_x000D_
○北側、３ｍ１６縞_x000D_
東側、４ｍ６縞(南端から１〜４、６，９縞目)</t>
  </si>
  <si>
    <t>北側、３．３ｍ</t>
  </si>
  <si>
    <t>第20-7-0491</t>
  </si>
  <si>
    <t>福山市若松町4番21号先交差点（東11番ガード北）</t>
  </si>
  <si>
    <t>西側、４ｍ４縞(北端から2,5縞目を除く)</t>
  </si>
  <si>
    <t>第20-7-0493</t>
  </si>
  <si>
    <t>福山市若松町9番19号先交差点（東12番ガード北）</t>
  </si>
  <si>
    <t>西側、３ｍ３縞(北端から1,3,4縞目)</t>
  </si>
  <si>
    <t>第20-7-0615</t>
  </si>
  <si>
    <t>福山市春日町5丁目12番17号先交差点</t>
  </si>
  <si>
    <t>北西側、４ｍ３縞(2,4,6縞目)_x000D_
南東側、４ｍ４縞更新(東端から2,3,4,6縞目)</t>
  </si>
  <si>
    <t>第20-7-0210</t>
  </si>
  <si>
    <t>福山市曙町3丁目11番27号先交差点</t>
  </si>
  <si>
    <t>東側、４ｍ７縞_x000D_
西側、４ｍ６縞(北端から２縞目を除く)</t>
  </si>
  <si>
    <t>東側、4m</t>
  </si>
  <si>
    <t>第20-7-0782</t>
  </si>
  <si>
    <t>福山市曙町5丁目16番南東角先（曙小学校東交差点）</t>
  </si>
  <si>
    <t>西側、2.8m４縞_x000D_
南側、４ｍ９縞_x000D_
東側、2.8ｍ３縞(北端を除く)_x000D_
北側、４ｍ７縞</t>
  </si>
  <si>
    <t>南側、４ｍ_x000D_
北側、４ｍ_x000D_
東側、4m</t>
  </si>
  <si>
    <t>第20-7-0052</t>
  </si>
  <si>
    <t>福山市曙町5丁目16番北東角先交差点</t>
  </si>
  <si>
    <t>北側、３ｍ１縞(西端から３縞目)_x000D_
南側、３ｍ７縞</t>
  </si>
  <si>
    <t>南側、１ｍ_x000D_
西側、2.4ｍ</t>
  </si>
  <si>
    <t>第12-7-1915</t>
  </si>
  <si>
    <t>福山市曙町5丁目18番23号先交差点</t>
  </si>
  <si>
    <t>既存止まれ削除後縮小版施工_x000D_
既存止まれ削除後縮小版施工</t>
  </si>
  <si>
    <t>東側、３ｍ_x000D_
西側、３ｍ</t>
  </si>
  <si>
    <t>第20-7-1333</t>
  </si>
  <si>
    <t>福山市曙町5丁目19番40号先交差点</t>
  </si>
  <si>
    <t>西側、４ｍ１縞(南端から４縞目)_x000D_
東側、４m２本（南端から2,4縞目）</t>
  </si>
  <si>
    <t>第20-7-0211</t>
  </si>
  <si>
    <t>福山市曙町5丁目20番41号先（曙町5丁目（南）交差点）</t>
  </si>
  <si>
    <t>南側、４ｍ７縞_x000D_
北側、４ｍ７縞(西端を除く)_x000D_
東側、４ｍ７縞</t>
  </si>
  <si>
    <t>南側、１ｍ_x000D_
北側、２ｍ</t>
  </si>
  <si>
    <t>第12-7-2256</t>
  </si>
  <si>
    <t>福山市新涯町1丁目15番22号南東角先交差点</t>
  </si>
  <si>
    <t>西側、４ｍ</t>
  </si>
  <si>
    <t>第20-7-0684</t>
  </si>
  <si>
    <t>福山市新涯町1丁目25番地南西角先（新涯中央西交差点）</t>
  </si>
  <si>
    <t>西側、4m9縞(南端から1〜6,14,15縞目)_x000D_
東側、４ｍ１２縞(南端から４〜６縞目を除く)</t>
  </si>
  <si>
    <t>西側、３ｍ_x000D_
東側、７ｍ</t>
  </si>
  <si>
    <t>第20-7-1339</t>
  </si>
  <si>
    <t>福山市新涯町3丁目9番1号先（新涯町3丁目（西）交差点）</t>
  </si>
  <si>
    <t>東側、４ｍ１０縞(4.9.10.11.13を除く)_x000D_
北側、４ｍ５縞_x000D_
南側、４ｍ５縞</t>
  </si>
  <si>
    <t>東側、７ｍ</t>
  </si>
  <si>
    <t>第20-7-0723</t>
  </si>
  <si>
    <t>福山市新涯町6丁目10番20号先交差点</t>
  </si>
  <si>
    <t>西側、４ｍ7縞</t>
  </si>
  <si>
    <t>東西予告ﾏｰｸ各2個(合計4個)</t>
  </si>
  <si>
    <t>西側、２．５ｍ_x000D_
東側、2.5ｍ</t>
  </si>
  <si>
    <t>第20-7-0069</t>
  </si>
  <si>
    <t>福山市西町1丁目3番33号先交差点</t>
  </si>
  <si>
    <t>西側、４ｍ３縞(北端から1,2,4縞目)</t>
  </si>
  <si>
    <t>第20-7-0058</t>
  </si>
  <si>
    <t>福山市船町6番1号先交差点</t>
  </si>
  <si>
    <t>北側、３ｍ</t>
  </si>
  <si>
    <t>第12-7-3183</t>
  </si>
  <si>
    <t>福山市草戸町1丁目6番東角先交差点</t>
  </si>
  <si>
    <t>北西側、2.5ｍ_x000D_
南西側、２ｍ</t>
  </si>
  <si>
    <t>第20-7-1487</t>
  </si>
  <si>
    <t>福山市多治米町5丁目26番15号先（多治米町5丁目（中）交差点）</t>
  </si>
  <si>
    <t>北西側、４ｍ１５縞(両端を除く)_x000D_
南東側、４ｍ１５縞(両端を除く)</t>
  </si>
  <si>
    <t>第20-7-1488</t>
  </si>
  <si>
    <t>福山市多治米町5丁目27番南角先（多治米町5丁目（南）交差点）</t>
  </si>
  <si>
    <t>南側、3m6縞_x000D_
北東側、3m4縞</t>
  </si>
  <si>
    <t>第20-7-0370</t>
  </si>
  <si>
    <t>福山市多治米町6丁目6番25号西角先交差点</t>
  </si>
  <si>
    <t>北西側、４ｍ６縞</t>
  </si>
  <si>
    <t>第20-7-0778</t>
  </si>
  <si>
    <t>福山市大門町1丁目24番8号先交差点</t>
  </si>
  <si>
    <t>東側、４ｍ３縞_x000D_
北側、４m３縞_x000D_
西側、４ｍ１縞(南端)</t>
  </si>
  <si>
    <t>北側、予告マーク１個_x000D_
西側、予告マーク１個更新</t>
  </si>
  <si>
    <t>東側、2.5m</t>
  </si>
  <si>
    <t>第20-7-0807</t>
  </si>
  <si>
    <t>県道</t>
  </si>
  <si>
    <t>福山市東手城町1丁目2番31号先（一ツ橋中学校（西）交差点）</t>
  </si>
  <si>
    <t>南側、４ｍ１２縞(西端から1〜4、17,18縞目を除く)</t>
  </si>
  <si>
    <t>南側、９ｍ</t>
  </si>
  <si>
    <t>第20-7-0678</t>
  </si>
  <si>
    <t>福山市東手城町3丁目5番11号先交差点</t>
  </si>
  <si>
    <t>西側、４ｍ３縞(西端から1.2.3縞目)</t>
  </si>
  <si>
    <t>第20-7-0957</t>
  </si>
  <si>
    <t>福山市東深津町1丁目14番2号先（下大目南交差点）</t>
  </si>
  <si>
    <t>西側、２ｍ７縞(南端から１縞、北端から２縞を除く)</t>
  </si>
  <si>
    <t>第20-7-0605</t>
  </si>
  <si>
    <t>福山市東川口町5丁目6番11号先交差点</t>
  </si>
  <si>
    <t>南側、3m</t>
  </si>
  <si>
    <t>第20-7-0450</t>
  </si>
  <si>
    <t>福山市東町2丁目1番南西角先（東6番ガード（北）交差点）</t>
  </si>
  <si>
    <t>北側、３ｍ７縞(西端から2縞目を除く)_x000D_
南側,３ｍ７縞(西端から4,5縞目を除く）</t>
  </si>
  <si>
    <t>第20-7-0609</t>
  </si>
  <si>
    <t>福山市南蔵王町1丁目1番13号南西角先交差点</t>
  </si>
  <si>
    <t>東側、２ｍ_x000D_
西側、３ｍ</t>
  </si>
  <si>
    <t>第20-7-1318</t>
  </si>
  <si>
    <t>福山市南蔵王町2丁目21番南西角先（南蔵王町2丁目（東）交差点）</t>
  </si>
  <si>
    <t>東側、４ｍ３縞(南端から2.3.4縞目)</t>
  </si>
  <si>
    <t>東側、３ｍ(第一車線)更新_x000D_
西側
、6ｍ</t>
  </si>
  <si>
    <t>第20-7-0579</t>
  </si>
  <si>
    <t>福山市南蔵王町6丁目27番2号先（鴨目交差点）</t>
  </si>
  <si>
    <t>東側、４ｍ１０縞_x000D_
西側、４ｍ１０縞_x000D_
南側、４ｍ１０縞_x000D_
北側、４ｍ９縞</t>
  </si>
  <si>
    <t>北側、4.6ｍ</t>
  </si>
  <si>
    <t>第20-7-1040</t>
  </si>
  <si>
    <t>福山市南蔵王町6丁目32番19号先（緑丘小学校南交差点）</t>
  </si>
  <si>
    <t>東側、４ｍ６縞_x000D_
北側、３ｍ７縞(両端を除く)</t>
  </si>
  <si>
    <t>北側、2.9m</t>
  </si>
  <si>
    <t>第12-7-1809</t>
  </si>
  <si>
    <t>福山市南本庄2丁目4番5号先交差点</t>
  </si>
  <si>
    <t>東側、縮小施工</t>
  </si>
  <si>
    <t>第12-7-2023</t>
  </si>
  <si>
    <t>福山市北吉津町3丁目12番1号先交差点</t>
  </si>
  <si>
    <t>南側、既存止まれ削除後縮小版施工</t>
  </si>
  <si>
    <t>第20-7-0587</t>
  </si>
  <si>
    <t>福山市北吉津町5丁目2番5号先交差点</t>
  </si>
  <si>
    <t>北側、２ｍ更新</t>
  </si>
  <si>
    <t>第20-7-0505</t>
  </si>
  <si>
    <t>福山市北吉津町5丁目6番9号先（桜丘小学校入口交差点）</t>
  </si>
  <si>
    <t>北側、２ｍ(消えている部分)</t>
  </si>
  <si>
    <t>第20-7-0173</t>
  </si>
  <si>
    <t>福山市明神町1丁目9番南西角先（千間土手中交差点）</t>
  </si>
  <si>
    <t>南側、４ｍ12縞(東端から５縞目までを除く)_x000D_
西側、2m7縞(南端１縞、北端２縞を除く)</t>
  </si>
  <si>
    <t>南側、10ｍ_x000D_
北側、１ｍ(消えている部分)</t>
  </si>
  <si>
    <t>第20-7-0174</t>
  </si>
  <si>
    <t>国道2号</t>
  </si>
  <si>
    <t>福山市明神町2丁目15番南西角先（千間土手東交差点）</t>
  </si>
  <si>
    <t>北側、３ｍ６縞(両端を除く)</t>
  </si>
  <si>
    <t>第20-7-0180</t>
  </si>
  <si>
    <t>福山市木之庄町1丁目4番33号先（木之庄交差点）</t>
  </si>
  <si>
    <t>南側、４ｍ８縞
_x000D_
西側、４ｍ７縞_x000D_
東側、４ｍ７縞</t>
  </si>
  <si>
    <t>第20-7-0922</t>
  </si>
  <si>
    <t>福山市木之庄町3丁目10番26号先（久松台入口交差点）</t>
  </si>
  <si>
    <t>北側、４ｍ５縞(西端から4〜8縞目)</t>
  </si>
  <si>
    <t>第20-7-0103</t>
  </si>
  <si>
    <t>福山市木之庄町4丁目1番1号先（城北中学校北交差点）</t>
  </si>
  <si>
    <t>西側、４ｍ６縞(南端を除く)_x000D_
東側、４ｍ７縞(北端を除く)</t>
  </si>
  <si>
    <t>東側、３ｍ_x000D_
西側、２ｍ(消えている部分)更新</t>
  </si>
  <si>
    <t>尾道市因島三庄町2,222番地8先交差点</t>
  </si>
  <si>
    <t>標準文字３割分削除</t>
  </si>
  <si>
    <t>(削)停止線　実線（白）</t>
  </si>
  <si>
    <t>停止線1.7m削除</t>
  </si>
  <si>
    <t>尾道市因島三庄町2,672番地4先交差点</t>
  </si>
  <si>
    <t>標準文字1割分削除</t>
  </si>
  <si>
    <t>停止線1.6m削除</t>
  </si>
  <si>
    <t>尾道市因島三庄町3,341番地先から同町3,760番地5先までの間</t>
  </si>
  <si>
    <t>県道（西浦三庄田熊線）</t>
  </si>
  <si>
    <t>白色中央線1000ｍ新設</t>
  </si>
  <si>
    <t>(削)はみ出し通行禁止　実線（黄）</t>
  </si>
  <si>
    <t>黄色中央線700ｍ削除</t>
  </si>
  <si>
    <t>尾道市因島三庄町3,349番地先交差点</t>
  </si>
  <si>
    <t>止まれ文字1.5m分削除</t>
  </si>
  <si>
    <t>停止線1m分削除</t>
  </si>
  <si>
    <t>尾道市因島洲江町1,786番地1先（赤崎港）から同市瀬戸田町沢206番地5先までの間</t>
  </si>
  <si>
    <t>主要地方道</t>
  </si>
  <si>
    <t>261170067_x000D_
(第9-16-0018)</t>
  </si>
  <si>
    <t>尾道市因島洲江町1,786番地1先（赤崎港）から尾道市因島洲江町2293番地1先までの間</t>
  </si>
  <si>
    <t>県道(生口島循環線)</t>
  </si>
  <si>
    <t>尾道市因島重井町3,317番地3先交差点（大正橋南詰）</t>
  </si>
  <si>
    <t>北西側　交差点側1m3縞削除後3m6縞更新</t>
  </si>
  <si>
    <t>261170060_x000D_
(第20-5-0616)</t>
  </si>
  <si>
    <t>北西側　予告縮小2個更新_x000D_
南東側　予告縮小2個削除後前出し2個更新</t>
  </si>
  <si>
    <t>北西側　停止線3m更新_x000D_
南東側　停止線3m削除後6m前出しで3m更新</t>
  </si>
  <si>
    <t>南東側　横断歩道全削除（14m分）</t>
  </si>
  <si>
    <t>(削)横断歩道予告　図示（白）</t>
  </si>
  <si>
    <t>尾道市久保3丁目2番8号先交差点</t>
  </si>
  <si>
    <t>標準文字４割分削除</t>
  </si>
  <si>
    <t>尾道市西藤町343番地（西藤インター（北）交差点）北西方100メートル先交差点</t>
  </si>
  <si>
    <t>文字1m分削除</t>
  </si>
  <si>
    <t>停止線1.5m分削除</t>
  </si>
  <si>
    <t>尾道市美ノ郷町三成2,279番地34先交差点</t>
  </si>
  <si>
    <t>標準文字5割分削除</t>
  </si>
  <si>
    <t>停止線3.2m削除</t>
  </si>
  <si>
    <t>尾道市美ノ郷町三成2,279番地58先交差点</t>
  </si>
  <si>
    <t>停止線2.6m削除</t>
  </si>
  <si>
    <t>尾道市美ノ郷町三成2,279番地75先交差点</t>
  </si>
  <si>
    <t>標準文字全削除</t>
  </si>
  <si>
    <t>停止線3.5m削除</t>
  </si>
  <si>
    <t>尾道市美ノ郷町三成2,279番地82先交差点</t>
  </si>
  <si>
    <t>南側　標準文字全削除_x000D_
北側　標準文字全削除</t>
  </si>
  <si>
    <t>南側　停止線3m削除_x000D_
北側　停止線3.1m削除</t>
  </si>
  <si>
    <t>尾道市美ノ郷町三成351番地229先交差点</t>
  </si>
  <si>
    <t>北側　標準文字全削除_x000D_
南側　標準文字全削除</t>
  </si>
  <si>
    <t>北側　停止線.2.2m削除_x000D_
南側　停止線3m削除</t>
  </si>
  <si>
    <t>尾道市美ノ郷町三成351番地244先交差点</t>
  </si>
  <si>
    <t>北側　標準文字全削除_x000D_
南側　標準文字2割分削除</t>
  </si>
  <si>
    <t>北側　停止線2m削除</t>
  </si>
  <si>
    <t>尾道市美ノ郷町三成351番地275先交差点</t>
  </si>
  <si>
    <t>北側　停止線2.5m削除_x000D_
南側　停止線3m削除</t>
  </si>
  <si>
    <t>尾道市美ノ郷町三成351番地299先交差点</t>
  </si>
  <si>
    <t>停止線1.6m分削除（30ｃｍ幅）</t>
  </si>
  <si>
    <t>尾道市美ノ郷町三成351番地318先交差点</t>
  </si>
  <si>
    <t>停止線3m削除</t>
  </si>
  <si>
    <t>尾道市美ノ郷町三成351番地328先交差点</t>
  </si>
  <si>
    <t>南側　停止線3m削除_x000D_
北側　停止線3m削除</t>
  </si>
  <si>
    <t>尾道市美ノ郷町三成351番地334先交差点</t>
  </si>
  <si>
    <t>尾道市美ノ郷町三成351番地340先交差点</t>
  </si>
  <si>
    <t>北側　標準文字全削除</t>
  </si>
  <si>
    <t>北側　停止線3m削除</t>
  </si>
  <si>
    <t>尾道市美ノ郷町三成351番地47先交差点</t>
  </si>
  <si>
    <t>標準文字0.2m分削除</t>
  </si>
  <si>
    <t>尾道市美ノ郷町三成351番地82先交差点</t>
  </si>
  <si>
    <t>尾道市美ノ郷町三成365番地2先交差点</t>
  </si>
  <si>
    <t>標準文字2割分削除</t>
  </si>
  <si>
    <t>尾道市美ノ郷町三成365番地6先交差点</t>
  </si>
  <si>
    <t>停止線2.5m削除</t>
  </si>
  <si>
    <t>尾道市木ノ庄町木門田1,098番地先交差点</t>
  </si>
  <si>
    <t>南東側　標準予告1割分2個削除_x000D_
北西側　標準予告1割分2個削除</t>
  </si>
  <si>
    <t>尾道市木ノ庄町木門田1,377番地2東方30メートル先交差点</t>
  </si>
  <si>
    <t>縞7.5m分削除</t>
  </si>
  <si>
    <t>南東側　縮小予告1個削除</t>
  </si>
  <si>
    <t>北西側停止線1m分削除_x000D_
南東側停止線1m分削除</t>
  </si>
  <si>
    <t>尾道市木ノ庄町木門田769番地1先交差点</t>
  </si>
  <si>
    <t>縞7m分削除</t>
  </si>
  <si>
    <t>南側　予告マーク1割分1個削除</t>
  </si>
  <si>
    <t>南側停止線　0.5m分削除_x000D_
北側停止線　0.5m分削除</t>
  </si>
  <si>
    <t>尾道市木ノ庄町木門田792番地2先交差点</t>
  </si>
  <si>
    <t>4m4縞削除</t>
  </si>
  <si>
    <t>南側　縮小予告2割分1個削除_x000D_
北側　標準予告5割分2個削除</t>
  </si>
  <si>
    <t>北側停止線3m削除</t>
  </si>
  <si>
    <t>尾道市木之庄町木門田1,576番地西方50メートル先交差点</t>
  </si>
  <si>
    <t>縮小文字削除</t>
  </si>
  <si>
    <t>停止線2.8m削除</t>
  </si>
  <si>
    <t>尾道市木之庄町木門田1,576番地南西方60メートル先交差点</t>
  </si>
  <si>
    <t>縞14m分削除</t>
  </si>
  <si>
    <t>北西側標準予告1割分2個削除</t>
  </si>
  <si>
    <t>南東側停止線2m分削除</t>
  </si>
  <si>
    <t>三原市久井町土取904番地2先交差点</t>
  </si>
  <si>
    <t>交差点北側　止まれ（縮小）削除</t>
  </si>
  <si>
    <t>261190049_x000D_
(第12-4-0724)</t>
  </si>
  <si>
    <t>交差点北側　停止線5.0m削除</t>
  </si>
  <si>
    <t>三原市久井町土取961番地1北東方90メートル先交差点</t>
  </si>
  <si>
    <t>交差点東側　止まれ（残っている部分2.0m）削除</t>
  </si>
  <si>
    <t>261190049_x000D_
(第12-4-0732)</t>
  </si>
  <si>
    <t>交差点東側　停止線4.0m削除_x000D_
交差点西側　停止線3.0m削除</t>
  </si>
  <si>
    <t>三原市港町3丁目11番3号先交差点</t>
  </si>
  <si>
    <t>止まれ（通常）削除</t>
  </si>
  <si>
    <t>261190049_x000D_
(第12-4-0373)</t>
  </si>
  <si>
    <t>停止線1.5m削除</t>
  </si>
  <si>
    <t>三原市沼田東町末光2,155番地1先（西光寺前交差点）</t>
  </si>
  <si>
    <t>横断歩道6縞×3.0m削除</t>
  </si>
  <si>
    <t>261190049_x000D_
(第20-4-0292)</t>
  </si>
  <si>
    <t>交差点南側停止線3.0m削除_x000D_
交差点北側停止線3.0m削除</t>
  </si>
  <si>
    <t>三原市沼田東町両名684番地6先交差点</t>
  </si>
  <si>
    <t>横断歩道2縞（計2m）※残っている部分のみ削除</t>
  </si>
  <si>
    <t>交差点北東側停止線：1.0m（残っている部分のみ）削除</t>
  </si>
  <si>
    <t>三原市沼田東町両名686番地1先交差点</t>
  </si>
  <si>
    <t>横断歩道新設（4縞×3.0m）</t>
  </si>
  <si>
    <t>261190049_x000D_
(第20-4-0655)</t>
  </si>
  <si>
    <t>予告マーク　南側1個目設置_x000D_
予告マーク　南側2個目設置_x000D_
予告マーク　北側1個目設置_x000D_
予告マーク　北側2個目設置</t>
  </si>
  <si>
    <t>交差点南側停止線　2.0m設置_x000D_
交差点北側停止線　2.0m設置</t>
  </si>
  <si>
    <t>三原市東町1丁目2番1号先交差点</t>
  </si>
  <si>
    <t>交差点南側　止まれ（縮小）削除</t>
  </si>
  <si>
    <t>261190049_x000D_
(第12-4-0355)</t>
  </si>
  <si>
    <t>交差点南側　停止線4.0m削除</t>
  </si>
  <si>
    <t>福山市引野町1丁目ほか道路標示工事</t>
    <rPh sb="11" eb="17">
      <t>ドウロヒョウジコウジ</t>
    </rPh>
    <phoneticPr fontId="2"/>
  </si>
  <si>
    <t>令和 8 年 8 月</t>
    <phoneticPr fontId="2"/>
  </si>
  <si>
    <t>契約日の翌日から令和9年2月26日までの間</t>
    <phoneticPr fontId="2"/>
  </si>
  <si>
    <t>　　　 塗装工</t>
    <phoneticPr fontId="2"/>
  </si>
  <si>
    <t>　　　 別添のとおり</t>
    <phoneticPr fontId="2"/>
  </si>
  <si>
    <t>南東側　両側外側線　4m2本新設</t>
    <phoneticPr fontId="2"/>
  </si>
  <si>
    <t>南東側　黄色中央線4m新設</t>
    <phoneticPr fontId="2"/>
  </si>
  <si>
    <t>横断歩道　実線（白）</t>
    <phoneticPr fontId="2"/>
  </si>
  <si>
    <t>その他　線（白）</t>
    <phoneticPr fontId="2"/>
  </si>
  <si>
    <t>その他　線（黄）</t>
    <rPh sb="6" eb="7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</si>
</sst>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¥&quot;#,##0_);\(&quot;¥&quot;#,##0\)"/>
    <numFmt numFmtId="176" formatCode="#,##0_ "/>
    <numFmt numFmtId="177" formatCode="0_);[Red]\(0\)"/>
    <numFmt numFmtId="178" formatCode="#,##0.00_ "/>
    <numFmt numFmtId="179" formatCode="#,##0.0_ "/>
    <numFmt numFmtId="180" formatCode="0_ "/>
    <numFmt numFmtId="181" formatCode="#,##0_);[Red]\(#,##0\)"/>
    <numFmt numFmtId="182" formatCode="[$-411]ggge&quot;年&quot;m&quot;月&quot;d&quot;日&quot;;@"/>
    <numFmt numFmtId="183" formatCode="#,##0&quot;－&quot;"/>
    <numFmt numFmtId="184" formatCode="&quot;第&quot;0&quot;回&quot;"/>
    <numFmt numFmtId="185" formatCode="&quot;W=&quot;0&quot;cm&quot;"/>
    <numFmt numFmtId="186" formatCode="&quot;W=&quot;@&quot;cm&quot;"/>
    <numFmt numFmtId="187" formatCode="#,##0.0_);[Red]\(#,##0.0\)"/>
    <numFmt numFmtId="188" formatCode="\(@\)"/>
    <numFmt numFmtId="189" formatCode="\№####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24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0" fontId="17" fillId="0" borderId="0"/>
    <xf numFmtId="0" fontId="17" fillId="0" borderId="0"/>
    <xf numFmtId="5" fontId="17" fillId="0" borderId="0" applyFill="0" applyBorder="0" applyProtection="0"/>
    <xf numFmtId="0" fontId="14" fillId="0" borderId="1"/>
    <xf numFmtId="49" fontId="23" fillId="0" borderId="0"/>
    <xf numFmtId="38" fontId="1" fillId="0" borderId="0" applyFont="0" applyFill="0" applyBorder="0" applyAlignment="0" applyProtection="0"/>
    <xf numFmtId="0" fontId="17" fillId="0" borderId="2"/>
    <xf numFmtId="0" fontId="24" fillId="0" borderId="0"/>
    <xf numFmtId="179" fontId="17" fillId="2" borderId="0" applyNumberFormat="0" applyFont="0" applyBorder="0" applyAlignment="0" applyProtection="0">
      <alignment shrinkToFit="1"/>
    </xf>
    <xf numFmtId="58" fontId="17" fillId="0" borderId="0">
      <alignment shrinkToFit="1"/>
    </xf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</cellStyleXfs>
  <cellXfs count="321">
    <xf numFmtId="0" fontId="0" fillId="0" borderId="0" xfId="0"/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8" fillId="0" borderId="9" xfId="0" applyFont="1" applyBorder="1" applyAlignment="1">
      <alignment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83" fontId="6" fillId="0" borderId="10" xfId="0" applyNumberFormat="1" applyFont="1" applyBorder="1" applyAlignment="1">
      <alignment vertical="center"/>
    </xf>
    <xf numFmtId="183" fontId="8" fillId="0" borderId="1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/>
    <xf numFmtId="0" fontId="0" fillId="0" borderId="0" xfId="0" applyFont="1" applyFill="1" applyBorder="1" applyAlignment="1">
      <alignment horizontal="right" vertical="center"/>
    </xf>
    <xf numFmtId="182" fontId="0" fillId="0" borderId="0" xfId="0" applyNumberForma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/>
    <xf numFmtId="182" fontId="0" fillId="0" borderId="0" xfId="0" applyNumberFormat="1" applyFill="1" applyBorder="1" applyAlignment="1">
      <alignment horizontal="left" vertical="center"/>
    </xf>
    <xf numFmtId="5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NumberFormat="1" applyFont="1" applyFill="1" applyBorder="1" applyAlignment="1">
      <alignment horizontal="center" vertical="center" shrinkToFit="1"/>
    </xf>
    <xf numFmtId="179" fontId="17" fillId="0" borderId="0" xfId="0" applyNumberFormat="1" applyFont="1" applyFill="1" applyBorder="1" applyAlignment="1">
      <alignment horizontal="right" vertical="center" shrinkToFit="1"/>
    </xf>
    <xf numFmtId="184" fontId="0" fillId="0" borderId="0" xfId="0" applyNumberFormat="1" applyFont="1" applyFill="1" applyBorder="1" applyAlignment="1">
      <alignment horizontal="left" vertical="center" shrinkToFit="1"/>
    </xf>
    <xf numFmtId="5" fontId="17" fillId="0" borderId="0" xfId="0" applyNumberFormat="1" applyFont="1" applyFill="1" applyBorder="1" applyAlignment="1">
      <alignment horizontal="left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179" fontId="17" fillId="0" borderId="19" xfId="0" applyNumberFormat="1" applyFont="1" applyFill="1" applyBorder="1" applyAlignment="1">
      <alignment horizontal="center" vertical="center" wrapText="1"/>
    </xf>
    <xf numFmtId="5" fontId="17" fillId="0" borderId="19" xfId="0" applyNumberFormat="1" applyFont="1" applyFill="1" applyBorder="1" applyAlignment="1">
      <alignment horizontal="center" vertical="center" shrinkToFit="1"/>
    </xf>
    <xf numFmtId="5" fontId="17" fillId="0" borderId="20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/>
    <xf numFmtId="0" fontId="17" fillId="0" borderId="21" xfId="0" applyFont="1" applyFill="1" applyBorder="1" applyAlignment="1">
      <alignment vertical="center" wrapText="1" shrinkToFit="1"/>
    </xf>
    <xf numFmtId="185" fontId="17" fillId="0" borderId="22" xfId="0" applyNumberFormat="1" applyFont="1" applyFill="1" applyBorder="1" applyAlignment="1">
      <alignment horizontal="left" vertical="center" wrapText="1" shrinkToFit="1"/>
    </xf>
    <xf numFmtId="0" fontId="17" fillId="0" borderId="22" xfId="0" applyFont="1" applyFill="1" applyBorder="1" applyAlignment="1">
      <alignment vertical="center" wrapText="1" shrinkToFit="1"/>
    </xf>
    <xf numFmtId="0" fontId="17" fillId="0" borderId="22" xfId="0" applyNumberFormat="1" applyFont="1" applyFill="1" applyBorder="1" applyAlignment="1">
      <alignment vertical="center" wrapText="1" shrinkToFit="1"/>
    </xf>
    <xf numFmtId="5" fontId="17" fillId="0" borderId="23" xfId="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 wrapText="1"/>
    </xf>
    <xf numFmtId="5" fontId="17" fillId="0" borderId="0" xfId="0" applyNumberFormat="1" applyFont="1" applyAlignment="1">
      <alignment vertical="center" wrapText="1"/>
    </xf>
    <xf numFmtId="0" fontId="17" fillId="0" borderId="24" xfId="10" applyNumberFormat="1" applyFont="1" applyFill="1" applyBorder="1" applyAlignment="1">
      <alignment vertical="center" wrapText="1" shrinkToFit="1"/>
    </xf>
    <xf numFmtId="185" fontId="17" fillId="0" borderId="25" xfId="10" applyNumberFormat="1" applyFont="1" applyFill="1" applyBorder="1" applyAlignment="1">
      <alignment horizontal="left" vertical="center" wrapText="1" shrinkToFit="1"/>
    </xf>
    <xf numFmtId="0" fontId="17" fillId="0" borderId="25" xfId="1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5" fontId="17" fillId="0" borderId="0" xfId="0" applyNumberFormat="1" applyFont="1" applyAlignment="1">
      <alignment vertical="center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9" fillId="0" borderId="0" xfId="14" applyFont="1"/>
    <xf numFmtId="0" fontId="19" fillId="0" borderId="0" xfId="14" applyFont="1" applyFill="1"/>
    <xf numFmtId="0" fontId="1" fillId="0" borderId="0" xfId="14" applyFill="1"/>
    <xf numFmtId="181" fontId="20" fillId="0" borderId="26" xfId="7" applyNumberFormat="1" applyFont="1" applyFill="1" applyBorder="1" applyAlignment="1">
      <alignment horizontal="center"/>
    </xf>
    <xf numFmtId="181" fontId="20" fillId="0" borderId="0" xfId="7" applyNumberFormat="1" applyFont="1" applyFill="1" applyBorder="1" applyAlignment="1">
      <alignment horizontal="center"/>
    </xf>
    <xf numFmtId="181" fontId="18" fillId="0" borderId="26" xfId="14" applyNumberFormat="1" applyFont="1" applyFill="1" applyBorder="1"/>
    <xf numFmtId="181" fontId="18" fillId="0" borderId="0" xfId="14" applyNumberFormat="1" applyFont="1" applyFill="1" applyBorder="1"/>
    <xf numFmtId="0" fontId="17" fillId="0" borderId="27" xfId="0" applyNumberFormat="1" applyFont="1" applyFill="1" applyBorder="1" applyAlignment="1">
      <alignment horizontal="center" vertical="center" shrinkToFit="1"/>
    </xf>
    <xf numFmtId="5" fontId="17" fillId="0" borderId="0" xfId="0" applyNumberFormat="1" applyFont="1" applyAlignment="1">
      <alignment shrinkToFit="1"/>
    </xf>
    <xf numFmtId="0" fontId="17" fillId="0" borderId="0" xfId="0" applyFont="1" applyAlignment="1">
      <alignment shrinkToFit="1"/>
    </xf>
    <xf numFmtId="186" fontId="17" fillId="0" borderId="0" xfId="0" applyNumberFormat="1" applyFont="1" applyAlignment="1">
      <alignment shrinkToFit="1"/>
    </xf>
    <xf numFmtId="0" fontId="17" fillId="0" borderId="0" xfId="0" applyNumberFormat="1" applyFont="1" applyAlignment="1">
      <alignment shrinkToFit="1"/>
    </xf>
    <xf numFmtId="179" fontId="17" fillId="0" borderId="0" xfId="0" applyNumberFormat="1" applyFont="1" applyAlignment="1">
      <alignment shrinkToFit="1"/>
    </xf>
    <xf numFmtId="5" fontId="17" fillId="0" borderId="0" xfId="0" applyNumberFormat="1" applyFont="1" applyAlignment="1">
      <alignment horizontal="right" shrinkToFit="1"/>
    </xf>
    <xf numFmtId="0" fontId="0" fillId="0" borderId="0" xfId="0" applyNumberFormat="1" applyFont="1" applyFill="1" applyBorder="1" applyAlignment="1">
      <alignment vertical="center"/>
    </xf>
    <xf numFmtId="5" fontId="17" fillId="0" borderId="0" xfId="0" applyNumberFormat="1" applyFont="1" applyFill="1" applyBorder="1" applyAlignment="1">
      <alignment vertical="center"/>
    </xf>
    <xf numFmtId="187" fontId="17" fillId="0" borderId="0" xfId="0" applyNumberFormat="1" applyFont="1" applyAlignment="1">
      <alignment shrinkToFit="1"/>
    </xf>
    <xf numFmtId="58" fontId="17" fillId="0" borderId="0" xfId="11" applyFont="1" applyAlignment="1">
      <alignment shrinkToFit="1"/>
    </xf>
    <xf numFmtId="187" fontId="17" fillId="0" borderId="33" xfId="0" applyNumberFormat="1" applyFont="1" applyFill="1" applyBorder="1" applyAlignment="1">
      <alignment horizontal="center" vertical="center" wrapText="1"/>
    </xf>
    <xf numFmtId="187" fontId="17" fillId="0" borderId="27" xfId="0" applyNumberFormat="1" applyFont="1" applyFill="1" applyBorder="1" applyAlignment="1">
      <alignment horizontal="center" vertical="center" wrapText="1"/>
    </xf>
    <xf numFmtId="187" fontId="17" fillId="0" borderId="34" xfId="0" applyNumberFormat="1" applyFont="1" applyFill="1" applyBorder="1" applyAlignment="1">
      <alignment horizontal="center" vertical="center" wrapText="1"/>
    </xf>
    <xf numFmtId="187" fontId="17" fillId="0" borderId="35" xfId="0" applyNumberFormat="1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vertical="center" wrapText="1"/>
    </xf>
    <xf numFmtId="185" fontId="17" fillId="0" borderId="27" xfId="0" applyNumberFormat="1" applyFont="1" applyFill="1" applyBorder="1" applyAlignment="1">
      <alignment horizontal="left" vertical="center" wrapText="1"/>
    </xf>
    <xf numFmtId="0" fontId="17" fillId="0" borderId="27" xfId="0" applyNumberFormat="1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58" fontId="17" fillId="0" borderId="36" xfId="11" applyFont="1" applyFill="1" applyBorder="1" applyAlignment="1">
      <alignment vertical="center" shrinkToFit="1"/>
    </xf>
    <xf numFmtId="0" fontId="17" fillId="0" borderId="37" xfId="0" applyNumberFormat="1" applyFont="1" applyFill="1" applyBorder="1" applyAlignment="1">
      <alignment vertical="center" shrinkToFit="1"/>
    </xf>
    <xf numFmtId="0" fontId="17" fillId="0" borderId="37" xfId="0" applyFont="1" applyFill="1" applyBorder="1" applyAlignment="1">
      <alignment vertical="center" shrinkToFit="1"/>
    </xf>
    <xf numFmtId="181" fontId="17" fillId="0" borderId="18" xfId="0" applyNumberFormat="1" applyFont="1" applyFill="1" applyBorder="1" applyAlignment="1">
      <alignment vertical="center" shrinkToFit="1"/>
    </xf>
    <xf numFmtId="181" fontId="17" fillId="0" borderId="19" xfId="0" applyNumberFormat="1" applyFont="1" applyFill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7" fillId="0" borderId="0" xfId="0" applyFont="1" applyBorder="1" applyAlignment="1">
      <alignment shrinkToFit="1"/>
    </xf>
    <xf numFmtId="0" fontId="17" fillId="0" borderId="0" xfId="10" applyNumberFormat="1" applyFont="1" applyFill="1" applyAlignment="1">
      <alignment shrinkToFit="1"/>
    </xf>
    <xf numFmtId="0" fontId="0" fillId="0" borderId="0" xfId="0" applyBorder="1" applyAlignment="1">
      <alignment shrinkToFit="1"/>
    </xf>
    <xf numFmtId="187" fontId="17" fillId="0" borderId="0" xfId="10" applyNumberFormat="1" applyFont="1" applyFill="1" applyAlignment="1">
      <alignment shrinkToFit="1"/>
    </xf>
    <xf numFmtId="0" fontId="17" fillId="0" borderId="0" xfId="8" applyFont="1" applyBorder="1" applyAlignment="1">
      <alignment shrinkToFit="1"/>
    </xf>
    <xf numFmtId="0" fontId="0" fillId="0" borderId="0" xfId="0" applyAlignment="1">
      <alignment shrinkToFit="1"/>
    </xf>
    <xf numFmtId="0" fontId="0" fillId="0" borderId="0" xfId="0" applyNumberFormat="1" applyAlignment="1">
      <alignment shrinkToFit="1"/>
    </xf>
    <xf numFmtId="0" fontId="21" fillId="0" borderId="0" xfId="13" applyFont="1">
      <alignment vertical="center"/>
    </xf>
    <xf numFmtId="0" fontId="13" fillId="0" borderId="0" xfId="13">
      <alignment vertical="center"/>
    </xf>
    <xf numFmtId="0" fontId="13" fillId="0" borderId="0" xfId="13" applyAlignment="1">
      <alignment vertical="center" wrapText="1"/>
    </xf>
    <xf numFmtId="0" fontId="21" fillId="0" borderId="0" xfId="13" applyFont="1" applyAlignment="1">
      <alignment horizontal="right" vertical="center" wrapText="1"/>
    </xf>
    <xf numFmtId="0" fontId="13" fillId="0" borderId="28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 wrapText="1"/>
    </xf>
    <xf numFmtId="0" fontId="13" fillId="0" borderId="39" xfId="13" applyBorder="1" applyAlignment="1">
      <alignment horizontal="center" vertical="center"/>
    </xf>
    <xf numFmtId="0" fontId="13" fillId="0" borderId="40" xfId="13" applyBorder="1" applyAlignment="1">
      <alignment vertical="center"/>
    </xf>
    <xf numFmtId="0" fontId="13" fillId="0" borderId="3" xfId="13" applyBorder="1" applyAlignment="1">
      <alignment horizontal="center" vertical="center" wrapText="1"/>
    </xf>
    <xf numFmtId="0" fontId="13" fillId="0" borderId="41" xfId="13" applyBorder="1" applyAlignment="1">
      <alignment horizontal="center" vertical="center" wrapText="1"/>
    </xf>
    <xf numFmtId="0" fontId="13" fillId="0" borderId="42" xfId="13" applyBorder="1" applyAlignment="1">
      <alignment horizontal="center" vertical="center" wrapText="1"/>
    </xf>
    <xf numFmtId="188" fontId="13" fillId="0" borderId="43" xfId="13" applyNumberFormat="1" applyBorder="1" applyAlignment="1">
      <alignment horizontal="center" vertical="center" wrapText="1"/>
    </xf>
    <xf numFmtId="188" fontId="13" fillId="0" borderId="44" xfId="13" applyNumberFormat="1" applyBorder="1" applyAlignment="1">
      <alignment horizontal="center" vertical="center" wrapText="1"/>
    </xf>
    <xf numFmtId="0" fontId="13" fillId="0" borderId="29" xfId="13" applyBorder="1" applyAlignment="1">
      <alignment vertical="center" wrapText="1"/>
    </xf>
    <xf numFmtId="0" fontId="13" fillId="0" borderId="30" xfId="13" applyBorder="1" applyAlignment="1">
      <alignment horizontal="center" vertical="center" wrapText="1"/>
    </xf>
    <xf numFmtId="0" fontId="13" fillId="0" borderId="31" xfId="13" applyBorder="1" applyAlignment="1">
      <alignment vertical="center" wrapText="1"/>
    </xf>
    <xf numFmtId="0" fontId="13" fillId="0" borderId="45" xfId="13" applyBorder="1" applyAlignment="1">
      <alignment vertical="center" wrapText="1"/>
    </xf>
    <xf numFmtId="0" fontId="13" fillId="0" borderId="46" xfId="13" applyBorder="1" applyAlignment="1">
      <alignment vertical="center" wrapText="1"/>
    </xf>
    <xf numFmtId="0" fontId="13" fillId="0" borderId="47" xfId="13" applyBorder="1" applyAlignment="1">
      <alignment vertical="center" wrapText="1"/>
    </xf>
    <xf numFmtId="177" fontId="8" fillId="0" borderId="3" xfId="0" applyNumberFormat="1" applyFont="1" applyBorder="1"/>
    <xf numFmtId="180" fontId="8" fillId="0" borderId="3" xfId="0" applyNumberFormat="1" applyFont="1" applyBorder="1"/>
    <xf numFmtId="0" fontId="17" fillId="0" borderId="0" xfId="0" applyFont="1" applyBorder="1" applyAlignment="1">
      <alignment vertical="center" wrapText="1"/>
    </xf>
    <xf numFmtId="5" fontId="17" fillId="0" borderId="0" xfId="0" applyNumberFormat="1" applyFont="1" applyBorder="1" applyAlignment="1">
      <alignment vertical="center" wrapText="1"/>
    </xf>
    <xf numFmtId="5" fontId="17" fillId="0" borderId="0" xfId="0" applyNumberFormat="1" applyFont="1" applyBorder="1" applyAlignment="1">
      <alignment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35" xfId="0" applyNumberFormat="1" applyFont="1" applyFill="1" applyBorder="1" applyAlignment="1">
      <alignment horizontal="center" vertical="center" shrinkToFit="1"/>
    </xf>
    <xf numFmtId="5" fontId="17" fillId="0" borderId="49" xfId="0" applyNumberFormat="1" applyFont="1" applyFill="1" applyBorder="1" applyAlignment="1">
      <alignment horizontal="center" vertical="center" shrinkToFit="1"/>
    </xf>
    <xf numFmtId="181" fontId="17" fillId="0" borderId="3" xfId="0" applyNumberFormat="1" applyFont="1" applyFill="1" applyBorder="1" applyAlignment="1">
      <alignment vertical="center" shrinkToFit="1"/>
    </xf>
    <xf numFmtId="181" fontId="17" fillId="0" borderId="27" xfId="0" applyNumberFormat="1" applyFont="1" applyFill="1" applyBorder="1" applyAlignment="1">
      <alignment vertical="center" shrinkToFit="1"/>
    </xf>
    <xf numFmtId="3" fontId="17" fillId="0" borderId="50" xfId="0" applyNumberFormat="1" applyFont="1" applyFill="1" applyBorder="1" applyAlignment="1">
      <alignment vertical="center" wrapText="1" shrinkToFit="1"/>
    </xf>
    <xf numFmtId="3" fontId="17" fillId="0" borderId="51" xfId="0" applyNumberFormat="1" applyFont="1" applyFill="1" applyBorder="1" applyAlignment="1">
      <alignment vertical="center" shrinkToFit="1"/>
    </xf>
    <xf numFmtId="3" fontId="17" fillId="0" borderId="0" xfId="0" applyNumberFormat="1" applyFont="1" applyFill="1" applyBorder="1" applyAlignment="1">
      <alignment vertical="center" shrinkToFit="1"/>
    </xf>
    <xf numFmtId="3" fontId="17" fillId="0" borderId="37" xfId="0" applyNumberFormat="1" applyFont="1" applyFill="1" applyBorder="1" applyAlignment="1">
      <alignment vertical="center" shrinkToFit="1"/>
    </xf>
    <xf numFmtId="0" fontId="13" fillId="0" borderId="52" xfId="13" applyBorder="1" applyAlignment="1">
      <alignment horizontal="center" vertical="center" wrapText="1"/>
    </xf>
    <xf numFmtId="0" fontId="22" fillId="0" borderId="48" xfId="13" applyFont="1" applyBorder="1" applyAlignment="1">
      <alignment horizontal="center" vertical="center" wrapText="1"/>
    </xf>
    <xf numFmtId="0" fontId="22" fillId="0" borderId="53" xfId="13" applyFont="1" applyBorder="1" applyAlignment="1">
      <alignment horizontal="center" vertical="center" wrapText="1"/>
    </xf>
    <xf numFmtId="0" fontId="22" fillId="0" borderId="38" xfId="13" applyFont="1" applyBorder="1" applyAlignment="1">
      <alignment horizontal="center" vertical="center" wrapText="1"/>
    </xf>
    <xf numFmtId="0" fontId="22" fillId="0" borderId="54" xfId="13" applyFont="1" applyBorder="1" applyAlignment="1">
      <alignment vertical="center" wrapText="1"/>
    </xf>
    <xf numFmtId="0" fontId="22" fillId="0" borderId="43" xfId="13" applyFont="1" applyBorder="1" applyAlignment="1">
      <alignment horizontal="center" vertical="center" wrapText="1"/>
    </xf>
    <xf numFmtId="0" fontId="22" fillId="0" borderId="27" xfId="13" applyFont="1" applyBorder="1" applyAlignment="1">
      <alignment horizontal="center" vertical="center" wrapText="1"/>
    </xf>
    <xf numFmtId="0" fontId="17" fillId="0" borderId="35" xfId="0" applyNumberFormat="1" applyFont="1" applyFill="1" applyBorder="1" applyAlignment="1">
      <alignment vertical="center" wrapText="1"/>
    </xf>
    <xf numFmtId="0" fontId="17" fillId="0" borderId="51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 shrinkToFit="1"/>
    </xf>
    <xf numFmtId="178" fontId="15" fillId="0" borderId="0" xfId="14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vertical="top" wrapText="1"/>
    </xf>
    <xf numFmtId="0" fontId="13" fillId="0" borderId="41" xfId="13" applyFont="1" applyBorder="1" applyAlignment="1">
      <alignment horizontal="center" vertical="center" wrapText="1"/>
    </xf>
    <xf numFmtId="0" fontId="13" fillId="0" borderId="42" xfId="13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shrinkToFit="1"/>
    </xf>
    <xf numFmtId="0" fontId="17" fillId="0" borderId="27" xfId="0" applyNumberFormat="1" applyFont="1" applyFill="1" applyBorder="1" applyAlignment="1">
      <alignment horizontal="left" vertical="center" shrinkToFit="1"/>
    </xf>
    <xf numFmtId="0" fontId="5" fillId="0" borderId="7" xfId="0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7" xfId="0" applyNumberFormat="1" applyFont="1" applyBorder="1" applyAlignment="1"/>
    <xf numFmtId="0" fontId="17" fillId="0" borderId="28" xfId="0" applyFont="1" applyFill="1" applyBorder="1" applyAlignment="1">
      <alignment vertical="center" wrapText="1"/>
    </xf>
    <xf numFmtId="185" fontId="17" fillId="0" borderId="38" xfId="0" applyNumberFormat="1" applyFont="1" applyFill="1" applyBorder="1" applyAlignment="1">
      <alignment horizontal="left" vertical="center" wrapText="1"/>
    </xf>
    <xf numFmtId="0" fontId="17" fillId="0" borderId="38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7" fillId="0" borderId="30" xfId="0" applyFont="1" applyFill="1" applyBorder="1" applyAlignment="1">
      <alignment vertical="center" wrapText="1"/>
    </xf>
    <xf numFmtId="185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1" xfId="0" applyNumberFormat="1" applyFont="1" applyFill="1" applyBorder="1" applyAlignment="1">
      <alignment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33" xfId="13" applyBorder="1" applyAlignment="1">
      <alignment horizontal="center" vertical="center" wrapText="1"/>
    </xf>
    <xf numFmtId="0" fontId="13" fillId="0" borderId="35" xfId="13" applyBorder="1" applyAlignment="1">
      <alignment vertical="center" wrapText="1"/>
    </xf>
    <xf numFmtId="0" fontId="13" fillId="0" borderId="28" xfId="13" applyFont="1" applyBorder="1" applyAlignment="1">
      <alignment horizontal="center" vertical="center" wrapText="1"/>
    </xf>
    <xf numFmtId="179" fontId="17" fillId="0" borderId="22" xfId="0" applyNumberFormat="1" applyFont="1" applyFill="1" applyBorder="1" applyAlignment="1">
      <alignment horizontal="center" vertical="center" shrinkToFit="1"/>
    </xf>
    <xf numFmtId="176" fontId="17" fillId="0" borderId="22" xfId="0" applyNumberFormat="1" applyFont="1" applyFill="1" applyBorder="1" applyAlignment="1">
      <alignment vertical="center" shrinkToFit="1"/>
    </xf>
    <xf numFmtId="176" fontId="17" fillId="0" borderId="32" xfId="0" applyNumberFormat="1" applyFont="1" applyFill="1" applyBorder="1" applyAlignment="1">
      <alignment vertical="center" shrinkToFit="1"/>
    </xf>
    <xf numFmtId="178" fontId="17" fillId="0" borderId="25" xfId="10" applyNumberFormat="1" applyFont="1" applyFill="1" applyBorder="1" applyAlignment="1">
      <alignment horizontal="center" vertical="center" shrinkToFit="1"/>
    </xf>
    <xf numFmtId="176" fontId="17" fillId="0" borderId="25" xfId="10" applyNumberFormat="1" applyFont="1" applyFill="1" applyBorder="1" applyAlignment="1">
      <alignment vertical="center" shrinkToFit="1"/>
    </xf>
    <xf numFmtId="176" fontId="17" fillId="0" borderId="55" xfId="10" applyNumberFormat="1" applyFont="1" applyFill="1" applyBorder="1" applyAlignment="1">
      <alignment vertical="center" shrinkToFit="1"/>
    </xf>
    <xf numFmtId="181" fontId="17" fillId="0" borderId="28" xfId="0" applyNumberFormat="1" applyFont="1" applyFill="1" applyBorder="1" applyAlignment="1">
      <alignment vertical="center" shrinkToFit="1"/>
    </xf>
    <xf numFmtId="181" fontId="17" fillId="0" borderId="38" xfId="0" applyNumberFormat="1" applyFont="1" applyFill="1" applyBorder="1" applyAlignment="1">
      <alignment vertical="center" shrinkToFit="1"/>
    </xf>
    <xf numFmtId="181" fontId="17" fillId="0" borderId="30" xfId="0" applyNumberFormat="1" applyFont="1" applyFill="1" applyBorder="1" applyAlignment="1">
      <alignment vertical="center" shrinkToFit="1"/>
    </xf>
    <xf numFmtId="181" fontId="17" fillId="0" borderId="33" xfId="0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176" fontId="17" fillId="0" borderId="29" xfId="0" applyNumberFormat="1" applyFont="1" applyFill="1" applyBorder="1" applyAlignment="1">
      <alignment horizontal="right" vertical="center" shrinkToFit="1"/>
    </xf>
    <xf numFmtId="176" fontId="17" fillId="0" borderId="32" xfId="0" applyNumberFormat="1" applyFont="1" applyFill="1" applyBorder="1" applyAlignment="1">
      <alignment horizontal="right" vertical="center" shrinkToFit="1"/>
    </xf>
    <xf numFmtId="176" fontId="17" fillId="0" borderId="3" xfId="0" applyNumberFormat="1" applyFont="1" applyFill="1" applyBorder="1" applyAlignment="1">
      <alignment vertical="center" shrinkToFit="1"/>
    </xf>
    <xf numFmtId="176" fontId="17" fillId="0" borderId="27" xfId="0" applyNumberFormat="1" applyFont="1" applyFill="1" applyBorder="1" applyAlignment="1">
      <alignment vertical="center" shrinkToFit="1"/>
    </xf>
    <xf numFmtId="176" fontId="17" fillId="0" borderId="22" xfId="0" applyNumberFormat="1" applyFont="1" applyFill="1" applyBorder="1" applyAlignment="1">
      <alignment horizontal="right" vertical="center" shrinkToFit="1"/>
    </xf>
    <xf numFmtId="176" fontId="17" fillId="0" borderId="31" xfId="0" applyNumberFormat="1" applyFont="1" applyBorder="1" applyAlignment="1">
      <alignment vertical="center" shrinkToFit="1"/>
    </xf>
    <xf numFmtId="176" fontId="17" fillId="0" borderId="35" xfId="0" applyNumberFormat="1" applyFont="1" applyBorder="1" applyAlignment="1">
      <alignment vertical="center" shrinkToFit="1"/>
    </xf>
    <xf numFmtId="176" fontId="17" fillId="0" borderId="32" xfId="0" applyNumberFormat="1" applyFont="1" applyBorder="1" applyAlignment="1">
      <alignment vertical="center" shrinkToFit="1"/>
    </xf>
    <xf numFmtId="179" fontId="17" fillId="0" borderId="22" xfId="0" applyNumberFormat="1" applyFont="1" applyFill="1" applyBorder="1" applyAlignment="1">
      <alignment vertical="center" shrinkToFit="1"/>
    </xf>
    <xf numFmtId="179" fontId="17" fillId="0" borderId="25" xfId="10" applyNumberFormat="1" applyFont="1" applyFill="1" applyBorder="1" applyAlignment="1">
      <alignment vertical="center" shrinkToFit="1"/>
    </xf>
    <xf numFmtId="179" fontId="17" fillId="0" borderId="38" xfId="0" applyNumberFormat="1" applyFont="1" applyFill="1" applyBorder="1" applyAlignment="1">
      <alignment vertical="center" shrinkToFit="1"/>
    </xf>
    <xf numFmtId="179" fontId="17" fillId="0" borderId="3" xfId="0" applyNumberFormat="1" applyFont="1" applyFill="1" applyBorder="1" applyAlignment="1">
      <alignment vertical="center" shrinkToFit="1"/>
    </xf>
    <xf numFmtId="179" fontId="17" fillId="0" borderId="27" xfId="0" applyNumberFormat="1" applyFont="1" applyFill="1" applyBorder="1" applyAlignment="1">
      <alignment vertical="center" shrinkToFit="1"/>
    </xf>
    <xf numFmtId="179" fontId="17" fillId="0" borderId="19" xfId="0" applyNumberFormat="1" applyFont="1" applyFill="1" applyBorder="1" applyAlignment="1">
      <alignment vertical="center" shrinkToFit="1"/>
    </xf>
    <xf numFmtId="179" fontId="17" fillId="0" borderId="29" xfId="0" applyNumberFormat="1" applyFont="1" applyFill="1" applyBorder="1" applyAlignment="1">
      <alignment vertical="center" shrinkToFit="1"/>
    </xf>
    <xf numFmtId="179" fontId="17" fillId="0" borderId="31" xfId="0" applyNumberFormat="1" applyFont="1" applyFill="1" applyBorder="1" applyAlignment="1">
      <alignment vertical="center" shrinkToFit="1"/>
    </xf>
    <xf numFmtId="179" fontId="17" fillId="0" borderId="35" xfId="0" applyNumberFormat="1" applyFont="1" applyFill="1" applyBorder="1" applyAlignment="1">
      <alignment vertical="center" shrinkToFit="1"/>
    </xf>
    <xf numFmtId="179" fontId="17" fillId="0" borderId="56" xfId="0" applyNumberFormat="1" applyFont="1" applyFill="1" applyBorder="1" applyAlignment="1">
      <alignment vertical="center" shrinkToFit="1"/>
    </xf>
    <xf numFmtId="179" fontId="17" fillId="0" borderId="20" xfId="0" applyNumberFormat="1" applyFont="1" applyFill="1" applyBorder="1" applyAlignment="1">
      <alignment vertical="center" shrinkToFit="1"/>
    </xf>
    <xf numFmtId="0" fontId="13" fillId="0" borderId="3" xfId="13" applyBorder="1" applyAlignment="1">
      <alignment horizontal="center" vertical="center" wrapText="1"/>
    </xf>
    <xf numFmtId="49" fontId="8" fillId="0" borderId="3" xfId="0" quotePrefix="1" applyNumberFormat="1" applyFont="1" applyBorder="1"/>
    <xf numFmtId="189" fontId="25" fillId="0" borderId="0" xfId="13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8" fillId="0" borderId="57" xfId="0" applyNumberFormat="1" applyFont="1" applyBorder="1" applyAlignment="1">
      <alignment horizontal="center" vertical="center" shrinkToFit="1"/>
    </xf>
    <xf numFmtId="0" fontId="8" fillId="0" borderId="58" xfId="0" applyNumberFormat="1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 shrinkToFit="1"/>
    </xf>
    <xf numFmtId="49" fontId="5" fillId="0" borderId="0" xfId="0" applyNumberFormat="1" applyFont="1" applyBorder="1" applyAlignment="1">
      <alignment horizontal="left" vertical="center"/>
    </xf>
    <xf numFmtId="183" fontId="8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top" wrapTex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176" fontId="18" fillId="0" borderId="26" xfId="14" applyNumberFormat="1" applyFont="1" applyFill="1" applyBorder="1" applyAlignment="1">
      <alignment horizontal="center"/>
    </xf>
    <xf numFmtId="176" fontId="18" fillId="0" borderId="0" xfId="14" applyNumberFormat="1" applyFont="1" applyFill="1" applyBorder="1" applyAlignment="1">
      <alignment horizontal="center"/>
    </xf>
    <xf numFmtId="0" fontId="17" fillId="0" borderId="33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0" fontId="17" fillId="0" borderId="28" xfId="0" applyNumberFormat="1" applyFont="1" applyFill="1" applyBorder="1" applyAlignment="1">
      <alignment horizontal="center" vertical="center" shrinkToFit="1"/>
    </xf>
    <xf numFmtId="0" fontId="17" fillId="0" borderId="38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7" fillId="0" borderId="52" xfId="0" applyNumberFormat="1" applyFont="1" applyFill="1" applyBorder="1" applyAlignment="1">
      <alignment horizontal="center" vertical="center" shrinkToFit="1"/>
    </xf>
    <xf numFmtId="0" fontId="0" fillId="0" borderId="24" xfId="0" applyBorder="1"/>
    <xf numFmtId="0" fontId="0" fillId="0" borderId="59" xfId="0" applyBorder="1"/>
    <xf numFmtId="0" fontId="17" fillId="0" borderId="21" xfId="0" applyNumberFormat="1" applyFont="1" applyFill="1" applyBorder="1" applyAlignment="1">
      <alignment horizontal="center" vertical="center" shrinkToFit="1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7" fillId="0" borderId="30" xfId="0" applyFont="1" applyBorder="1" applyAlignment="1">
      <alignment horizontal="center" shrinkToFit="1"/>
    </xf>
    <xf numFmtId="0" fontId="17" fillId="0" borderId="33" xfId="0" applyFont="1" applyBorder="1" applyAlignment="1">
      <alignment horizontal="center" shrinkToFit="1"/>
    </xf>
    <xf numFmtId="0" fontId="17" fillId="0" borderId="3" xfId="0" applyNumberFormat="1" applyFont="1" applyBorder="1" applyAlignment="1">
      <alignment horizontal="center" shrinkToFit="1"/>
    </xf>
    <xf numFmtId="0" fontId="17" fillId="0" borderId="27" xfId="0" applyNumberFormat="1" applyFont="1" applyBorder="1" applyAlignment="1">
      <alignment horizontal="center" shrinkToFit="1"/>
    </xf>
    <xf numFmtId="0" fontId="17" fillId="0" borderId="30" xfId="0" applyNumberFormat="1" applyFont="1" applyFill="1" applyBorder="1" applyAlignment="1">
      <alignment horizontal="center" vertical="center" shrinkToFit="1"/>
    </xf>
    <xf numFmtId="0" fontId="17" fillId="0" borderId="3" xfId="0" applyNumberFormat="1" applyFont="1" applyFill="1" applyBorder="1" applyAlignment="1">
      <alignment horizontal="center" vertical="center" shrinkToFit="1"/>
    </xf>
    <xf numFmtId="181" fontId="17" fillId="0" borderId="57" xfId="0" applyNumberFormat="1" applyFont="1" applyFill="1" applyBorder="1" applyAlignment="1">
      <alignment horizontal="center" vertical="center" wrapText="1"/>
    </xf>
    <xf numFmtId="181" fontId="17" fillId="0" borderId="58" xfId="0" applyNumberFormat="1" applyFont="1" applyFill="1" applyBorder="1" applyAlignment="1">
      <alignment horizontal="center" vertical="center" wrapText="1"/>
    </xf>
    <xf numFmtId="187" fontId="17" fillId="0" borderId="6" xfId="0" applyNumberFormat="1" applyFont="1" applyFill="1" applyBorder="1" applyAlignment="1">
      <alignment horizontal="center" vertical="center" wrapText="1"/>
    </xf>
    <xf numFmtId="187" fontId="17" fillId="0" borderId="8" xfId="0" applyNumberFormat="1" applyFont="1" applyFill="1" applyBorder="1" applyAlignment="1">
      <alignment horizontal="center" vertical="center" wrapText="1"/>
    </xf>
    <xf numFmtId="187" fontId="17" fillId="0" borderId="57" xfId="0" applyNumberFormat="1" applyFont="1" applyFill="1" applyBorder="1" applyAlignment="1">
      <alignment horizontal="center" vertical="center" wrapText="1"/>
    </xf>
    <xf numFmtId="187" fontId="17" fillId="0" borderId="58" xfId="0" applyNumberFormat="1" applyFont="1" applyFill="1" applyBorder="1" applyAlignment="1">
      <alignment horizontal="center" vertical="center" wrapText="1"/>
    </xf>
    <xf numFmtId="187" fontId="17" fillId="0" borderId="68" xfId="0" applyNumberFormat="1" applyFont="1" applyFill="1" applyBorder="1" applyAlignment="1">
      <alignment horizontal="center" vertical="center" wrapText="1"/>
    </xf>
    <xf numFmtId="187" fontId="17" fillId="0" borderId="69" xfId="0" applyNumberFormat="1" applyFont="1" applyFill="1" applyBorder="1" applyAlignment="1">
      <alignment horizontal="center" vertical="center" wrapText="1"/>
    </xf>
    <xf numFmtId="187" fontId="17" fillId="0" borderId="23" xfId="0" applyNumberFormat="1" applyFont="1" applyFill="1" applyBorder="1" applyAlignment="1">
      <alignment horizontal="center" vertical="center" wrapText="1"/>
    </xf>
    <xf numFmtId="181" fontId="17" fillId="0" borderId="70" xfId="0" applyNumberFormat="1" applyFont="1" applyFill="1" applyBorder="1" applyAlignment="1">
      <alignment horizontal="center" vertical="center" wrapText="1"/>
    </xf>
    <xf numFmtId="181" fontId="17" fillId="0" borderId="66" xfId="0" applyNumberFormat="1" applyFont="1" applyFill="1" applyBorder="1" applyAlignment="1">
      <alignment horizontal="center" vertical="center" shrinkToFit="1"/>
    </xf>
    <xf numFmtId="181" fontId="17" fillId="0" borderId="70" xfId="0" applyNumberFormat="1" applyFont="1" applyFill="1" applyBorder="1" applyAlignment="1">
      <alignment horizontal="center" vertical="center" shrinkToFit="1"/>
    </xf>
    <xf numFmtId="0" fontId="17" fillId="0" borderId="66" xfId="0" applyNumberFormat="1" applyFont="1" applyFill="1" applyBorder="1" applyAlignment="1">
      <alignment horizontal="center" vertical="center" shrinkToFit="1"/>
    </xf>
    <xf numFmtId="0" fontId="17" fillId="0" borderId="67" xfId="0" applyNumberFormat="1" applyFont="1" applyFill="1" applyBorder="1" applyAlignment="1">
      <alignment horizontal="center" vertical="center" shrinkToFit="1"/>
    </xf>
    <xf numFmtId="0" fontId="17" fillId="0" borderId="70" xfId="0" applyNumberFormat="1" applyFont="1" applyFill="1" applyBorder="1" applyAlignment="1">
      <alignment horizontal="center" vertical="center" shrinkToFit="1"/>
    </xf>
    <xf numFmtId="181" fontId="17" fillId="0" borderId="66" xfId="0" applyNumberFormat="1" applyFont="1" applyFill="1" applyBorder="1" applyAlignment="1">
      <alignment horizontal="center" vertical="center" wrapText="1"/>
    </xf>
    <xf numFmtId="187" fontId="17" fillId="0" borderId="30" xfId="0" applyNumberFormat="1" applyFont="1" applyFill="1" applyBorder="1" applyAlignment="1">
      <alignment horizontal="center" vertical="center" shrinkToFit="1"/>
    </xf>
    <xf numFmtId="187" fontId="17" fillId="0" borderId="31" xfId="0" applyNumberFormat="1" applyFont="1" applyFill="1" applyBorder="1" applyAlignment="1">
      <alignment horizontal="center" vertical="center" shrinkToFit="1"/>
    </xf>
    <xf numFmtId="0" fontId="17" fillId="0" borderId="60" xfId="0" applyNumberFormat="1" applyFont="1" applyFill="1" applyBorder="1" applyAlignment="1">
      <alignment horizontal="center" vertical="center" shrinkToFit="1"/>
    </xf>
    <xf numFmtId="0" fontId="17" fillId="0" borderId="61" xfId="0" applyNumberFormat="1" applyFont="1" applyFill="1" applyBorder="1" applyAlignment="1">
      <alignment horizontal="center" vertical="center" shrinkToFit="1"/>
    </xf>
    <xf numFmtId="0" fontId="17" fillId="0" borderId="62" xfId="0" applyNumberFormat="1" applyFont="1" applyFill="1" applyBorder="1" applyAlignment="1">
      <alignment horizontal="center" vertical="center" shrinkToFit="1"/>
    </xf>
    <xf numFmtId="0" fontId="17" fillId="0" borderId="63" xfId="0" applyNumberFormat="1" applyFont="1" applyFill="1" applyBorder="1" applyAlignment="1">
      <alignment horizontal="center" vertical="center" shrinkToFit="1"/>
    </xf>
    <xf numFmtId="0" fontId="17" fillId="0" borderId="64" xfId="0" applyNumberFormat="1" applyFont="1" applyFill="1" applyBorder="1" applyAlignment="1">
      <alignment horizontal="center" vertical="center" shrinkToFit="1"/>
    </xf>
    <xf numFmtId="0" fontId="17" fillId="0" borderId="65" xfId="0" applyNumberFormat="1" applyFont="1" applyFill="1" applyBorder="1" applyAlignment="1">
      <alignment horizontal="center" vertical="center" shrinkToFit="1"/>
    </xf>
    <xf numFmtId="187" fontId="17" fillId="0" borderId="66" xfId="0" applyNumberFormat="1" applyFont="1" applyFill="1" applyBorder="1" applyAlignment="1">
      <alignment horizontal="center" vertical="center" wrapText="1"/>
    </xf>
    <xf numFmtId="187" fontId="17" fillId="0" borderId="67" xfId="0" applyNumberFormat="1" applyFont="1" applyFill="1" applyBorder="1" applyAlignment="1">
      <alignment horizontal="center" vertical="center" wrapText="1"/>
    </xf>
    <xf numFmtId="0" fontId="13" fillId="0" borderId="25" xfId="13" applyBorder="1" applyAlignment="1">
      <alignment horizontal="center" vertical="center"/>
    </xf>
    <xf numFmtId="0" fontId="13" fillId="0" borderId="43" xfId="13" applyBorder="1" applyAlignment="1">
      <alignment horizontal="center" vertical="center"/>
    </xf>
    <xf numFmtId="0" fontId="13" fillId="0" borderId="45" xfId="13" applyBorder="1" applyAlignment="1">
      <alignment horizontal="center" vertical="center" wrapText="1"/>
    </xf>
    <xf numFmtId="0" fontId="13" fillId="0" borderId="73" xfId="13" applyBorder="1" applyAlignment="1">
      <alignment horizontal="center" vertical="center" wrapText="1"/>
    </xf>
    <xf numFmtId="0" fontId="21" fillId="0" borderId="71" xfId="13" applyFont="1" applyBorder="1">
      <alignment vertical="center"/>
    </xf>
    <xf numFmtId="0" fontId="21" fillId="0" borderId="48" xfId="13" applyFont="1" applyBorder="1">
      <alignment vertical="center"/>
    </xf>
    <xf numFmtId="0" fontId="21" fillId="0" borderId="72" xfId="13" applyFont="1" applyBorder="1">
      <alignment vertical="center"/>
    </xf>
    <xf numFmtId="0" fontId="21" fillId="0" borderId="54" xfId="13" applyFont="1" applyBorder="1">
      <alignment vertical="center"/>
    </xf>
    <xf numFmtId="0" fontId="21" fillId="0" borderId="48" xfId="13" applyFont="1" applyBorder="1" applyAlignment="1">
      <alignment vertical="center" wrapText="1"/>
    </xf>
    <xf numFmtId="0" fontId="21" fillId="0" borderId="54" xfId="13" applyFont="1" applyBorder="1" applyAlignment="1">
      <alignment vertical="center" wrapText="1"/>
    </xf>
    <xf numFmtId="0" fontId="25" fillId="0" borderId="54" xfId="13" applyFont="1" applyBorder="1" applyAlignment="1">
      <alignment horizontal="center" vertical="center"/>
    </xf>
    <xf numFmtId="0" fontId="13" fillId="0" borderId="28" xfId="13" applyBorder="1" applyAlignment="1">
      <alignment horizontal="center" vertical="center" wrapText="1"/>
    </xf>
    <xf numFmtId="0" fontId="13" fillId="0" borderId="30" xfId="13" applyBorder="1" applyAlignment="1">
      <alignment horizontal="center" vertical="center"/>
    </xf>
    <xf numFmtId="0" fontId="13" fillId="0" borderId="33" xfId="13" applyBorder="1" applyAlignment="1">
      <alignment horizontal="center" vertical="center"/>
    </xf>
    <xf numFmtId="0" fontId="13" fillId="0" borderId="53" xfId="13" applyBorder="1" applyAlignment="1">
      <alignment horizontal="center" vertical="center" wrapText="1"/>
    </xf>
    <xf numFmtId="0" fontId="13" fillId="0" borderId="25" xfId="13" applyBorder="1" applyAlignment="1">
      <alignment horizontal="center" vertical="center" wrapText="1"/>
    </xf>
    <xf numFmtId="0" fontId="13" fillId="0" borderId="43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/>
    </xf>
    <xf numFmtId="0" fontId="13" fillId="0" borderId="3" xfId="13" applyBorder="1" applyAlignment="1">
      <alignment horizontal="center" vertical="center"/>
    </xf>
    <xf numFmtId="0" fontId="13" fillId="0" borderId="27" xfId="13" applyBorder="1" applyAlignment="1">
      <alignment horizontal="center" vertical="center"/>
    </xf>
    <xf numFmtId="0" fontId="13" fillId="0" borderId="38" xfId="13" applyBorder="1" applyAlignment="1">
      <alignment horizontal="center" vertical="center" wrapText="1"/>
    </xf>
    <xf numFmtId="0" fontId="13" fillId="0" borderId="3" xfId="13" applyBorder="1" applyAlignment="1">
      <alignment horizontal="center"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29" xfId="13" applyBorder="1" applyAlignment="1">
      <alignment horizontal="center" vertical="center"/>
    </xf>
    <xf numFmtId="0" fontId="21" fillId="0" borderId="0" xfId="13" applyFont="1" applyBorder="1" applyAlignment="1">
      <alignment vertical="center" wrapText="1"/>
    </xf>
    <xf numFmtId="0" fontId="21" fillId="0" borderId="26" xfId="13" applyFont="1" applyBorder="1">
      <alignment vertical="center"/>
    </xf>
    <xf numFmtId="0" fontId="21" fillId="0" borderId="0" xfId="13" applyFont="1" applyBorder="1">
      <alignment vertical="center"/>
    </xf>
    <xf numFmtId="0" fontId="13" fillId="0" borderId="71" xfId="13" applyBorder="1" applyAlignment="1">
      <alignment horizontal="center" vertical="center"/>
    </xf>
    <xf numFmtId="0" fontId="13" fillId="0" borderId="26" xfId="13" applyBorder="1" applyAlignment="1">
      <alignment horizontal="center" vertical="center"/>
    </xf>
    <xf numFmtId="0" fontId="13" fillId="0" borderId="72" xfId="13" applyBorder="1" applyAlignment="1">
      <alignment horizontal="center" vertical="center"/>
    </xf>
  </cellXfs>
  <cellStyles count="16">
    <cellStyle name="standard" xfId="1" xr:uid="{00000000-0005-0000-0000-000000000000}"/>
    <cellStyle name="その他" xfId="2" xr:uid="{00000000-0005-0000-0000-000001000000}"/>
    <cellStyle name="ヘッダー" xfId="3" xr:uid="{00000000-0005-0000-0000-000002000000}"/>
    <cellStyle name="金額" xfId="4" xr:uid="{00000000-0005-0000-0000-000003000000}"/>
    <cellStyle name="罫線" xfId="5" xr:uid="{00000000-0005-0000-0000-000004000000}"/>
    <cellStyle name="警察署" xfId="6" xr:uid="{00000000-0005-0000-0000-000005000000}"/>
    <cellStyle name="桁区切り" xfId="7" builtinId="6"/>
    <cellStyle name="合計" xfId="8" xr:uid="{00000000-0005-0000-0000-000007000000}"/>
    <cellStyle name="場所" xfId="9" xr:uid="{00000000-0005-0000-0000-000008000000}"/>
    <cellStyle name="撤去" xfId="10" xr:uid="{00000000-0005-0000-0000-000009000000}"/>
    <cellStyle name="日付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  <cellStyle name="標準_１３年度単価の改正２" xfId="14" xr:uid="{00000000-0005-0000-0000-00000E000000}"/>
    <cellStyle name="未定義" xfId="15" xr:uid="{00000000-0005-0000-0000-00000F000000}"/>
  </cellStyles>
  <dxfs count="5"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ill>
        <patternFill>
          <bgColor indexed="55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139682</xdr:colOff>
      <xdr:row>2</xdr:row>
      <xdr:rowOff>274588</xdr:rowOff>
    </xdr:from>
    <xdr:to>
      <xdr:col>0</xdr:col>
      <xdr:colOff>498033</xdr:colOff>
      <xdr:row>2</xdr:row>
      <xdr:rowOff>274589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9B9B068-F317-4B99-A9E5-501AD7AEC7DF}"/>
            </a:ext>
          </a:extLst>
        </xdr:cNvPr>
        <xdr:cNvCxnSpPr/>
      </xdr:nvCxnSpPr>
      <xdr:spPr>
        <a:xfrm>
          <a:off x="194927" y="734900"/>
          <a:ext cx="4857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170404</xdr:colOff>
      <xdr:row>2</xdr:row>
      <xdr:rowOff>275795</xdr:rowOff>
    </xdr:from>
    <xdr:to>
      <xdr:col>1</xdr:col>
      <xdr:colOff>415731</xdr:colOff>
      <xdr:row>2</xdr:row>
      <xdr:rowOff>275795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D8ADD20-445F-4994-B610-7A81F155CFA7}"/>
            </a:ext>
          </a:extLst>
        </xdr:cNvPr>
        <xdr:cNvCxnSpPr/>
      </xdr:nvCxnSpPr>
      <xdr:spPr>
        <a:xfrm>
          <a:off x="1120597" y="736107"/>
          <a:ext cx="34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1352550</xdr:colOff>
      <xdr:row>4</xdr:row>
      <xdr:rowOff>24765</xdr:rowOff>
    </xdr:from>
    <xdr:ext cx="530915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FBF41CA-84A1-4230-933C-A4698284862A}"/>
            </a:ext>
          </a:extLst>
        </xdr:cNvPr>
        <xdr:cNvSpPr txBox="1"/>
      </xdr:nvSpPr>
      <xdr:spPr>
        <a:xfrm>
          <a:off x="1352550" y="853440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警察署</a:t>
          </a:r>
        </a:p>
      </xdr:txBody>
    </xdr:sp>
    <xdr:clientData/>
  </xdr:oneCellAnchor>
  <xdr:oneCellAnchor>
    <xdr:from>
      <xdr:col>0</xdr:col>
      <xdr:colOff>97155</xdr:colOff>
      <xdr:row>4</xdr:row>
      <xdr:rowOff>95250</xdr:rowOff>
    </xdr:from>
    <xdr:ext cx="415498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8C808A8-CE93-4784-B5E6-769D22EC243F}"/>
            </a:ext>
          </a:extLst>
        </xdr:cNvPr>
        <xdr:cNvSpPr txBox="1"/>
      </xdr:nvSpPr>
      <xdr:spPr>
        <a:xfrm>
          <a:off x="97155" y="9239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Zeros="0" view="pageBreakPreview" zoomScaleNormal="55" zoomScaleSheetLayoutView="100" workbookViewId="0">
      <selection activeCell="A62" sqref="A62:H62"/>
    </sheetView>
  </sheetViews>
  <sheetFormatPr defaultColWidth="9" defaultRowHeight="13.2"/>
  <cols>
    <col min="1" max="1" width="11.109375" style="1" customWidth="1"/>
    <col min="2" max="2" width="12" style="1" customWidth="1"/>
    <col min="3" max="6" width="11.109375" style="1" customWidth="1"/>
    <col min="7" max="7" width="8.21875" style="1" customWidth="1"/>
    <col min="8" max="8" width="6.88671875" style="1" customWidth="1"/>
    <col min="9" max="9" width="9" style="1"/>
    <col min="10" max="10" width="32.88671875" style="1" customWidth="1"/>
    <col min="11" max="11" width="10.88671875" style="1" customWidth="1"/>
    <col min="12" max="16384" width="9" style="1"/>
  </cols>
  <sheetData>
    <row r="1" spans="1:15" ht="16.2">
      <c r="A1" s="37"/>
      <c r="G1" s="168"/>
      <c r="H1" s="165" t="str">
        <f>IF(工事番号="","№ 　　　        ","№ " &amp; 工事番号)</f>
        <v>№ 8-27</v>
      </c>
      <c r="J1" s="2" t="s">
        <v>15</v>
      </c>
      <c r="K1" s="215" t="s">
        <v>148</v>
      </c>
    </row>
    <row r="2" spans="1:15">
      <c r="A2" s="14" t="s">
        <v>19</v>
      </c>
      <c r="B2" s="14" t="s">
        <v>34</v>
      </c>
      <c r="C2" s="14" t="s">
        <v>20</v>
      </c>
      <c r="D2" s="14" t="s">
        <v>21</v>
      </c>
      <c r="E2" s="14" t="s">
        <v>22</v>
      </c>
      <c r="F2" s="14" t="s">
        <v>23</v>
      </c>
      <c r="G2" s="222" t="str">
        <f>年月</f>
        <v>令和 8 年 8 月</v>
      </c>
      <c r="H2" s="223"/>
      <c r="J2" s="2" t="s">
        <v>16</v>
      </c>
      <c r="K2" s="133" t="s">
        <v>479</v>
      </c>
    </row>
    <row r="3" spans="1:15" ht="54" customHeight="1">
      <c r="A3" s="2"/>
      <c r="B3" s="2"/>
      <c r="C3" s="2"/>
      <c r="D3" s="2"/>
      <c r="E3" s="2"/>
      <c r="F3" s="2"/>
      <c r="G3" s="224" t="s">
        <v>146</v>
      </c>
      <c r="H3" s="225"/>
    </row>
    <row r="4" spans="1:15">
      <c r="A4" s="3"/>
      <c r="B4" s="4"/>
      <c r="C4" s="4"/>
      <c r="D4" s="4"/>
      <c r="E4" s="4"/>
      <c r="F4" s="4"/>
      <c r="G4" s="4"/>
      <c r="H4" s="5"/>
      <c r="K4" s="167"/>
    </row>
    <row r="5" spans="1:15">
      <c r="A5" s="6"/>
      <c r="B5" s="7"/>
      <c r="C5" s="7"/>
      <c r="D5" s="7"/>
      <c r="E5" s="7"/>
      <c r="F5" s="7"/>
      <c r="G5" s="7"/>
      <c r="H5" s="8"/>
      <c r="J5" s="4"/>
      <c r="K5" s="4"/>
      <c r="L5" s="4"/>
      <c r="M5" s="4"/>
      <c r="N5" s="4"/>
      <c r="O5" s="4"/>
    </row>
    <row r="6" spans="1:15">
      <c r="A6" s="6"/>
      <c r="B6" s="7"/>
      <c r="C6" s="7"/>
      <c r="D6" s="7"/>
      <c r="E6" s="7"/>
      <c r="F6" s="7"/>
      <c r="G6" s="7"/>
      <c r="H6" s="8"/>
      <c r="J6" s="4"/>
      <c r="K6" s="4"/>
      <c r="L6" s="4"/>
      <c r="M6" s="4"/>
      <c r="N6" s="4"/>
      <c r="O6" s="4"/>
    </row>
    <row r="7" spans="1:15">
      <c r="A7" s="6"/>
      <c r="B7" s="7"/>
      <c r="C7" s="7"/>
      <c r="D7" s="7"/>
      <c r="E7" s="7"/>
      <c r="F7" s="7"/>
      <c r="G7" s="7"/>
      <c r="H7" s="8"/>
      <c r="J7" s="4"/>
      <c r="K7" s="4"/>
      <c r="L7" s="4"/>
      <c r="M7" s="4"/>
      <c r="N7" s="4"/>
      <c r="O7" s="4"/>
    </row>
    <row r="8" spans="1:15">
      <c r="A8" s="6"/>
      <c r="B8" s="7"/>
      <c r="C8" s="7"/>
      <c r="D8" s="7"/>
      <c r="E8" s="7"/>
      <c r="F8" s="7"/>
      <c r="G8" s="7"/>
      <c r="H8" s="8"/>
      <c r="J8" s="4"/>
      <c r="K8" s="4"/>
      <c r="L8" s="4"/>
      <c r="M8" s="4"/>
      <c r="N8" s="4"/>
      <c r="O8" s="4"/>
    </row>
    <row r="9" spans="1:15">
      <c r="A9" s="6"/>
      <c r="B9" s="7"/>
      <c r="C9" s="7"/>
      <c r="D9" s="7"/>
      <c r="E9" s="7"/>
      <c r="F9" s="7"/>
      <c r="G9" s="7"/>
      <c r="H9" s="8"/>
    </row>
    <row r="10" spans="1:15">
      <c r="A10" s="6"/>
      <c r="B10" s="7"/>
      <c r="C10" s="7"/>
      <c r="D10" s="7"/>
      <c r="E10" s="7"/>
      <c r="F10" s="7"/>
      <c r="G10" s="7"/>
      <c r="H10" s="8"/>
    </row>
    <row r="11" spans="1:15" ht="13.5" customHeight="1">
      <c r="A11" s="6"/>
      <c r="B11" s="7"/>
      <c r="C11" s="7"/>
      <c r="D11" s="7"/>
      <c r="E11" s="7"/>
      <c r="F11" s="7"/>
      <c r="G11" s="7"/>
      <c r="H11" s="8"/>
    </row>
    <row r="12" spans="1:15" ht="13.5" customHeight="1">
      <c r="A12" s="229" t="s">
        <v>5</v>
      </c>
      <c r="B12" s="230"/>
      <c r="C12" s="230"/>
      <c r="D12" s="230"/>
      <c r="E12" s="230"/>
      <c r="F12" s="230"/>
      <c r="G12" s="230"/>
      <c r="H12" s="231"/>
    </row>
    <row r="13" spans="1:15" ht="13.5" customHeight="1">
      <c r="A13" s="229"/>
      <c r="B13" s="230"/>
      <c r="C13" s="230"/>
      <c r="D13" s="230"/>
      <c r="E13" s="230"/>
      <c r="F13" s="230"/>
      <c r="G13" s="230"/>
      <c r="H13" s="231"/>
    </row>
    <row r="14" spans="1:15">
      <c r="A14" s="6"/>
      <c r="B14" s="7"/>
      <c r="C14" s="7"/>
      <c r="D14" s="7"/>
      <c r="E14" s="7"/>
      <c r="F14" s="7"/>
      <c r="G14" s="7"/>
      <c r="H14" s="8"/>
    </row>
    <row r="15" spans="1:15">
      <c r="A15" s="6"/>
      <c r="B15" s="7"/>
      <c r="C15" s="7"/>
      <c r="D15" s="7"/>
      <c r="E15" s="7"/>
      <c r="F15" s="7"/>
      <c r="G15" s="7"/>
      <c r="H15" s="8"/>
    </row>
    <row r="16" spans="1:15">
      <c r="A16" s="6"/>
      <c r="B16" s="7"/>
      <c r="C16" s="7"/>
      <c r="D16" s="7"/>
      <c r="E16" s="7"/>
      <c r="F16" s="7"/>
      <c r="G16" s="7"/>
      <c r="H16" s="8"/>
    </row>
    <row r="17" spans="1:11">
      <c r="A17" s="6"/>
      <c r="B17" s="7"/>
      <c r="C17" s="7"/>
      <c r="D17" s="7"/>
      <c r="E17" s="7"/>
      <c r="F17" s="7"/>
      <c r="G17" s="7"/>
      <c r="H17" s="8"/>
    </row>
    <row r="18" spans="1:11">
      <c r="A18" s="6"/>
      <c r="B18" s="7"/>
      <c r="C18" s="7"/>
      <c r="D18" s="7"/>
      <c r="E18" s="7"/>
      <c r="F18" s="7"/>
      <c r="G18" s="7"/>
      <c r="H18" s="8"/>
    </row>
    <row r="19" spans="1:11">
      <c r="A19" s="6"/>
      <c r="B19" s="7"/>
      <c r="C19" s="7"/>
      <c r="D19" s="7"/>
      <c r="E19" s="7"/>
      <c r="F19" s="7"/>
      <c r="G19" s="7"/>
      <c r="H19" s="8"/>
    </row>
    <row r="20" spans="1:11">
      <c r="A20" s="6"/>
      <c r="B20" s="7"/>
      <c r="C20" s="7"/>
      <c r="D20" s="7"/>
      <c r="E20" s="7"/>
      <c r="F20" s="7"/>
      <c r="G20" s="7"/>
      <c r="H20" s="8"/>
    </row>
    <row r="21" spans="1:11">
      <c r="A21" s="6"/>
      <c r="B21" s="7"/>
      <c r="C21" s="7"/>
      <c r="D21" s="7"/>
      <c r="E21" s="7"/>
      <c r="F21" s="7"/>
      <c r="G21" s="7"/>
      <c r="H21" s="8"/>
    </row>
    <row r="22" spans="1:11" ht="17.25" customHeight="1">
      <c r="A22" s="217" t="s">
        <v>6</v>
      </c>
      <c r="B22" s="218"/>
      <c r="C22" s="226" t="s">
        <v>478</v>
      </c>
      <c r="D22" s="226"/>
      <c r="E22" s="226"/>
      <c r="F22" s="226"/>
      <c r="G22" s="226"/>
      <c r="H22" s="8"/>
    </row>
    <row r="23" spans="1:11" ht="17.25" customHeight="1">
      <c r="A23" s="6"/>
      <c r="B23" s="7"/>
      <c r="C23" s="226"/>
      <c r="D23" s="226"/>
      <c r="E23" s="226"/>
      <c r="F23" s="226"/>
      <c r="G23" s="226"/>
      <c r="H23" s="27"/>
      <c r="I23" s="9"/>
    </row>
    <row r="24" spans="1:11" ht="13.5" customHeight="1">
      <c r="A24" s="6"/>
      <c r="B24" s="7"/>
      <c r="C24" s="226"/>
      <c r="D24" s="226"/>
      <c r="E24" s="226"/>
      <c r="F24" s="226"/>
      <c r="G24" s="226"/>
      <c r="H24" s="8"/>
    </row>
    <row r="25" spans="1:11" ht="3.75" customHeight="1">
      <c r="A25" s="6"/>
      <c r="B25" s="7"/>
      <c r="C25" s="226"/>
      <c r="D25" s="226"/>
      <c r="E25" s="226"/>
      <c r="F25" s="226"/>
      <c r="G25" s="226"/>
      <c r="H25" s="8"/>
    </row>
    <row r="26" spans="1:11" ht="9.75" customHeight="1">
      <c r="A26" s="6"/>
      <c r="B26" s="7"/>
      <c r="C26" s="158"/>
      <c r="D26" s="158"/>
      <c r="E26" s="158"/>
      <c r="F26" s="158"/>
      <c r="G26" s="158"/>
      <c r="H26" s="8"/>
    </row>
    <row r="27" spans="1:11">
      <c r="A27" s="6"/>
      <c r="B27" s="7"/>
      <c r="C27" s="7"/>
      <c r="D27" s="7"/>
      <c r="E27" s="7"/>
      <c r="F27" s="7"/>
      <c r="G27" s="7"/>
      <c r="H27" s="8"/>
    </row>
    <row r="28" spans="1:11" ht="16.2">
      <c r="A28" s="217" t="s">
        <v>7</v>
      </c>
      <c r="B28" s="218"/>
      <c r="C28" s="244" t="s">
        <v>149</v>
      </c>
      <c r="D28" s="244"/>
      <c r="E28" s="244"/>
      <c r="F28" s="244"/>
      <c r="G28" s="244"/>
      <c r="H28" s="8"/>
    </row>
    <row r="29" spans="1:11" ht="16.2">
      <c r="A29" s="35"/>
      <c r="B29" s="36"/>
      <c r="C29" s="244"/>
      <c r="D29" s="244"/>
      <c r="E29" s="244"/>
      <c r="F29" s="244"/>
      <c r="G29" s="244"/>
      <c r="H29" s="8"/>
    </row>
    <row r="30" spans="1:11" ht="16.2">
      <c r="A30" s="6"/>
      <c r="B30" s="7"/>
      <c r="C30" s="7"/>
      <c r="D30" s="7"/>
      <c r="E30" s="7"/>
      <c r="F30" s="33"/>
      <c r="G30" s="33" t="str">
        <f ca="1">IF(OR(工事場所箇所数=0,工事場所箇所数=1),"","ほか " &amp; 工事場所箇所数 -1 &amp;" か所")</f>
        <v>ほか 90 か所</v>
      </c>
      <c r="H30" s="29"/>
      <c r="I30" s="3"/>
      <c r="J30" s="2" t="s">
        <v>25</v>
      </c>
      <c r="K30" s="132">
        <f ca="1">SUM(K31:K59)</f>
        <v>91</v>
      </c>
    </row>
    <row r="31" spans="1:11">
      <c r="A31" s="6"/>
      <c r="B31" s="7"/>
      <c r="C31" s="7"/>
      <c r="D31" s="7"/>
      <c r="E31" s="7"/>
      <c r="F31" s="7"/>
      <c r="G31" s="7"/>
      <c r="H31" s="8"/>
      <c r="J31" s="2" t="s">
        <v>111</v>
      </c>
      <c r="K31" s="2">
        <f ca="1">IF(ISERROR(INDIRECT(J31)),0,INDIRECT(J31))</f>
        <v>0</v>
      </c>
    </row>
    <row r="32" spans="1:11">
      <c r="A32" s="6"/>
      <c r="B32" s="7"/>
      <c r="C32" s="7"/>
      <c r="D32" s="7"/>
      <c r="E32" s="7"/>
      <c r="F32" s="7"/>
      <c r="G32" s="7"/>
      <c r="H32" s="8"/>
      <c r="J32" s="2" t="s">
        <v>112</v>
      </c>
      <c r="K32" s="2">
        <f t="shared" ref="K32:K57" ca="1" si="0">IF(ISERROR(INDIRECT(J32)),0,INDIRECT(J32))</f>
        <v>0</v>
      </c>
    </row>
    <row r="33" spans="1:11" ht="17.25" customHeight="1">
      <c r="A33" s="217" t="s">
        <v>12</v>
      </c>
      <c r="B33" s="218"/>
      <c r="C33" s="244" t="s">
        <v>480</v>
      </c>
      <c r="D33" s="244"/>
      <c r="E33" s="244"/>
      <c r="F33" s="244"/>
      <c r="G33" s="244"/>
      <c r="H33" s="160"/>
      <c r="J33" s="2" t="s">
        <v>113</v>
      </c>
      <c r="K33" s="2">
        <f t="shared" ca="1" si="0"/>
        <v>0</v>
      </c>
    </row>
    <row r="34" spans="1:11" ht="18.75" customHeight="1">
      <c r="A34" s="6"/>
      <c r="B34" s="7"/>
      <c r="C34" s="244"/>
      <c r="D34" s="244"/>
      <c r="E34" s="244"/>
      <c r="F34" s="244"/>
      <c r="G34" s="244"/>
      <c r="H34" s="160"/>
      <c r="J34" s="2" t="s">
        <v>114</v>
      </c>
      <c r="K34" s="2">
        <f t="shared" ca="1" si="0"/>
        <v>0</v>
      </c>
    </row>
    <row r="35" spans="1:11" ht="13.5" customHeight="1">
      <c r="A35" s="6"/>
      <c r="B35" s="7"/>
      <c r="C35" s="157"/>
      <c r="D35" s="157"/>
      <c r="E35" s="157"/>
      <c r="F35" s="157"/>
      <c r="G35" s="157"/>
      <c r="H35" s="160"/>
      <c r="J35" s="2" t="s">
        <v>115</v>
      </c>
      <c r="K35" s="2">
        <f t="shared" ca="1" si="0"/>
        <v>0</v>
      </c>
    </row>
    <row r="36" spans="1:11">
      <c r="A36" s="6"/>
      <c r="B36" s="7"/>
      <c r="C36" s="7"/>
      <c r="D36" s="7"/>
      <c r="E36" s="7"/>
      <c r="F36" s="7"/>
      <c r="G36" s="7"/>
      <c r="H36" s="8"/>
      <c r="J36" s="2" t="s">
        <v>116</v>
      </c>
      <c r="K36" s="2">
        <f t="shared" ca="1" si="0"/>
        <v>0</v>
      </c>
    </row>
    <row r="37" spans="1:11" ht="16.2">
      <c r="A37" s="217" t="s">
        <v>147</v>
      </c>
      <c r="B37" s="218"/>
      <c r="C37" s="227" t="s">
        <v>150</v>
      </c>
      <c r="D37" s="227"/>
      <c r="E37" s="227"/>
      <c r="F37" s="227"/>
      <c r="G37" s="156"/>
      <c r="H37" s="8"/>
      <c r="J37" s="2" t="s">
        <v>117</v>
      </c>
      <c r="K37" s="2">
        <f t="shared" ca="1" si="0"/>
        <v>0</v>
      </c>
    </row>
    <row r="38" spans="1:11">
      <c r="A38" s="6"/>
      <c r="B38" s="7"/>
      <c r="C38" s="7"/>
      <c r="D38" s="7"/>
      <c r="E38" s="7"/>
      <c r="F38" s="7"/>
      <c r="G38" s="7"/>
      <c r="H38" s="8"/>
      <c r="J38" s="2" t="s">
        <v>118</v>
      </c>
      <c r="K38" s="2">
        <f t="shared" ca="1" si="0"/>
        <v>0</v>
      </c>
    </row>
    <row r="39" spans="1:11">
      <c r="A39" s="6"/>
      <c r="B39" s="7"/>
      <c r="C39" s="7"/>
      <c r="D39" s="7"/>
      <c r="E39" s="7"/>
      <c r="F39" s="7"/>
      <c r="G39" s="7"/>
      <c r="H39" s="8"/>
      <c r="J39" s="2" t="s">
        <v>138</v>
      </c>
      <c r="K39" s="2">
        <f t="shared" ca="1" si="0"/>
        <v>0</v>
      </c>
    </row>
    <row r="40" spans="1:11" ht="16.2">
      <c r="A40" s="217" t="s">
        <v>13</v>
      </c>
      <c r="B40" s="218"/>
      <c r="C40" s="227" t="s">
        <v>151</v>
      </c>
      <c r="D40" s="227"/>
      <c r="E40" s="227"/>
      <c r="F40" s="227"/>
      <c r="G40" s="156"/>
      <c r="H40" s="8"/>
      <c r="J40" s="2" t="s">
        <v>119</v>
      </c>
      <c r="K40" s="2">
        <f t="shared" ca="1" si="0"/>
        <v>0</v>
      </c>
    </row>
    <row r="41" spans="1:11">
      <c r="A41" s="6"/>
      <c r="B41" s="7"/>
      <c r="C41" s="7"/>
      <c r="D41" s="7"/>
      <c r="E41" s="7"/>
      <c r="F41" s="7"/>
      <c r="G41" s="7"/>
      <c r="H41" s="8"/>
      <c r="J41" s="2" t="s">
        <v>120</v>
      </c>
      <c r="K41" s="2">
        <f t="shared" ca="1" si="0"/>
        <v>0</v>
      </c>
    </row>
    <row r="42" spans="1:11" ht="13.5" customHeight="1">
      <c r="A42" s="6"/>
      <c r="B42" s="7"/>
      <c r="C42" s="7"/>
      <c r="D42" s="7"/>
      <c r="E42" s="7"/>
      <c r="F42" s="7"/>
      <c r="G42" s="7"/>
      <c r="H42" s="8"/>
      <c r="J42" s="2" t="s">
        <v>121</v>
      </c>
      <c r="K42" s="2">
        <f t="shared" ca="1" si="0"/>
        <v>0</v>
      </c>
    </row>
    <row r="43" spans="1:11" ht="7.5" customHeight="1">
      <c r="A43" s="6"/>
      <c r="B43" s="7"/>
      <c r="C43" s="7"/>
      <c r="D43" s="7"/>
      <c r="E43" s="7"/>
      <c r="F43" s="7"/>
      <c r="G43" s="7"/>
      <c r="H43" s="8"/>
      <c r="J43" s="2" t="s">
        <v>122</v>
      </c>
      <c r="K43" s="2">
        <f t="shared" ca="1" si="0"/>
        <v>0</v>
      </c>
    </row>
    <row r="44" spans="1:11">
      <c r="A44" s="6"/>
      <c r="B44" s="7"/>
      <c r="C44" s="7"/>
      <c r="D44" s="7"/>
      <c r="E44" s="7"/>
      <c r="F44" s="7"/>
      <c r="G44" s="7"/>
      <c r="H44" s="8"/>
      <c r="J44" s="2" t="s">
        <v>123</v>
      </c>
      <c r="K44" s="2">
        <f t="shared" ca="1" si="0"/>
        <v>0</v>
      </c>
    </row>
    <row r="45" spans="1:11">
      <c r="A45" s="6"/>
      <c r="B45" s="7"/>
      <c r="C45" s="7"/>
      <c r="D45" s="7"/>
      <c r="E45" s="7"/>
      <c r="F45" s="7"/>
      <c r="G45" s="7"/>
      <c r="H45" s="8"/>
      <c r="J45" s="2" t="s">
        <v>124</v>
      </c>
      <c r="K45" s="2">
        <f t="shared" ca="1" si="0"/>
        <v>0</v>
      </c>
    </row>
    <row r="46" spans="1:11" ht="13.5" customHeight="1">
      <c r="A46" s="232" t="s">
        <v>152</v>
      </c>
      <c r="B46" s="233"/>
      <c r="C46" s="233"/>
      <c r="D46" s="233"/>
      <c r="E46" s="233"/>
      <c r="F46" s="233"/>
      <c r="G46" s="233"/>
      <c r="H46" s="234"/>
      <c r="J46" s="2" t="s">
        <v>125</v>
      </c>
      <c r="K46" s="2">
        <f t="shared" ca="1" si="0"/>
        <v>0</v>
      </c>
    </row>
    <row r="47" spans="1:11" ht="13.5" customHeight="1">
      <c r="A47" s="232"/>
      <c r="B47" s="233"/>
      <c r="C47" s="233"/>
      <c r="D47" s="233"/>
      <c r="E47" s="233"/>
      <c r="F47" s="233"/>
      <c r="G47" s="233"/>
      <c r="H47" s="234"/>
      <c r="J47" s="2" t="s">
        <v>126</v>
      </c>
      <c r="K47" s="2">
        <f t="shared" ca="1" si="0"/>
        <v>0</v>
      </c>
    </row>
    <row r="48" spans="1:11">
      <c r="A48" s="6"/>
      <c r="B48" s="7"/>
      <c r="C48" s="7"/>
      <c r="D48" s="7"/>
      <c r="E48" s="7"/>
      <c r="F48" s="7"/>
      <c r="G48" s="7"/>
      <c r="H48" s="8"/>
      <c r="J48" s="2" t="s">
        <v>127</v>
      </c>
      <c r="K48" s="2">
        <f t="shared" ca="1" si="0"/>
        <v>31</v>
      </c>
    </row>
    <row r="49" spans="1:15">
      <c r="A49" s="6"/>
      <c r="B49" s="7"/>
      <c r="C49" s="7"/>
      <c r="D49" s="7"/>
      <c r="E49" s="7"/>
      <c r="F49" s="7"/>
      <c r="G49" s="7"/>
      <c r="H49" s="8"/>
      <c r="J49" s="2" t="s">
        <v>128</v>
      </c>
      <c r="K49" s="2">
        <f t="shared" ca="1" si="0"/>
        <v>0</v>
      </c>
    </row>
    <row r="50" spans="1:15">
      <c r="A50" s="6"/>
      <c r="B50" s="7"/>
      <c r="C50" s="7"/>
      <c r="D50" s="7"/>
      <c r="E50" s="7"/>
      <c r="F50" s="7"/>
      <c r="G50" s="7"/>
      <c r="H50" s="8"/>
      <c r="J50" s="2" t="s">
        <v>129</v>
      </c>
      <c r="K50" s="2">
        <f t="shared" ca="1" si="0"/>
        <v>7</v>
      </c>
    </row>
    <row r="51" spans="1:15">
      <c r="A51" s="6"/>
      <c r="B51" s="7"/>
      <c r="C51" s="7"/>
      <c r="D51" s="7"/>
      <c r="E51" s="7"/>
      <c r="F51" s="7"/>
      <c r="G51" s="7"/>
      <c r="H51" s="8"/>
      <c r="J51" s="2" t="s">
        <v>130</v>
      </c>
      <c r="K51" s="2">
        <f t="shared" ca="1" si="0"/>
        <v>0</v>
      </c>
    </row>
    <row r="52" spans="1:15">
      <c r="A52" s="6"/>
      <c r="B52" s="7"/>
      <c r="C52" s="7"/>
      <c r="D52" s="7"/>
      <c r="E52" s="7"/>
      <c r="F52" s="7"/>
      <c r="G52" s="7"/>
      <c r="H52" s="8"/>
      <c r="J52" s="2" t="s">
        <v>131</v>
      </c>
      <c r="K52" s="2">
        <f t="shared" ca="1" si="0"/>
        <v>53</v>
      </c>
    </row>
    <row r="53" spans="1:15">
      <c r="A53" s="6"/>
      <c r="B53" s="7"/>
      <c r="C53" s="7"/>
      <c r="D53" s="7"/>
      <c r="E53" s="7"/>
      <c r="F53" s="7"/>
      <c r="G53" s="7"/>
      <c r="H53" s="8"/>
      <c r="J53" s="2" t="s">
        <v>132</v>
      </c>
      <c r="K53" s="2">
        <f t="shared" ca="1" si="0"/>
        <v>0</v>
      </c>
    </row>
    <row r="54" spans="1:15">
      <c r="A54" s="10"/>
      <c r="B54" s="11"/>
      <c r="C54" s="11"/>
      <c r="D54" s="11"/>
      <c r="E54" s="11"/>
      <c r="F54" s="11"/>
      <c r="G54" s="11"/>
      <c r="H54" s="12"/>
      <c r="J54" s="2" t="s">
        <v>133</v>
      </c>
      <c r="K54" s="2">
        <f t="shared" ca="1" si="0"/>
        <v>0</v>
      </c>
    </row>
    <row r="55" spans="1:15" ht="21.75" customHeight="1">
      <c r="A55" s="13"/>
      <c r="B55" s="13"/>
      <c r="C55" s="13"/>
      <c r="D55" s="13"/>
      <c r="E55" s="13"/>
      <c r="F55" s="13"/>
      <c r="G55" s="13"/>
      <c r="H55" s="13"/>
      <c r="J55" s="2" t="s">
        <v>134</v>
      </c>
      <c r="K55" s="2">
        <f t="shared" ca="1" si="0"/>
        <v>0</v>
      </c>
    </row>
    <row r="56" spans="1:15" ht="33" customHeight="1">
      <c r="A56" s="24" t="s">
        <v>29</v>
      </c>
      <c r="B56" s="25"/>
      <c r="C56" s="25"/>
      <c r="D56" s="25"/>
      <c r="E56" s="25"/>
      <c r="F56" s="25"/>
      <c r="G56" s="25"/>
      <c r="H56" s="26"/>
      <c r="J56" s="2" t="s">
        <v>135</v>
      </c>
      <c r="K56" s="2">
        <f t="shared" ca="1" si="0"/>
        <v>0</v>
      </c>
    </row>
    <row r="57" spans="1:15" ht="33" customHeight="1">
      <c r="A57" s="219" t="s">
        <v>14</v>
      </c>
      <c r="B57" s="220"/>
      <c r="C57" s="220"/>
      <c r="D57" s="220"/>
      <c r="E57" s="220"/>
      <c r="F57" s="220"/>
      <c r="G57" s="220"/>
      <c r="H57" s="221"/>
      <c r="J57" s="2" t="s">
        <v>136</v>
      </c>
      <c r="K57" s="2">
        <f t="shared" ca="1" si="0"/>
        <v>0</v>
      </c>
      <c r="L57" s="4"/>
      <c r="M57" s="4"/>
      <c r="N57" s="4"/>
      <c r="O57" s="4"/>
    </row>
    <row r="58" spans="1:15" s="13" customFormat="1" ht="33" customHeight="1">
      <c r="A58" s="235" t="s">
        <v>481</v>
      </c>
      <c r="B58" s="236"/>
      <c r="C58" s="236"/>
      <c r="D58" s="236"/>
      <c r="E58" s="236"/>
      <c r="F58" s="236"/>
      <c r="G58" s="236"/>
      <c r="H58" s="237"/>
      <c r="J58" s="194" t="s">
        <v>137</v>
      </c>
      <c r="K58" s="194">
        <f ca="1">IF(ISERROR(INDIRECT(J58)),0,INDIRECT(J58))</f>
        <v>0</v>
      </c>
      <c r="L58" s="7"/>
      <c r="M58" s="7"/>
      <c r="N58" s="7"/>
      <c r="O58" s="7"/>
    </row>
    <row r="59" spans="1:15" ht="33" customHeight="1">
      <c r="A59" s="241" t="s">
        <v>17</v>
      </c>
      <c r="B59" s="242"/>
      <c r="C59" s="242"/>
      <c r="D59" s="242"/>
      <c r="E59" s="242"/>
      <c r="F59" s="242"/>
      <c r="G59" s="242"/>
      <c r="H59" s="243"/>
      <c r="J59" s="2" t="s">
        <v>143</v>
      </c>
      <c r="K59" s="2">
        <f ca="1">IF(ISERROR(INDIRECT(J59)),0,INDIRECT(J59))</f>
        <v>0</v>
      </c>
      <c r="L59" s="4"/>
      <c r="M59" s="4"/>
      <c r="N59" s="4"/>
      <c r="O59" s="4"/>
    </row>
    <row r="60" spans="1:15" s="13" customFormat="1" ht="33" customHeight="1">
      <c r="A60" s="235" t="s">
        <v>482</v>
      </c>
      <c r="B60" s="236"/>
      <c r="C60" s="236"/>
      <c r="D60" s="236"/>
      <c r="E60" s="236"/>
      <c r="F60" s="236"/>
      <c r="G60" s="236"/>
      <c r="H60" s="237"/>
      <c r="J60" s="7"/>
      <c r="K60" s="7"/>
      <c r="L60" s="7"/>
      <c r="M60" s="7"/>
      <c r="N60" s="7"/>
      <c r="O60" s="7"/>
    </row>
    <row r="61" spans="1:15" ht="33" customHeight="1">
      <c r="A61" s="219" t="s">
        <v>18</v>
      </c>
      <c r="B61" s="220"/>
      <c r="C61" s="220"/>
      <c r="D61" s="220"/>
      <c r="E61" s="220"/>
      <c r="F61" s="220"/>
      <c r="G61" s="220"/>
      <c r="H61" s="221"/>
      <c r="J61" s="4"/>
      <c r="K61" s="4"/>
      <c r="L61" s="4"/>
      <c r="M61" s="4"/>
      <c r="N61" s="4"/>
      <c r="O61" s="4"/>
    </row>
    <row r="62" spans="1:15" s="13" customFormat="1" ht="33" customHeight="1">
      <c r="A62" s="235" t="s">
        <v>153</v>
      </c>
      <c r="B62" s="236"/>
      <c r="C62" s="236"/>
      <c r="D62" s="236"/>
      <c r="E62" s="236"/>
      <c r="F62" s="236"/>
      <c r="G62" s="236"/>
      <c r="H62" s="237"/>
      <c r="J62" s="7"/>
      <c r="K62" s="7"/>
      <c r="L62" s="7"/>
      <c r="M62" s="7"/>
      <c r="N62" s="7"/>
      <c r="O62" s="7"/>
    </row>
    <row r="63" spans="1:15" ht="33" customHeight="1">
      <c r="A63" s="238" t="s">
        <v>9</v>
      </c>
      <c r="B63" s="239"/>
      <c r="C63" s="239"/>
      <c r="D63" s="239"/>
      <c r="E63" s="239"/>
      <c r="F63" s="239"/>
      <c r="G63" s="239"/>
      <c r="H63" s="240"/>
    </row>
    <row r="64" spans="1:15" ht="33" customHeight="1">
      <c r="A64" s="15" t="s">
        <v>10</v>
      </c>
      <c r="B64" s="16"/>
      <c r="C64" s="16"/>
      <c r="D64" s="16"/>
      <c r="E64" s="16"/>
      <c r="F64" s="16"/>
      <c r="G64" s="16"/>
      <c r="H64" s="17"/>
    </row>
    <row r="65" spans="1:10" ht="33" customHeight="1">
      <c r="A65" s="18" t="s">
        <v>24</v>
      </c>
      <c r="B65" s="16"/>
      <c r="C65" s="16"/>
      <c r="D65" s="16"/>
      <c r="E65" s="16"/>
      <c r="F65" s="16"/>
      <c r="G65" s="16"/>
      <c r="H65" s="17"/>
    </row>
    <row r="66" spans="1:10" ht="33" customHeight="1">
      <c r="A66" s="15" t="s">
        <v>11</v>
      </c>
      <c r="B66" s="16"/>
      <c r="C66" s="16"/>
      <c r="D66" s="16"/>
      <c r="E66" s="16"/>
      <c r="F66" s="16"/>
      <c r="G66" s="16"/>
      <c r="H66" s="17"/>
    </row>
    <row r="67" spans="1:10" ht="33" customHeight="1">
      <c r="A67" s="30" t="s">
        <v>30</v>
      </c>
      <c r="B67" s="31"/>
      <c r="C67" s="31"/>
      <c r="D67" s="31"/>
      <c r="E67" s="32"/>
      <c r="F67" s="16"/>
      <c r="G67" s="16"/>
      <c r="H67" s="17"/>
      <c r="J67" s="19"/>
    </row>
    <row r="68" spans="1:10" ht="33" customHeight="1">
      <c r="A68" s="34" t="s">
        <v>28</v>
      </c>
      <c r="B68" s="228">
        <f xml:space="preserve"> 設計書!合計</f>
        <v>0</v>
      </c>
      <c r="C68" s="228"/>
      <c r="D68" s="228"/>
      <c r="E68" s="228"/>
      <c r="F68" s="16"/>
      <c r="G68" s="16"/>
      <c r="H68" s="17"/>
    </row>
    <row r="69" spans="1:10" ht="33" customHeight="1">
      <c r="A69" s="20"/>
      <c r="B69" s="16"/>
      <c r="C69" s="16"/>
      <c r="D69" s="16"/>
      <c r="E69" s="16"/>
      <c r="F69" s="16"/>
      <c r="G69" s="16"/>
      <c r="H69" s="17"/>
    </row>
    <row r="70" spans="1:10" ht="33" customHeight="1">
      <c r="A70" s="20"/>
      <c r="B70" s="16"/>
      <c r="C70" s="16"/>
      <c r="D70" s="16"/>
      <c r="E70" s="16"/>
      <c r="F70" s="16"/>
      <c r="G70" s="16"/>
      <c r="H70" s="17"/>
    </row>
    <row r="71" spans="1:10" ht="33" customHeight="1">
      <c r="A71" s="20"/>
      <c r="B71" s="16"/>
      <c r="C71" s="16"/>
      <c r="D71" s="16"/>
      <c r="E71" s="16"/>
      <c r="F71" s="16"/>
      <c r="G71" s="16"/>
      <c r="H71" s="17"/>
    </row>
    <row r="72" spans="1:10" ht="33" customHeight="1">
      <c r="A72" s="20"/>
      <c r="B72" s="16"/>
      <c r="C72" s="16"/>
      <c r="D72" s="16"/>
      <c r="E72" s="16"/>
      <c r="F72" s="16"/>
      <c r="G72" s="16"/>
      <c r="H72" s="17"/>
    </row>
    <row r="73" spans="1:10" ht="33" customHeight="1">
      <c r="A73" s="20"/>
      <c r="B73" s="16"/>
      <c r="C73" s="16"/>
      <c r="D73" s="16"/>
      <c r="E73" s="16"/>
      <c r="F73" s="16"/>
      <c r="G73" s="16"/>
      <c r="H73" s="17"/>
    </row>
    <row r="74" spans="1:10" ht="33" customHeight="1">
      <c r="A74" s="20"/>
      <c r="B74" s="16"/>
      <c r="C74" s="16"/>
      <c r="D74" s="16"/>
      <c r="E74" s="16"/>
      <c r="F74" s="16"/>
      <c r="G74" s="16"/>
      <c r="H74" s="17"/>
    </row>
    <row r="75" spans="1:10" ht="33" customHeight="1">
      <c r="A75" s="20"/>
      <c r="B75" s="16"/>
      <c r="C75" s="16"/>
      <c r="D75" s="16"/>
      <c r="E75" s="16"/>
      <c r="F75" s="16"/>
      <c r="G75" s="16"/>
      <c r="H75" s="17"/>
    </row>
    <row r="76" spans="1:10" ht="33" customHeight="1">
      <c r="A76" s="20"/>
      <c r="B76" s="16"/>
      <c r="C76" s="16"/>
      <c r="D76" s="16"/>
      <c r="E76" s="16"/>
      <c r="F76" s="16"/>
      <c r="G76" s="16"/>
      <c r="H76" s="17"/>
    </row>
    <row r="77" spans="1:10" ht="33" customHeight="1">
      <c r="A77" s="20"/>
      <c r="B77" s="16"/>
      <c r="C77" s="16"/>
      <c r="D77" s="16"/>
      <c r="E77" s="16"/>
      <c r="F77" s="16"/>
      <c r="G77" s="16"/>
      <c r="H77" s="17"/>
    </row>
    <row r="78" spans="1:10" ht="33" customHeight="1">
      <c r="A78" s="21"/>
      <c r="B78" s="22"/>
      <c r="C78" s="22"/>
      <c r="D78" s="22"/>
      <c r="E78" s="22"/>
      <c r="F78" s="22"/>
      <c r="G78" s="22"/>
      <c r="H78" s="23"/>
    </row>
    <row r="79" spans="1:10">
      <c r="A79" s="13"/>
      <c r="B79" s="13"/>
      <c r="C79" s="13"/>
      <c r="D79" s="13"/>
      <c r="E79" s="13"/>
      <c r="F79" s="13"/>
      <c r="G79" s="13"/>
      <c r="H79" s="13"/>
    </row>
  </sheetData>
  <mergeCells count="22">
    <mergeCell ref="B68:E68"/>
    <mergeCell ref="A12:H13"/>
    <mergeCell ref="A46:H47"/>
    <mergeCell ref="A61:H61"/>
    <mergeCell ref="A60:H60"/>
    <mergeCell ref="A58:H58"/>
    <mergeCell ref="C40:F40"/>
    <mergeCell ref="A33:B33"/>
    <mergeCell ref="A63:H63"/>
    <mergeCell ref="A59:H59"/>
    <mergeCell ref="A62:H62"/>
    <mergeCell ref="C28:G29"/>
    <mergeCell ref="C33:G34"/>
    <mergeCell ref="A37:B37"/>
    <mergeCell ref="A40:B40"/>
    <mergeCell ref="A28:B28"/>
    <mergeCell ref="A22:B22"/>
    <mergeCell ref="A57:H57"/>
    <mergeCell ref="G2:H2"/>
    <mergeCell ref="G3:H3"/>
    <mergeCell ref="C22:G25"/>
    <mergeCell ref="C37:F37"/>
  </mergeCells>
  <phoneticPr fontId="2"/>
  <pageMargins left="1.1023622047244095" right="0.51181102362204722" top="0.82677165354330717" bottom="0.59055118110236227" header="0.51181102362204722" footer="0.51181102362204722"/>
  <pageSetup paperSize="9" fitToHeight="2" orientation="portrait" r:id="rId1"/>
  <headerFooter alignWithMargins="0"/>
  <rowBreaks count="1" manualBreakCount="1">
    <brk id="5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4" customWidth="1"/>
    <col min="2" max="2" width="9" style="114"/>
    <col min="3" max="3" width="25.6640625" style="115" customWidth="1"/>
    <col min="4" max="4" width="13.44140625" style="114" customWidth="1"/>
    <col min="5" max="5" width="3.44140625" style="114" bestFit="1" customWidth="1"/>
    <col min="6" max="8" width="10.6640625" style="114" customWidth="1"/>
    <col min="9" max="9" width="22.44140625" style="115" customWidth="1"/>
    <col min="10" max="11" width="37.33203125" style="114" customWidth="1"/>
    <col min="12" max="12" width="100.6640625" style="115" customWidth="1"/>
    <col min="13" max="16384" width="9" style="114"/>
  </cols>
  <sheetData>
    <row r="1" spans="1:13" ht="19.8" thickBot="1">
      <c r="A1" s="113" t="s">
        <v>74</v>
      </c>
      <c r="B1" s="114" t="str">
        <f>"("&amp;表紙等_署用!H1&amp;")"</f>
        <v>(№ 8-27)</v>
      </c>
      <c r="I1" s="116" t="s">
        <v>142</v>
      </c>
      <c r="J1" s="301" t="s">
        <v>141</v>
      </c>
      <c r="K1" s="301"/>
      <c r="L1" s="301"/>
    </row>
    <row r="2" spans="1:13">
      <c r="A2" s="318" t="s">
        <v>75</v>
      </c>
      <c r="B2" s="308" t="s">
        <v>67</v>
      </c>
      <c r="C2" s="311" t="s">
        <v>68</v>
      </c>
      <c r="D2" s="119" t="s">
        <v>69</v>
      </c>
      <c r="E2" s="120"/>
      <c r="F2" s="308" t="s">
        <v>39</v>
      </c>
      <c r="G2" s="308"/>
      <c r="H2" s="308"/>
      <c r="I2" s="314"/>
      <c r="J2" s="318" t="s">
        <v>75</v>
      </c>
      <c r="K2" s="308" t="s">
        <v>67</v>
      </c>
      <c r="L2" s="311" t="s">
        <v>68</v>
      </c>
    </row>
    <row r="3" spans="1:13">
      <c r="A3" s="319"/>
      <c r="B3" s="309"/>
      <c r="C3" s="312"/>
      <c r="D3" s="312" t="s">
        <v>70</v>
      </c>
      <c r="E3" s="291" t="s">
        <v>71</v>
      </c>
      <c r="F3" s="122"/>
      <c r="G3" s="123"/>
      <c r="H3" s="122"/>
      <c r="I3" s="293" t="s">
        <v>72</v>
      </c>
      <c r="J3" s="319"/>
      <c r="K3" s="309"/>
      <c r="L3" s="312"/>
    </row>
    <row r="4" spans="1:13" ht="13.8" thickBot="1">
      <c r="A4" s="320"/>
      <c r="B4" s="310"/>
      <c r="C4" s="313"/>
      <c r="D4" s="313"/>
      <c r="E4" s="292"/>
      <c r="F4" s="124"/>
      <c r="G4" s="125"/>
      <c r="H4" s="124"/>
      <c r="I4" s="294"/>
      <c r="J4" s="320"/>
      <c r="K4" s="310"/>
      <c r="L4" s="313"/>
    </row>
    <row r="5" spans="1:13">
      <c r="A5" s="117">
        <f>J5</f>
        <v>0</v>
      </c>
      <c r="B5" s="118">
        <f>K5</f>
        <v>0</v>
      </c>
      <c r="C5" s="118">
        <f>L5</f>
        <v>0</v>
      </c>
      <c r="D5" s="118"/>
      <c r="E5" s="118"/>
      <c r="F5" s="118"/>
      <c r="G5" s="118"/>
      <c r="H5" s="118"/>
      <c r="I5" s="126"/>
      <c r="J5" s="117"/>
      <c r="K5" s="118"/>
      <c r="L5" s="118"/>
      <c r="M5" s="114" t="str">
        <f>ASC(I5)</f>
        <v/>
      </c>
    </row>
    <row r="6" spans="1:13">
      <c r="A6" s="127" t="str">
        <f t="shared" ref="A6:C7" ca="1" si="0">IF(OFFSET(J6,-1,)=J6,"〃",J6)</f>
        <v>〃</v>
      </c>
      <c r="B6" s="121" t="str">
        <f t="shared" ca="1" si="0"/>
        <v>〃</v>
      </c>
      <c r="C6" s="121" t="str">
        <f t="shared" ca="1" si="0"/>
        <v>〃</v>
      </c>
      <c r="D6" s="121"/>
      <c r="E6" s="121"/>
      <c r="F6" s="121"/>
      <c r="G6" s="121"/>
      <c r="H6" s="121"/>
      <c r="I6" s="128"/>
      <c r="J6" s="127"/>
      <c r="K6" s="121"/>
      <c r="L6" s="121"/>
      <c r="M6" s="114" t="str">
        <f>ASC(I6)</f>
        <v/>
      </c>
    </row>
    <row r="7" spans="1:13" ht="13.8" thickBot="1">
      <c r="A7" s="127" t="str">
        <f t="shared" ca="1" si="0"/>
        <v>〃</v>
      </c>
      <c r="B7" s="121" t="str">
        <f t="shared" ca="1" si="0"/>
        <v>〃</v>
      </c>
      <c r="C7" s="121" t="str">
        <f t="shared" ca="1" si="0"/>
        <v>〃</v>
      </c>
      <c r="D7" s="122"/>
      <c r="E7" s="122"/>
      <c r="F7" s="122"/>
      <c r="G7" s="122"/>
      <c r="H7" s="122"/>
      <c r="I7" s="129"/>
      <c r="J7" s="147"/>
      <c r="K7" s="122"/>
      <c r="L7" s="122"/>
      <c r="M7" s="114" t="str">
        <f>ASC(I7)</f>
        <v/>
      </c>
    </row>
    <row r="8" spans="1:13" ht="16.2">
      <c r="A8" s="295" t="str">
        <f>警察署名</f>
        <v>凸凹</v>
      </c>
      <c r="B8" s="296"/>
      <c r="C8" s="299" t="s">
        <v>76</v>
      </c>
      <c r="D8" s="148">
        <v>0</v>
      </c>
      <c r="E8" s="149"/>
      <c r="F8" s="150">
        <f>IF(ISERROR(FIND("図示", F3)), IF(ISERROR(FIND("削除", F3)), SUMPRODUCT((ISNUMBER(FIND("横断歩道　実線",$D5:$D7)))*(F5:F7&lt;&gt;""), $E5:$E7), 0), SUMIF(F5:F7,"&gt;0",$E5:$E7))</f>
        <v>0</v>
      </c>
      <c r="G8" s="150">
        <f>IF(ISERROR(FIND("図示", G3)), IF(ISERROR(FIND("削除", G3)), SUMPRODUCT((ISNUMBER(FIND("横断歩道　実線",$D5:$D7)))*(G5:G7&lt;&gt;""), $E5:$E7), 0), SUMIF(G5:G7,"&gt;0",$E5:$E7))</f>
        <v>0</v>
      </c>
      <c r="H8" s="150">
        <f>IF(ISERROR(FIND("図示", H3)), IF(ISERROR(FIND("削除", H3)), SUMPRODUCT((ISNUMBER(FIND("横断歩道　実線",$D5:$D7)))*(H5:H7&lt;&gt;""), $E5:$E7), 0), SUMIF(H5:H7,"&gt;0",$E5:$E7))</f>
        <v>0</v>
      </c>
      <c r="I8" s="130"/>
      <c r="J8" s="295"/>
      <c r="K8" s="296"/>
      <c r="L8" s="299"/>
    </row>
    <row r="9" spans="1:13" ht="16.8" thickBot="1">
      <c r="A9" s="297"/>
      <c r="B9" s="298"/>
      <c r="C9" s="300"/>
      <c r="D9" s="151"/>
      <c r="E9" s="152"/>
      <c r="F9" s="153">
        <f>SUM(F5:F7)</f>
        <v>0</v>
      </c>
      <c r="G9" s="153">
        <f>SUM(G5:G7)</f>
        <v>0</v>
      </c>
      <c r="H9" s="153">
        <f>SUM(H5:H7)</f>
        <v>0</v>
      </c>
      <c r="I9" s="131"/>
      <c r="J9" s="316"/>
      <c r="K9" s="317"/>
      <c r="L9" s="315"/>
    </row>
    <row r="10" spans="1:13" ht="16.2">
      <c r="A10" s="295" t="str">
        <f>警察署名</f>
        <v>凸凹</v>
      </c>
      <c r="B10" s="296"/>
      <c r="C10" s="299" t="s">
        <v>77</v>
      </c>
      <c r="D10" s="148">
        <f>場所表_尾道_新規!新規合計+更新合計</f>
        <v>31</v>
      </c>
      <c r="E10" s="149"/>
      <c r="F10" s="150">
        <f>場所表_新規!G8+場所表_尾道_更新!F8</f>
        <v>0</v>
      </c>
      <c r="G10" s="150">
        <f>場所表_新規!H8+場所表_尾道_更新!G8</f>
        <v>0</v>
      </c>
      <c r="H10" s="150">
        <f>場所表_新規!I8+場所表_尾道_更新!H8</f>
        <v>0</v>
      </c>
      <c r="I10" s="130"/>
      <c r="J10" s="316"/>
      <c r="K10" s="317"/>
      <c r="L10" s="315"/>
    </row>
    <row r="11" spans="1:13" ht="16.8" thickBot="1">
      <c r="A11" s="297"/>
      <c r="B11" s="298"/>
      <c r="C11" s="300"/>
      <c r="D11" s="151"/>
      <c r="E11" s="152"/>
      <c r="F11" s="153">
        <f>場所表_新規!G9+場所表_尾道_更新!F9</f>
        <v>0</v>
      </c>
      <c r="G11" s="153">
        <f>場所表_新規!H9+場所表_尾道_更新!G9</f>
        <v>0</v>
      </c>
      <c r="H11" s="153">
        <f>場所表_新規!I9+場所表_尾道_更新!H9</f>
        <v>0</v>
      </c>
      <c r="I11" s="131"/>
      <c r="J11" s="316"/>
      <c r="K11" s="317"/>
      <c r="L11" s="315"/>
    </row>
  </sheetData>
  <mergeCells count="19">
    <mergeCell ref="C8:C9"/>
    <mergeCell ref="J8:K9"/>
    <mergeCell ref="L8:L9"/>
    <mergeCell ref="A10:B11"/>
    <mergeCell ref="C10:C11"/>
    <mergeCell ref="J10:K11"/>
    <mergeCell ref="L10:L11"/>
    <mergeCell ref="A8:B9"/>
    <mergeCell ref="J1:L1"/>
    <mergeCell ref="A2:A4"/>
    <mergeCell ref="B2:B4"/>
    <mergeCell ref="C2:C4"/>
    <mergeCell ref="F2:I2"/>
    <mergeCell ref="J2:J4"/>
    <mergeCell ref="K2:K4"/>
    <mergeCell ref="L2:L4"/>
    <mergeCell ref="D3:D4"/>
    <mergeCell ref="E3:E4"/>
    <mergeCell ref="I3:I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1"/>
  <sheetViews>
    <sheetView showZeros="0" view="pageBreakPreview" topLeftCell="A7" zoomScaleNormal="100" workbookViewId="0">
      <selection activeCell="K57" sqref="K57"/>
    </sheetView>
  </sheetViews>
  <sheetFormatPr defaultColWidth="9" defaultRowHeight="13.2"/>
  <cols>
    <col min="1" max="1" width="9" style="114"/>
    <col min="2" max="2" width="17.109375" style="114" customWidth="1"/>
    <col min="3" max="3" width="5.21875" style="114" bestFit="1" customWidth="1"/>
    <col min="4" max="4" width="9" style="114"/>
    <col min="5" max="5" width="25.6640625" style="115" customWidth="1"/>
    <col min="6" max="6" width="13.44140625" style="114" customWidth="1"/>
    <col min="7" max="7" width="3.44140625" style="114" bestFit="1" customWidth="1"/>
    <col min="8" max="11" width="10.6640625" style="114" customWidth="1"/>
    <col min="12" max="12" width="22.44140625" style="115" customWidth="1"/>
    <col min="13" max="14" width="33.33203125" style="114" customWidth="1"/>
    <col min="15" max="15" width="100.6640625" style="115" customWidth="1"/>
    <col min="16" max="16384" width="9" style="114"/>
  </cols>
  <sheetData>
    <row r="1" spans="1:16" ht="19.8" thickBot="1">
      <c r="B1" s="113" t="s">
        <v>63</v>
      </c>
      <c r="C1" s="113"/>
      <c r="D1" s="114" t="str">
        <f>"("&amp;表紙等_署用!H1&amp;")"</f>
        <v>(№ 8-27)</v>
      </c>
      <c r="L1" s="116" t="s">
        <v>96</v>
      </c>
      <c r="M1" s="301" t="s">
        <v>141</v>
      </c>
      <c r="N1" s="301"/>
      <c r="O1" s="301"/>
    </row>
    <row r="2" spans="1:16">
      <c r="B2" s="302" t="s">
        <v>65</v>
      </c>
      <c r="C2" s="305" t="s">
        <v>66</v>
      </c>
      <c r="D2" s="308" t="s">
        <v>67</v>
      </c>
      <c r="E2" s="311" t="s">
        <v>68</v>
      </c>
      <c r="F2" s="119" t="s">
        <v>69</v>
      </c>
      <c r="G2" s="120"/>
      <c r="H2" s="308" t="s">
        <v>39</v>
      </c>
      <c r="I2" s="308"/>
      <c r="J2" s="308"/>
      <c r="K2" s="308"/>
      <c r="L2" s="314"/>
      <c r="M2" s="302" t="s">
        <v>65</v>
      </c>
      <c r="N2" s="308" t="s">
        <v>67</v>
      </c>
      <c r="O2" s="311" t="s">
        <v>68</v>
      </c>
    </row>
    <row r="3" spans="1:16" ht="39.6">
      <c r="B3" s="303"/>
      <c r="C3" s="306"/>
      <c r="D3" s="309"/>
      <c r="E3" s="312"/>
      <c r="F3" s="312" t="s">
        <v>70</v>
      </c>
      <c r="G3" s="291" t="s">
        <v>71</v>
      </c>
      <c r="H3" s="161" t="s">
        <v>154</v>
      </c>
      <c r="I3" s="162" t="s">
        <v>157</v>
      </c>
      <c r="J3" s="162" t="s">
        <v>160</v>
      </c>
      <c r="K3" s="161" t="s">
        <v>161</v>
      </c>
      <c r="L3" s="293" t="s">
        <v>72</v>
      </c>
      <c r="M3" s="303"/>
      <c r="N3" s="309"/>
      <c r="O3" s="312"/>
    </row>
    <row r="4" spans="1:16" ht="13.8" thickBot="1">
      <c r="B4" s="304"/>
      <c r="C4" s="307"/>
      <c r="D4" s="310"/>
      <c r="E4" s="313"/>
      <c r="F4" s="313"/>
      <c r="G4" s="292"/>
      <c r="H4" s="124" t="s">
        <v>156</v>
      </c>
      <c r="I4" s="125" t="s">
        <v>156</v>
      </c>
      <c r="J4" s="125" t="s">
        <v>156</v>
      </c>
      <c r="K4" s="124" t="s">
        <v>156</v>
      </c>
      <c r="L4" s="294"/>
      <c r="M4" s="304"/>
      <c r="N4" s="310"/>
      <c r="O4" s="313"/>
    </row>
    <row r="5" spans="1:16" ht="26.4">
      <c r="A5" s="216">
        <v>1</v>
      </c>
      <c r="B5" s="183" t="str">
        <f>M5</f>
        <v>261190049_x000D_
(第12-4-0724)</v>
      </c>
      <c r="C5" s="118" t="str">
        <f>IF(B5="〃","〃","新規")</f>
        <v>新規</v>
      </c>
      <c r="D5" s="118" t="str">
        <f>N5</f>
        <v>市道</v>
      </c>
      <c r="E5" s="118" t="str">
        <f>O5</f>
        <v>三原市久井町土取904番地2先交差点</v>
      </c>
      <c r="F5" s="118" t="s">
        <v>209</v>
      </c>
      <c r="G5" s="118">
        <v>1</v>
      </c>
      <c r="H5" s="118"/>
      <c r="I5" s="118"/>
      <c r="J5" s="118"/>
      <c r="K5" s="118">
        <v>13</v>
      </c>
      <c r="L5" s="126" t="s">
        <v>451</v>
      </c>
      <c r="M5" s="117" t="s">
        <v>452</v>
      </c>
      <c r="N5" s="118" t="s">
        <v>163</v>
      </c>
      <c r="O5" s="118" t="s">
        <v>450</v>
      </c>
      <c r="P5" s="114" t="str">
        <f>ASC(L5)</f>
        <v>交差点北側 止まれ(縮小)削除</v>
      </c>
    </row>
    <row r="6" spans="1:16" ht="26.4">
      <c r="A6" s="216">
        <f ca="1">IF(E5="","",IF(E6="〃",A5,A5+1))</f>
        <v>1</v>
      </c>
      <c r="B6" s="127" t="str">
        <f ca="1">IF(OFFSET(M6,-1,)=M6,"〃",M6)</f>
        <v>〃</v>
      </c>
      <c r="C6" s="121" t="str">
        <f ca="1">IF(B6="〃","〃","新規")</f>
        <v>〃</v>
      </c>
      <c r="D6" s="121" t="str">
        <f ca="1">IF(OFFSET(N6,-1,)=N6,"〃",N6)</f>
        <v>〃</v>
      </c>
      <c r="E6" s="121" t="str">
        <f ca="1">IF(OFFSET(O6,-1,)=O6,"〃",O6)</f>
        <v>〃</v>
      </c>
      <c r="F6" s="121" t="s">
        <v>363</v>
      </c>
      <c r="G6" s="121">
        <v>1</v>
      </c>
      <c r="H6" s="121"/>
      <c r="I6" s="121"/>
      <c r="J6" s="121"/>
      <c r="K6" s="121">
        <v>10</v>
      </c>
      <c r="L6" s="128" t="s">
        <v>453</v>
      </c>
      <c r="M6" s="127" t="s">
        <v>452</v>
      </c>
      <c r="N6" s="121" t="s">
        <v>163</v>
      </c>
      <c r="O6" s="121" t="s">
        <v>450</v>
      </c>
      <c r="P6" s="114" t="str">
        <f>ASC(L6)</f>
        <v>交差点北側 停止線5.0m削除</v>
      </c>
    </row>
    <row r="7" spans="1:16" ht="26.4">
      <c r="A7" s="216">
        <f t="shared" ref="A7:A19" ca="1" si="0">IF(E6="","",IF(E7="〃",A6,A6+1))</f>
        <v>2</v>
      </c>
      <c r="B7" s="127" t="str">
        <f t="shared" ref="B7:B18" ca="1" si="1">IF(OFFSET(M7,-1,)=M7,"〃",M7)</f>
        <v>261190049_x000D_
(第12-4-0732)</v>
      </c>
      <c r="C7" s="121" t="str">
        <f t="shared" ref="C7:C18" ca="1" si="2">IF(B7="〃","〃","新規")</f>
        <v>新規</v>
      </c>
      <c r="D7" s="121" t="str">
        <f t="shared" ref="D7:D18" ca="1" si="3">IF(OFFSET(N7,-1,)=N7,"〃",N7)</f>
        <v>〃</v>
      </c>
      <c r="E7" s="121" t="str">
        <f t="shared" ref="E7:E18" ca="1" si="4">IF(OFFSET(O7,-1,)=O7,"〃",O7)</f>
        <v>三原市久井町土取961番地1北東方90メートル先交差点</v>
      </c>
      <c r="F7" s="121" t="s">
        <v>209</v>
      </c>
      <c r="G7" s="121">
        <v>1</v>
      </c>
      <c r="H7" s="121"/>
      <c r="I7" s="121"/>
      <c r="J7" s="121"/>
      <c r="K7" s="121">
        <v>2</v>
      </c>
      <c r="L7" s="128" t="s">
        <v>455</v>
      </c>
      <c r="M7" s="127" t="s">
        <v>456</v>
      </c>
      <c r="N7" s="121" t="s">
        <v>163</v>
      </c>
      <c r="O7" s="121" t="s">
        <v>454</v>
      </c>
      <c r="P7" s="114" t="str">
        <f t="shared" ref="P7:P18" si="5">ASC(L7)</f>
        <v>交差点東側 止まれ(残っている部分2.0m)削除</v>
      </c>
    </row>
    <row r="8" spans="1:16" ht="52.8">
      <c r="A8" s="216">
        <f t="shared" ca="1" si="0"/>
        <v>2</v>
      </c>
      <c r="B8" s="127" t="str">
        <f t="shared" ca="1" si="1"/>
        <v>〃</v>
      </c>
      <c r="C8" s="121" t="str">
        <f t="shared" ca="1" si="2"/>
        <v>〃</v>
      </c>
      <c r="D8" s="121" t="str">
        <f t="shared" ca="1" si="3"/>
        <v>〃</v>
      </c>
      <c r="E8" s="121" t="str">
        <f t="shared" ca="1" si="4"/>
        <v>〃</v>
      </c>
      <c r="F8" s="121" t="s">
        <v>363</v>
      </c>
      <c r="G8" s="121">
        <v>2</v>
      </c>
      <c r="H8" s="121"/>
      <c r="I8" s="121"/>
      <c r="J8" s="121"/>
      <c r="K8" s="121">
        <v>14</v>
      </c>
      <c r="L8" s="128" t="s">
        <v>457</v>
      </c>
      <c r="M8" s="127" t="s">
        <v>456</v>
      </c>
      <c r="N8" s="121" t="s">
        <v>163</v>
      </c>
      <c r="O8" s="121" t="s">
        <v>454</v>
      </c>
      <c r="P8" s="114" t="str">
        <f t="shared" si="5"/>
        <v>交差点東側 停止線4.0m削除_x000D_
交差点西側 停止線3.0m削除</v>
      </c>
    </row>
    <row r="9" spans="1:16" ht="26.4">
      <c r="A9" s="216">
        <f t="shared" ca="1" si="0"/>
        <v>3</v>
      </c>
      <c r="B9" s="127" t="str">
        <f t="shared" ca="1" si="1"/>
        <v>261190049_x000D_
(第12-4-0373)</v>
      </c>
      <c r="C9" s="121" t="str">
        <f t="shared" ca="1" si="2"/>
        <v>新規</v>
      </c>
      <c r="D9" s="121" t="str">
        <f t="shared" ca="1" si="3"/>
        <v>〃</v>
      </c>
      <c r="E9" s="121" t="str">
        <f t="shared" ca="1" si="4"/>
        <v>三原市港町3丁目11番3号先交差点</v>
      </c>
      <c r="F9" s="121" t="s">
        <v>209</v>
      </c>
      <c r="G9" s="121">
        <v>1</v>
      </c>
      <c r="H9" s="121"/>
      <c r="I9" s="121"/>
      <c r="J9" s="121"/>
      <c r="K9" s="121">
        <v>20</v>
      </c>
      <c r="L9" s="128" t="s">
        <v>459</v>
      </c>
      <c r="M9" s="127" t="s">
        <v>460</v>
      </c>
      <c r="N9" s="121" t="s">
        <v>163</v>
      </c>
      <c r="O9" s="121" t="s">
        <v>458</v>
      </c>
      <c r="P9" s="114" t="str">
        <f t="shared" si="5"/>
        <v>止まれ(通常)削除</v>
      </c>
    </row>
    <row r="10" spans="1:16" ht="26.4">
      <c r="A10" s="216">
        <f t="shared" ca="1" si="0"/>
        <v>3</v>
      </c>
      <c r="B10" s="127" t="str">
        <f t="shared" ca="1" si="1"/>
        <v>〃</v>
      </c>
      <c r="C10" s="121" t="str">
        <f t="shared" ca="1" si="2"/>
        <v>〃</v>
      </c>
      <c r="D10" s="121" t="str">
        <f t="shared" ca="1" si="3"/>
        <v>〃</v>
      </c>
      <c r="E10" s="121" t="str">
        <f t="shared" ca="1" si="4"/>
        <v>〃</v>
      </c>
      <c r="F10" s="121" t="s">
        <v>363</v>
      </c>
      <c r="G10" s="121">
        <v>1</v>
      </c>
      <c r="H10" s="121"/>
      <c r="I10" s="121"/>
      <c r="J10" s="121"/>
      <c r="K10" s="121">
        <v>3</v>
      </c>
      <c r="L10" s="128" t="s">
        <v>461</v>
      </c>
      <c r="M10" s="127" t="s">
        <v>460</v>
      </c>
      <c r="N10" s="121" t="s">
        <v>163</v>
      </c>
      <c r="O10" s="121" t="s">
        <v>458</v>
      </c>
      <c r="P10" s="114" t="str">
        <f t="shared" si="5"/>
        <v>停止線1.5m削除</v>
      </c>
    </row>
    <row r="11" spans="1:16" ht="26.4">
      <c r="A11" s="216">
        <f t="shared" ca="1" si="0"/>
        <v>4</v>
      </c>
      <c r="B11" s="127" t="str">
        <f t="shared" ca="1" si="1"/>
        <v>261190049_x000D_
(第20-4-0292)</v>
      </c>
      <c r="C11" s="121" t="str">
        <f t="shared" ca="1" si="2"/>
        <v>新規</v>
      </c>
      <c r="D11" s="121" t="str">
        <f t="shared" ca="1" si="3"/>
        <v>〃</v>
      </c>
      <c r="E11" s="121" t="str">
        <f t="shared" ca="1" si="4"/>
        <v>三原市沼田東町末光2,155番地1先（西光寺前交差点）</v>
      </c>
      <c r="F11" s="121" t="s">
        <v>168</v>
      </c>
      <c r="G11" s="121">
        <v>1</v>
      </c>
      <c r="H11" s="121"/>
      <c r="I11" s="121"/>
      <c r="J11" s="121"/>
      <c r="K11" s="121">
        <v>54</v>
      </c>
      <c r="L11" s="128" t="s">
        <v>463</v>
      </c>
      <c r="M11" s="127" t="s">
        <v>464</v>
      </c>
      <c r="N11" s="121" t="s">
        <v>163</v>
      </c>
      <c r="O11" s="121" t="s">
        <v>462</v>
      </c>
      <c r="P11" s="114" t="str">
        <f t="shared" si="5"/>
        <v>横断歩道6縞×3.0m削除</v>
      </c>
    </row>
    <row r="12" spans="1:16" ht="52.8">
      <c r="A12" s="216">
        <f t="shared" ca="1" si="0"/>
        <v>4</v>
      </c>
      <c r="B12" s="127" t="str">
        <f t="shared" ca="1" si="1"/>
        <v>〃</v>
      </c>
      <c r="C12" s="121" t="str">
        <f t="shared" ca="1" si="2"/>
        <v>〃</v>
      </c>
      <c r="D12" s="121" t="str">
        <f t="shared" ca="1" si="3"/>
        <v>〃</v>
      </c>
      <c r="E12" s="121" t="str">
        <f t="shared" ca="1" si="4"/>
        <v>〃</v>
      </c>
      <c r="F12" s="121" t="s">
        <v>363</v>
      </c>
      <c r="G12" s="121">
        <v>2</v>
      </c>
      <c r="H12" s="121"/>
      <c r="I12" s="121"/>
      <c r="J12" s="121"/>
      <c r="K12" s="121">
        <v>12</v>
      </c>
      <c r="L12" s="128" t="s">
        <v>465</v>
      </c>
      <c r="M12" s="127" t="s">
        <v>464</v>
      </c>
      <c r="N12" s="121" t="s">
        <v>163</v>
      </c>
      <c r="O12" s="121" t="s">
        <v>462</v>
      </c>
      <c r="P12" s="114" t="str">
        <f t="shared" si="5"/>
        <v>交差点南側停止線3.0m削除_x000D_
交差点北側停止線3.0m削除</v>
      </c>
    </row>
    <row r="13" spans="1:16" ht="26.4">
      <c r="A13" s="216">
        <f t="shared" ca="1" si="0"/>
        <v>5</v>
      </c>
      <c r="B13" s="127">
        <f t="shared" ca="1" si="1"/>
        <v>261190049</v>
      </c>
      <c r="C13" s="121" t="str">
        <f t="shared" ca="1" si="2"/>
        <v>新規</v>
      </c>
      <c r="D13" s="121" t="str">
        <f t="shared" ca="1" si="3"/>
        <v>〃</v>
      </c>
      <c r="E13" s="121" t="str">
        <f t="shared" ca="1" si="4"/>
        <v>三原市沼田東町両名684番地6先交差点</v>
      </c>
      <c r="F13" s="121" t="s">
        <v>168</v>
      </c>
      <c r="G13" s="121">
        <v>1</v>
      </c>
      <c r="H13" s="121"/>
      <c r="I13" s="121"/>
      <c r="J13" s="121"/>
      <c r="K13" s="121">
        <v>12</v>
      </c>
      <c r="L13" s="128" t="s">
        <v>467</v>
      </c>
      <c r="M13" s="127">
        <v>261190049</v>
      </c>
      <c r="N13" s="121" t="s">
        <v>163</v>
      </c>
      <c r="O13" s="121" t="s">
        <v>466</v>
      </c>
      <c r="P13" s="114" t="str">
        <f t="shared" si="5"/>
        <v>横断歩道2縞(計2m)※残っている部分のみ削除</v>
      </c>
    </row>
    <row r="14" spans="1:16" ht="39.6">
      <c r="A14" s="216">
        <f t="shared" ca="1" si="0"/>
        <v>5</v>
      </c>
      <c r="B14" s="127" t="str">
        <f t="shared" ca="1" si="1"/>
        <v>〃</v>
      </c>
      <c r="C14" s="121" t="str">
        <f t="shared" ca="1" si="2"/>
        <v>〃</v>
      </c>
      <c r="D14" s="121" t="str">
        <f t="shared" ca="1" si="3"/>
        <v>〃</v>
      </c>
      <c r="E14" s="121" t="str">
        <f t="shared" ca="1" si="4"/>
        <v>〃</v>
      </c>
      <c r="F14" s="121" t="s">
        <v>363</v>
      </c>
      <c r="G14" s="121">
        <v>1</v>
      </c>
      <c r="H14" s="121"/>
      <c r="I14" s="121"/>
      <c r="J14" s="121"/>
      <c r="K14" s="121">
        <v>2</v>
      </c>
      <c r="L14" s="128" t="s">
        <v>468</v>
      </c>
      <c r="M14" s="127">
        <v>261190049</v>
      </c>
      <c r="N14" s="121" t="s">
        <v>163</v>
      </c>
      <c r="O14" s="121" t="s">
        <v>466</v>
      </c>
      <c r="P14" s="114" t="str">
        <f t="shared" si="5"/>
        <v>交差点北東側停止線:1.0m(残っている部分のみ)削除</v>
      </c>
    </row>
    <row r="15" spans="1:16" ht="26.4">
      <c r="A15" s="216">
        <f t="shared" ca="1" si="0"/>
        <v>6</v>
      </c>
      <c r="B15" s="127" t="str">
        <f t="shared" ca="1" si="1"/>
        <v>261190049_x000D_
(第20-4-0655)</v>
      </c>
      <c r="C15" s="121" t="str">
        <f t="shared" ca="1" si="2"/>
        <v>新規</v>
      </c>
      <c r="D15" s="121" t="str">
        <f t="shared" ca="1" si="3"/>
        <v>〃</v>
      </c>
      <c r="E15" s="121" t="str">
        <f t="shared" ca="1" si="4"/>
        <v>三原市沼田東町両名686番地1先交差点</v>
      </c>
      <c r="F15" s="121" t="s">
        <v>164</v>
      </c>
      <c r="G15" s="121">
        <v>1</v>
      </c>
      <c r="H15" s="121">
        <v>12</v>
      </c>
      <c r="I15" s="121"/>
      <c r="J15" s="121"/>
      <c r="K15" s="121"/>
      <c r="L15" s="128" t="s">
        <v>470</v>
      </c>
      <c r="M15" s="127" t="s">
        <v>471</v>
      </c>
      <c r="N15" s="121" t="s">
        <v>163</v>
      </c>
      <c r="O15" s="121" t="s">
        <v>469</v>
      </c>
      <c r="P15" s="114" t="str">
        <f t="shared" si="5"/>
        <v>横断歩道新設(4縞×3.0m)</v>
      </c>
    </row>
    <row r="16" spans="1:16" ht="105.6">
      <c r="A16" s="216">
        <f t="shared" ca="1" si="0"/>
        <v>6</v>
      </c>
      <c r="B16" s="127" t="str">
        <f t="shared" ca="1" si="1"/>
        <v>〃</v>
      </c>
      <c r="C16" s="121" t="str">
        <f t="shared" ca="1" si="2"/>
        <v>〃</v>
      </c>
      <c r="D16" s="121" t="str">
        <f t="shared" ca="1" si="3"/>
        <v>〃</v>
      </c>
      <c r="E16" s="121" t="str">
        <f t="shared" ca="1" si="4"/>
        <v>〃</v>
      </c>
      <c r="F16" s="121" t="s">
        <v>173</v>
      </c>
      <c r="G16" s="121">
        <v>4</v>
      </c>
      <c r="H16" s="121"/>
      <c r="I16" s="121"/>
      <c r="J16" s="121">
        <v>36</v>
      </c>
      <c r="K16" s="121"/>
      <c r="L16" s="128" t="s">
        <v>472</v>
      </c>
      <c r="M16" s="127" t="s">
        <v>471</v>
      </c>
      <c r="N16" s="121" t="s">
        <v>163</v>
      </c>
      <c r="O16" s="121" t="s">
        <v>469</v>
      </c>
      <c r="P16" s="114" t="str">
        <f t="shared" si="5"/>
        <v>予告ﾏｰｸ 南側1個目設置_x000D_
予告ﾏｰｸ 南側2個目設置_x000D_
予告ﾏｰｸ 北側1個目設置_x000D_
予告ﾏｰｸ 北側2個目設置</v>
      </c>
    </row>
    <row r="17" spans="1:16" ht="52.8">
      <c r="A17" s="216">
        <f t="shared" ca="1" si="0"/>
        <v>6</v>
      </c>
      <c r="B17" s="127" t="str">
        <f t="shared" ca="1" si="1"/>
        <v>〃</v>
      </c>
      <c r="C17" s="121" t="str">
        <f t="shared" ca="1" si="2"/>
        <v>〃</v>
      </c>
      <c r="D17" s="121" t="str">
        <f t="shared" ca="1" si="3"/>
        <v>〃</v>
      </c>
      <c r="E17" s="121" t="str">
        <f t="shared" ca="1" si="4"/>
        <v>〃</v>
      </c>
      <c r="F17" s="121" t="s">
        <v>166</v>
      </c>
      <c r="G17" s="121">
        <v>2</v>
      </c>
      <c r="H17" s="121"/>
      <c r="I17" s="121">
        <v>4</v>
      </c>
      <c r="J17" s="121"/>
      <c r="K17" s="121"/>
      <c r="L17" s="128" t="s">
        <v>473</v>
      </c>
      <c r="M17" s="127" t="s">
        <v>471</v>
      </c>
      <c r="N17" s="121" t="s">
        <v>163</v>
      </c>
      <c r="O17" s="121" t="s">
        <v>469</v>
      </c>
      <c r="P17" s="114" t="str">
        <f t="shared" si="5"/>
        <v>交差点南側停止線 2.0m設置_x000D_
交差点北側停止線 2.0m設置</v>
      </c>
    </row>
    <row r="18" spans="1:16" ht="26.4">
      <c r="A18" s="216">
        <f t="shared" ca="1" si="0"/>
        <v>7</v>
      </c>
      <c r="B18" s="127" t="str">
        <f t="shared" ca="1" si="1"/>
        <v>261190049_x000D_
(第12-4-0355)</v>
      </c>
      <c r="C18" s="121" t="str">
        <f t="shared" ca="1" si="2"/>
        <v>新規</v>
      </c>
      <c r="D18" s="121" t="str">
        <f t="shared" ca="1" si="3"/>
        <v>〃</v>
      </c>
      <c r="E18" s="121" t="str">
        <f t="shared" ca="1" si="4"/>
        <v>三原市東町1丁目2番1号先交差点</v>
      </c>
      <c r="F18" s="121" t="s">
        <v>209</v>
      </c>
      <c r="G18" s="121">
        <v>1</v>
      </c>
      <c r="H18" s="121"/>
      <c r="I18" s="121"/>
      <c r="J18" s="121"/>
      <c r="K18" s="121">
        <v>13</v>
      </c>
      <c r="L18" s="128" t="s">
        <v>475</v>
      </c>
      <c r="M18" s="127" t="s">
        <v>476</v>
      </c>
      <c r="N18" s="121" t="s">
        <v>163</v>
      </c>
      <c r="O18" s="121" t="s">
        <v>474</v>
      </c>
      <c r="P18" s="114" t="str">
        <f t="shared" si="5"/>
        <v>交差点南側 止まれ(縮小)削除</v>
      </c>
    </row>
    <row r="19" spans="1:16" ht="27" thickBot="1">
      <c r="A19" s="216">
        <f t="shared" ca="1" si="0"/>
        <v>7</v>
      </c>
      <c r="B19" s="181" t="str">
        <f ca="1">IF(OFFSET(M19,-1,)=M19,"〃",M19)</f>
        <v>〃</v>
      </c>
      <c r="C19" s="180" t="str">
        <f ca="1">IF(B19="〃","〃","新規")</f>
        <v>〃</v>
      </c>
      <c r="D19" s="180" t="str">
        <f ca="1">IF(OFFSET(N19,-1,)=N19,"〃",N19)</f>
        <v>〃</v>
      </c>
      <c r="E19" s="180" t="str">
        <f ca="1">IF(OFFSET(O19,-1,)=O19,"〃",O19)</f>
        <v>〃</v>
      </c>
      <c r="F19" s="180" t="s">
        <v>363</v>
      </c>
      <c r="G19" s="180">
        <v>1</v>
      </c>
      <c r="H19" s="180"/>
      <c r="I19" s="180"/>
      <c r="J19" s="180"/>
      <c r="K19" s="180">
        <v>8</v>
      </c>
      <c r="L19" s="182" t="s">
        <v>477</v>
      </c>
      <c r="M19" s="127" t="s">
        <v>476</v>
      </c>
      <c r="N19" s="121" t="s">
        <v>163</v>
      </c>
      <c r="O19" s="121" t="s">
        <v>474</v>
      </c>
      <c r="P19" s="114" t="str">
        <f>ASC(L19)</f>
        <v>交差点南側 停止線4.0m削除</v>
      </c>
    </row>
    <row r="20" spans="1:16" ht="17.25" customHeight="1">
      <c r="B20" s="295" t="str">
        <f>警察署名</f>
        <v>三原</v>
      </c>
      <c r="C20" s="296"/>
      <c r="D20" s="296"/>
      <c r="E20" s="299" t="s">
        <v>73</v>
      </c>
      <c r="F20" s="148">
        <v>7</v>
      </c>
      <c r="G20" s="149"/>
      <c r="H20" s="150">
        <f>IF(ISERROR(FIND("図示", H3)), IF(ISERROR(FIND("削除", H3)), SUMPRODUCT((ISNUMBER(FIND("横断歩道　実線",$F5:$F19)))*(H5:H19&lt;&gt;""), $G5:$G19), 0), SUMIF(H5:H19,"&gt;0",$G5:$G19))</f>
        <v>1</v>
      </c>
      <c r="I20" s="150">
        <f>IF(ISERROR(FIND("図示", I3)), IF(ISERROR(FIND("削除", I3)), SUMPRODUCT((ISNUMBER(FIND("横断歩道　実線",$F5:$F19)))*(I5:I19&lt;&gt;""), $G5:$G19), 0), SUMIF(I5:I19,"&gt;0",$G5:$G19))</f>
        <v>0</v>
      </c>
      <c r="J20" s="150">
        <f>IF(ISERROR(FIND("図示", J3)), IF(ISERROR(FIND("削除", J3)), SUMPRODUCT((ISNUMBER(FIND("横断歩道　実線",$F5:$F19)))*(J5:J19&lt;&gt;""), $G5:$G19), 0), SUMIF(J5:J19,"&gt;0",$G5:$G19))</f>
        <v>4</v>
      </c>
      <c r="K20" s="150">
        <f>IF(ISERROR(FIND("図示", K3)), IF(ISERROR(FIND("削除", K3)), SUMPRODUCT((ISNUMBER(FIND("横断歩道　実線",$F5:$F19)))*(K5:K19&lt;&gt;""), $G5:$G19), 0), SUMIF(K5:K19,"&gt;0",$G5:$G19))</f>
        <v>0</v>
      </c>
      <c r="L20" s="130"/>
    </row>
    <row r="21" spans="1:16" ht="18" customHeight="1" thickBot="1">
      <c r="B21" s="297"/>
      <c r="C21" s="298"/>
      <c r="D21" s="298"/>
      <c r="E21" s="300"/>
      <c r="F21" s="151"/>
      <c r="G21" s="152"/>
      <c r="H21" s="153">
        <f>SUM(H5:H19)</f>
        <v>12</v>
      </c>
      <c r="I21" s="153">
        <f>SUM(I5:I19)</f>
        <v>4</v>
      </c>
      <c r="J21" s="153">
        <f>SUM(J5:J19)</f>
        <v>36</v>
      </c>
      <c r="K21" s="153">
        <f>SUM(K5:K19)</f>
        <v>163</v>
      </c>
      <c r="L21" s="131"/>
    </row>
  </sheetData>
  <mergeCells count="14">
    <mergeCell ref="G3:G4"/>
    <mergeCell ref="L3:L4"/>
    <mergeCell ref="B20:D21"/>
    <mergeCell ref="E20:E21"/>
    <mergeCell ref="M1:O1"/>
    <mergeCell ref="B2:B4"/>
    <mergeCell ref="C2:C4"/>
    <mergeCell ref="D2:D4"/>
    <mergeCell ref="E2:E4"/>
    <mergeCell ref="H2:L2"/>
    <mergeCell ref="M2:M4"/>
    <mergeCell ref="N2:N4"/>
    <mergeCell ref="O2:O4"/>
    <mergeCell ref="F3:F4"/>
  </mergeCells>
  <phoneticPr fontId="2"/>
  <conditionalFormatting sqref="A5:A19">
    <cfRule type="expression" dxfId="0" priority="1">
      <formula>(A5=OFFSET(A5,-1,0))</formula>
    </cfRule>
  </conditionalFormatting>
  <pageMargins left="0.75" right="0.75" top="1" bottom="1" header="0.51200000000000001" footer="0.51200000000000001"/>
  <pageSetup paperSize="9" scale="5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4" customWidth="1"/>
    <col min="2" max="2" width="9" style="114"/>
    <col min="3" max="3" width="25.6640625" style="115" customWidth="1"/>
    <col min="4" max="4" width="13.44140625" style="114" customWidth="1"/>
    <col min="5" max="5" width="3.44140625" style="114" bestFit="1" customWidth="1"/>
    <col min="6" max="8" width="10.6640625" style="114" customWidth="1"/>
    <col min="9" max="9" width="22.44140625" style="115" customWidth="1"/>
    <col min="10" max="11" width="37.33203125" style="114" customWidth="1"/>
    <col min="12" max="12" width="100.6640625" style="115" customWidth="1"/>
    <col min="13" max="16384" width="9" style="114"/>
  </cols>
  <sheetData>
    <row r="1" spans="1:13" ht="19.8" thickBot="1">
      <c r="A1" s="113" t="s">
        <v>74</v>
      </c>
      <c r="B1" s="114" t="str">
        <f>"("&amp;表紙等_署用!H1&amp;")"</f>
        <v>(№ 8-27)</v>
      </c>
      <c r="I1" s="116" t="s">
        <v>142</v>
      </c>
      <c r="J1" s="301" t="s">
        <v>141</v>
      </c>
      <c r="K1" s="301"/>
      <c r="L1" s="301"/>
    </row>
    <row r="2" spans="1:13">
      <c r="A2" s="318" t="s">
        <v>75</v>
      </c>
      <c r="B2" s="308" t="s">
        <v>67</v>
      </c>
      <c r="C2" s="311" t="s">
        <v>68</v>
      </c>
      <c r="D2" s="119" t="s">
        <v>69</v>
      </c>
      <c r="E2" s="120"/>
      <c r="F2" s="308" t="s">
        <v>39</v>
      </c>
      <c r="G2" s="308"/>
      <c r="H2" s="308"/>
      <c r="I2" s="314"/>
      <c r="J2" s="318" t="s">
        <v>75</v>
      </c>
      <c r="K2" s="308" t="s">
        <v>67</v>
      </c>
      <c r="L2" s="311" t="s">
        <v>68</v>
      </c>
    </row>
    <row r="3" spans="1:13">
      <c r="A3" s="319"/>
      <c r="B3" s="309"/>
      <c r="C3" s="312"/>
      <c r="D3" s="312" t="s">
        <v>70</v>
      </c>
      <c r="E3" s="291" t="s">
        <v>71</v>
      </c>
      <c r="F3" s="122"/>
      <c r="G3" s="123"/>
      <c r="H3" s="122"/>
      <c r="I3" s="293" t="s">
        <v>72</v>
      </c>
      <c r="J3" s="319"/>
      <c r="K3" s="309"/>
      <c r="L3" s="312"/>
    </row>
    <row r="4" spans="1:13" ht="13.8" thickBot="1">
      <c r="A4" s="320"/>
      <c r="B4" s="310"/>
      <c r="C4" s="313"/>
      <c r="D4" s="313"/>
      <c r="E4" s="292"/>
      <c r="F4" s="124"/>
      <c r="G4" s="125"/>
      <c r="H4" s="124"/>
      <c r="I4" s="294"/>
      <c r="J4" s="320"/>
      <c r="K4" s="310"/>
      <c r="L4" s="313"/>
    </row>
    <row r="5" spans="1:13">
      <c r="A5" s="117">
        <f>J5</f>
        <v>0</v>
      </c>
      <c r="B5" s="118">
        <f>K5</f>
        <v>0</v>
      </c>
      <c r="C5" s="118">
        <f>L5</f>
        <v>0</v>
      </c>
      <c r="D5" s="118"/>
      <c r="E5" s="118"/>
      <c r="F5" s="118"/>
      <c r="G5" s="118"/>
      <c r="H5" s="118"/>
      <c r="I5" s="126"/>
      <c r="J5" s="117"/>
      <c r="K5" s="118"/>
      <c r="L5" s="118"/>
      <c r="M5" s="114" t="str">
        <f>ASC(I5)</f>
        <v/>
      </c>
    </row>
    <row r="6" spans="1:13">
      <c r="A6" s="127" t="str">
        <f t="shared" ref="A6:C7" ca="1" si="0">IF(OFFSET(J6,-1,)=J6,"〃",J6)</f>
        <v>〃</v>
      </c>
      <c r="B6" s="121" t="str">
        <f t="shared" ca="1" si="0"/>
        <v>〃</v>
      </c>
      <c r="C6" s="121" t="str">
        <f t="shared" ca="1" si="0"/>
        <v>〃</v>
      </c>
      <c r="D6" s="121"/>
      <c r="E6" s="121"/>
      <c r="F6" s="121"/>
      <c r="G6" s="121"/>
      <c r="H6" s="121"/>
      <c r="I6" s="128"/>
      <c r="J6" s="127"/>
      <c r="K6" s="121"/>
      <c r="L6" s="121"/>
      <c r="M6" s="114" t="str">
        <f>ASC(I6)</f>
        <v/>
      </c>
    </row>
    <row r="7" spans="1:13" ht="13.8" thickBot="1">
      <c r="A7" s="127" t="str">
        <f t="shared" ca="1" si="0"/>
        <v>〃</v>
      </c>
      <c r="B7" s="121" t="str">
        <f t="shared" ca="1" si="0"/>
        <v>〃</v>
      </c>
      <c r="C7" s="121" t="str">
        <f t="shared" ca="1" si="0"/>
        <v>〃</v>
      </c>
      <c r="D7" s="122"/>
      <c r="E7" s="122"/>
      <c r="F7" s="122"/>
      <c r="G7" s="122"/>
      <c r="H7" s="122"/>
      <c r="I7" s="129"/>
      <c r="J7" s="147"/>
      <c r="K7" s="122"/>
      <c r="L7" s="122"/>
      <c r="M7" s="114" t="str">
        <f>ASC(I7)</f>
        <v/>
      </c>
    </row>
    <row r="8" spans="1:13" ht="16.2">
      <c r="A8" s="295" t="str">
        <f>警察署名</f>
        <v>凸凹</v>
      </c>
      <c r="B8" s="296"/>
      <c r="C8" s="299" t="s">
        <v>76</v>
      </c>
      <c r="D8" s="148">
        <v>0</v>
      </c>
      <c r="E8" s="149"/>
      <c r="F8" s="150">
        <f>IF(ISERROR(FIND("図示", F3)), IF(ISERROR(FIND("削除", F3)), SUMPRODUCT((ISNUMBER(FIND("横断歩道　実線",$D5:$D7)))*(F5:F7&lt;&gt;""), $E5:$E7), 0), SUMIF(F5:F7,"&gt;0",$E5:$E7))</f>
        <v>0</v>
      </c>
      <c r="G8" s="150">
        <f>IF(ISERROR(FIND("図示", G3)), IF(ISERROR(FIND("削除", G3)), SUMPRODUCT((ISNUMBER(FIND("横断歩道　実線",$D5:$D7)))*(G5:G7&lt;&gt;""), $E5:$E7), 0), SUMIF(G5:G7,"&gt;0",$E5:$E7))</f>
        <v>0</v>
      </c>
      <c r="H8" s="150">
        <f>IF(ISERROR(FIND("図示", H3)), IF(ISERROR(FIND("削除", H3)), SUMPRODUCT((ISNUMBER(FIND("横断歩道　実線",$D5:$D7)))*(H5:H7&lt;&gt;""), $E5:$E7), 0), SUMIF(H5:H7,"&gt;0",$E5:$E7))</f>
        <v>0</v>
      </c>
      <c r="I8" s="130"/>
      <c r="J8" s="295"/>
      <c r="K8" s="296"/>
      <c r="L8" s="299"/>
    </row>
    <row r="9" spans="1:13" ht="16.8" thickBot="1">
      <c r="A9" s="297"/>
      <c r="B9" s="298"/>
      <c r="C9" s="300"/>
      <c r="D9" s="151"/>
      <c r="E9" s="152"/>
      <c r="F9" s="153">
        <f>SUM(F5:F7)</f>
        <v>0</v>
      </c>
      <c r="G9" s="153">
        <f>SUM(G5:G7)</f>
        <v>0</v>
      </c>
      <c r="H9" s="153">
        <f>SUM(H5:H7)</f>
        <v>0</v>
      </c>
      <c r="I9" s="131"/>
      <c r="J9" s="316"/>
      <c r="K9" s="317"/>
      <c r="L9" s="315"/>
    </row>
    <row r="10" spans="1:13" ht="16.2">
      <c r="A10" s="295" t="str">
        <f>警察署名</f>
        <v>凸凹</v>
      </c>
      <c r="B10" s="296"/>
      <c r="C10" s="299" t="s">
        <v>77</v>
      </c>
      <c r="D10" s="148">
        <f>場所表_三原_新規!新規合計+更新合計</f>
        <v>7</v>
      </c>
      <c r="E10" s="149"/>
      <c r="F10" s="150">
        <f>場所表_新規!G8+場所表_三原_更新!F8</f>
        <v>0</v>
      </c>
      <c r="G10" s="150">
        <f>場所表_新規!H8+場所表_三原_更新!G8</f>
        <v>0</v>
      </c>
      <c r="H10" s="150">
        <f>場所表_新規!I8+場所表_三原_更新!H8</f>
        <v>0</v>
      </c>
      <c r="I10" s="130"/>
      <c r="J10" s="316"/>
      <c r="K10" s="317"/>
      <c r="L10" s="315"/>
    </row>
    <row r="11" spans="1:13" ht="16.8" thickBot="1">
      <c r="A11" s="297"/>
      <c r="B11" s="298"/>
      <c r="C11" s="300"/>
      <c r="D11" s="151"/>
      <c r="E11" s="152"/>
      <c r="F11" s="153">
        <f>場所表_新規!G9+場所表_三原_更新!F9</f>
        <v>0</v>
      </c>
      <c r="G11" s="153">
        <f>場所表_新規!H9+場所表_三原_更新!G9</f>
        <v>0</v>
      </c>
      <c r="H11" s="153">
        <f>場所表_新規!I9+場所表_三原_更新!H9</f>
        <v>0</v>
      </c>
      <c r="I11" s="131"/>
      <c r="J11" s="316"/>
      <c r="K11" s="317"/>
      <c r="L11" s="315"/>
    </row>
  </sheetData>
  <mergeCells count="19">
    <mergeCell ref="C8:C9"/>
    <mergeCell ref="J8:K9"/>
    <mergeCell ref="L8:L9"/>
    <mergeCell ref="A10:B11"/>
    <mergeCell ref="C10:C11"/>
    <mergeCell ref="J10:K11"/>
    <mergeCell ref="L10:L11"/>
    <mergeCell ref="A8:B9"/>
    <mergeCell ref="J1:L1"/>
    <mergeCell ref="A2:A4"/>
    <mergeCell ref="B2:B4"/>
    <mergeCell ref="C2:C4"/>
    <mergeCell ref="F2:I2"/>
    <mergeCell ref="J2:J4"/>
    <mergeCell ref="K2:K4"/>
    <mergeCell ref="L2:L4"/>
    <mergeCell ref="D3:D4"/>
    <mergeCell ref="E3:E4"/>
    <mergeCell ref="I3:I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9"/>
  <sheetViews>
    <sheetView showZeros="0" view="pageBreakPreview" topLeftCell="A70" zoomScale="115" zoomScaleNormal="100" zoomScaleSheetLayoutView="115" workbookViewId="0">
      <selection activeCell="K57" sqref="K57"/>
    </sheetView>
  </sheetViews>
  <sheetFormatPr defaultColWidth="9" defaultRowHeight="13.2"/>
  <cols>
    <col min="1" max="1" width="11.6640625" style="1" customWidth="1"/>
    <col min="2" max="2" width="10.6640625" style="1" customWidth="1"/>
    <col min="3" max="4" width="9.6640625" style="1" customWidth="1"/>
    <col min="5" max="5" width="9" style="1"/>
    <col min="6" max="6" width="8.6640625" style="1" customWidth="1"/>
    <col min="7" max="7" width="8.44140625" style="1" customWidth="1"/>
    <col min="8" max="8" width="8.21875" style="1" customWidth="1"/>
    <col min="9" max="9" width="6.88671875" style="1" customWidth="1"/>
    <col min="10" max="10" width="9" style="1"/>
    <col min="11" max="11" width="13.88671875" style="1" bestFit="1" customWidth="1"/>
    <col min="12" max="16384" width="9" style="1"/>
  </cols>
  <sheetData>
    <row r="1" spans="1:16" ht="17.25" customHeight="1">
      <c r="A1" s="159"/>
      <c r="H1" s="169"/>
      <c r="I1" s="166" t="str">
        <f>表紙等_署用!H1</f>
        <v>№ 8-27</v>
      </c>
    </row>
    <row r="2" spans="1:16">
      <c r="A2" s="14" t="s">
        <v>0</v>
      </c>
      <c r="B2" s="14" t="s">
        <v>1</v>
      </c>
      <c r="C2" s="14" t="s">
        <v>2</v>
      </c>
      <c r="D2" s="14" t="s">
        <v>31</v>
      </c>
      <c r="E2" s="14" t="s">
        <v>3</v>
      </c>
      <c r="F2" s="14" t="s">
        <v>4</v>
      </c>
      <c r="G2" s="14" t="s">
        <v>140</v>
      </c>
      <c r="H2" s="245" t="str">
        <f xml:space="preserve"> 表紙等_署用!G2</f>
        <v>令和 8 年 8 月</v>
      </c>
      <c r="I2" s="246"/>
    </row>
    <row r="3" spans="1:16" ht="54" customHeight="1">
      <c r="A3" s="2"/>
      <c r="B3" s="2"/>
      <c r="C3" s="2"/>
      <c r="D3" s="2"/>
      <c r="E3" s="2"/>
      <c r="F3" s="2"/>
      <c r="G3" s="2"/>
      <c r="H3" s="224" t="s">
        <v>146</v>
      </c>
      <c r="I3" s="225"/>
    </row>
    <row r="4" spans="1:16">
      <c r="A4" s="3"/>
      <c r="B4" s="4"/>
      <c r="C4" s="4"/>
      <c r="D4" s="4"/>
      <c r="E4" s="4"/>
      <c r="F4" s="4"/>
      <c r="G4" s="4"/>
      <c r="H4" s="4"/>
      <c r="I4" s="5"/>
    </row>
    <row r="5" spans="1:16">
      <c r="A5" s="6"/>
      <c r="B5" s="7"/>
      <c r="C5" s="7"/>
      <c r="D5" s="7"/>
      <c r="E5" s="7"/>
      <c r="F5" s="7"/>
      <c r="G5" s="7"/>
      <c r="H5" s="7"/>
      <c r="I5" s="8"/>
      <c r="K5" s="4"/>
      <c r="L5" s="4"/>
      <c r="M5" s="4"/>
      <c r="N5" s="4"/>
      <c r="O5" s="4"/>
      <c r="P5" s="4"/>
    </row>
    <row r="6" spans="1:16">
      <c r="A6" s="6"/>
      <c r="B6" s="7"/>
      <c r="C6" s="7"/>
      <c r="D6" s="7"/>
      <c r="E6" s="7"/>
      <c r="F6" s="7"/>
      <c r="G6" s="7"/>
      <c r="H6" s="7"/>
      <c r="I6" s="8"/>
      <c r="K6" s="4"/>
      <c r="L6" s="4"/>
      <c r="M6" s="4"/>
      <c r="N6" s="4"/>
      <c r="O6" s="4"/>
      <c r="P6" s="4"/>
    </row>
    <row r="7" spans="1:16">
      <c r="A7" s="6"/>
      <c r="B7" s="7"/>
      <c r="C7" s="7"/>
      <c r="D7" s="7"/>
      <c r="E7" s="7"/>
      <c r="F7" s="7"/>
      <c r="G7" s="7"/>
      <c r="H7" s="7"/>
      <c r="I7" s="8"/>
      <c r="K7" s="4"/>
      <c r="L7" s="4"/>
      <c r="M7" s="4"/>
      <c r="N7" s="4"/>
      <c r="O7" s="4"/>
      <c r="P7" s="4"/>
    </row>
    <row r="8" spans="1:16">
      <c r="A8" s="6"/>
      <c r="B8" s="7"/>
      <c r="C8" s="7"/>
      <c r="D8" s="7"/>
      <c r="E8" s="7"/>
      <c r="F8" s="7"/>
      <c r="G8" s="7"/>
      <c r="H8" s="7"/>
      <c r="I8" s="8"/>
      <c r="K8" s="4"/>
      <c r="L8" s="4"/>
      <c r="M8" s="4"/>
      <c r="N8" s="4"/>
      <c r="O8" s="4"/>
      <c r="P8" s="4"/>
    </row>
    <row r="9" spans="1:16">
      <c r="A9" s="6"/>
      <c r="B9" s="7"/>
      <c r="C9" s="7"/>
      <c r="D9" s="7"/>
      <c r="E9" s="7"/>
      <c r="F9" s="7"/>
      <c r="G9" s="7"/>
      <c r="H9" s="7"/>
      <c r="I9" s="8"/>
    </row>
    <row r="10" spans="1:16">
      <c r="A10" s="6"/>
      <c r="B10" s="7"/>
      <c r="C10" s="7"/>
      <c r="D10" s="7"/>
      <c r="E10" s="7"/>
      <c r="F10" s="7"/>
      <c r="G10" s="7"/>
      <c r="H10" s="7"/>
      <c r="I10" s="8"/>
    </row>
    <row r="11" spans="1:16" ht="13.5" customHeight="1">
      <c r="A11" s="6"/>
      <c r="B11" s="7"/>
      <c r="C11" s="7"/>
      <c r="D11" s="7"/>
      <c r="E11" s="7"/>
      <c r="F11" s="7"/>
      <c r="G11" s="7"/>
      <c r="H11" s="7"/>
      <c r="I11" s="8"/>
    </row>
    <row r="12" spans="1:16" ht="13.5" customHeight="1">
      <c r="A12" s="229" t="s">
        <v>5</v>
      </c>
      <c r="B12" s="230"/>
      <c r="C12" s="230"/>
      <c r="D12" s="230"/>
      <c r="E12" s="230"/>
      <c r="F12" s="230"/>
      <c r="G12" s="230"/>
      <c r="H12" s="230"/>
      <c r="I12" s="231"/>
    </row>
    <row r="13" spans="1:16" ht="13.5" customHeight="1">
      <c r="A13" s="229"/>
      <c r="B13" s="230"/>
      <c r="C13" s="230"/>
      <c r="D13" s="230"/>
      <c r="E13" s="230"/>
      <c r="F13" s="230"/>
      <c r="G13" s="230"/>
      <c r="H13" s="230"/>
      <c r="I13" s="231"/>
    </row>
    <row r="14" spans="1:16">
      <c r="A14" s="6"/>
      <c r="B14" s="7"/>
      <c r="C14" s="7"/>
      <c r="D14" s="7"/>
      <c r="E14" s="7"/>
      <c r="F14" s="7"/>
      <c r="G14" s="7"/>
      <c r="H14" s="7"/>
      <c r="I14" s="8"/>
    </row>
    <row r="15" spans="1:16">
      <c r="A15" s="6"/>
      <c r="B15" s="7"/>
      <c r="C15" s="7"/>
      <c r="D15" s="7"/>
      <c r="E15" s="7"/>
      <c r="F15" s="7"/>
      <c r="G15" s="7"/>
      <c r="H15" s="7"/>
      <c r="I15" s="8"/>
    </row>
    <row r="16" spans="1:16">
      <c r="A16" s="6"/>
      <c r="B16" s="7"/>
      <c r="C16" s="7"/>
      <c r="D16" s="7"/>
      <c r="E16" s="7"/>
      <c r="F16" s="7"/>
      <c r="G16" s="7"/>
      <c r="H16" s="7"/>
      <c r="I16" s="8"/>
    </row>
    <row r="17" spans="1:10">
      <c r="A17" s="6"/>
      <c r="B17" s="7"/>
      <c r="C17" s="7"/>
      <c r="D17" s="7"/>
      <c r="E17" s="7"/>
      <c r="F17" s="7"/>
      <c r="G17" s="7"/>
      <c r="H17" s="7"/>
      <c r="I17" s="8"/>
    </row>
    <row r="18" spans="1:10">
      <c r="A18" s="6"/>
      <c r="B18" s="7"/>
      <c r="C18" s="7"/>
      <c r="D18" s="7"/>
      <c r="E18" s="7"/>
      <c r="F18" s="7"/>
      <c r="G18" s="7"/>
      <c r="H18" s="7"/>
      <c r="I18" s="8"/>
    </row>
    <row r="19" spans="1:10">
      <c r="A19" s="6"/>
      <c r="B19" s="7"/>
      <c r="C19" s="7"/>
      <c r="D19" s="7"/>
      <c r="E19" s="7"/>
      <c r="F19" s="7"/>
      <c r="G19" s="7"/>
      <c r="H19" s="7"/>
      <c r="I19" s="8"/>
    </row>
    <row r="20" spans="1:10">
      <c r="A20" s="6"/>
      <c r="B20" s="7"/>
      <c r="C20" s="7"/>
      <c r="D20" s="7"/>
      <c r="E20" s="7"/>
      <c r="F20" s="7"/>
      <c r="G20" s="7"/>
      <c r="H20" s="7"/>
      <c r="I20" s="8"/>
    </row>
    <row r="21" spans="1:10">
      <c r="A21" s="6"/>
      <c r="B21" s="7"/>
      <c r="C21" s="7"/>
      <c r="D21" s="7"/>
      <c r="E21" s="7"/>
      <c r="F21" s="7"/>
      <c r="G21" s="7"/>
      <c r="H21" s="7"/>
      <c r="I21" s="8"/>
    </row>
    <row r="22" spans="1:10" ht="16.2">
      <c r="A22" s="217" t="s">
        <v>6</v>
      </c>
      <c r="B22" s="218"/>
      <c r="C22" s="226" t="str">
        <f xml:space="preserve"> 表紙等_署用!工事名称</f>
        <v>福山市引野町1丁目ほか道路標示工事</v>
      </c>
      <c r="D22" s="226"/>
      <c r="E22" s="226"/>
      <c r="F22" s="226"/>
      <c r="G22" s="226"/>
      <c r="H22" s="226"/>
      <c r="I22" s="8"/>
    </row>
    <row r="23" spans="1:10" ht="17.25" customHeight="1">
      <c r="A23" s="6"/>
      <c r="B23" s="7"/>
      <c r="C23" s="226"/>
      <c r="D23" s="226"/>
      <c r="E23" s="226"/>
      <c r="F23" s="226"/>
      <c r="G23" s="226"/>
      <c r="H23" s="226"/>
      <c r="I23" s="27"/>
      <c r="J23" s="9"/>
    </row>
    <row r="24" spans="1:10" ht="13.5" customHeight="1">
      <c r="A24" s="6"/>
      <c r="B24" s="7"/>
      <c r="C24" s="226"/>
      <c r="D24" s="226"/>
      <c r="E24" s="226"/>
      <c r="F24" s="226"/>
      <c r="G24" s="226"/>
      <c r="H24" s="226"/>
      <c r="I24" s="8"/>
    </row>
    <row r="25" spans="1:10" ht="3.75" customHeight="1">
      <c r="A25" s="6"/>
      <c r="B25" s="7"/>
      <c r="C25" s="226"/>
      <c r="D25" s="226"/>
      <c r="E25" s="226"/>
      <c r="F25" s="226"/>
      <c r="G25" s="226"/>
      <c r="H25" s="226"/>
      <c r="I25" s="8"/>
    </row>
    <row r="26" spans="1:10" ht="9.75" customHeight="1">
      <c r="A26" s="6"/>
      <c r="B26" s="7"/>
      <c r="C26" s="7"/>
      <c r="D26" s="7"/>
      <c r="E26" s="7"/>
      <c r="F26" s="7"/>
      <c r="G26" s="7"/>
      <c r="H26" s="7"/>
      <c r="I26" s="8"/>
    </row>
    <row r="27" spans="1:10">
      <c r="A27" s="6"/>
      <c r="B27" s="7"/>
      <c r="C27" s="7"/>
      <c r="D27" s="7"/>
      <c r="E27" s="7"/>
      <c r="F27" s="7"/>
      <c r="G27" s="7"/>
      <c r="H27" s="7"/>
      <c r="I27" s="8"/>
    </row>
    <row r="28" spans="1:10" ht="17.25" customHeight="1">
      <c r="A28" s="217" t="s">
        <v>7</v>
      </c>
      <c r="B28" s="218"/>
      <c r="C28" s="244" t="str">
        <f xml:space="preserve"> 表紙等_署用!工事場所</f>
        <v>福山市引野町1丁目15番2号先（回生陸橋北詰交差点）</v>
      </c>
      <c r="D28" s="244"/>
      <c r="E28" s="244"/>
      <c r="F28" s="244"/>
      <c r="G28" s="244"/>
      <c r="H28" s="244"/>
      <c r="I28" s="8"/>
    </row>
    <row r="29" spans="1:10" ht="16.2">
      <c r="A29" s="35"/>
      <c r="B29" s="36"/>
      <c r="C29" s="244"/>
      <c r="D29" s="244"/>
      <c r="E29" s="244"/>
      <c r="F29" s="244"/>
      <c r="G29" s="244"/>
      <c r="H29" s="244"/>
      <c r="I29" s="8"/>
    </row>
    <row r="30" spans="1:10" ht="16.2">
      <c r="A30" s="6"/>
      <c r="B30" s="7"/>
      <c r="C30" s="7"/>
      <c r="D30" s="7"/>
      <c r="E30" s="7"/>
      <c r="F30" s="28"/>
      <c r="G30" s="33"/>
      <c r="H30" s="33" t="str">
        <f ca="1" xml:space="preserve"> 表紙等_署用!G30</f>
        <v>ほか 90 か所</v>
      </c>
      <c r="I30" s="29"/>
    </row>
    <row r="31" spans="1:10">
      <c r="A31" s="6"/>
      <c r="B31" s="7"/>
      <c r="C31" s="7"/>
      <c r="D31" s="7"/>
      <c r="E31" s="7"/>
      <c r="F31" s="7"/>
      <c r="G31" s="7"/>
      <c r="H31" s="7"/>
      <c r="I31" s="8"/>
    </row>
    <row r="32" spans="1:10">
      <c r="A32" s="6"/>
      <c r="B32" s="7"/>
      <c r="C32" s="7"/>
      <c r="D32" s="7"/>
      <c r="E32" s="7"/>
      <c r="F32" s="7"/>
      <c r="G32" s="7"/>
      <c r="H32" s="7"/>
      <c r="I32" s="8"/>
    </row>
    <row r="33" spans="1:9" ht="16.2">
      <c r="A33" s="217" t="s">
        <v>12</v>
      </c>
      <c r="B33" s="218"/>
      <c r="C33" s="244" t="str">
        <f>表紙等_署用!工事期間</f>
        <v>契約日の翌日から令和9年2月26日までの間</v>
      </c>
      <c r="D33" s="244"/>
      <c r="E33" s="244"/>
      <c r="F33" s="244"/>
      <c r="G33" s="244"/>
      <c r="H33" s="244"/>
      <c r="I33" s="8"/>
    </row>
    <row r="34" spans="1:9" ht="18.75" customHeight="1">
      <c r="A34" s="6"/>
      <c r="B34" s="7"/>
      <c r="C34" s="244"/>
      <c r="D34" s="244"/>
      <c r="E34" s="244"/>
      <c r="F34" s="244"/>
      <c r="G34" s="244"/>
      <c r="H34" s="244"/>
      <c r="I34" s="8"/>
    </row>
    <row r="35" spans="1:9">
      <c r="A35" s="6"/>
      <c r="B35" s="7"/>
      <c r="C35" s="7"/>
      <c r="D35" s="7"/>
      <c r="E35" s="7"/>
      <c r="F35" s="7"/>
      <c r="G35" s="7"/>
      <c r="H35" s="7"/>
      <c r="I35" s="8"/>
    </row>
    <row r="36" spans="1:9">
      <c r="A36" s="6"/>
      <c r="B36" s="7"/>
      <c r="C36" s="7"/>
      <c r="D36" s="7"/>
      <c r="E36" s="7"/>
      <c r="F36" s="7"/>
      <c r="G36" s="7"/>
      <c r="H36" s="7"/>
      <c r="I36" s="8"/>
    </row>
    <row r="37" spans="1:9" ht="16.2">
      <c r="A37" s="217" t="s">
        <v>147</v>
      </c>
      <c r="B37" s="218"/>
      <c r="C37" s="227" t="str">
        <f>表紙等_署用!監督員</f>
        <v>高山　航輝</v>
      </c>
      <c r="D37" s="227"/>
      <c r="E37" s="227"/>
      <c r="F37" s="227"/>
      <c r="G37" s="227"/>
      <c r="H37" s="156"/>
      <c r="I37" s="8"/>
    </row>
    <row r="38" spans="1:9">
      <c r="A38" s="6"/>
      <c r="B38" s="7"/>
      <c r="C38" s="7"/>
      <c r="D38" s="7"/>
      <c r="E38" s="7"/>
      <c r="F38" s="7"/>
      <c r="G38" s="7"/>
      <c r="H38" s="7"/>
      <c r="I38" s="8"/>
    </row>
    <row r="39" spans="1:9">
      <c r="A39" s="6"/>
      <c r="B39" s="7"/>
      <c r="C39" s="7"/>
      <c r="D39" s="7"/>
      <c r="E39" s="7"/>
      <c r="F39" s="7"/>
      <c r="G39" s="7"/>
      <c r="H39" s="7"/>
      <c r="I39" s="8"/>
    </row>
    <row r="40" spans="1:9" ht="16.2">
      <c r="A40" s="217" t="s">
        <v>13</v>
      </c>
      <c r="B40" s="218"/>
      <c r="C40" s="227" t="str">
        <f>表紙等_署用!検査員</f>
        <v>大塚　真二</v>
      </c>
      <c r="D40" s="227"/>
      <c r="E40" s="227"/>
      <c r="F40" s="227"/>
      <c r="G40" s="227"/>
      <c r="H40" s="156"/>
      <c r="I40" s="8"/>
    </row>
    <row r="41" spans="1:9">
      <c r="A41" s="6"/>
      <c r="B41" s="7"/>
      <c r="C41" s="7"/>
      <c r="D41" s="7"/>
      <c r="E41" s="7"/>
      <c r="F41" s="7"/>
      <c r="G41" s="7"/>
      <c r="H41" s="7"/>
      <c r="I41" s="8"/>
    </row>
    <row r="42" spans="1:9" ht="13.5" customHeight="1">
      <c r="A42" s="6"/>
      <c r="B42" s="7"/>
      <c r="C42" s="7"/>
      <c r="D42" s="7"/>
      <c r="E42" s="7"/>
      <c r="F42" s="7"/>
      <c r="G42" s="7"/>
      <c r="H42" s="7"/>
      <c r="I42" s="8"/>
    </row>
    <row r="43" spans="1:9" ht="13.5" customHeight="1">
      <c r="A43" s="6"/>
      <c r="B43" s="7"/>
      <c r="C43" s="7"/>
      <c r="D43" s="7"/>
      <c r="E43" s="7"/>
      <c r="F43" s="7"/>
      <c r="G43" s="7"/>
      <c r="H43" s="7"/>
      <c r="I43" s="8"/>
    </row>
    <row r="44" spans="1:9" ht="7.5" customHeight="1">
      <c r="A44" s="6"/>
      <c r="B44" s="7"/>
      <c r="C44" s="7"/>
      <c r="D44" s="7"/>
      <c r="E44" s="7"/>
      <c r="F44" s="7"/>
      <c r="G44" s="7"/>
      <c r="H44" s="7"/>
      <c r="I44" s="8"/>
    </row>
    <row r="45" spans="1:9">
      <c r="A45" s="6"/>
      <c r="B45" s="7"/>
      <c r="C45" s="7"/>
      <c r="D45" s="7"/>
      <c r="E45" s="7"/>
      <c r="F45" s="7"/>
      <c r="G45" s="7"/>
      <c r="H45" s="7"/>
      <c r="I45" s="8"/>
    </row>
    <row r="46" spans="1:9" ht="13.5" customHeight="1">
      <c r="A46" s="232" t="s">
        <v>8</v>
      </c>
      <c r="B46" s="233"/>
      <c r="C46" s="233"/>
      <c r="D46" s="233"/>
      <c r="E46" s="233"/>
      <c r="F46" s="233"/>
      <c r="G46" s="233"/>
      <c r="H46" s="233"/>
      <c r="I46" s="234"/>
    </row>
    <row r="47" spans="1:9" ht="13.5" customHeight="1">
      <c r="A47" s="232"/>
      <c r="B47" s="233"/>
      <c r="C47" s="233"/>
      <c r="D47" s="233"/>
      <c r="E47" s="233"/>
      <c r="F47" s="233"/>
      <c r="G47" s="233"/>
      <c r="H47" s="233"/>
      <c r="I47" s="234"/>
    </row>
    <row r="48" spans="1:9">
      <c r="A48" s="6"/>
      <c r="B48" s="7"/>
      <c r="C48" s="7"/>
      <c r="D48" s="7"/>
      <c r="E48" s="7"/>
      <c r="F48" s="7"/>
      <c r="G48" s="7"/>
      <c r="H48" s="7"/>
      <c r="I48" s="8"/>
    </row>
    <row r="49" spans="1:16">
      <c r="A49" s="6"/>
      <c r="B49" s="7"/>
      <c r="C49" s="7"/>
      <c r="D49" s="7"/>
      <c r="E49" s="7"/>
      <c r="F49" s="7"/>
      <c r="G49" s="7"/>
      <c r="H49" s="7"/>
      <c r="I49" s="8"/>
    </row>
    <row r="50" spans="1:16">
      <c r="A50" s="6"/>
      <c r="B50" s="7"/>
      <c r="C50" s="7"/>
      <c r="D50" s="7"/>
      <c r="E50" s="7"/>
      <c r="F50" s="7"/>
      <c r="G50" s="7"/>
      <c r="H50" s="7"/>
      <c r="I50" s="8"/>
    </row>
    <row r="51" spans="1:16">
      <c r="A51" s="6"/>
      <c r="B51" s="7"/>
      <c r="C51" s="7"/>
      <c r="D51" s="7"/>
      <c r="E51" s="7"/>
      <c r="F51" s="7"/>
      <c r="G51" s="7"/>
      <c r="H51" s="7"/>
      <c r="I51" s="8"/>
    </row>
    <row r="52" spans="1:16">
      <c r="A52" s="6"/>
      <c r="B52" s="7"/>
      <c r="C52" s="7"/>
      <c r="D52" s="7"/>
      <c r="E52" s="7"/>
      <c r="F52" s="7"/>
      <c r="G52" s="7"/>
      <c r="H52" s="7"/>
      <c r="I52" s="8"/>
    </row>
    <row r="53" spans="1:16">
      <c r="A53" s="6"/>
      <c r="B53" s="7"/>
      <c r="C53" s="7"/>
      <c r="D53" s="7"/>
      <c r="E53" s="7"/>
      <c r="F53" s="7"/>
      <c r="G53" s="7"/>
      <c r="H53" s="7"/>
      <c r="I53" s="8"/>
    </row>
    <row r="54" spans="1:16">
      <c r="A54" s="10"/>
      <c r="B54" s="11"/>
      <c r="C54" s="11"/>
      <c r="D54" s="11"/>
      <c r="E54" s="11"/>
      <c r="F54" s="11"/>
      <c r="G54" s="11"/>
      <c r="H54" s="11"/>
      <c r="I54" s="12"/>
    </row>
    <row r="55" spans="1:16" ht="21.75" customHeight="1">
      <c r="A55" s="13"/>
      <c r="B55" s="13"/>
      <c r="C55" s="13"/>
      <c r="D55" s="13"/>
      <c r="E55" s="13"/>
      <c r="F55" s="13"/>
      <c r="G55" s="13"/>
      <c r="H55" s="13"/>
      <c r="I55" s="13"/>
    </row>
    <row r="56" spans="1:16" ht="33" customHeight="1">
      <c r="A56" s="24" t="s">
        <v>32</v>
      </c>
      <c r="B56" s="25"/>
      <c r="C56" s="25"/>
      <c r="D56" s="25"/>
      <c r="E56" s="25"/>
      <c r="F56" s="25"/>
      <c r="G56" s="25"/>
      <c r="H56" s="25"/>
      <c r="I56" s="26"/>
    </row>
    <row r="57" spans="1:16" ht="33" customHeight="1">
      <c r="A57" s="219" t="s">
        <v>14</v>
      </c>
      <c r="B57" s="220"/>
      <c r="C57" s="220"/>
      <c r="D57" s="220"/>
      <c r="E57" s="220"/>
      <c r="F57" s="220"/>
      <c r="G57" s="220"/>
      <c r="H57" s="220"/>
      <c r="I57" s="221"/>
      <c r="K57" s="4"/>
      <c r="L57" s="4"/>
      <c r="M57" s="4"/>
      <c r="N57" s="4"/>
      <c r="O57" s="4"/>
      <c r="P57" s="4"/>
    </row>
    <row r="58" spans="1:16" ht="33" customHeight="1">
      <c r="A58" s="235" t="str">
        <f xml:space="preserve"> 表紙等_署用!工事種別</f>
        <v>　　　 塗装工</v>
      </c>
      <c r="B58" s="236"/>
      <c r="C58" s="236"/>
      <c r="D58" s="236"/>
      <c r="E58" s="236"/>
      <c r="F58" s="236"/>
      <c r="G58" s="236"/>
      <c r="H58" s="236"/>
      <c r="I58" s="237"/>
      <c r="K58" s="4"/>
      <c r="L58" s="4"/>
      <c r="M58" s="4"/>
      <c r="N58" s="4"/>
      <c r="O58" s="4"/>
      <c r="P58" s="4"/>
    </row>
    <row r="59" spans="1:16" ht="33" customHeight="1">
      <c r="A59" s="219" t="s">
        <v>33</v>
      </c>
      <c r="B59" s="220"/>
      <c r="C59" s="220"/>
      <c r="D59" s="220"/>
      <c r="E59" s="220"/>
      <c r="F59" s="220"/>
      <c r="G59" s="220"/>
      <c r="H59" s="220"/>
      <c r="I59" s="221"/>
      <c r="K59" s="4"/>
      <c r="L59" s="4"/>
      <c r="M59" s="4"/>
      <c r="N59" s="4"/>
      <c r="O59" s="4"/>
      <c r="P59" s="4"/>
    </row>
    <row r="60" spans="1:16" ht="33" customHeight="1">
      <c r="A60" s="235" t="str">
        <f xml:space="preserve"> 表紙等_署用!工事内容</f>
        <v>　　　 別添のとおり</v>
      </c>
      <c r="B60" s="236"/>
      <c r="C60" s="236"/>
      <c r="D60" s="236"/>
      <c r="E60" s="236"/>
      <c r="F60" s="236"/>
      <c r="G60" s="236"/>
      <c r="H60" s="236"/>
      <c r="I60" s="237"/>
      <c r="K60" s="4"/>
      <c r="L60" s="4"/>
      <c r="M60" s="4"/>
      <c r="N60" s="4"/>
      <c r="O60" s="4"/>
      <c r="P60" s="4"/>
    </row>
    <row r="61" spans="1:16" ht="33" customHeight="1">
      <c r="A61" s="219" t="s">
        <v>18</v>
      </c>
      <c r="B61" s="220"/>
      <c r="C61" s="220"/>
      <c r="D61" s="220"/>
      <c r="E61" s="220"/>
      <c r="F61" s="220"/>
      <c r="G61" s="220"/>
      <c r="H61" s="220"/>
      <c r="I61" s="221"/>
      <c r="K61" s="4"/>
      <c r="L61" s="4"/>
      <c r="M61" s="4"/>
      <c r="N61" s="4"/>
      <c r="O61" s="4"/>
      <c r="P61" s="4"/>
    </row>
    <row r="62" spans="1:16" ht="33" customHeight="1">
      <c r="A62" s="235" t="str">
        <f xml:space="preserve"> 表紙等_署用!特記事項</f>
        <v>1　道路標示工事仕様書に従い、正確に施工すること。
2　交通誘導は交通規制区間内で行い、安全に配意すること。</v>
      </c>
      <c r="B62" s="236"/>
      <c r="C62" s="236"/>
      <c r="D62" s="236"/>
      <c r="E62" s="236"/>
      <c r="F62" s="236"/>
      <c r="G62" s="236"/>
      <c r="H62" s="236"/>
      <c r="I62" s="237"/>
      <c r="K62" s="4"/>
      <c r="L62" s="4"/>
      <c r="M62" s="4"/>
      <c r="N62" s="4"/>
      <c r="O62" s="4"/>
      <c r="P62" s="4"/>
    </row>
    <row r="63" spans="1:16" ht="33" customHeight="1">
      <c r="A63" s="238" t="s">
        <v>9</v>
      </c>
      <c r="B63" s="239"/>
      <c r="C63" s="239"/>
      <c r="D63" s="239"/>
      <c r="E63" s="239"/>
      <c r="F63" s="239"/>
      <c r="G63" s="239"/>
      <c r="H63" s="239"/>
      <c r="I63" s="240"/>
    </row>
    <row r="64" spans="1:16" ht="33" customHeight="1">
      <c r="A64" s="15" t="s">
        <v>10</v>
      </c>
      <c r="B64" s="16"/>
      <c r="C64" s="16"/>
      <c r="D64" s="16"/>
      <c r="E64" s="16"/>
      <c r="F64" s="16"/>
      <c r="G64" s="16"/>
      <c r="H64" s="16"/>
      <c r="I64" s="17"/>
    </row>
    <row r="65" spans="1:11" ht="33" customHeight="1">
      <c r="A65" s="18" t="s">
        <v>26</v>
      </c>
      <c r="B65" s="16"/>
      <c r="C65" s="16"/>
      <c r="D65" s="16"/>
      <c r="E65" s="16"/>
      <c r="F65" s="16"/>
      <c r="G65" s="16"/>
      <c r="H65" s="16"/>
      <c r="I65" s="17"/>
    </row>
    <row r="66" spans="1:11" ht="33" customHeight="1">
      <c r="A66" s="15" t="s">
        <v>11</v>
      </c>
      <c r="B66" s="16"/>
      <c r="C66" s="16"/>
      <c r="D66" s="16"/>
      <c r="E66" s="16"/>
      <c r="F66" s="16"/>
      <c r="G66" s="16"/>
      <c r="H66" s="16"/>
      <c r="I66" s="17"/>
    </row>
    <row r="67" spans="1:11" ht="33" customHeight="1">
      <c r="A67" s="30" t="s">
        <v>27</v>
      </c>
      <c r="B67" s="31"/>
      <c r="C67" s="31"/>
      <c r="D67" s="31"/>
      <c r="E67" s="32"/>
      <c r="F67" s="16"/>
      <c r="G67" s="16"/>
      <c r="H67" s="16"/>
      <c r="I67" s="17"/>
      <c r="K67" s="19"/>
    </row>
    <row r="68" spans="1:11" ht="33" customHeight="1">
      <c r="A68" s="34" t="s">
        <v>28</v>
      </c>
      <c r="B68" s="228">
        <f>表紙等_署用!工事費</f>
        <v>0</v>
      </c>
      <c r="C68" s="228"/>
      <c r="D68" s="228"/>
      <c r="E68" s="228"/>
      <c r="F68" s="16"/>
      <c r="G68" s="16"/>
      <c r="H68" s="16"/>
      <c r="I68" s="17"/>
    </row>
    <row r="69" spans="1:11" ht="33" customHeight="1">
      <c r="A69" s="20"/>
      <c r="B69" s="16"/>
      <c r="C69" s="16"/>
      <c r="D69" s="16"/>
      <c r="E69" s="16"/>
      <c r="F69" s="16"/>
      <c r="G69" s="16"/>
      <c r="H69" s="16"/>
      <c r="I69" s="17"/>
    </row>
    <row r="70" spans="1:11" ht="33" customHeight="1">
      <c r="A70" s="20"/>
      <c r="B70" s="16"/>
      <c r="C70" s="16"/>
      <c r="D70" s="16"/>
      <c r="E70" s="16"/>
      <c r="F70" s="16"/>
      <c r="G70" s="16"/>
      <c r="H70" s="16"/>
      <c r="I70" s="17"/>
    </row>
    <row r="71" spans="1:11" ht="33" customHeight="1">
      <c r="A71" s="20"/>
      <c r="B71" s="16"/>
      <c r="C71" s="16"/>
      <c r="D71" s="16"/>
      <c r="E71" s="16"/>
      <c r="F71" s="16"/>
      <c r="G71" s="16"/>
      <c r="H71" s="16"/>
      <c r="I71" s="17"/>
    </row>
    <row r="72" spans="1:11" ht="33" customHeight="1">
      <c r="A72" s="20"/>
      <c r="B72" s="16"/>
      <c r="C72" s="16"/>
      <c r="D72" s="16"/>
      <c r="E72" s="16"/>
      <c r="F72" s="16"/>
      <c r="G72" s="16"/>
      <c r="H72" s="16"/>
      <c r="I72" s="17"/>
    </row>
    <row r="73" spans="1:11" ht="33" customHeight="1">
      <c r="A73" s="20"/>
      <c r="B73" s="16"/>
      <c r="C73" s="16"/>
      <c r="D73" s="16"/>
      <c r="E73" s="16"/>
      <c r="F73" s="16"/>
      <c r="G73" s="16"/>
      <c r="H73" s="16"/>
      <c r="I73" s="17"/>
    </row>
    <row r="74" spans="1:11" ht="33" customHeight="1">
      <c r="A74" s="20"/>
      <c r="B74" s="16"/>
      <c r="C74" s="16"/>
      <c r="D74" s="16"/>
      <c r="E74" s="16"/>
      <c r="F74" s="16"/>
      <c r="G74" s="16"/>
      <c r="H74" s="16"/>
      <c r="I74" s="17"/>
    </row>
    <row r="75" spans="1:11" ht="33" customHeight="1">
      <c r="A75" s="20"/>
      <c r="B75" s="16"/>
      <c r="C75" s="16"/>
      <c r="D75" s="16"/>
      <c r="E75" s="16"/>
      <c r="F75" s="16"/>
      <c r="G75" s="16"/>
      <c r="H75" s="16"/>
      <c r="I75" s="17"/>
    </row>
    <row r="76" spans="1:11" ht="33" customHeight="1">
      <c r="A76" s="20"/>
      <c r="B76" s="16"/>
      <c r="C76" s="16"/>
      <c r="D76" s="16"/>
      <c r="E76" s="16"/>
      <c r="F76" s="16"/>
      <c r="G76" s="16"/>
      <c r="H76" s="16"/>
      <c r="I76" s="17"/>
    </row>
    <row r="77" spans="1:11" ht="33" customHeight="1">
      <c r="A77" s="20"/>
      <c r="B77" s="16"/>
      <c r="C77" s="16"/>
      <c r="D77" s="16"/>
      <c r="E77" s="16"/>
      <c r="F77" s="16"/>
      <c r="G77" s="16"/>
      <c r="H77" s="16"/>
      <c r="I77" s="17"/>
    </row>
    <row r="78" spans="1:11" ht="33" customHeight="1">
      <c r="A78" s="21"/>
      <c r="B78" s="22"/>
      <c r="C78" s="22"/>
      <c r="D78" s="22"/>
      <c r="E78" s="22"/>
      <c r="F78" s="22"/>
      <c r="G78" s="22"/>
      <c r="H78" s="22"/>
      <c r="I78" s="23"/>
    </row>
    <row r="79" spans="1:11">
      <c r="A79" s="13"/>
      <c r="B79" s="13"/>
      <c r="C79" s="13"/>
      <c r="D79" s="13"/>
      <c r="E79" s="13"/>
      <c r="F79" s="13"/>
      <c r="G79" s="13"/>
      <c r="H79" s="13"/>
      <c r="I79" s="13"/>
    </row>
  </sheetData>
  <mergeCells count="22">
    <mergeCell ref="C22:H25"/>
    <mergeCell ref="A46:I47"/>
    <mergeCell ref="A33:B33"/>
    <mergeCell ref="A37:B37"/>
    <mergeCell ref="C28:H29"/>
    <mergeCell ref="C33:H34"/>
    <mergeCell ref="H2:I2"/>
    <mergeCell ref="H3:I3"/>
    <mergeCell ref="A12:I13"/>
    <mergeCell ref="A62:I62"/>
    <mergeCell ref="B68:E68"/>
    <mergeCell ref="A63:I63"/>
    <mergeCell ref="A59:I59"/>
    <mergeCell ref="A61:I61"/>
    <mergeCell ref="A60:I60"/>
    <mergeCell ref="A58:I58"/>
    <mergeCell ref="A40:B40"/>
    <mergeCell ref="C40:G40"/>
    <mergeCell ref="A22:B22"/>
    <mergeCell ref="A57:I57"/>
    <mergeCell ref="A28:B28"/>
    <mergeCell ref="C37:G37"/>
  </mergeCells>
  <phoneticPr fontId="2"/>
  <pageMargins left="1.1023622047244095" right="0.6692913385826772" top="0.82677165354330717" bottom="0.59055118110236227" header="0.51181102362204722" footer="0.51181102362204722"/>
  <pageSetup paperSize="9" fitToWidth="0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2"/>
  <sheetViews>
    <sheetView showZeros="0" tabSelected="1" view="pageBreakPreview" zoomScaleNormal="100" zoomScaleSheetLayoutView="100" workbookViewId="0">
      <selection activeCell="A39" sqref="A39"/>
    </sheetView>
  </sheetViews>
  <sheetFormatPr defaultColWidth="9" defaultRowHeight="10.8"/>
  <cols>
    <col min="1" max="1" width="34.109375" style="83" customWidth="1"/>
    <col min="2" max="2" width="8.77734375" style="84" hidden="1" customWidth="1"/>
    <col min="3" max="3" width="12.21875" style="83" hidden="1" customWidth="1"/>
    <col min="4" max="4" width="14.77734375" style="85" customWidth="1"/>
    <col min="5" max="6" width="8.6640625" style="86" customWidth="1"/>
    <col min="7" max="7" width="9.21875" style="82" customWidth="1"/>
    <col min="8" max="8" width="14.44140625" style="82" customWidth="1"/>
    <col min="9" max="9" width="10.77734375" style="82" hidden="1" customWidth="1"/>
    <col min="10" max="10" width="12.88671875" style="41" customWidth="1"/>
    <col min="11" max="11" width="17" style="60" customWidth="1"/>
    <col min="12" max="12" width="7.44140625" style="41" customWidth="1"/>
    <col min="13" max="13" width="9.6640625" style="60" customWidth="1"/>
    <col min="14" max="14" width="17.33203125" style="41" bestFit="1" customWidth="1"/>
    <col min="15" max="15" width="10.33203125" style="41" bestFit="1" customWidth="1"/>
    <col min="16" max="16" width="9.44140625" style="41" bestFit="1" customWidth="1"/>
    <col min="17" max="17" width="12.6640625" style="41" bestFit="1" customWidth="1"/>
    <col min="18" max="18" width="13.44140625" style="41" customWidth="1"/>
    <col min="19" max="16384" width="9" style="41"/>
  </cols>
  <sheetData>
    <row r="1" spans="1:21" ht="33.75" customHeight="1">
      <c r="A1" s="253" t="s">
        <v>78</v>
      </c>
      <c r="B1" s="253"/>
      <c r="C1" s="253"/>
      <c r="D1" s="253"/>
      <c r="E1" s="253"/>
      <c r="F1" s="253"/>
      <c r="G1" s="253"/>
      <c r="H1" s="253"/>
      <c r="I1" s="253"/>
      <c r="J1" s="39"/>
      <c r="K1" s="39"/>
      <c r="L1" s="39"/>
      <c r="M1" s="39"/>
      <c r="N1" s="40"/>
      <c r="O1" s="40"/>
    </row>
    <row r="2" spans="1:21" ht="13.2">
      <c r="A2" s="42"/>
      <c r="B2" s="43"/>
      <c r="C2" s="43"/>
      <c r="D2" s="43"/>
      <c r="E2" s="44"/>
      <c r="F2" s="44"/>
      <c r="G2" s="38"/>
      <c r="H2" s="38" t="str">
        <f>"("&amp;表紙等_署用!H1&amp;")"</f>
        <v>(№ 8-27)</v>
      </c>
      <c r="I2" s="38"/>
      <c r="J2" s="45"/>
      <c r="K2" s="45"/>
      <c r="L2" s="45"/>
      <c r="M2" s="45"/>
      <c r="N2" s="40"/>
      <c r="O2" s="46"/>
    </row>
    <row r="3" spans="1:21" ht="13.2">
      <c r="A3" s="42"/>
      <c r="B3" s="47"/>
      <c r="C3" s="47"/>
      <c r="D3" s="47"/>
      <c r="E3" s="44"/>
      <c r="F3" s="44"/>
      <c r="G3" s="48"/>
      <c r="H3" s="48" t="s">
        <v>79</v>
      </c>
      <c r="I3" s="48"/>
      <c r="J3" s="45"/>
      <c r="K3" s="45"/>
      <c r="L3" s="45"/>
      <c r="M3" s="45"/>
      <c r="N3" s="40"/>
      <c r="O3" s="46"/>
    </row>
    <row r="4" spans="1:21" ht="4.5" customHeight="1" thickBot="1">
      <c r="A4" s="49"/>
      <c r="B4" s="50"/>
      <c r="C4" s="49"/>
      <c r="D4" s="50"/>
      <c r="E4" s="51"/>
      <c r="F4" s="51"/>
      <c r="G4" s="52"/>
      <c r="H4" s="53"/>
      <c r="I4" s="53"/>
      <c r="J4" s="45"/>
      <c r="K4" s="45"/>
      <c r="L4" s="45"/>
      <c r="M4" s="45"/>
      <c r="N4" s="40"/>
      <c r="O4" s="46"/>
    </row>
    <row r="5" spans="1:21" ht="16.5" customHeight="1" thickBot="1">
      <c r="A5" s="54" t="s">
        <v>35</v>
      </c>
      <c r="B5" s="55" t="s">
        <v>36</v>
      </c>
      <c r="C5" s="56" t="s">
        <v>37</v>
      </c>
      <c r="D5" s="55" t="s">
        <v>38</v>
      </c>
      <c r="E5" s="57" t="s">
        <v>39</v>
      </c>
      <c r="F5" s="57" t="s">
        <v>40</v>
      </c>
      <c r="G5" s="58" t="s">
        <v>41</v>
      </c>
      <c r="H5" s="59" t="s">
        <v>42</v>
      </c>
      <c r="I5" s="140" t="s">
        <v>43</v>
      </c>
    </row>
    <row r="6" spans="1:21" s="66" customFormat="1" ht="12.75" customHeight="1">
      <c r="A6" s="61" t="s">
        <v>154</v>
      </c>
      <c r="B6" s="62">
        <v>45</v>
      </c>
      <c r="C6" s="63"/>
      <c r="D6" s="64" t="s">
        <v>155</v>
      </c>
      <c r="E6" s="203">
        <v>1828.9</v>
      </c>
      <c r="F6" s="184" t="s">
        <v>156</v>
      </c>
      <c r="G6" s="185"/>
      <c r="H6" s="186"/>
      <c r="I6" s="65"/>
    </row>
    <row r="7" spans="1:21" s="66" customFormat="1" ht="12.75" customHeight="1">
      <c r="A7" s="61" t="s">
        <v>157</v>
      </c>
      <c r="B7" s="62">
        <v>30</v>
      </c>
      <c r="C7" s="63"/>
      <c r="D7" s="64" t="s">
        <v>155</v>
      </c>
      <c r="E7" s="203">
        <v>16.5</v>
      </c>
      <c r="F7" s="73" t="s">
        <v>156</v>
      </c>
      <c r="G7" s="185"/>
      <c r="H7" s="186"/>
      <c r="I7" s="143" t="str">
        <f>IF(SUM(H7:H7)=0,"",SUM(H7:H7))</f>
        <v/>
      </c>
    </row>
    <row r="8" spans="1:21" s="66" customFormat="1" ht="12.75" customHeight="1">
      <c r="A8" s="61" t="s">
        <v>158</v>
      </c>
      <c r="B8" s="62">
        <v>15</v>
      </c>
      <c r="C8" s="63"/>
      <c r="D8" s="64" t="s">
        <v>155</v>
      </c>
      <c r="E8" s="203">
        <v>1788</v>
      </c>
      <c r="F8" s="73" t="s">
        <v>156</v>
      </c>
      <c r="G8" s="185"/>
      <c r="H8" s="186"/>
      <c r="I8" s="143" t="str">
        <f t="shared" ref="I8:I10" si="0">IF(SUM(H8:H8)=0,"",SUM(H8:H8))</f>
        <v/>
      </c>
    </row>
    <row r="9" spans="1:21" s="66" customFormat="1" ht="12.75" customHeight="1">
      <c r="A9" s="61"/>
      <c r="B9" s="62"/>
      <c r="C9" s="63"/>
      <c r="D9" s="64" t="s">
        <v>159</v>
      </c>
      <c r="E9" s="203">
        <v>4</v>
      </c>
      <c r="F9" s="73" t="s">
        <v>156</v>
      </c>
      <c r="G9" s="185"/>
      <c r="H9" s="186"/>
      <c r="I9" s="143" t="str">
        <f t="shared" si="0"/>
        <v/>
      </c>
    </row>
    <row r="10" spans="1:21" s="66" customFormat="1" ht="12.75" customHeight="1">
      <c r="A10" s="61" t="s">
        <v>160</v>
      </c>
      <c r="B10" s="62"/>
      <c r="C10" s="63"/>
      <c r="D10" s="64" t="s">
        <v>155</v>
      </c>
      <c r="E10" s="203">
        <v>271</v>
      </c>
      <c r="F10" s="73" t="s">
        <v>156</v>
      </c>
      <c r="G10" s="185"/>
      <c r="H10" s="186"/>
      <c r="I10" s="143" t="str">
        <f t="shared" si="0"/>
        <v/>
      </c>
    </row>
    <row r="11" spans="1:21" s="66" customFormat="1" ht="12.75" customHeight="1" thickBot="1">
      <c r="A11" s="68" t="s">
        <v>161</v>
      </c>
      <c r="B11" s="69"/>
      <c r="C11" s="70"/>
      <c r="D11" s="70"/>
      <c r="E11" s="204">
        <v>2652.6</v>
      </c>
      <c r="F11" s="187" t="s">
        <v>156</v>
      </c>
      <c r="G11" s="188"/>
      <c r="H11" s="189"/>
      <c r="I11" s="143"/>
      <c r="L11" s="67"/>
    </row>
    <row r="12" spans="1:21" s="71" customFormat="1" ht="14.25" customHeight="1" thickBot="1">
      <c r="A12" s="251" t="s">
        <v>44</v>
      </c>
      <c r="B12" s="252"/>
      <c r="C12" s="252"/>
      <c r="D12" s="252"/>
      <c r="E12" s="252"/>
      <c r="F12" s="252"/>
      <c r="G12" s="252"/>
      <c r="H12" s="195">
        <f>ROUNDUP(SUM(H6:H11),0)</f>
        <v>0</v>
      </c>
      <c r="I12" s="144">
        <f>SUM(I7:I11)</f>
        <v>0</v>
      </c>
      <c r="L12" s="72"/>
    </row>
    <row r="13" spans="1:21" s="71" customFormat="1" ht="13.2">
      <c r="A13" s="254" t="s">
        <v>145</v>
      </c>
      <c r="B13" s="73"/>
      <c r="C13" s="73"/>
      <c r="D13" s="163" t="s">
        <v>45</v>
      </c>
      <c r="E13" s="197">
        <v>1</v>
      </c>
      <c r="F13" s="73" t="s">
        <v>46</v>
      </c>
      <c r="G13" s="199"/>
      <c r="H13" s="196"/>
      <c r="I13" s="145"/>
      <c r="J13" s="247"/>
      <c r="K13" s="248"/>
      <c r="L13" s="74"/>
      <c r="M13" s="75"/>
      <c r="N13" s="76"/>
    </row>
    <row r="14" spans="1:21" s="71" customFormat="1" ht="13.2">
      <c r="A14" s="255"/>
      <c r="B14" s="73"/>
      <c r="C14" s="73"/>
      <c r="D14" s="163" t="s">
        <v>47</v>
      </c>
      <c r="E14" s="197"/>
      <c r="F14" s="73" t="s">
        <v>46</v>
      </c>
      <c r="G14" s="199"/>
      <c r="H14" s="196"/>
      <c r="I14" s="145"/>
      <c r="J14" s="77"/>
      <c r="K14" s="78"/>
      <c r="L14" s="74"/>
    </row>
    <row r="15" spans="1:21" s="71" customFormat="1" ht="13.2">
      <c r="A15" s="255"/>
      <c r="B15" s="73"/>
      <c r="C15" s="73"/>
      <c r="D15" s="163" t="s">
        <v>110</v>
      </c>
      <c r="E15" s="197">
        <v>33</v>
      </c>
      <c r="F15" s="73" t="s">
        <v>46</v>
      </c>
      <c r="G15" s="199"/>
      <c r="H15" s="196"/>
      <c r="I15" s="145"/>
      <c r="J15" s="79"/>
      <c r="K15" s="80"/>
      <c r="L15" s="74"/>
    </row>
    <row r="16" spans="1:21" s="71" customFormat="1" ht="13.8" thickBot="1">
      <c r="A16" s="256"/>
      <c r="B16" s="73"/>
      <c r="C16" s="73"/>
      <c r="D16" s="164" t="s">
        <v>48</v>
      </c>
      <c r="E16" s="198"/>
      <c r="F16" s="73" t="s">
        <v>46</v>
      </c>
      <c r="G16" s="199"/>
      <c r="H16" s="196"/>
      <c r="I16" s="145"/>
      <c r="J16"/>
      <c r="K16"/>
      <c r="L16"/>
      <c r="M16"/>
      <c r="N16"/>
      <c r="O16"/>
      <c r="P16"/>
      <c r="Q16"/>
      <c r="R16"/>
      <c r="S16"/>
      <c r="T16"/>
      <c r="U16"/>
    </row>
    <row r="17" spans="1:21" s="71" customFormat="1" ht="14.25" customHeight="1" thickBot="1">
      <c r="A17" s="251" t="s">
        <v>44</v>
      </c>
      <c r="B17" s="252"/>
      <c r="C17" s="252"/>
      <c r="D17" s="252"/>
      <c r="E17" s="252"/>
      <c r="F17" s="252"/>
      <c r="G17" s="252"/>
      <c r="H17" s="195">
        <f>SUM(H13:H16)</f>
        <v>0</v>
      </c>
      <c r="I17" s="146">
        <f>SUM(H13:H16)</f>
        <v>0</v>
      </c>
      <c r="J17"/>
      <c r="K17"/>
      <c r="L17"/>
      <c r="M17"/>
      <c r="N17"/>
      <c r="O17"/>
      <c r="P17"/>
      <c r="Q17"/>
      <c r="R17"/>
      <c r="S17"/>
      <c r="T17"/>
      <c r="U17"/>
    </row>
    <row r="18" spans="1:21" ht="11.4" customHeight="1">
      <c r="A18" s="259"/>
      <c r="B18" s="261" t="s">
        <v>49</v>
      </c>
      <c r="C18" s="261"/>
      <c r="D18" s="261"/>
      <c r="E18" s="261"/>
      <c r="F18" s="261"/>
      <c r="G18" s="261"/>
      <c r="H18" s="200">
        <f>ROUNDDOWN((H12+H17)*M18/100,-3)</f>
        <v>0</v>
      </c>
      <c r="J18"/>
      <c r="K18"/>
      <c r="L18"/>
      <c r="M18"/>
      <c r="N18"/>
      <c r="O18"/>
      <c r="P18"/>
      <c r="Q18"/>
      <c r="R18"/>
      <c r="S18"/>
      <c r="T18"/>
      <c r="U18"/>
    </row>
    <row r="19" spans="1:21" ht="11.4" customHeight="1">
      <c r="A19" s="259"/>
      <c r="B19" s="261" t="s">
        <v>50</v>
      </c>
      <c r="C19" s="261"/>
      <c r="D19" s="261"/>
      <c r="E19" s="261"/>
      <c r="F19" s="261"/>
      <c r="G19" s="261"/>
      <c r="H19" s="200">
        <f>ROUNDDOWN((H12+H18+H17)*$M19/100,-3)</f>
        <v>0</v>
      </c>
      <c r="J19"/>
      <c r="K19"/>
      <c r="L19"/>
      <c r="M19"/>
      <c r="N19"/>
      <c r="O19"/>
      <c r="P19"/>
      <c r="Q19"/>
      <c r="R19"/>
      <c r="S19"/>
      <c r="T19"/>
      <c r="U19"/>
    </row>
    <row r="20" spans="1:21" ht="11.4" customHeight="1" thickBot="1">
      <c r="A20" s="260"/>
      <c r="B20" s="262" t="s">
        <v>51</v>
      </c>
      <c r="C20" s="262"/>
      <c r="D20" s="262"/>
      <c r="E20" s="262"/>
      <c r="F20" s="262"/>
      <c r="G20" s="262"/>
      <c r="H20" s="201">
        <f>J20-M21</f>
        <v>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 ht="11.4" customHeight="1">
      <c r="A21" s="257" t="s">
        <v>52</v>
      </c>
      <c r="B21" s="258"/>
      <c r="C21" s="258"/>
      <c r="D21" s="258"/>
      <c r="E21" s="258"/>
      <c r="F21" s="258"/>
      <c r="G21" s="258"/>
      <c r="H21" s="202">
        <f>SUM(H12,H17:H20)</f>
        <v>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 ht="11.4" customHeight="1">
      <c r="A22" s="263" t="s">
        <v>53</v>
      </c>
      <c r="B22" s="264"/>
      <c r="C22" s="264"/>
      <c r="D22" s="264"/>
      <c r="E22" s="264"/>
      <c r="F22" s="264"/>
      <c r="G22" s="264"/>
      <c r="H22" s="200">
        <f>H21*0.1</f>
        <v>0</v>
      </c>
      <c r="J22"/>
      <c r="K22"/>
      <c r="L22"/>
      <c r="M22"/>
      <c r="N22"/>
      <c r="O22"/>
      <c r="P22"/>
      <c r="Q22"/>
      <c r="R22"/>
      <c r="S22"/>
      <c r="T22"/>
      <c r="U22"/>
    </row>
    <row r="23" spans="1:21" ht="21" customHeight="1" thickBot="1">
      <c r="A23" s="249" t="s">
        <v>54</v>
      </c>
      <c r="B23" s="250"/>
      <c r="C23" s="250"/>
      <c r="D23" s="250"/>
      <c r="E23" s="250"/>
      <c r="F23" s="250"/>
      <c r="G23" s="250"/>
      <c r="H23" s="201">
        <f>SUM(H21:H22)</f>
        <v>0</v>
      </c>
      <c r="J23"/>
      <c r="K23"/>
      <c r="L23"/>
      <c r="M23"/>
      <c r="N23"/>
      <c r="O23"/>
      <c r="P23"/>
      <c r="Q23"/>
      <c r="R23"/>
      <c r="S23"/>
      <c r="T23"/>
      <c r="U23"/>
    </row>
    <row r="24" spans="1:21" ht="16.5" customHeight="1">
      <c r="H24" s="87"/>
      <c r="J24"/>
      <c r="K24"/>
      <c r="L24"/>
      <c r="M24"/>
      <c r="N24"/>
      <c r="O24"/>
      <c r="P24"/>
      <c r="Q24"/>
      <c r="R24"/>
      <c r="S24"/>
      <c r="T24"/>
      <c r="U24"/>
    </row>
    <row r="25" spans="1:21" ht="11.4" customHeight="1">
      <c r="J25"/>
      <c r="K25"/>
      <c r="L25"/>
      <c r="M25"/>
      <c r="N25"/>
      <c r="O25"/>
      <c r="P25"/>
      <c r="Q25"/>
      <c r="R25"/>
      <c r="S25"/>
      <c r="T25"/>
      <c r="U25"/>
    </row>
    <row r="26" spans="1:21" s="83" customFormat="1" ht="11.4" customHeight="1">
      <c r="B26" s="84"/>
      <c r="D26" s="85"/>
      <c r="E26" s="86"/>
      <c r="F26" s="86"/>
      <c r="G26" s="82"/>
      <c r="H26" s="82"/>
      <c r="I26" s="82"/>
      <c r="J26"/>
      <c r="K26"/>
      <c r="L26"/>
      <c r="M26"/>
      <c r="N26"/>
      <c r="O26"/>
      <c r="P26"/>
      <c r="Q26"/>
      <c r="R26"/>
      <c r="S26"/>
      <c r="T26"/>
      <c r="U26"/>
    </row>
    <row r="27" spans="1:21" ht="13.2">
      <c r="J27"/>
      <c r="K27"/>
      <c r="L27"/>
      <c r="M27"/>
      <c r="N27"/>
      <c r="O27"/>
      <c r="P27"/>
      <c r="Q27"/>
      <c r="R27"/>
      <c r="S27"/>
      <c r="T27"/>
      <c r="U27"/>
    </row>
    <row r="28" spans="1:21" ht="13.2">
      <c r="J28"/>
      <c r="K28"/>
      <c r="L28"/>
      <c r="M28"/>
      <c r="N28"/>
      <c r="O28"/>
      <c r="P28"/>
      <c r="Q28"/>
      <c r="R28"/>
      <c r="S28"/>
      <c r="T28"/>
      <c r="U28"/>
    </row>
    <row r="29" spans="1:21" ht="13.2">
      <c r="J29"/>
      <c r="K29"/>
      <c r="L29"/>
      <c r="M29"/>
      <c r="N29"/>
      <c r="O29"/>
      <c r="P29"/>
      <c r="Q29"/>
      <c r="R29"/>
      <c r="S29"/>
      <c r="T29"/>
      <c r="U29"/>
    </row>
    <row r="30" spans="1:21" ht="13.2">
      <c r="J30"/>
      <c r="K30"/>
      <c r="L30"/>
      <c r="M30"/>
      <c r="N30"/>
      <c r="O30"/>
      <c r="P30"/>
      <c r="Q30"/>
      <c r="R30"/>
      <c r="S30"/>
      <c r="T30"/>
      <c r="U30"/>
    </row>
    <row r="31" spans="1:21" ht="13.2">
      <c r="J31"/>
      <c r="K31"/>
      <c r="L31"/>
      <c r="M31"/>
      <c r="N31"/>
      <c r="O31"/>
      <c r="P31"/>
      <c r="Q31"/>
      <c r="R31"/>
      <c r="S31"/>
      <c r="T31"/>
      <c r="U31"/>
    </row>
    <row r="32" spans="1:21" ht="13.2">
      <c r="J32"/>
      <c r="K32"/>
      <c r="L32"/>
      <c r="M32"/>
      <c r="N32"/>
      <c r="O32"/>
      <c r="P32"/>
      <c r="Q32"/>
      <c r="R32"/>
      <c r="S32"/>
      <c r="T32"/>
      <c r="U32"/>
    </row>
    <row r="33" spans="10:21" ht="13.2">
      <c r="J33"/>
      <c r="K33"/>
      <c r="L33"/>
      <c r="M33"/>
      <c r="N33"/>
      <c r="O33"/>
      <c r="P33"/>
      <c r="Q33"/>
      <c r="R33"/>
      <c r="S33"/>
      <c r="T33"/>
      <c r="U33"/>
    </row>
    <row r="34" spans="10:21" ht="13.2">
      <c r="J34"/>
      <c r="K34"/>
      <c r="L34"/>
      <c r="M34"/>
      <c r="N34"/>
      <c r="O34"/>
      <c r="P34"/>
      <c r="Q34"/>
      <c r="R34"/>
      <c r="S34"/>
      <c r="T34"/>
      <c r="U34"/>
    </row>
    <row r="35" spans="10:21" ht="13.2">
      <c r="J35"/>
      <c r="K35"/>
      <c r="L35"/>
      <c r="M35"/>
      <c r="N35"/>
      <c r="O35"/>
      <c r="P35"/>
      <c r="Q35"/>
      <c r="R35"/>
      <c r="S35"/>
      <c r="T35"/>
      <c r="U35"/>
    </row>
    <row r="36" spans="10:21" ht="13.2">
      <c r="J36"/>
      <c r="K36"/>
      <c r="L36"/>
      <c r="M36"/>
      <c r="N36"/>
      <c r="O36"/>
      <c r="P36"/>
      <c r="Q36"/>
      <c r="R36"/>
      <c r="S36"/>
      <c r="T36"/>
      <c r="U36"/>
    </row>
    <row r="37" spans="10:21" ht="13.2">
      <c r="J37"/>
      <c r="K37"/>
      <c r="L37"/>
      <c r="M37"/>
      <c r="N37"/>
      <c r="O37"/>
      <c r="P37"/>
      <c r="Q37"/>
      <c r="R37"/>
      <c r="S37"/>
      <c r="T37"/>
      <c r="U37"/>
    </row>
    <row r="38" spans="10:21" ht="13.2">
      <c r="J38"/>
      <c r="K38"/>
      <c r="L38"/>
      <c r="M38"/>
      <c r="N38"/>
      <c r="O38"/>
      <c r="P38"/>
      <c r="Q38"/>
      <c r="R38"/>
      <c r="S38"/>
      <c r="T38"/>
      <c r="U38"/>
    </row>
    <row r="39" spans="10:21" ht="13.2">
      <c r="J39"/>
      <c r="K39"/>
      <c r="L39"/>
      <c r="M39"/>
      <c r="N39"/>
      <c r="O39"/>
      <c r="P39"/>
      <c r="Q39"/>
      <c r="R39"/>
      <c r="S39"/>
      <c r="T39"/>
      <c r="U39"/>
    </row>
    <row r="40" spans="10:21" ht="13.2">
      <c r="J40"/>
      <c r="K40"/>
      <c r="L40"/>
      <c r="M40"/>
      <c r="N40"/>
      <c r="O40"/>
      <c r="P40"/>
      <c r="Q40"/>
      <c r="R40"/>
      <c r="S40"/>
      <c r="T40"/>
      <c r="U40"/>
    </row>
    <row r="41" spans="10:21" ht="13.2">
      <c r="J41"/>
      <c r="K41"/>
      <c r="L41"/>
      <c r="M41"/>
      <c r="N41"/>
      <c r="O41"/>
      <c r="P41"/>
      <c r="Q41"/>
      <c r="R41"/>
      <c r="S41"/>
      <c r="T41"/>
      <c r="U41"/>
    </row>
    <row r="42" spans="10:21" ht="13.2">
      <c r="J42"/>
      <c r="K42"/>
      <c r="L42"/>
      <c r="M42"/>
      <c r="N42"/>
      <c r="O42"/>
      <c r="P42"/>
      <c r="Q42"/>
      <c r="R42"/>
      <c r="S42"/>
      <c r="T42"/>
      <c r="U42"/>
    </row>
  </sheetData>
  <mergeCells count="12">
    <mergeCell ref="J13:K13"/>
    <mergeCell ref="A23:G23"/>
    <mergeCell ref="A17:G17"/>
    <mergeCell ref="A1:I1"/>
    <mergeCell ref="A12:G12"/>
    <mergeCell ref="A13:A16"/>
    <mergeCell ref="A21:G21"/>
    <mergeCell ref="A18:A20"/>
    <mergeCell ref="B18:G18"/>
    <mergeCell ref="B19:G19"/>
    <mergeCell ref="B20:G20"/>
    <mergeCell ref="A22:G22"/>
  </mergeCells>
  <phoneticPr fontId="2"/>
  <pageMargins left="0.75" right="0.75" top="1" bottom="1" header="0.51200000000000001" footer="0.51200000000000001"/>
  <pageSetup paperSize="9" scale="97" fitToHeight="0" orientation="portrait" r:id="rId1"/>
  <headerFooter alignWithMargins="0"/>
  <colBreaks count="1" manualBreakCount="1">
    <brk id="8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48"/>
  <sheetViews>
    <sheetView showZeros="0" view="pageBreakPreview" zoomScaleNormal="100" workbookViewId="0">
      <selection activeCell="K57" sqref="K57"/>
    </sheetView>
  </sheetViews>
  <sheetFormatPr defaultColWidth="9" defaultRowHeight="10.8"/>
  <cols>
    <col min="1" max="1" width="27.6640625" style="83" customWidth="1"/>
    <col min="2" max="2" width="7.44140625" style="84" hidden="1" customWidth="1"/>
    <col min="3" max="3" width="20.6640625" style="85" hidden="1" customWidth="1"/>
    <col min="4" max="4" width="11.77734375" style="83" hidden="1" customWidth="1"/>
    <col min="5" max="5" width="9.6640625" style="85" customWidth="1"/>
    <col min="6" max="39" width="5.77734375" style="90" hidden="1" customWidth="1"/>
    <col min="40" max="41" width="5.77734375" style="90" customWidth="1"/>
    <col min="42" max="45" width="5.77734375" style="90" hidden="1" customWidth="1"/>
    <col min="46" max="47" width="5.77734375" style="90" customWidth="1"/>
    <col min="48" max="49" width="5.77734375" style="90" hidden="1" customWidth="1"/>
    <col min="50" max="51" width="5.77734375" style="90" customWidth="1"/>
    <col min="52" max="67" width="5.77734375" style="90" hidden="1" customWidth="1"/>
    <col min="68" max="68" width="5.77734375" style="90" customWidth="1"/>
    <col min="69" max="69" width="7.44140625" style="90" customWidth="1"/>
    <col min="70" max="70" width="8.77734375" style="83" customWidth="1"/>
    <col min="71" max="71" width="7" style="83" customWidth="1"/>
    <col min="72" max="72" width="35.88671875" style="82" bestFit="1" customWidth="1"/>
    <col min="73" max="73" width="7.44140625" style="83" customWidth="1"/>
    <col min="74" max="74" width="9.6640625" style="82" customWidth="1"/>
    <col min="75" max="75" width="5.6640625" style="83" customWidth="1"/>
    <col min="76" max="76" width="3.6640625" style="83" customWidth="1"/>
    <col min="77" max="77" width="5.6640625" style="83" customWidth="1"/>
    <col min="78" max="78" width="9.6640625" style="83" customWidth="1"/>
    <col min="79" max="79" width="13.44140625" style="83" customWidth="1"/>
    <col min="80" max="16384" width="9" style="83"/>
  </cols>
  <sheetData>
    <row r="1" spans="1:80" s="41" customFormat="1" ht="33.75" customHeight="1">
      <c r="A1" s="253" t="s">
        <v>55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40"/>
    </row>
    <row r="2" spans="1:80" s="41" customFormat="1" ht="13.2">
      <c r="A2" s="42"/>
      <c r="B2" s="43"/>
      <c r="C2" s="43"/>
      <c r="D2" s="43"/>
      <c r="E2" s="44"/>
      <c r="F2" s="44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45"/>
      <c r="BO2" s="45"/>
      <c r="BP2" s="45"/>
      <c r="BQ2" s="38" t="str">
        <f>"("&amp;表紙等_署用!$H$1&amp;")"</f>
        <v>(№ 8-27)</v>
      </c>
      <c r="BR2" s="46"/>
    </row>
    <row r="3" spans="1:80" s="41" customFormat="1" ht="13.2">
      <c r="A3" s="42"/>
      <c r="B3" s="47"/>
      <c r="C3" s="47"/>
      <c r="D3" s="47"/>
      <c r="E3" s="44"/>
      <c r="F3" s="44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45"/>
      <c r="BO3" s="45"/>
      <c r="BP3" s="45"/>
      <c r="BQ3" s="48" t="s">
        <v>79</v>
      </c>
      <c r="BR3" s="46"/>
    </row>
    <row r="4" spans="1:80" ht="5.25" customHeight="1" thickBot="1">
      <c r="B4" s="85"/>
      <c r="BS4" s="82"/>
      <c r="BT4" s="83"/>
      <c r="BU4" s="82"/>
      <c r="BV4" s="83"/>
      <c r="BY4" s="91"/>
    </row>
    <row r="5" spans="1:80" ht="13.5" customHeight="1">
      <c r="A5" s="283"/>
      <c r="B5" s="284"/>
      <c r="C5" s="284"/>
      <c r="D5" s="284"/>
      <c r="E5" s="285"/>
      <c r="F5" s="271" t="s">
        <v>80</v>
      </c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  <c r="AT5" s="272"/>
      <c r="AU5" s="272"/>
      <c r="AV5" s="272"/>
      <c r="AW5" s="272"/>
      <c r="AX5" s="272"/>
      <c r="AY5" s="272"/>
      <c r="AZ5" s="272"/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272"/>
      <c r="BQ5" s="273"/>
      <c r="BS5" s="82"/>
      <c r="BT5" s="83"/>
      <c r="BU5" s="82"/>
      <c r="BV5" s="83"/>
    </row>
    <row r="6" spans="1:80" ht="14.25" customHeight="1">
      <c r="A6" s="286"/>
      <c r="B6" s="287"/>
      <c r="C6" s="287"/>
      <c r="D6" s="287"/>
      <c r="E6" s="288"/>
      <c r="F6" s="289" t="s">
        <v>107</v>
      </c>
      <c r="G6" s="270"/>
      <c r="H6" s="267" t="s">
        <v>64</v>
      </c>
      <c r="I6" s="268"/>
      <c r="J6" s="267" t="s">
        <v>81</v>
      </c>
      <c r="K6" s="268"/>
      <c r="L6" s="267" t="s">
        <v>82</v>
      </c>
      <c r="M6" s="268"/>
      <c r="N6" s="267" t="s">
        <v>83</v>
      </c>
      <c r="O6" s="268"/>
      <c r="P6" s="269" t="s">
        <v>91</v>
      </c>
      <c r="Q6" s="270"/>
      <c r="R6" s="267" t="s">
        <v>144</v>
      </c>
      <c r="S6" s="268"/>
      <c r="T6" s="267" t="s">
        <v>84</v>
      </c>
      <c r="U6" s="268"/>
      <c r="V6" s="267" t="s">
        <v>85</v>
      </c>
      <c r="W6" s="268"/>
      <c r="X6" s="267" t="s">
        <v>86</v>
      </c>
      <c r="Y6" s="268"/>
      <c r="Z6" s="267" t="s">
        <v>93</v>
      </c>
      <c r="AA6" s="268"/>
      <c r="AB6" s="267" t="s">
        <v>108</v>
      </c>
      <c r="AC6" s="268"/>
      <c r="AD6" s="267" t="s">
        <v>88</v>
      </c>
      <c r="AE6" s="268"/>
      <c r="AF6" s="267" t="s">
        <v>109</v>
      </c>
      <c r="AG6" s="268"/>
      <c r="AH6" s="267" t="s">
        <v>139</v>
      </c>
      <c r="AI6" s="268"/>
      <c r="AJ6" s="267" t="s">
        <v>89</v>
      </c>
      <c r="AK6" s="268"/>
      <c r="AL6" s="267" t="s">
        <v>87</v>
      </c>
      <c r="AM6" s="268"/>
      <c r="AN6" s="269" t="s">
        <v>98</v>
      </c>
      <c r="AO6" s="270"/>
      <c r="AP6" s="269" t="s">
        <v>97</v>
      </c>
      <c r="AQ6" s="270"/>
      <c r="AR6" s="269" t="s">
        <v>99</v>
      </c>
      <c r="AS6" s="270"/>
      <c r="AT6" s="267" t="s">
        <v>94</v>
      </c>
      <c r="AU6" s="268"/>
      <c r="AV6" s="269" t="s">
        <v>95</v>
      </c>
      <c r="AW6" s="270"/>
      <c r="AX6" s="269" t="s">
        <v>96</v>
      </c>
      <c r="AY6" s="270"/>
      <c r="AZ6" s="269" t="s">
        <v>100</v>
      </c>
      <c r="BA6" s="270"/>
      <c r="BB6" s="267" t="s">
        <v>102</v>
      </c>
      <c r="BC6" s="268"/>
      <c r="BD6" s="267" t="s">
        <v>101</v>
      </c>
      <c r="BE6" s="268"/>
      <c r="BF6" s="269" t="s">
        <v>92</v>
      </c>
      <c r="BG6" s="270"/>
      <c r="BH6" s="267" t="s">
        <v>103</v>
      </c>
      <c r="BI6" s="268"/>
      <c r="BJ6" s="267" t="s">
        <v>104</v>
      </c>
      <c r="BK6" s="268"/>
      <c r="BL6" s="267" t="s">
        <v>90</v>
      </c>
      <c r="BM6" s="268"/>
      <c r="BN6" s="269" t="s">
        <v>105</v>
      </c>
      <c r="BO6" s="290"/>
      <c r="BP6" s="281" t="s">
        <v>56</v>
      </c>
      <c r="BQ6" s="282"/>
      <c r="BS6" s="82"/>
      <c r="BT6" s="83"/>
      <c r="BU6" s="82"/>
      <c r="BV6" s="83"/>
    </row>
    <row r="7" spans="1:80" ht="14.25" customHeight="1">
      <c r="A7" s="277" t="s">
        <v>57</v>
      </c>
      <c r="B7" s="278"/>
      <c r="C7" s="278"/>
      <c r="D7" s="278"/>
      <c r="E7" s="279"/>
      <c r="F7" s="280">
        <f>BU18</f>
        <v>0</v>
      </c>
      <c r="G7" s="266"/>
      <c r="H7" s="265">
        <f>BU19</f>
        <v>0</v>
      </c>
      <c r="I7" s="266"/>
      <c r="J7" s="265">
        <f>BU20</f>
        <v>0</v>
      </c>
      <c r="K7" s="266"/>
      <c r="L7" s="265">
        <f>BU21</f>
        <v>0</v>
      </c>
      <c r="M7" s="266"/>
      <c r="N7" s="265">
        <f>BU22</f>
        <v>0</v>
      </c>
      <c r="O7" s="266"/>
      <c r="P7" s="265">
        <f>BU33</f>
        <v>0</v>
      </c>
      <c r="Q7" s="266"/>
      <c r="R7" s="265">
        <f>BU48</f>
        <v>0</v>
      </c>
      <c r="S7" s="266"/>
      <c r="T7" s="265">
        <f>BU26</f>
        <v>0</v>
      </c>
      <c r="U7" s="266"/>
      <c r="V7" s="265">
        <f>BU27</f>
        <v>0</v>
      </c>
      <c r="W7" s="266"/>
      <c r="X7" s="265">
        <f>BU28</f>
        <v>0</v>
      </c>
      <c r="Y7" s="266"/>
      <c r="Z7" s="265">
        <f>BU35</f>
        <v>0</v>
      </c>
      <c r="AA7" s="266"/>
      <c r="AB7" s="265">
        <f>BU23</f>
        <v>0</v>
      </c>
      <c r="AC7" s="266"/>
      <c r="AD7" s="265">
        <f>BU30</f>
        <v>0</v>
      </c>
      <c r="AE7" s="266"/>
      <c r="AF7" s="265">
        <f>BU24</f>
        <v>0</v>
      </c>
      <c r="AG7" s="266"/>
      <c r="AH7" s="265">
        <f>BU25</f>
        <v>0</v>
      </c>
      <c r="AI7" s="266"/>
      <c r="AJ7" s="265">
        <f>BU31</f>
        <v>0</v>
      </c>
      <c r="AK7" s="266"/>
      <c r="AL7" s="265">
        <f>BU29</f>
        <v>0</v>
      </c>
      <c r="AM7" s="266"/>
      <c r="AN7" s="265">
        <f>BU40</f>
        <v>0</v>
      </c>
      <c r="AO7" s="266"/>
      <c r="AP7" s="265">
        <f>BU39</f>
        <v>0</v>
      </c>
      <c r="AQ7" s="266"/>
      <c r="AR7" s="265">
        <f>BU41</f>
        <v>0</v>
      </c>
      <c r="AS7" s="266"/>
      <c r="AT7" s="265">
        <f>BU36</f>
        <v>0</v>
      </c>
      <c r="AU7" s="266"/>
      <c r="AV7" s="265">
        <f>BU37</f>
        <v>0</v>
      </c>
      <c r="AW7" s="266"/>
      <c r="AX7" s="265">
        <f>BU38</f>
        <v>0</v>
      </c>
      <c r="AY7" s="266"/>
      <c r="AZ7" s="265">
        <f>BU42</f>
        <v>0</v>
      </c>
      <c r="BA7" s="266"/>
      <c r="BB7" s="265">
        <f>BU44</f>
        <v>0</v>
      </c>
      <c r="BC7" s="266"/>
      <c r="BD7" s="265">
        <f>BU43</f>
        <v>0</v>
      </c>
      <c r="BE7" s="266"/>
      <c r="BF7" s="265">
        <f>BU34</f>
        <v>0</v>
      </c>
      <c r="BG7" s="266"/>
      <c r="BH7" s="265">
        <f>BU45</f>
        <v>0</v>
      </c>
      <c r="BI7" s="266"/>
      <c r="BJ7" s="265">
        <f>BU46</f>
        <v>0</v>
      </c>
      <c r="BK7" s="266"/>
      <c r="BL7" s="265">
        <f>BU32</f>
        <v>0</v>
      </c>
      <c r="BM7" s="266"/>
      <c r="BN7" s="265">
        <f>BU47</f>
        <v>0</v>
      </c>
      <c r="BO7" s="274"/>
      <c r="BP7" s="275">
        <f>SUM(F7:BO7)</f>
        <v>0</v>
      </c>
      <c r="BQ7" s="276"/>
      <c r="BS7" s="82"/>
      <c r="BT7" s="83"/>
      <c r="BU7" s="82"/>
      <c r="BV7" s="83"/>
    </row>
    <row r="8" spans="1:80" s="106" customFormat="1" ht="18.75" customHeight="1" thickBot="1">
      <c r="A8" s="137" t="s">
        <v>35</v>
      </c>
      <c r="B8" s="81" t="s">
        <v>36</v>
      </c>
      <c r="C8" s="81" t="s">
        <v>58</v>
      </c>
      <c r="D8" s="138" t="s">
        <v>37</v>
      </c>
      <c r="E8" s="139" t="s">
        <v>38</v>
      </c>
      <c r="F8" s="92" t="s">
        <v>106</v>
      </c>
      <c r="G8" s="93" t="s">
        <v>60</v>
      </c>
      <c r="H8" s="93" t="s">
        <v>59</v>
      </c>
      <c r="I8" s="93" t="s">
        <v>60</v>
      </c>
      <c r="J8" s="93" t="s">
        <v>59</v>
      </c>
      <c r="K8" s="93" t="s">
        <v>60</v>
      </c>
      <c r="L8" s="93" t="s">
        <v>59</v>
      </c>
      <c r="M8" s="93" t="s">
        <v>60</v>
      </c>
      <c r="N8" s="93" t="s">
        <v>59</v>
      </c>
      <c r="O8" s="93" t="s">
        <v>60</v>
      </c>
      <c r="P8" s="93" t="s">
        <v>59</v>
      </c>
      <c r="Q8" s="93" t="s">
        <v>60</v>
      </c>
      <c r="R8" s="93" t="s">
        <v>59</v>
      </c>
      <c r="S8" s="93" t="s">
        <v>60</v>
      </c>
      <c r="T8" s="93" t="s">
        <v>59</v>
      </c>
      <c r="U8" s="93" t="s">
        <v>60</v>
      </c>
      <c r="V8" s="93" t="s">
        <v>59</v>
      </c>
      <c r="W8" s="93" t="s">
        <v>60</v>
      </c>
      <c r="X8" s="93" t="s">
        <v>59</v>
      </c>
      <c r="Y8" s="93" t="s">
        <v>60</v>
      </c>
      <c r="Z8" s="93" t="s">
        <v>59</v>
      </c>
      <c r="AA8" s="93" t="s">
        <v>60</v>
      </c>
      <c r="AB8" s="93" t="s">
        <v>59</v>
      </c>
      <c r="AC8" s="93" t="s">
        <v>60</v>
      </c>
      <c r="AD8" s="93" t="s">
        <v>59</v>
      </c>
      <c r="AE8" s="93" t="s">
        <v>60</v>
      </c>
      <c r="AF8" s="93" t="s">
        <v>59</v>
      </c>
      <c r="AG8" s="93" t="s">
        <v>60</v>
      </c>
      <c r="AH8" s="93" t="s">
        <v>59</v>
      </c>
      <c r="AI8" s="93" t="s">
        <v>60</v>
      </c>
      <c r="AJ8" s="93" t="s">
        <v>59</v>
      </c>
      <c r="AK8" s="93" t="s">
        <v>60</v>
      </c>
      <c r="AL8" s="93" t="s">
        <v>59</v>
      </c>
      <c r="AM8" s="93" t="s">
        <v>60</v>
      </c>
      <c r="AN8" s="93" t="s">
        <v>59</v>
      </c>
      <c r="AO8" s="93" t="s">
        <v>60</v>
      </c>
      <c r="AP8" s="93" t="s">
        <v>59</v>
      </c>
      <c r="AQ8" s="93" t="s">
        <v>60</v>
      </c>
      <c r="AR8" s="93" t="s">
        <v>59</v>
      </c>
      <c r="AS8" s="93" t="s">
        <v>60</v>
      </c>
      <c r="AT8" s="93" t="s">
        <v>59</v>
      </c>
      <c r="AU8" s="93" t="s">
        <v>60</v>
      </c>
      <c r="AV8" s="93" t="s">
        <v>59</v>
      </c>
      <c r="AW8" s="93" t="s">
        <v>60</v>
      </c>
      <c r="AX8" s="93" t="s">
        <v>59</v>
      </c>
      <c r="AY8" s="93" t="s">
        <v>60</v>
      </c>
      <c r="AZ8" s="93" t="s">
        <v>59</v>
      </c>
      <c r="BA8" s="93" t="s">
        <v>60</v>
      </c>
      <c r="BB8" s="93" t="s">
        <v>59</v>
      </c>
      <c r="BC8" s="93" t="s">
        <v>60</v>
      </c>
      <c r="BD8" s="93" t="s">
        <v>59</v>
      </c>
      <c r="BE8" s="93" t="s">
        <v>60</v>
      </c>
      <c r="BF8" s="93" t="s">
        <v>59</v>
      </c>
      <c r="BG8" s="93" t="s">
        <v>60</v>
      </c>
      <c r="BH8" s="93" t="s">
        <v>59</v>
      </c>
      <c r="BI8" s="93" t="s">
        <v>60</v>
      </c>
      <c r="BJ8" s="93" t="s">
        <v>59</v>
      </c>
      <c r="BK8" s="93" t="s">
        <v>60</v>
      </c>
      <c r="BL8" s="93" t="s">
        <v>59</v>
      </c>
      <c r="BM8" s="93" t="s">
        <v>60</v>
      </c>
      <c r="BN8" s="93" t="s">
        <v>61</v>
      </c>
      <c r="BO8" s="94" t="s">
        <v>60</v>
      </c>
      <c r="BP8" s="92" t="s">
        <v>61</v>
      </c>
      <c r="BQ8" s="95" t="s">
        <v>62</v>
      </c>
      <c r="BS8" s="136"/>
      <c r="BT8" s="83"/>
      <c r="BU8" s="82"/>
    </row>
    <row r="9" spans="1:80" s="134" customFormat="1">
      <c r="A9" s="170" t="s">
        <v>154</v>
      </c>
      <c r="B9" s="171"/>
      <c r="C9" s="172"/>
      <c r="D9" s="173"/>
      <c r="E9" s="174" t="s">
        <v>155</v>
      </c>
      <c r="F9" s="190"/>
      <c r="G9" s="205"/>
      <c r="H9" s="191"/>
      <c r="I9" s="205"/>
      <c r="J9" s="191"/>
      <c r="K9" s="205"/>
      <c r="L9" s="191"/>
      <c r="M9" s="205"/>
      <c r="N9" s="191"/>
      <c r="O9" s="205"/>
      <c r="P9" s="191"/>
      <c r="Q9" s="205"/>
      <c r="R9" s="191"/>
      <c r="S9" s="205"/>
      <c r="T9" s="191"/>
      <c r="U9" s="205"/>
      <c r="V9" s="191"/>
      <c r="W9" s="205"/>
      <c r="X9" s="191"/>
      <c r="Y9" s="205"/>
      <c r="Z9" s="191"/>
      <c r="AA9" s="205"/>
      <c r="AB9" s="191"/>
      <c r="AC9" s="205"/>
      <c r="AD9" s="191"/>
      <c r="AE9" s="205"/>
      <c r="AF9" s="191"/>
      <c r="AG9" s="205"/>
      <c r="AH9" s="191"/>
      <c r="AI9" s="205"/>
      <c r="AJ9" s="191"/>
      <c r="AK9" s="205"/>
      <c r="AL9" s="191"/>
      <c r="AM9" s="205"/>
      <c r="AN9" s="191">
        <v>73</v>
      </c>
      <c r="AO9" s="205">
        <v>1792.9</v>
      </c>
      <c r="AP9" s="191"/>
      <c r="AQ9" s="205"/>
      <c r="AR9" s="191"/>
      <c r="AS9" s="205"/>
      <c r="AT9" s="191">
        <v>1</v>
      </c>
      <c r="AU9" s="205">
        <v>24</v>
      </c>
      <c r="AV9" s="191"/>
      <c r="AW9" s="205"/>
      <c r="AX9" s="191">
        <v>1</v>
      </c>
      <c r="AY9" s="205">
        <v>12</v>
      </c>
      <c r="AZ9" s="191"/>
      <c r="BA9" s="205"/>
      <c r="BB9" s="191"/>
      <c r="BC9" s="205"/>
      <c r="BD9" s="191"/>
      <c r="BE9" s="205"/>
      <c r="BF9" s="191"/>
      <c r="BG9" s="205"/>
      <c r="BH9" s="191"/>
      <c r="BI9" s="205"/>
      <c r="BJ9" s="191"/>
      <c r="BK9" s="205"/>
      <c r="BL9" s="191"/>
      <c r="BM9" s="205"/>
      <c r="BN9" s="191"/>
      <c r="BO9" s="209"/>
      <c r="BP9" s="190">
        <f>SUMIF(F$8:BO$8,"個数",F9:BO9)</f>
        <v>75</v>
      </c>
      <c r="BQ9" s="209">
        <f>SUMIF(F$8:BO$8,"施工長",F9:BO9)</f>
        <v>1828.9</v>
      </c>
      <c r="BS9" s="135"/>
      <c r="BT9" s="83"/>
      <c r="BU9" s="82"/>
    </row>
    <row r="10" spans="1:80" s="134" customFormat="1">
      <c r="A10" s="175" t="s">
        <v>157</v>
      </c>
      <c r="B10" s="176"/>
      <c r="C10" s="177"/>
      <c r="D10" s="178"/>
      <c r="E10" s="179" t="s">
        <v>155</v>
      </c>
      <c r="F10" s="192"/>
      <c r="G10" s="206"/>
      <c r="H10" s="141"/>
      <c r="I10" s="206"/>
      <c r="J10" s="141"/>
      <c r="K10" s="206"/>
      <c r="L10" s="141"/>
      <c r="M10" s="206"/>
      <c r="N10" s="141"/>
      <c r="O10" s="206"/>
      <c r="P10" s="141"/>
      <c r="Q10" s="206"/>
      <c r="R10" s="141"/>
      <c r="S10" s="206"/>
      <c r="T10" s="141"/>
      <c r="U10" s="206"/>
      <c r="V10" s="141"/>
      <c r="W10" s="206"/>
      <c r="X10" s="141"/>
      <c r="Y10" s="206"/>
      <c r="Z10" s="141"/>
      <c r="AA10" s="206"/>
      <c r="AB10" s="141"/>
      <c r="AC10" s="206"/>
      <c r="AD10" s="141"/>
      <c r="AE10" s="206"/>
      <c r="AF10" s="141"/>
      <c r="AG10" s="206"/>
      <c r="AH10" s="141"/>
      <c r="AI10" s="206"/>
      <c r="AJ10" s="141"/>
      <c r="AK10" s="206"/>
      <c r="AL10" s="141"/>
      <c r="AM10" s="206"/>
      <c r="AN10" s="141">
        <v>4</v>
      </c>
      <c r="AO10" s="206">
        <v>12.5</v>
      </c>
      <c r="AP10" s="141"/>
      <c r="AQ10" s="206"/>
      <c r="AR10" s="141"/>
      <c r="AS10" s="206"/>
      <c r="AT10" s="141"/>
      <c r="AU10" s="206"/>
      <c r="AV10" s="141"/>
      <c r="AW10" s="206"/>
      <c r="AX10" s="141">
        <v>2</v>
      </c>
      <c r="AY10" s="206">
        <v>4</v>
      </c>
      <c r="AZ10" s="141"/>
      <c r="BA10" s="206"/>
      <c r="BB10" s="141"/>
      <c r="BC10" s="206"/>
      <c r="BD10" s="141"/>
      <c r="BE10" s="206"/>
      <c r="BF10" s="141"/>
      <c r="BG10" s="206"/>
      <c r="BH10" s="141"/>
      <c r="BI10" s="206"/>
      <c r="BJ10" s="141"/>
      <c r="BK10" s="206"/>
      <c r="BL10" s="141"/>
      <c r="BM10" s="206"/>
      <c r="BN10" s="141"/>
      <c r="BO10" s="210"/>
      <c r="BP10" s="192">
        <f>SUMIF(F$8:BO$8,"個数",F10:BO10)</f>
        <v>6</v>
      </c>
      <c r="BQ10" s="210">
        <f>SUMIF(F$8:BO$8,"施工長",F10:BO10)</f>
        <v>16.5</v>
      </c>
      <c r="BS10" s="135"/>
      <c r="BT10" s="83"/>
      <c r="BU10" s="82"/>
    </row>
    <row r="11" spans="1:80" s="134" customFormat="1">
      <c r="A11" s="175" t="s">
        <v>158</v>
      </c>
      <c r="B11" s="176"/>
      <c r="C11" s="177"/>
      <c r="D11" s="178"/>
      <c r="E11" s="179" t="s">
        <v>155</v>
      </c>
      <c r="F11" s="192"/>
      <c r="G11" s="206"/>
      <c r="H11" s="141"/>
      <c r="I11" s="206"/>
      <c r="J11" s="141"/>
      <c r="K11" s="206"/>
      <c r="L11" s="141"/>
      <c r="M11" s="206"/>
      <c r="N11" s="141"/>
      <c r="O11" s="206"/>
      <c r="P11" s="141"/>
      <c r="Q11" s="206"/>
      <c r="R11" s="141"/>
      <c r="S11" s="206"/>
      <c r="T11" s="141"/>
      <c r="U11" s="206"/>
      <c r="V11" s="141"/>
      <c r="W11" s="206"/>
      <c r="X11" s="141"/>
      <c r="Y11" s="206"/>
      <c r="Z11" s="141"/>
      <c r="AA11" s="206"/>
      <c r="AB11" s="141"/>
      <c r="AC11" s="206"/>
      <c r="AD11" s="141"/>
      <c r="AE11" s="206"/>
      <c r="AF11" s="141"/>
      <c r="AG11" s="206"/>
      <c r="AH11" s="141"/>
      <c r="AI11" s="206"/>
      <c r="AJ11" s="141"/>
      <c r="AK11" s="206"/>
      <c r="AL11" s="141"/>
      <c r="AM11" s="206"/>
      <c r="AN11" s="141"/>
      <c r="AO11" s="206"/>
      <c r="AP11" s="141"/>
      <c r="AQ11" s="206"/>
      <c r="AR11" s="141"/>
      <c r="AS11" s="206"/>
      <c r="AT11" s="141">
        <v>4</v>
      </c>
      <c r="AU11" s="206">
        <v>1788</v>
      </c>
      <c r="AV11" s="141"/>
      <c r="AW11" s="206"/>
      <c r="AX11" s="141"/>
      <c r="AY11" s="206"/>
      <c r="AZ11" s="141"/>
      <c r="BA11" s="206"/>
      <c r="BB11" s="141"/>
      <c r="BC11" s="206"/>
      <c r="BD11" s="141"/>
      <c r="BE11" s="206"/>
      <c r="BF11" s="141"/>
      <c r="BG11" s="206"/>
      <c r="BH11" s="141"/>
      <c r="BI11" s="206"/>
      <c r="BJ11" s="141"/>
      <c r="BK11" s="206"/>
      <c r="BL11" s="141"/>
      <c r="BM11" s="206"/>
      <c r="BN11" s="141"/>
      <c r="BO11" s="210"/>
      <c r="BP11" s="192">
        <f t="shared" ref="BP11:BP13" si="0">SUMIF(F$8:BO$8,"個数",F11:BO11)</f>
        <v>4</v>
      </c>
      <c r="BQ11" s="210">
        <f t="shared" ref="BQ11:BQ13" si="1">SUMIF(F$8:BO$8,"施工長",F11:BO11)</f>
        <v>1788</v>
      </c>
      <c r="BS11" s="135"/>
      <c r="BT11" s="83"/>
      <c r="BU11" s="82"/>
    </row>
    <row r="12" spans="1:80" s="134" customFormat="1">
      <c r="A12" s="175"/>
      <c r="B12" s="176"/>
      <c r="C12" s="177"/>
      <c r="D12" s="178"/>
      <c r="E12" s="179" t="s">
        <v>159</v>
      </c>
      <c r="F12" s="192"/>
      <c r="G12" s="206"/>
      <c r="H12" s="141"/>
      <c r="I12" s="206"/>
      <c r="J12" s="141"/>
      <c r="K12" s="206"/>
      <c r="L12" s="141"/>
      <c r="M12" s="206"/>
      <c r="N12" s="141"/>
      <c r="O12" s="206"/>
      <c r="P12" s="141"/>
      <c r="Q12" s="206"/>
      <c r="R12" s="141"/>
      <c r="S12" s="206"/>
      <c r="T12" s="141"/>
      <c r="U12" s="206"/>
      <c r="V12" s="141"/>
      <c r="W12" s="206"/>
      <c r="X12" s="141"/>
      <c r="Y12" s="206"/>
      <c r="Z12" s="141"/>
      <c r="AA12" s="206"/>
      <c r="AB12" s="141"/>
      <c r="AC12" s="206"/>
      <c r="AD12" s="141"/>
      <c r="AE12" s="206"/>
      <c r="AF12" s="141"/>
      <c r="AG12" s="206"/>
      <c r="AH12" s="141"/>
      <c r="AI12" s="206"/>
      <c r="AJ12" s="141"/>
      <c r="AK12" s="206"/>
      <c r="AL12" s="141"/>
      <c r="AM12" s="206"/>
      <c r="AN12" s="141"/>
      <c r="AO12" s="206"/>
      <c r="AP12" s="141"/>
      <c r="AQ12" s="206"/>
      <c r="AR12" s="141"/>
      <c r="AS12" s="206"/>
      <c r="AT12" s="141">
        <v>1</v>
      </c>
      <c r="AU12" s="206">
        <v>4</v>
      </c>
      <c r="AV12" s="141"/>
      <c r="AW12" s="206"/>
      <c r="AX12" s="141"/>
      <c r="AY12" s="206"/>
      <c r="AZ12" s="141"/>
      <c r="BA12" s="206"/>
      <c r="BB12" s="141"/>
      <c r="BC12" s="206"/>
      <c r="BD12" s="141"/>
      <c r="BE12" s="206"/>
      <c r="BF12" s="141"/>
      <c r="BG12" s="206"/>
      <c r="BH12" s="141"/>
      <c r="BI12" s="206"/>
      <c r="BJ12" s="141"/>
      <c r="BK12" s="206"/>
      <c r="BL12" s="141"/>
      <c r="BM12" s="206"/>
      <c r="BN12" s="141"/>
      <c r="BO12" s="210"/>
      <c r="BP12" s="192">
        <f t="shared" si="0"/>
        <v>1</v>
      </c>
      <c r="BQ12" s="210">
        <f t="shared" si="1"/>
        <v>4</v>
      </c>
      <c r="BS12" s="135"/>
      <c r="BT12" s="83"/>
      <c r="BU12" s="82"/>
    </row>
    <row r="13" spans="1:80" s="134" customFormat="1">
      <c r="A13" s="175" t="s">
        <v>160</v>
      </c>
      <c r="B13" s="176"/>
      <c r="C13" s="177"/>
      <c r="D13" s="178"/>
      <c r="E13" s="179" t="s">
        <v>155</v>
      </c>
      <c r="F13" s="192"/>
      <c r="G13" s="206"/>
      <c r="H13" s="141"/>
      <c r="I13" s="206"/>
      <c r="J13" s="141"/>
      <c r="K13" s="206"/>
      <c r="L13" s="141"/>
      <c r="M13" s="206"/>
      <c r="N13" s="141"/>
      <c r="O13" s="206"/>
      <c r="P13" s="141"/>
      <c r="Q13" s="206"/>
      <c r="R13" s="141"/>
      <c r="S13" s="206"/>
      <c r="T13" s="141"/>
      <c r="U13" s="206"/>
      <c r="V13" s="141"/>
      <c r="W13" s="206"/>
      <c r="X13" s="141"/>
      <c r="Y13" s="206"/>
      <c r="Z13" s="141"/>
      <c r="AA13" s="206"/>
      <c r="AB13" s="141"/>
      <c r="AC13" s="206"/>
      <c r="AD13" s="141"/>
      <c r="AE13" s="206"/>
      <c r="AF13" s="141"/>
      <c r="AG13" s="206"/>
      <c r="AH13" s="141"/>
      <c r="AI13" s="206"/>
      <c r="AJ13" s="141"/>
      <c r="AK13" s="206"/>
      <c r="AL13" s="141"/>
      <c r="AM13" s="206"/>
      <c r="AN13" s="141">
        <v>19</v>
      </c>
      <c r="AO13" s="206">
        <v>199</v>
      </c>
      <c r="AP13" s="141"/>
      <c r="AQ13" s="206"/>
      <c r="AR13" s="141"/>
      <c r="AS13" s="206"/>
      <c r="AT13" s="141">
        <v>4</v>
      </c>
      <c r="AU13" s="206">
        <v>36</v>
      </c>
      <c r="AV13" s="141"/>
      <c r="AW13" s="206"/>
      <c r="AX13" s="141">
        <v>4</v>
      </c>
      <c r="AY13" s="206">
        <v>36</v>
      </c>
      <c r="AZ13" s="141"/>
      <c r="BA13" s="206"/>
      <c r="BB13" s="141"/>
      <c r="BC13" s="206"/>
      <c r="BD13" s="141"/>
      <c r="BE13" s="206"/>
      <c r="BF13" s="141"/>
      <c r="BG13" s="206"/>
      <c r="BH13" s="141"/>
      <c r="BI13" s="206"/>
      <c r="BJ13" s="141"/>
      <c r="BK13" s="206"/>
      <c r="BL13" s="141"/>
      <c r="BM13" s="206"/>
      <c r="BN13" s="141"/>
      <c r="BO13" s="210"/>
      <c r="BP13" s="192">
        <f t="shared" si="0"/>
        <v>27</v>
      </c>
      <c r="BQ13" s="210">
        <f t="shared" si="1"/>
        <v>271</v>
      </c>
      <c r="BS13" s="135"/>
      <c r="BT13" s="83"/>
      <c r="BU13" s="82"/>
    </row>
    <row r="14" spans="1:80" s="66" customFormat="1" ht="13.8" thickBot="1">
      <c r="A14" s="96" t="s">
        <v>161</v>
      </c>
      <c r="B14" s="97"/>
      <c r="C14" s="98"/>
      <c r="D14" s="99"/>
      <c r="E14" s="154"/>
      <c r="F14" s="193"/>
      <c r="G14" s="207"/>
      <c r="H14" s="142"/>
      <c r="I14" s="207"/>
      <c r="J14" s="142"/>
      <c r="K14" s="207"/>
      <c r="L14" s="142"/>
      <c r="M14" s="207"/>
      <c r="N14" s="142"/>
      <c r="O14" s="207"/>
      <c r="P14" s="142"/>
      <c r="Q14" s="207"/>
      <c r="R14" s="142"/>
      <c r="S14" s="207"/>
      <c r="T14" s="142"/>
      <c r="U14" s="207"/>
      <c r="V14" s="142"/>
      <c r="W14" s="207"/>
      <c r="X14" s="142"/>
      <c r="Y14" s="207"/>
      <c r="Z14" s="142"/>
      <c r="AA14" s="207"/>
      <c r="AB14" s="142"/>
      <c r="AC14" s="207"/>
      <c r="AD14" s="142"/>
      <c r="AE14" s="207"/>
      <c r="AF14" s="142"/>
      <c r="AG14" s="207"/>
      <c r="AH14" s="142"/>
      <c r="AI14" s="207"/>
      <c r="AJ14" s="142"/>
      <c r="AK14" s="207"/>
      <c r="AL14" s="142"/>
      <c r="AM14" s="207"/>
      <c r="AN14" s="142">
        <v>10</v>
      </c>
      <c r="AO14" s="207">
        <v>153</v>
      </c>
      <c r="AP14" s="142"/>
      <c r="AQ14" s="207"/>
      <c r="AR14" s="142"/>
      <c r="AS14" s="207"/>
      <c r="AT14" s="142">
        <v>84</v>
      </c>
      <c r="AU14" s="207">
        <v>2336.6</v>
      </c>
      <c r="AV14" s="142"/>
      <c r="AW14" s="207"/>
      <c r="AX14" s="142">
        <v>14</v>
      </c>
      <c r="AY14" s="207">
        <v>163</v>
      </c>
      <c r="AZ14" s="142"/>
      <c r="BA14" s="207"/>
      <c r="BB14" s="142"/>
      <c r="BC14" s="207"/>
      <c r="BD14" s="142"/>
      <c r="BE14" s="207"/>
      <c r="BF14" s="142"/>
      <c r="BG14" s="207"/>
      <c r="BH14" s="142"/>
      <c r="BI14" s="207"/>
      <c r="BJ14" s="142"/>
      <c r="BK14" s="207"/>
      <c r="BL14" s="142"/>
      <c r="BM14" s="207"/>
      <c r="BN14" s="142"/>
      <c r="BO14" s="211"/>
      <c r="BP14" s="193">
        <f>SUMIF(F$8:BO$8,"個数",F14:BO14)</f>
        <v>108</v>
      </c>
      <c r="BQ14" s="211">
        <f>SUMIF(F$8:BO$8,"施工長",F14:BO14)</f>
        <v>2652.6</v>
      </c>
      <c r="BS14"/>
      <c r="BT14"/>
      <c r="BU14"/>
      <c r="BV14"/>
      <c r="BW14"/>
    </row>
    <row r="15" spans="1:80" s="105" customFormat="1" ht="13.8" thickBot="1">
      <c r="A15" s="100"/>
      <c r="B15" s="101"/>
      <c r="C15" s="101"/>
      <c r="D15" s="102"/>
      <c r="E15" s="155" t="s">
        <v>52</v>
      </c>
      <c r="F15" s="103">
        <f t="shared" ref="F15:AM15" si="2">SUM(F9:F14)</f>
        <v>0</v>
      </c>
      <c r="G15" s="208">
        <f t="shared" si="2"/>
        <v>0</v>
      </c>
      <c r="H15" s="104">
        <f t="shared" si="2"/>
        <v>0</v>
      </c>
      <c r="I15" s="208">
        <f t="shared" si="2"/>
        <v>0</v>
      </c>
      <c r="J15" s="104">
        <f t="shared" si="2"/>
        <v>0</v>
      </c>
      <c r="K15" s="208">
        <f t="shared" si="2"/>
        <v>0</v>
      </c>
      <c r="L15" s="104">
        <f t="shared" si="2"/>
        <v>0</v>
      </c>
      <c r="M15" s="208">
        <f t="shared" si="2"/>
        <v>0</v>
      </c>
      <c r="N15" s="104">
        <f t="shared" si="2"/>
        <v>0</v>
      </c>
      <c r="O15" s="208">
        <f t="shared" si="2"/>
        <v>0</v>
      </c>
      <c r="P15" s="104">
        <f t="shared" ref="P15:AA15" si="3">SUM(P9:P14)</f>
        <v>0</v>
      </c>
      <c r="Q15" s="208">
        <f t="shared" si="3"/>
        <v>0</v>
      </c>
      <c r="R15" s="104">
        <f t="shared" si="3"/>
        <v>0</v>
      </c>
      <c r="S15" s="208">
        <f t="shared" si="3"/>
        <v>0</v>
      </c>
      <c r="T15" s="104">
        <f t="shared" si="3"/>
        <v>0</v>
      </c>
      <c r="U15" s="208">
        <f t="shared" si="3"/>
        <v>0</v>
      </c>
      <c r="V15" s="104">
        <f t="shared" si="3"/>
        <v>0</v>
      </c>
      <c r="W15" s="208">
        <f t="shared" si="3"/>
        <v>0</v>
      </c>
      <c r="X15" s="104">
        <f t="shared" si="3"/>
        <v>0</v>
      </c>
      <c r="Y15" s="208">
        <f t="shared" si="3"/>
        <v>0</v>
      </c>
      <c r="Z15" s="104">
        <f t="shared" si="3"/>
        <v>0</v>
      </c>
      <c r="AA15" s="208">
        <f t="shared" si="3"/>
        <v>0</v>
      </c>
      <c r="AB15" s="104">
        <f t="shared" si="2"/>
        <v>0</v>
      </c>
      <c r="AC15" s="208">
        <f t="shared" si="2"/>
        <v>0</v>
      </c>
      <c r="AD15" s="104">
        <f>SUM(AD9:AD14)</f>
        <v>0</v>
      </c>
      <c r="AE15" s="208">
        <f>SUM(AE9:AE14)</f>
        <v>0</v>
      </c>
      <c r="AF15" s="104">
        <f t="shared" si="2"/>
        <v>0</v>
      </c>
      <c r="AG15" s="208">
        <f t="shared" si="2"/>
        <v>0</v>
      </c>
      <c r="AH15" s="104">
        <f t="shared" si="2"/>
        <v>0</v>
      </c>
      <c r="AI15" s="208">
        <f t="shared" si="2"/>
        <v>0</v>
      </c>
      <c r="AJ15" s="104">
        <f>SUM(AJ9:AJ14)</f>
        <v>0</v>
      </c>
      <c r="AK15" s="208">
        <f>SUM(AK9:AK14)</f>
        <v>0</v>
      </c>
      <c r="AL15" s="104">
        <f t="shared" si="2"/>
        <v>0</v>
      </c>
      <c r="AM15" s="208">
        <f t="shared" si="2"/>
        <v>0</v>
      </c>
      <c r="AN15" s="104">
        <f t="shared" ref="AN15:AS15" si="4">SUM(AN9:AN14)</f>
        <v>106</v>
      </c>
      <c r="AO15" s="208">
        <f t="shared" si="4"/>
        <v>2157.4</v>
      </c>
      <c r="AP15" s="104">
        <f t="shared" si="4"/>
        <v>0</v>
      </c>
      <c r="AQ15" s="208">
        <f t="shared" si="4"/>
        <v>0</v>
      </c>
      <c r="AR15" s="104">
        <f t="shared" si="4"/>
        <v>0</v>
      </c>
      <c r="AS15" s="208">
        <f t="shared" si="4"/>
        <v>0</v>
      </c>
      <c r="AT15" s="104">
        <f t="shared" ref="AT15:BN15" si="5">SUM(AT9:AT14)</f>
        <v>94</v>
      </c>
      <c r="AU15" s="208">
        <f t="shared" si="5"/>
        <v>4188.6000000000004</v>
      </c>
      <c r="AV15" s="104">
        <f t="shared" si="5"/>
        <v>0</v>
      </c>
      <c r="AW15" s="208">
        <f t="shared" si="5"/>
        <v>0</v>
      </c>
      <c r="AX15" s="104">
        <f t="shared" si="5"/>
        <v>21</v>
      </c>
      <c r="AY15" s="208">
        <f t="shared" si="5"/>
        <v>215</v>
      </c>
      <c r="AZ15" s="104">
        <f t="shared" si="5"/>
        <v>0</v>
      </c>
      <c r="BA15" s="208">
        <f t="shared" si="5"/>
        <v>0</v>
      </c>
      <c r="BB15" s="104">
        <f>SUM(BB9:BB14)</f>
        <v>0</v>
      </c>
      <c r="BC15" s="208">
        <f>SUM(BC9:BC14)</f>
        <v>0</v>
      </c>
      <c r="BD15" s="104">
        <f t="shared" si="5"/>
        <v>0</v>
      </c>
      <c r="BE15" s="208">
        <f t="shared" si="5"/>
        <v>0</v>
      </c>
      <c r="BF15" s="104">
        <f>SUM(BF9:BF14)</f>
        <v>0</v>
      </c>
      <c r="BG15" s="208">
        <f>SUM(BG9:BG14)</f>
        <v>0</v>
      </c>
      <c r="BH15" s="104">
        <f t="shared" si="5"/>
        <v>0</v>
      </c>
      <c r="BI15" s="208">
        <f t="shared" si="5"/>
        <v>0</v>
      </c>
      <c r="BJ15" s="104">
        <f t="shared" si="5"/>
        <v>0</v>
      </c>
      <c r="BK15" s="208">
        <f t="shared" si="5"/>
        <v>0</v>
      </c>
      <c r="BL15" s="104">
        <f>SUM(BL9:BL14)</f>
        <v>0</v>
      </c>
      <c r="BM15" s="208">
        <f>SUM(BM9:BM14)</f>
        <v>0</v>
      </c>
      <c r="BN15" s="104">
        <f t="shared" si="5"/>
        <v>0</v>
      </c>
      <c r="BO15" s="212">
        <f>SUM(BO9:BO14)</f>
        <v>0</v>
      </c>
      <c r="BP15" s="103">
        <f>SUMIF(F$8:BO$8,"個数",F15:BO15)</f>
        <v>221</v>
      </c>
      <c r="BQ15" s="213">
        <f>SUMIF(F$8:BO$8,"施工長",F15:BO15)</f>
        <v>6561</v>
      </c>
      <c r="BS15"/>
      <c r="BT15"/>
      <c r="BU15"/>
      <c r="BV15"/>
      <c r="BW15"/>
    </row>
    <row r="16" spans="1:80" ht="11.4" customHeight="1">
      <c r="BS16"/>
      <c r="BT16"/>
      <c r="BU16"/>
      <c r="BV16"/>
      <c r="BW16"/>
      <c r="CB16" s="106"/>
    </row>
    <row r="17" spans="2:80" ht="11.4" customHeight="1">
      <c r="D17" s="107"/>
      <c r="E17" s="108"/>
      <c r="BS17"/>
      <c r="BT17"/>
      <c r="BU17"/>
      <c r="BV17"/>
      <c r="BW17"/>
      <c r="CB17" s="106"/>
    </row>
    <row r="18" spans="2:80" ht="11.4" customHeight="1"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S18"/>
      <c r="BT18"/>
      <c r="BU18"/>
      <c r="BV18"/>
      <c r="BW18"/>
      <c r="CB18" s="110"/>
    </row>
    <row r="19" spans="2:80" ht="11.4" customHeight="1">
      <c r="BS19"/>
      <c r="BT19"/>
      <c r="BU19"/>
      <c r="BV19"/>
      <c r="BW19"/>
      <c r="CB19" s="106"/>
    </row>
    <row r="20" spans="2:80" ht="11.4" customHeight="1">
      <c r="BS20"/>
      <c r="BT20"/>
      <c r="BU20"/>
      <c r="BV20"/>
      <c r="BW20"/>
      <c r="CB20" s="106"/>
    </row>
    <row r="21" spans="2:80" ht="11.4" customHeight="1">
      <c r="BS21"/>
      <c r="BT21"/>
      <c r="BU21"/>
      <c r="BV21"/>
      <c r="BW21"/>
      <c r="CB21" s="106"/>
    </row>
    <row r="22" spans="2:80" ht="11.4" customHeight="1">
      <c r="BS22"/>
      <c r="BT22"/>
      <c r="BU22"/>
      <c r="BV22"/>
      <c r="BW22"/>
    </row>
    <row r="23" spans="2:80" ht="11.4" customHeight="1">
      <c r="BS23"/>
      <c r="BT23"/>
      <c r="BU23"/>
      <c r="BV23"/>
      <c r="BW23"/>
    </row>
    <row r="24" spans="2:80" ht="11.4" customHeight="1">
      <c r="B24" s="111"/>
      <c r="C24" s="112"/>
      <c r="BS24"/>
      <c r="BT24"/>
      <c r="BU24"/>
      <c r="BV24"/>
      <c r="BW24"/>
    </row>
    <row r="25" spans="2:80" ht="13.2">
      <c r="BS25"/>
      <c r="BT25"/>
      <c r="BU25"/>
      <c r="BV25"/>
      <c r="BW25"/>
    </row>
    <row r="26" spans="2:80" ht="13.2">
      <c r="BS26"/>
      <c r="BT26"/>
      <c r="BU26"/>
      <c r="BV26"/>
      <c r="BW26"/>
    </row>
    <row r="27" spans="2:80" ht="13.2">
      <c r="BS27"/>
      <c r="BT27"/>
      <c r="BU27"/>
      <c r="BV27"/>
      <c r="BW27"/>
    </row>
    <row r="28" spans="2:80" ht="13.2">
      <c r="BS28"/>
      <c r="BT28"/>
      <c r="BU28"/>
      <c r="BV28"/>
      <c r="BW28"/>
    </row>
    <row r="29" spans="2:80" ht="13.2">
      <c r="BS29"/>
      <c r="BT29"/>
      <c r="BU29"/>
      <c r="BV29"/>
      <c r="BW29"/>
    </row>
    <row r="30" spans="2:80" ht="13.2">
      <c r="BS30"/>
      <c r="BT30"/>
      <c r="BU30"/>
      <c r="BV30"/>
      <c r="BW30"/>
    </row>
    <row r="31" spans="2:80" ht="13.2">
      <c r="BS31"/>
      <c r="BT31"/>
      <c r="BU31"/>
      <c r="BV31"/>
      <c r="BW31"/>
    </row>
    <row r="32" spans="2:80" ht="13.2">
      <c r="BS32"/>
      <c r="BT32"/>
      <c r="BU32"/>
      <c r="BV32"/>
      <c r="BW32"/>
    </row>
    <row r="33" spans="71:75" ht="13.2">
      <c r="BS33"/>
      <c r="BT33"/>
      <c r="BU33"/>
      <c r="BV33"/>
      <c r="BW33"/>
    </row>
    <row r="34" spans="71:75" ht="13.2">
      <c r="BS34"/>
      <c r="BT34"/>
      <c r="BU34"/>
      <c r="BV34"/>
      <c r="BW34"/>
    </row>
    <row r="35" spans="71:75" ht="13.2">
      <c r="BS35"/>
      <c r="BT35"/>
      <c r="BU35"/>
      <c r="BV35"/>
      <c r="BW35"/>
    </row>
    <row r="36" spans="71:75" ht="13.2">
      <c r="BS36"/>
      <c r="BT36"/>
      <c r="BU36"/>
      <c r="BV36"/>
      <c r="BW36"/>
    </row>
    <row r="37" spans="71:75" ht="13.2">
      <c r="BS37"/>
      <c r="BT37"/>
      <c r="BU37"/>
      <c r="BV37"/>
      <c r="BW37"/>
    </row>
    <row r="38" spans="71:75" ht="13.2">
      <c r="BS38"/>
      <c r="BT38"/>
      <c r="BU38"/>
      <c r="BV38"/>
      <c r="BW38"/>
    </row>
    <row r="39" spans="71:75" ht="13.2">
      <c r="BS39"/>
      <c r="BT39"/>
      <c r="BU39"/>
      <c r="BV39"/>
      <c r="BW39"/>
    </row>
    <row r="40" spans="71:75" ht="13.2">
      <c r="BS40"/>
      <c r="BT40"/>
      <c r="BU40"/>
      <c r="BV40"/>
      <c r="BW40"/>
    </row>
    <row r="41" spans="71:75" ht="13.2">
      <c r="BS41"/>
      <c r="BT41"/>
      <c r="BU41"/>
      <c r="BV41"/>
      <c r="BW41"/>
    </row>
    <row r="42" spans="71:75" ht="13.2">
      <c r="BS42"/>
      <c r="BT42"/>
      <c r="BU42"/>
      <c r="BV42"/>
      <c r="BW42"/>
    </row>
    <row r="43" spans="71:75" ht="13.2">
      <c r="BS43"/>
      <c r="BT43"/>
      <c r="BU43"/>
      <c r="BV43"/>
      <c r="BW43"/>
    </row>
    <row r="44" spans="71:75" ht="13.2">
      <c r="BS44"/>
      <c r="BT44"/>
      <c r="BU44"/>
      <c r="BV44"/>
      <c r="BW44"/>
    </row>
    <row r="45" spans="71:75" ht="13.2">
      <c r="BS45"/>
      <c r="BT45"/>
      <c r="BU45"/>
      <c r="BV45"/>
      <c r="BW45"/>
    </row>
    <row r="46" spans="71:75" ht="13.2">
      <c r="BS46"/>
      <c r="BT46"/>
      <c r="BU46"/>
      <c r="BV46"/>
      <c r="BW46"/>
    </row>
    <row r="47" spans="71:75" ht="13.2">
      <c r="BS47"/>
      <c r="BT47"/>
      <c r="BU47"/>
      <c r="BV47"/>
      <c r="BW47"/>
    </row>
    <row r="48" spans="71:75" ht="13.2">
      <c r="BS48"/>
      <c r="BT48"/>
      <c r="BU48"/>
      <c r="BV48"/>
      <c r="BW48"/>
    </row>
  </sheetData>
  <mergeCells count="68">
    <mergeCell ref="A5:E6"/>
    <mergeCell ref="F6:G6"/>
    <mergeCell ref="BJ6:BK6"/>
    <mergeCell ref="BH6:BI6"/>
    <mergeCell ref="BN6:BO6"/>
    <mergeCell ref="AZ6:BA6"/>
    <mergeCell ref="BP6:BQ6"/>
    <mergeCell ref="L6:M6"/>
    <mergeCell ref="H6:I6"/>
    <mergeCell ref="T6:U6"/>
    <mergeCell ref="V6:W6"/>
    <mergeCell ref="BL6:BM6"/>
    <mergeCell ref="AB6:AC6"/>
    <mergeCell ref="AJ6:AK6"/>
    <mergeCell ref="AV6:AW6"/>
    <mergeCell ref="AX6:AY6"/>
    <mergeCell ref="P6:Q6"/>
    <mergeCell ref="BF6:BG6"/>
    <mergeCell ref="AD6:AE6"/>
    <mergeCell ref="BB6:BC6"/>
    <mergeCell ref="AT6:AU6"/>
    <mergeCell ref="BD6:BE6"/>
    <mergeCell ref="A1:BQ1"/>
    <mergeCell ref="F5:BQ5"/>
    <mergeCell ref="BN7:BO7"/>
    <mergeCell ref="BP7:BQ7"/>
    <mergeCell ref="A7:E7"/>
    <mergeCell ref="F7:G7"/>
    <mergeCell ref="BJ7:BK7"/>
    <mergeCell ref="BH7:BI7"/>
    <mergeCell ref="L7:M7"/>
    <mergeCell ref="AR7:AS7"/>
    <mergeCell ref="P7:Q7"/>
    <mergeCell ref="Z6:AA6"/>
    <mergeCell ref="Z7:AA7"/>
    <mergeCell ref="X6:Y6"/>
    <mergeCell ref="X7:Y7"/>
    <mergeCell ref="AL6:AM6"/>
    <mergeCell ref="AL7:AM7"/>
    <mergeCell ref="AJ7:AK7"/>
    <mergeCell ref="R7:S7"/>
    <mergeCell ref="T7:U7"/>
    <mergeCell ref="BF7:BG7"/>
    <mergeCell ref="AZ7:BA7"/>
    <mergeCell ref="AV7:AW7"/>
    <mergeCell ref="AX7:AY7"/>
    <mergeCell ref="AP7:AQ7"/>
    <mergeCell ref="AB7:AC7"/>
    <mergeCell ref="AD7:AE7"/>
    <mergeCell ref="BB7:BC7"/>
    <mergeCell ref="AT7:AU7"/>
    <mergeCell ref="AN7:AO7"/>
    <mergeCell ref="BL7:BM7"/>
    <mergeCell ref="V7:W7"/>
    <mergeCell ref="J6:K6"/>
    <mergeCell ref="H7:I7"/>
    <mergeCell ref="J7:K7"/>
    <mergeCell ref="N6:O6"/>
    <mergeCell ref="N7:O7"/>
    <mergeCell ref="R6:S6"/>
    <mergeCell ref="BD7:BE7"/>
    <mergeCell ref="AN6:AO6"/>
    <mergeCell ref="AR6:AS6"/>
    <mergeCell ref="AF6:AG6"/>
    <mergeCell ref="AF7:AG7"/>
    <mergeCell ref="AH6:AI6"/>
    <mergeCell ref="AH7:AI7"/>
    <mergeCell ref="AP6:AQ6"/>
  </mergeCells>
  <phoneticPr fontId="2"/>
  <conditionalFormatting sqref="A9:BP10 A14:BP14">
    <cfRule type="expression" dxfId="4" priority="2" stopIfTrue="1">
      <formula>$A9="消去"</formula>
    </cfRule>
  </conditionalFormatting>
  <conditionalFormatting sqref="A11:BP13">
    <cfRule type="expression" dxfId="3" priority="1" stopIfTrue="1">
      <formula>$A11="消去"</formula>
    </cfRule>
  </conditionalFormatting>
  <pageMargins left="0.75" right="0.75" top="1" bottom="1" header="0.51200000000000001" footer="0.5120000000000000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4" customWidth="1"/>
    <col min="2" max="2" width="5.21875" style="114" bestFit="1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A1" s="113" t="s">
        <v>63</v>
      </c>
      <c r="B1" s="113"/>
      <c r="C1" s="114" t="str">
        <f>"("&amp;表紙等_署用!H1&amp;")"</f>
        <v>(№ 8-27)</v>
      </c>
      <c r="J1" s="116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1"/>
      <c r="H3" s="162"/>
      <c r="I3" s="161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4"/>
      <c r="H4" s="125"/>
      <c r="I4" s="124"/>
      <c r="J4" s="294"/>
      <c r="K4" s="304"/>
      <c r="L4" s="310"/>
      <c r="M4" s="313"/>
    </row>
    <row r="5" spans="1:14">
      <c r="A5" s="183">
        <f>K5</f>
        <v>0</v>
      </c>
      <c r="B5" s="118" t="str">
        <f>IF(A5="〃","〃","新規")</f>
        <v>新規</v>
      </c>
      <c r="C5" s="118">
        <f>L5</f>
        <v>0</v>
      </c>
      <c r="D5" s="118">
        <f>M5</f>
        <v>0</v>
      </c>
      <c r="E5" s="118"/>
      <c r="F5" s="118"/>
      <c r="G5" s="118"/>
      <c r="H5" s="118"/>
      <c r="I5" s="118"/>
      <c r="J5" s="126"/>
      <c r="K5" s="117"/>
      <c r="L5" s="118"/>
      <c r="M5" s="118"/>
      <c r="N5" s="114" t="str">
        <f>ASC(J5)</f>
        <v/>
      </c>
    </row>
    <row r="6" spans="1:14">
      <c r="A6" s="127" t="str">
        <f ca="1">IF(OFFSET(K6,-1,)=K6,"〃",K6)</f>
        <v>〃</v>
      </c>
      <c r="B6" s="121" t="str">
        <f ca="1">IF(A6="〃","〃","新規")</f>
        <v>〃</v>
      </c>
      <c r="C6" s="121" t="str">
        <f ca="1">IF(OFFSET(L6,-1,)=L6,"〃",L6)</f>
        <v>〃</v>
      </c>
      <c r="D6" s="121" t="str">
        <f ca="1">IF(OFFSET(M6,-1,)=M6,"〃",M6)</f>
        <v>〃</v>
      </c>
      <c r="E6" s="121"/>
      <c r="F6" s="121"/>
      <c r="G6" s="121"/>
      <c r="H6" s="121"/>
      <c r="I6" s="121"/>
      <c r="J6" s="128"/>
      <c r="K6" s="127"/>
      <c r="L6" s="121"/>
      <c r="M6" s="121"/>
      <c r="N6" s="114" t="str">
        <f>ASC(J6)</f>
        <v/>
      </c>
    </row>
    <row r="7" spans="1:14" ht="13.8" thickBot="1">
      <c r="A7" s="181" t="str">
        <f ca="1">IF(OFFSET(K7,-1,)=K7,"〃",K7)</f>
        <v>〃</v>
      </c>
      <c r="B7" s="180" t="str">
        <f ca="1">IF(A7="〃","〃","新規")</f>
        <v>〃</v>
      </c>
      <c r="C7" s="180" t="str">
        <f ca="1">IF(OFFSET(L7,-1,)=L7,"〃",L7)</f>
        <v>〃</v>
      </c>
      <c r="D7" s="180" t="str">
        <f ca="1">IF(OFFSET(M7,-1,)=M7,"〃",M7)</f>
        <v>〃</v>
      </c>
      <c r="E7" s="180"/>
      <c r="F7" s="180"/>
      <c r="G7" s="180"/>
      <c r="H7" s="180"/>
      <c r="I7" s="180"/>
      <c r="J7" s="182"/>
      <c r="K7" s="127"/>
      <c r="L7" s="121"/>
      <c r="M7" s="121"/>
      <c r="N7" s="114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8">
        <v>0</v>
      </c>
      <c r="F8" s="149"/>
      <c r="G8" s="150">
        <f>IF(ISERROR(FIND("図示", G3)), IF(ISERROR(FIND("削除", G3)), SUMPRODUCT((ISNUMBER(FIND("横断歩道　実線",$E5:$E7)))*(G5:G7&lt;&gt;""), $F5:$F7), 0), SUMIF(G5:G7,"&gt;0",$F5:$F7))</f>
        <v>0</v>
      </c>
      <c r="H8" s="150">
        <f>IF(ISERROR(FIND("図示", H3)), IF(ISERROR(FIND("削除", H3)), SUMPRODUCT((ISNUMBER(FIND("横断歩道　実線",$E5:$E7)))*(H5:H7&lt;&gt;""), $F5:$F7), 0), SUMIF(H5:H7,"&gt;0",$F5:$F7))</f>
        <v>0</v>
      </c>
      <c r="I8" s="150">
        <f>IF(ISERROR(FIND("図示", I3)), IF(ISERROR(FIND("削除", I3)), SUMPRODUCT((ISNUMBER(FIND("横断歩道　実線",$E5:$E7)))*(I5:I7&lt;&gt;""), $F5:$F7), 0), SUMIF(I5:I7,"&gt;0",$F5:$F7))</f>
        <v>0</v>
      </c>
      <c r="J8" s="130"/>
    </row>
    <row r="9" spans="1:14" ht="18" customHeight="1" thickBot="1">
      <c r="A9" s="297"/>
      <c r="B9" s="298"/>
      <c r="C9" s="298"/>
      <c r="D9" s="300"/>
      <c r="E9" s="151"/>
      <c r="F9" s="152"/>
      <c r="G9" s="153">
        <f>SUM(G5:G7)</f>
        <v>0</v>
      </c>
      <c r="H9" s="153">
        <f>SUM(H5:H7)</f>
        <v>0</v>
      </c>
      <c r="I9" s="153">
        <f>SUM(I5:I7)</f>
        <v>0</v>
      </c>
      <c r="J9" s="131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4" customWidth="1"/>
    <col min="2" max="2" width="5.21875" style="114" bestFit="1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A1" s="113" t="s">
        <v>63</v>
      </c>
      <c r="B1" s="113"/>
      <c r="C1" s="114" t="str">
        <f>"("&amp;表紙等_署用!H1&amp;")"</f>
        <v>(№ 8-27)</v>
      </c>
      <c r="J1" s="116" t="s">
        <v>142</v>
      </c>
      <c r="K1" s="301" t="s">
        <v>141</v>
      </c>
      <c r="L1" s="301"/>
      <c r="M1" s="301"/>
    </row>
    <row r="2" spans="1:14">
      <c r="A2" s="302" t="s">
        <v>65</v>
      </c>
      <c r="B2" s="305" t="s">
        <v>66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14"/>
      <c r="K2" s="302" t="s">
        <v>65</v>
      </c>
      <c r="L2" s="308" t="s">
        <v>67</v>
      </c>
      <c r="M2" s="311" t="s">
        <v>68</v>
      </c>
    </row>
    <row r="3" spans="1:14">
      <c r="A3" s="303"/>
      <c r="B3" s="306"/>
      <c r="C3" s="309"/>
      <c r="D3" s="312"/>
      <c r="E3" s="312" t="s">
        <v>70</v>
      </c>
      <c r="F3" s="291" t="s">
        <v>71</v>
      </c>
      <c r="G3" s="161"/>
      <c r="H3" s="162"/>
      <c r="I3" s="161"/>
      <c r="J3" s="293" t="s">
        <v>72</v>
      </c>
      <c r="K3" s="303"/>
      <c r="L3" s="309"/>
      <c r="M3" s="312"/>
    </row>
    <row r="4" spans="1:14" ht="13.8" thickBot="1">
      <c r="A4" s="304"/>
      <c r="B4" s="307"/>
      <c r="C4" s="310"/>
      <c r="D4" s="313"/>
      <c r="E4" s="313"/>
      <c r="F4" s="292"/>
      <c r="G4" s="124"/>
      <c r="H4" s="125"/>
      <c r="I4" s="124"/>
      <c r="J4" s="294"/>
      <c r="K4" s="304"/>
      <c r="L4" s="310"/>
      <c r="M4" s="313"/>
    </row>
    <row r="5" spans="1:14">
      <c r="A5" s="183">
        <f>K5</f>
        <v>0</v>
      </c>
      <c r="B5" s="118" t="str">
        <f>IF(A5="〃","〃","新規")</f>
        <v>新規</v>
      </c>
      <c r="C5" s="118">
        <f>L5</f>
        <v>0</v>
      </c>
      <c r="D5" s="118">
        <f>M5</f>
        <v>0</v>
      </c>
      <c r="E5" s="118"/>
      <c r="F5" s="118"/>
      <c r="G5" s="118"/>
      <c r="H5" s="118"/>
      <c r="I5" s="118"/>
      <c r="J5" s="126"/>
      <c r="K5" s="117"/>
      <c r="L5" s="118"/>
      <c r="M5" s="118"/>
      <c r="N5" s="114" t="str">
        <f>ASC(J5)</f>
        <v/>
      </c>
    </row>
    <row r="6" spans="1:14">
      <c r="A6" s="127" t="str">
        <f ca="1">IF(OFFSET(K6,-1,)=K6,"〃",K6)</f>
        <v>〃</v>
      </c>
      <c r="B6" s="121" t="str">
        <f ca="1">IF(A6="〃","〃","新規")</f>
        <v>〃</v>
      </c>
      <c r="C6" s="121" t="str">
        <f ca="1">IF(OFFSET(L6,-1,)=L6,"〃",L6)</f>
        <v>〃</v>
      </c>
      <c r="D6" s="121" t="str">
        <f ca="1">IF(OFFSET(M6,-1,)=M6,"〃",M6)</f>
        <v>〃</v>
      </c>
      <c r="E6" s="121"/>
      <c r="F6" s="121"/>
      <c r="G6" s="121"/>
      <c r="H6" s="121"/>
      <c r="I6" s="121"/>
      <c r="J6" s="128"/>
      <c r="K6" s="127"/>
      <c r="L6" s="121"/>
      <c r="M6" s="121"/>
      <c r="N6" s="114" t="str">
        <f>ASC(J6)</f>
        <v/>
      </c>
    </row>
    <row r="7" spans="1:14" ht="13.8" thickBot="1">
      <c r="A7" s="181" t="str">
        <f ca="1">IF(OFFSET(K7,-1,)=K7,"〃",K7)</f>
        <v>〃</v>
      </c>
      <c r="B7" s="180" t="str">
        <f ca="1">IF(A7="〃","〃","新規")</f>
        <v>〃</v>
      </c>
      <c r="C7" s="180" t="str">
        <f ca="1">IF(OFFSET(L7,-1,)=L7,"〃",L7)</f>
        <v>〃</v>
      </c>
      <c r="D7" s="180" t="str">
        <f ca="1">IF(OFFSET(M7,-1,)=M7,"〃",M7)</f>
        <v>〃</v>
      </c>
      <c r="E7" s="180"/>
      <c r="F7" s="180"/>
      <c r="G7" s="180"/>
      <c r="H7" s="180"/>
      <c r="I7" s="180"/>
      <c r="J7" s="182"/>
      <c r="K7" s="127"/>
      <c r="L7" s="121"/>
      <c r="M7" s="121"/>
      <c r="N7" s="114" t="str">
        <f>ASC(J7)</f>
        <v/>
      </c>
    </row>
    <row r="8" spans="1:14" ht="17.25" customHeight="1">
      <c r="A8" s="295" t="str">
        <f>警察署名</f>
        <v>凸凹</v>
      </c>
      <c r="B8" s="296"/>
      <c r="C8" s="296"/>
      <c r="D8" s="299" t="s">
        <v>73</v>
      </c>
      <c r="E8" s="148"/>
      <c r="F8" s="149"/>
      <c r="G8" s="150">
        <f>IF(ISERROR(FIND("図示", G3)), IF(ISERROR(FIND("削除", G3)), SUMPRODUCT((ISNUMBER(FIND("横断歩道　実線",$E5:$E7)))*(G5:G7&lt;&gt;""), $F5:$F7), 0), SUMIF(G5:G7,"&gt;0",$F5:$F7))</f>
        <v>0</v>
      </c>
      <c r="H8" s="150">
        <f>IF(ISERROR(FIND("図示", H3)), IF(ISERROR(FIND("削除", H3)), SUMPRODUCT((ISNUMBER(FIND("横断歩道　実線",$E5:$E7)))*(H5:H7&lt;&gt;""), $F5:$F7), 0), SUMIF(H5:H7,"&gt;0",$F5:$F7))</f>
        <v>0</v>
      </c>
      <c r="I8" s="150">
        <f>IF(ISERROR(FIND("図示", I3)), IF(ISERROR(FIND("削除", I3)), SUMPRODUCT((ISNUMBER(FIND("横断歩道　実線",$E5:$E7)))*(I5:I7&lt;&gt;""), $F5:$F7), 0), SUMIF(I5:I7,"&gt;0",$F5:$F7))</f>
        <v>0</v>
      </c>
      <c r="J8" s="130"/>
    </row>
    <row r="9" spans="1:14" ht="18" customHeight="1" thickBot="1">
      <c r="A9" s="297"/>
      <c r="B9" s="298"/>
      <c r="C9" s="298"/>
      <c r="D9" s="300"/>
      <c r="E9" s="151"/>
      <c r="F9" s="152"/>
      <c r="G9" s="153">
        <f>SUM(G5:G7)</f>
        <v>0</v>
      </c>
      <c r="H9" s="153">
        <f>SUM(H5:H7)</f>
        <v>0</v>
      </c>
      <c r="I9" s="153">
        <f>SUM(I5:I7)</f>
        <v>0</v>
      </c>
      <c r="J9" s="131"/>
    </row>
  </sheetData>
  <mergeCells count="14">
    <mergeCell ref="M2:M4"/>
    <mergeCell ref="K1:M1"/>
    <mergeCell ref="A8:C9"/>
    <mergeCell ref="D8:D9"/>
    <mergeCell ref="G2:J2"/>
    <mergeCell ref="E3:E4"/>
    <mergeCell ref="F3:F4"/>
    <mergeCell ref="J3:J4"/>
    <mergeCell ref="A2:A4"/>
    <mergeCell ref="B2:B4"/>
    <mergeCell ref="C2:C4"/>
    <mergeCell ref="D2:D4"/>
    <mergeCell ref="K2:K4"/>
    <mergeCell ref="L2:L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4" customWidth="1"/>
    <col min="2" max="2" width="9" style="114"/>
    <col min="3" max="3" width="25.6640625" style="115" customWidth="1"/>
    <col min="4" max="4" width="13.44140625" style="114" customWidth="1"/>
    <col min="5" max="5" width="3.44140625" style="114" bestFit="1" customWidth="1"/>
    <col min="6" max="8" width="10.6640625" style="114" customWidth="1"/>
    <col min="9" max="9" width="22.44140625" style="115" customWidth="1"/>
    <col min="10" max="11" width="37.33203125" style="114" customWidth="1"/>
    <col min="12" max="12" width="100.6640625" style="115" customWidth="1"/>
    <col min="13" max="16384" width="9" style="114"/>
  </cols>
  <sheetData>
    <row r="1" spans="1:13" ht="19.8" thickBot="1">
      <c r="A1" s="113" t="s">
        <v>74</v>
      </c>
      <c r="B1" s="114" t="str">
        <f>"("&amp;表紙等_署用!H1&amp;")"</f>
        <v>(№ 8-27)</v>
      </c>
      <c r="I1" s="116" t="s">
        <v>142</v>
      </c>
      <c r="J1" s="301" t="s">
        <v>141</v>
      </c>
      <c r="K1" s="301"/>
      <c r="L1" s="301"/>
    </row>
    <row r="2" spans="1:13">
      <c r="A2" s="318" t="s">
        <v>75</v>
      </c>
      <c r="B2" s="308" t="s">
        <v>67</v>
      </c>
      <c r="C2" s="311" t="s">
        <v>68</v>
      </c>
      <c r="D2" s="119" t="s">
        <v>69</v>
      </c>
      <c r="E2" s="120"/>
      <c r="F2" s="308" t="s">
        <v>39</v>
      </c>
      <c r="G2" s="308"/>
      <c r="H2" s="308"/>
      <c r="I2" s="314"/>
      <c r="J2" s="318" t="s">
        <v>75</v>
      </c>
      <c r="K2" s="308" t="s">
        <v>67</v>
      </c>
      <c r="L2" s="311" t="s">
        <v>68</v>
      </c>
    </row>
    <row r="3" spans="1:13">
      <c r="A3" s="319"/>
      <c r="B3" s="309"/>
      <c r="C3" s="312"/>
      <c r="D3" s="312" t="s">
        <v>70</v>
      </c>
      <c r="E3" s="291" t="s">
        <v>71</v>
      </c>
      <c r="F3" s="122"/>
      <c r="G3" s="123"/>
      <c r="H3" s="122"/>
      <c r="I3" s="293" t="s">
        <v>72</v>
      </c>
      <c r="J3" s="319"/>
      <c r="K3" s="309"/>
      <c r="L3" s="312"/>
    </row>
    <row r="4" spans="1:13" ht="13.8" thickBot="1">
      <c r="A4" s="320"/>
      <c r="B4" s="310"/>
      <c r="C4" s="313"/>
      <c r="D4" s="313"/>
      <c r="E4" s="292"/>
      <c r="F4" s="124"/>
      <c r="G4" s="125"/>
      <c r="H4" s="124"/>
      <c r="I4" s="294"/>
      <c r="J4" s="320"/>
      <c r="K4" s="310"/>
      <c r="L4" s="313"/>
    </row>
    <row r="5" spans="1:13">
      <c r="A5" s="117">
        <f>J5</f>
        <v>0</v>
      </c>
      <c r="B5" s="118">
        <f>K5</f>
        <v>0</v>
      </c>
      <c r="C5" s="118">
        <f>L5</f>
        <v>0</v>
      </c>
      <c r="D5" s="118"/>
      <c r="E5" s="118"/>
      <c r="F5" s="118"/>
      <c r="G5" s="118"/>
      <c r="H5" s="118"/>
      <c r="I5" s="126"/>
      <c r="J5" s="117"/>
      <c r="K5" s="118"/>
      <c r="L5" s="118"/>
      <c r="M5" s="114" t="str">
        <f>ASC(I5)</f>
        <v/>
      </c>
    </row>
    <row r="6" spans="1:13">
      <c r="A6" s="127" t="str">
        <f t="shared" ref="A6:C7" ca="1" si="0">IF(OFFSET(J6,-1,)=J6,"〃",J6)</f>
        <v>〃</v>
      </c>
      <c r="B6" s="121" t="str">
        <f t="shared" ca="1" si="0"/>
        <v>〃</v>
      </c>
      <c r="C6" s="121" t="str">
        <f t="shared" ca="1" si="0"/>
        <v>〃</v>
      </c>
      <c r="D6" s="121"/>
      <c r="E6" s="121"/>
      <c r="F6" s="121"/>
      <c r="G6" s="121"/>
      <c r="H6" s="121"/>
      <c r="I6" s="128"/>
      <c r="J6" s="127"/>
      <c r="K6" s="121"/>
      <c r="L6" s="121"/>
      <c r="M6" s="114" t="str">
        <f>ASC(I6)</f>
        <v/>
      </c>
    </row>
    <row r="7" spans="1:13" ht="13.8" thickBot="1">
      <c r="A7" s="127" t="str">
        <f t="shared" ca="1" si="0"/>
        <v>〃</v>
      </c>
      <c r="B7" s="121" t="str">
        <f t="shared" ca="1" si="0"/>
        <v>〃</v>
      </c>
      <c r="C7" s="121" t="str">
        <f t="shared" ca="1" si="0"/>
        <v>〃</v>
      </c>
      <c r="D7" s="122"/>
      <c r="E7" s="122"/>
      <c r="F7" s="122"/>
      <c r="G7" s="122"/>
      <c r="H7" s="122"/>
      <c r="I7" s="129"/>
      <c r="J7" s="147"/>
      <c r="K7" s="122"/>
      <c r="L7" s="122"/>
      <c r="M7" s="114" t="str">
        <f>ASC(I7)</f>
        <v/>
      </c>
    </row>
    <row r="8" spans="1:13" ht="16.2">
      <c r="A8" s="295" t="str">
        <f>警察署名</f>
        <v>凸凹</v>
      </c>
      <c r="B8" s="296"/>
      <c r="C8" s="299" t="s">
        <v>76</v>
      </c>
      <c r="D8" s="148"/>
      <c r="E8" s="149"/>
      <c r="F8" s="150">
        <f>IF(ISERROR(FIND("図示", F3)), IF(ISERROR(FIND("削除", F3)), SUMPRODUCT((ISNUMBER(FIND("横断歩道　実線",$D5:$D7)))*(F5:F7&lt;&gt;""), $E5:$E7), 0), SUMIF(F5:F7,"&gt;0",$E5:$E7))</f>
        <v>0</v>
      </c>
      <c r="G8" s="150">
        <f>IF(ISERROR(FIND("図示", G3)), IF(ISERROR(FIND("削除", G3)), SUMPRODUCT((ISNUMBER(FIND("横断歩道　実線",$D5:$D7)))*(G5:G7&lt;&gt;""), $E5:$E7), 0), SUMIF(G5:G7,"&gt;0",$E5:$E7))</f>
        <v>0</v>
      </c>
      <c r="H8" s="150">
        <f>IF(ISERROR(FIND("図示", H3)), IF(ISERROR(FIND("削除", H3)), SUMPRODUCT((ISNUMBER(FIND("横断歩道　実線",$D5:$D7)))*(H5:H7&lt;&gt;""), $E5:$E7), 0), SUMIF(H5:H7,"&gt;0",$E5:$E7))</f>
        <v>0</v>
      </c>
      <c r="I8" s="130"/>
      <c r="J8" s="295"/>
      <c r="K8" s="296"/>
      <c r="L8" s="299"/>
    </row>
    <row r="9" spans="1:13" ht="16.8" thickBot="1">
      <c r="A9" s="297"/>
      <c r="B9" s="298"/>
      <c r="C9" s="300"/>
      <c r="D9" s="151"/>
      <c r="E9" s="152"/>
      <c r="F9" s="153">
        <f>SUM(F5:F7)</f>
        <v>0</v>
      </c>
      <c r="G9" s="153">
        <f>SUM(G5:G7)</f>
        <v>0</v>
      </c>
      <c r="H9" s="153">
        <f>SUM(H5:H7)</f>
        <v>0</v>
      </c>
      <c r="I9" s="131"/>
      <c r="J9" s="316"/>
      <c r="K9" s="317"/>
      <c r="L9" s="315"/>
    </row>
    <row r="10" spans="1:13" ht="16.2">
      <c r="A10" s="295" t="str">
        <f>警察署名</f>
        <v>凸凹</v>
      </c>
      <c r="B10" s="296"/>
      <c r="C10" s="299" t="s">
        <v>77</v>
      </c>
      <c r="D10" s="148">
        <f>場所表_新規!新規合計+更新合計</f>
        <v>0</v>
      </c>
      <c r="E10" s="149"/>
      <c r="F10" s="150">
        <f>場所表_新規!G8+場所表_更新!F8</f>
        <v>0</v>
      </c>
      <c r="G10" s="150">
        <f>場所表_新規!H8+場所表_更新!G8</f>
        <v>0</v>
      </c>
      <c r="H10" s="150">
        <f>場所表_新規!I8+場所表_更新!H8</f>
        <v>0</v>
      </c>
      <c r="I10" s="130"/>
      <c r="J10" s="316"/>
      <c r="K10" s="317"/>
      <c r="L10" s="315"/>
    </row>
    <row r="11" spans="1:13" ht="16.8" thickBot="1">
      <c r="A11" s="297"/>
      <c r="B11" s="298"/>
      <c r="C11" s="300"/>
      <c r="D11" s="151"/>
      <c r="E11" s="152"/>
      <c r="F11" s="153">
        <f>場所表_新規!G9+場所表_更新!F9</f>
        <v>0</v>
      </c>
      <c r="G11" s="153">
        <f>場所表_新規!H9+場所表_更新!G9</f>
        <v>0</v>
      </c>
      <c r="H11" s="153">
        <f>場所表_新規!I9+場所表_更新!H9</f>
        <v>0</v>
      </c>
      <c r="I11" s="131"/>
      <c r="J11" s="316"/>
      <c r="K11" s="317"/>
      <c r="L11" s="315"/>
    </row>
  </sheetData>
  <mergeCells count="19">
    <mergeCell ref="J1:L1"/>
    <mergeCell ref="L2:L4"/>
    <mergeCell ref="F2:I2"/>
    <mergeCell ref="D3:D4"/>
    <mergeCell ref="E3:E4"/>
    <mergeCell ref="A10:B11"/>
    <mergeCell ref="C10:C11"/>
    <mergeCell ref="J8:K9"/>
    <mergeCell ref="A2:A4"/>
    <mergeCell ref="B2:B4"/>
    <mergeCell ref="C2:C4"/>
    <mergeCell ref="A8:B9"/>
    <mergeCell ref="C8:C9"/>
    <mergeCell ref="L8:L9"/>
    <mergeCell ref="J10:K11"/>
    <mergeCell ref="L10:L11"/>
    <mergeCell ref="I3:I4"/>
    <mergeCell ref="J2:J4"/>
    <mergeCell ref="K2:K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98"/>
  <sheetViews>
    <sheetView showZeros="0" view="pageBreakPreview" zoomScaleNormal="100" workbookViewId="0">
      <selection activeCell="K57" sqref="K57"/>
    </sheetView>
  </sheetViews>
  <sheetFormatPr defaultColWidth="9" defaultRowHeight="13.2"/>
  <cols>
    <col min="1" max="1" width="9" style="114"/>
    <col min="2" max="2" width="22.33203125" style="114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10" width="10.6640625" style="114" customWidth="1"/>
    <col min="11" max="11" width="22.44140625" style="115" customWidth="1"/>
    <col min="12" max="13" width="37.33203125" style="114" customWidth="1"/>
    <col min="14" max="14" width="100.6640625" style="115" customWidth="1"/>
    <col min="15" max="16384" width="9" style="114"/>
  </cols>
  <sheetData>
    <row r="1" spans="1:15" ht="19.8" thickBot="1">
      <c r="B1" s="113" t="s">
        <v>74</v>
      </c>
      <c r="C1" s="114" t="str">
        <f>"("&amp;表紙等_署用!H1&amp;")"</f>
        <v>(№ 8-27)</v>
      </c>
      <c r="K1" s="116" t="s">
        <v>98</v>
      </c>
      <c r="L1" s="301" t="s">
        <v>141</v>
      </c>
      <c r="M1" s="301"/>
      <c r="N1" s="301"/>
    </row>
    <row r="2" spans="1:15">
      <c r="B2" s="318" t="s">
        <v>75</v>
      </c>
      <c r="C2" s="308" t="s">
        <v>67</v>
      </c>
      <c r="D2" s="311" t="s">
        <v>68</v>
      </c>
      <c r="E2" s="119" t="s">
        <v>69</v>
      </c>
      <c r="F2" s="120"/>
      <c r="G2" s="308" t="s">
        <v>39</v>
      </c>
      <c r="H2" s="308"/>
      <c r="I2" s="308"/>
      <c r="J2" s="308"/>
      <c r="K2" s="314"/>
      <c r="L2" s="318" t="s">
        <v>75</v>
      </c>
      <c r="M2" s="308" t="s">
        <v>67</v>
      </c>
      <c r="N2" s="311" t="s">
        <v>68</v>
      </c>
    </row>
    <row r="3" spans="1:15" ht="39.6">
      <c r="B3" s="319"/>
      <c r="C3" s="309"/>
      <c r="D3" s="312"/>
      <c r="E3" s="312" t="s">
        <v>70</v>
      </c>
      <c r="F3" s="291" t="s">
        <v>71</v>
      </c>
      <c r="G3" s="122" t="s">
        <v>154</v>
      </c>
      <c r="H3" s="123" t="s">
        <v>157</v>
      </c>
      <c r="I3" s="123" t="s">
        <v>160</v>
      </c>
      <c r="J3" s="122" t="s">
        <v>161</v>
      </c>
      <c r="K3" s="293" t="s">
        <v>72</v>
      </c>
      <c r="L3" s="319"/>
      <c r="M3" s="309"/>
      <c r="N3" s="312"/>
    </row>
    <row r="4" spans="1:15" ht="13.8" thickBot="1">
      <c r="B4" s="320"/>
      <c r="C4" s="310"/>
      <c r="D4" s="313"/>
      <c r="E4" s="313"/>
      <c r="F4" s="292"/>
      <c r="G4" s="124" t="s">
        <v>156</v>
      </c>
      <c r="H4" s="125" t="s">
        <v>156</v>
      </c>
      <c r="I4" s="125" t="s">
        <v>156</v>
      </c>
      <c r="J4" s="124" t="s">
        <v>156</v>
      </c>
      <c r="K4" s="294"/>
      <c r="L4" s="320"/>
      <c r="M4" s="310"/>
      <c r="N4" s="313"/>
    </row>
    <row r="5" spans="1:15" ht="79.2">
      <c r="A5" s="216">
        <v>1</v>
      </c>
      <c r="B5" s="117" t="str">
        <f>L5</f>
        <v>第20-7-0380</v>
      </c>
      <c r="C5" s="118" t="str">
        <f>M5</f>
        <v>市道</v>
      </c>
      <c r="D5" s="118" t="str">
        <f>N5</f>
        <v>福山市引野町1丁目15番2号先（回生陸橋北詰交差点）</v>
      </c>
      <c r="E5" s="118" t="s">
        <v>164</v>
      </c>
      <c r="F5" s="118">
        <v>3</v>
      </c>
      <c r="G5" s="118">
        <v>36</v>
      </c>
      <c r="H5" s="118"/>
      <c r="I5" s="118"/>
      <c r="J5" s="118"/>
      <c r="K5" s="126" t="s">
        <v>165</v>
      </c>
      <c r="L5" s="117" t="s">
        <v>162</v>
      </c>
      <c r="M5" s="118" t="s">
        <v>163</v>
      </c>
      <c r="N5" s="118" t="s">
        <v>149</v>
      </c>
      <c r="O5" s="114" t="str">
        <f>ASC(K5)</f>
        <v>2m4縞_x000D_
西側､4m3縞(西端から2,3､4縞目)_x000D_
北側､4m4縞(西端から2〜4縞目､東端から2縞目)</v>
      </c>
    </row>
    <row r="6" spans="1:15" ht="26.4">
      <c r="A6" s="216">
        <f ca="1">IF(D5="","",IF(D6="〃",A5,A5+1))</f>
        <v>1</v>
      </c>
      <c r="B6" s="127" t="str">
        <f t="shared" ref="B6:D94" ca="1" si="0">IF(OFFSET(L6,-1,)=L6,"〃",L6)</f>
        <v>〃</v>
      </c>
      <c r="C6" s="121" t="str">
        <f t="shared" ca="1" si="0"/>
        <v>〃</v>
      </c>
      <c r="D6" s="121" t="str">
        <f t="shared" ca="1" si="0"/>
        <v>〃</v>
      </c>
      <c r="E6" s="121" t="s">
        <v>166</v>
      </c>
      <c r="F6" s="121">
        <v>2</v>
      </c>
      <c r="G6" s="121">
        <v>4</v>
      </c>
      <c r="H6" s="121"/>
      <c r="I6" s="121"/>
      <c r="J6" s="121"/>
      <c r="K6" s="128" t="s">
        <v>167</v>
      </c>
      <c r="L6" s="127" t="s">
        <v>162</v>
      </c>
      <c r="M6" s="121" t="s">
        <v>163</v>
      </c>
      <c r="N6" s="121" t="s">
        <v>149</v>
      </c>
      <c r="O6" s="114" t="str">
        <f>ASC(K6)</f>
        <v>北側､2m_x000D_
南側､2m</v>
      </c>
    </row>
    <row r="7" spans="1:15" ht="39.6">
      <c r="A7" s="216">
        <f t="shared" ref="A7:A70" ca="1" si="1">IF(D6="","",IF(D7="〃",A6,A6+1))</f>
        <v>1</v>
      </c>
      <c r="B7" s="127" t="str">
        <f t="shared" ref="B7:B70" ca="1" si="2">IF(OFFSET(L7,-1,)=L7,"〃",L7)</f>
        <v>〃</v>
      </c>
      <c r="C7" s="121" t="str">
        <f t="shared" ref="C7:C70" ca="1" si="3">IF(OFFSET(M7,-1,)=M7,"〃",M7)</f>
        <v>〃</v>
      </c>
      <c r="D7" s="121" t="str">
        <f t="shared" ref="D7:D70" ca="1" si="4">IF(OFFSET(N7,-1,)=N7,"〃",N7)</f>
        <v>〃</v>
      </c>
      <c r="E7" s="121" t="s">
        <v>168</v>
      </c>
      <c r="F7" s="121">
        <v>2</v>
      </c>
      <c r="G7" s="121"/>
      <c r="H7" s="121"/>
      <c r="I7" s="121"/>
      <c r="J7" s="121">
        <v>24</v>
      </c>
      <c r="K7" s="128" t="s">
        <v>169</v>
      </c>
      <c r="L7" s="127" t="s">
        <v>162</v>
      </c>
      <c r="M7" s="121" t="s">
        <v>163</v>
      </c>
      <c r="N7" s="121" t="s">
        <v>149</v>
      </c>
      <c r="O7" s="114" t="str">
        <f t="shared" ref="O7:O70" si="5">ASC(K7)</f>
        <v>西側､4m1縞(西端)_x000D_
北側､4m1縞(西端のみ)</v>
      </c>
    </row>
    <row r="8" spans="1:15" ht="52.8">
      <c r="A8" s="216">
        <f t="shared" ca="1" si="1"/>
        <v>2</v>
      </c>
      <c r="B8" s="127" t="str">
        <f t="shared" ca="1" si="2"/>
        <v>第20-7-0284</v>
      </c>
      <c r="C8" s="121" t="str">
        <f t="shared" ca="1" si="3"/>
        <v>〃</v>
      </c>
      <c r="D8" s="121" t="str">
        <f t="shared" ca="1" si="4"/>
        <v>福山市引野町南1丁目12番北東角先交差点</v>
      </c>
      <c r="E8" s="121" t="s">
        <v>164</v>
      </c>
      <c r="F8" s="121">
        <v>2</v>
      </c>
      <c r="G8" s="121">
        <v>32</v>
      </c>
      <c r="H8" s="121"/>
      <c r="I8" s="121"/>
      <c r="J8" s="121"/>
      <c r="K8" s="128" t="s">
        <v>172</v>
      </c>
      <c r="L8" s="127" t="s">
        <v>170</v>
      </c>
      <c r="M8" s="121" t="s">
        <v>163</v>
      </c>
      <c r="N8" s="121" t="s">
        <v>171</v>
      </c>
      <c r="O8" s="114" t="str">
        <f t="shared" si="5"/>
        <v>西側､4m5縞(北端から1,2,3,6,7縞目)_x000D_
南側､4m3縞(東端から1,3,4縞目)</v>
      </c>
    </row>
    <row r="9" spans="1:15" ht="26.4">
      <c r="A9" s="216">
        <f t="shared" ca="1" si="1"/>
        <v>2</v>
      </c>
      <c r="B9" s="127" t="str">
        <f t="shared" ca="1" si="2"/>
        <v>〃</v>
      </c>
      <c r="C9" s="121" t="str">
        <f t="shared" ca="1" si="3"/>
        <v>〃</v>
      </c>
      <c r="D9" s="121" t="str">
        <f t="shared" ca="1" si="4"/>
        <v>〃</v>
      </c>
      <c r="E9" s="121" t="s">
        <v>173</v>
      </c>
      <c r="F9" s="121">
        <v>2</v>
      </c>
      <c r="G9" s="121"/>
      <c r="H9" s="121"/>
      <c r="I9" s="121">
        <v>18</v>
      </c>
      <c r="J9" s="121"/>
      <c r="K9" s="128" t="s">
        <v>174</v>
      </c>
      <c r="L9" s="127" t="s">
        <v>170</v>
      </c>
      <c r="M9" s="121" t="s">
        <v>163</v>
      </c>
      <c r="N9" s="121" t="s">
        <v>171</v>
      </c>
      <c r="O9" s="114" t="str">
        <f t="shared" si="5"/>
        <v>西側､予告ﾏｰｸ2個更新</v>
      </c>
    </row>
    <row r="10" spans="1:15" ht="26.4">
      <c r="A10" s="216">
        <f t="shared" ca="1" si="1"/>
        <v>2</v>
      </c>
      <c r="B10" s="127" t="str">
        <f t="shared" ca="1" si="2"/>
        <v>〃</v>
      </c>
      <c r="C10" s="121" t="str">
        <f t="shared" ca="1" si="3"/>
        <v>〃</v>
      </c>
      <c r="D10" s="121" t="str">
        <f t="shared" ca="1" si="4"/>
        <v>〃</v>
      </c>
      <c r="E10" s="121" t="s">
        <v>166</v>
      </c>
      <c r="F10" s="121">
        <v>2</v>
      </c>
      <c r="G10" s="121">
        <v>6.5</v>
      </c>
      <c r="H10" s="121"/>
      <c r="I10" s="121"/>
      <c r="J10" s="121"/>
      <c r="K10" s="128" t="s">
        <v>175</v>
      </c>
      <c r="L10" s="127" t="s">
        <v>170</v>
      </c>
      <c r="M10" s="121" t="s">
        <v>163</v>
      </c>
      <c r="N10" s="121" t="s">
        <v>171</v>
      </c>
      <c r="O10" s="114" t="str">
        <f t="shared" si="5"/>
        <v>西側､3m_x000D_
南側､3.5m</v>
      </c>
    </row>
    <row r="11" spans="1:15" ht="26.4">
      <c r="A11" s="216">
        <f t="shared" ca="1" si="1"/>
        <v>3</v>
      </c>
      <c r="B11" s="127" t="str">
        <f t="shared" ca="1" si="2"/>
        <v>第20-7-0697</v>
      </c>
      <c r="C11" s="121" t="str">
        <f t="shared" ca="1" si="3"/>
        <v>〃</v>
      </c>
      <c r="D11" s="121" t="str">
        <f t="shared" ca="1" si="4"/>
        <v>福山市引野町南1丁目15番1号先交差点</v>
      </c>
      <c r="E11" s="121" t="s">
        <v>164</v>
      </c>
      <c r="F11" s="121">
        <v>1</v>
      </c>
      <c r="G11" s="121">
        <v>20</v>
      </c>
      <c r="H11" s="121"/>
      <c r="I11" s="121"/>
      <c r="J11" s="121"/>
      <c r="K11" s="128" t="s">
        <v>178</v>
      </c>
      <c r="L11" s="127" t="s">
        <v>176</v>
      </c>
      <c r="M11" s="121" t="s">
        <v>163</v>
      </c>
      <c r="N11" s="121" t="s">
        <v>177</v>
      </c>
      <c r="O11" s="114" t="str">
        <f t="shared" si="5"/>
        <v>北側､4m5縞(東端から1,2縞目を除く)</v>
      </c>
    </row>
    <row r="12" spans="1:15" ht="26.4">
      <c r="A12" s="216">
        <f t="shared" ca="1" si="1"/>
        <v>3</v>
      </c>
      <c r="B12" s="127" t="str">
        <f t="shared" ca="1" si="2"/>
        <v>〃</v>
      </c>
      <c r="C12" s="121" t="str">
        <f t="shared" ca="1" si="3"/>
        <v>〃</v>
      </c>
      <c r="D12" s="121" t="str">
        <f t="shared" ca="1" si="4"/>
        <v>〃</v>
      </c>
      <c r="E12" s="121" t="s">
        <v>166</v>
      </c>
      <c r="F12" s="121">
        <v>1</v>
      </c>
      <c r="G12" s="121">
        <v>3.5</v>
      </c>
      <c r="H12" s="121"/>
      <c r="I12" s="121"/>
      <c r="J12" s="121"/>
      <c r="K12" s="128" t="s">
        <v>179</v>
      </c>
      <c r="L12" s="127" t="s">
        <v>176</v>
      </c>
      <c r="M12" s="121" t="s">
        <v>163</v>
      </c>
      <c r="N12" s="121" t="s">
        <v>177</v>
      </c>
      <c r="O12" s="114" t="str">
        <f t="shared" si="5"/>
        <v>南西側､3.5m</v>
      </c>
    </row>
    <row r="13" spans="1:15" ht="52.8">
      <c r="A13" s="216">
        <f t="shared" ca="1" si="1"/>
        <v>4</v>
      </c>
      <c r="B13" s="127" t="str">
        <f t="shared" ca="1" si="2"/>
        <v>第20-7-0577</v>
      </c>
      <c r="C13" s="121" t="str">
        <f t="shared" ca="1" si="3"/>
        <v>〃</v>
      </c>
      <c r="D13" s="121" t="str">
        <f t="shared" ca="1" si="4"/>
        <v>福山市引野町北3丁目1番28号先交差点</v>
      </c>
      <c r="E13" s="121" t="s">
        <v>164</v>
      </c>
      <c r="F13" s="121">
        <v>2</v>
      </c>
      <c r="G13" s="121">
        <v>43</v>
      </c>
      <c r="H13" s="121"/>
      <c r="I13" s="121"/>
      <c r="J13" s="121"/>
      <c r="K13" s="128" t="s">
        <v>182</v>
      </c>
      <c r="L13" s="127" t="s">
        <v>180</v>
      </c>
      <c r="M13" s="121" t="s">
        <v>163</v>
      </c>
      <c r="N13" s="121" t="s">
        <v>181</v>
      </c>
      <c r="O13" s="114" t="str">
        <f t="shared" si="5"/>
        <v>東側､4m7縞更新(南端を除く)_x000D_
北側､3m5縞(東端から2縞目を除く)</v>
      </c>
    </row>
    <row r="14" spans="1:15" ht="26.4">
      <c r="A14" s="216">
        <f t="shared" ca="1" si="1"/>
        <v>4</v>
      </c>
      <c r="B14" s="127" t="str">
        <f t="shared" ca="1" si="2"/>
        <v>〃</v>
      </c>
      <c r="C14" s="121" t="str">
        <f t="shared" ca="1" si="3"/>
        <v>〃</v>
      </c>
      <c r="D14" s="121" t="str">
        <f t="shared" ca="1" si="4"/>
        <v>〃</v>
      </c>
      <c r="E14" s="121" t="s">
        <v>166</v>
      </c>
      <c r="F14" s="121">
        <v>1</v>
      </c>
      <c r="G14" s="121">
        <v>3</v>
      </c>
      <c r="H14" s="121"/>
      <c r="I14" s="121"/>
      <c r="J14" s="121"/>
      <c r="K14" s="128" t="s">
        <v>183</v>
      </c>
      <c r="L14" s="127" t="s">
        <v>180</v>
      </c>
      <c r="M14" s="121" t="s">
        <v>163</v>
      </c>
      <c r="N14" s="121" t="s">
        <v>181</v>
      </c>
      <c r="O14" s="114" t="str">
        <f t="shared" si="5"/>
        <v>西側､3m</v>
      </c>
    </row>
    <row r="15" spans="1:15" ht="26.4">
      <c r="A15" s="216">
        <f t="shared" ca="1" si="1"/>
        <v>5</v>
      </c>
      <c r="B15" s="127" t="str">
        <f t="shared" ca="1" si="2"/>
        <v>第20-7-0569</v>
      </c>
      <c r="C15" s="121" t="str">
        <f t="shared" ca="1" si="3"/>
        <v>〃</v>
      </c>
      <c r="D15" s="121" t="str">
        <f t="shared" ca="1" si="4"/>
        <v>福山市沖野上町1丁目7番28号先交差点</v>
      </c>
      <c r="E15" s="121" t="s">
        <v>164</v>
      </c>
      <c r="F15" s="121">
        <v>1</v>
      </c>
      <c r="G15" s="121">
        <v>20</v>
      </c>
      <c r="H15" s="121"/>
      <c r="I15" s="121"/>
      <c r="J15" s="121"/>
      <c r="K15" s="128" t="s">
        <v>186</v>
      </c>
      <c r="L15" s="127" t="s">
        <v>184</v>
      </c>
      <c r="M15" s="121" t="s">
        <v>163</v>
      </c>
      <c r="N15" s="121" t="s">
        <v>185</v>
      </c>
      <c r="O15" s="114" t="str">
        <f t="shared" si="5"/>
        <v>4m5縞(西端から1〜5縞)</v>
      </c>
    </row>
    <row r="16" spans="1:15" ht="26.4">
      <c r="A16" s="216">
        <f t="shared" ca="1" si="1"/>
        <v>6</v>
      </c>
      <c r="B16" s="127" t="str">
        <f t="shared" ca="1" si="2"/>
        <v>第20-7-0502</v>
      </c>
      <c r="C16" s="121" t="str">
        <f t="shared" ca="1" si="3"/>
        <v>〃</v>
      </c>
      <c r="D16" s="121" t="str">
        <f t="shared" ca="1" si="4"/>
        <v>福山市吉津町12番18号先交差点</v>
      </c>
      <c r="E16" s="121" t="s">
        <v>166</v>
      </c>
      <c r="F16" s="121">
        <v>1</v>
      </c>
      <c r="G16" s="121">
        <v>2.5</v>
      </c>
      <c r="H16" s="121"/>
      <c r="I16" s="121"/>
      <c r="J16" s="121"/>
      <c r="K16" s="128" t="s">
        <v>189</v>
      </c>
      <c r="L16" s="127" t="s">
        <v>187</v>
      </c>
      <c r="M16" s="121" t="s">
        <v>163</v>
      </c>
      <c r="N16" s="121" t="s">
        <v>188</v>
      </c>
      <c r="O16" s="114" t="str">
        <f t="shared" si="5"/>
        <v>北側､2.5m</v>
      </c>
    </row>
    <row r="17" spans="1:15" ht="79.2">
      <c r="A17" s="216">
        <f t="shared" ca="1" si="1"/>
        <v>7</v>
      </c>
      <c r="B17" s="127" t="str">
        <f t="shared" ca="1" si="2"/>
        <v>第20-7-1180</v>
      </c>
      <c r="C17" s="121" t="str">
        <f t="shared" ca="1" si="3"/>
        <v>〃</v>
      </c>
      <c r="D17" s="121" t="str">
        <f t="shared" ca="1" si="4"/>
        <v>福山市久松台1丁目3番3号先交差点</v>
      </c>
      <c r="E17" s="121" t="s">
        <v>164</v>
      </c>
      <c r="F17" s="121">
        <v>3</v>
      </c>
      <c r="G17" s="121">
        <v>40</v>
      </c>
      <c r="H17" s="121"/>
      <c r="I17" s="121"/>
      <c r="J17" s="121"/>
      <c r="K17" s="128" t="s">
        <v>192</v>
      </c>
      <c r="L17" s="127" t="s">
        <v>190</v>
      </c>
      <c r="M17" s="121" t="s">
        <v>163</v>
      </c>
      <c r="N17" s="121" t="s">
        <v>191</v>
      </c>
      <c r="O17" s="114" t="str">
        <f t="shared" si="5"/>
        <v>西側4m×3縞_x000D_
南側4m3縞(西端から2.3.4縞目)_x000D_
北側4m4縞(西端から2〜4縞目､東端から2縞目)</v>
      </c>
    </row>
    <row r="18" spans="1:15" ht="26.4">
      <c r="A18" s="216">
        <f t="shared" ca="1" si="1"/>
        <v>7</v>
      </c>
      <c r="B18" s="127" t="str">
        <f t="shared" ca="1" si="2"/>
        <v>〃</v>
      </c>
      <c r="C18" s="121" t="str">
        <f t="shared" ca="1" si="3"/>
        <v>〃</v>
      </c>
      <c r="D18" s="121" t="str">
        <f t="shared" ca="1" si="4"/>
        <v>〃</v>
      </c>
      <c r="E18" s="121" t="s">
        <v>166</v>
      </c>
      <c r="F18" s="121">
        <v>1</v>
      </c>
      <c r="G18" s="121">
        <v>3</v>
      </c>
      <c r="H18" s="121"/>
      <c r="I18" s="121"/>
      <c r="J18" s="121"/>
      <c r="K18" s="128" t="s">
        <v>193</v>
      </c>
      <c r="L18" s="127" t="s">
        <v>190</v>
      </c>
      <c r="M18" s="121" t="s">
        <v>163</v>
      </c>
      <c r="N18" s="121" t="s">
        <v>191</v>
      </c>
      <c r="O18" s="114" t="str">
        <f t="shared" si="5"/>
        <v>南側3m</v>
      </c>
    </row>
    <row r="19" spans="1:15" ht="52.8">
      <c r="A19" s="216">
        <f t="shared" ca="1" si="1"/>
        <v>7</v>
      </c>
      <c r="B19" s="127" t="str">
        <f t="shared" ca="1" si="2"/>
        <v>〃</v>
      </c>
      <c r="C19" s="121" t="str">
        <f t="shared" ca="1" si="3"/>
        <v>〃</v>
      </c>
      <c r="D19" s="121" t="str">
        <f t="shared" ca="1" si="4"/>
        <v>〃</v>
      </c>
      <c r="E19" s="121" t="s">
        <v>168</v>
      </c>
      <c r="F19" s="121">
        <v>2</v>
      </c>
      <c r="G19" s="121"/>
      <c r="H19" s="121"/>
      <c r="I19" s="121"/>
      <c r="J19" s="121">
        <v>24</v>
      </c>
      <c r="K19" s="128" t="s">
        <v>194</v>
      </c>
      <c r="L19" s="127" t="s">
        <v>190</v>
      </c>
      <c r="M19" s="121" t="s">
        <v>163</v>
      </c>
      <c r="N19" s="121" t="s">
        <v>191</v>
      </c>
      <c r="O19" s="114" t="str">
        <f t="shared" si="5"/>
        <v>南側､4m1縞(西端のみ)削除_x000D_
北側4m1縞(西端のみ)削除</v>
      </c>
    </row>
    <row r="20" spans="1:15" ht="26.4">
      <c r="A20" s="216">
        <f t="shared" ca="1" si="1"/>
        <v>8</v>
      </c>
      <c r="B20" s="127" t="str">
        <f t="shared" ca="1" si="2"/>
        <v>第20-7-1000</v>
      </c>
      <c r="C20" s="121" t="str">
        <f t="shared" ca="1" si="3"/>
        <v>〃</v>
      </c>
      <c r="D20" s="121" t="str">
        <f t="shared" ca="1" si="4"/>
        <v>福山市久松台1丁目9番1号先（久松台小学校南交差点）</v>
      </c>
      <c r="E20" s="121" t="s">
        <v>164</v>
      </c>
      <c r="F20" s="121">
        <v>1</v>
      </c>
      <c r="G20" s="121">
        <v>4</v>
      </c>
      <c r="H20" s="121"/>
      <c r="I20" s="121"/>
      <c r="J20" s="121"/>
      <c r="K20" s="128" t="s">
        <v>197</v>
      </c>
      <c r="L20" s="127" t="s">
        <v>195</v>
      </c>
      <c r="M20" s="121" t="s">
        <v>163</v>
      </c>
      <c r="N20" s="121" t="s">
        <v>196</v>
      </c>
      <c r="O20" s="114" t="str">
        <f t="shared" si="5"/>
        <v>南側､4m1縞(西端から2縞目)</v>
      </c>
    </row>
    <row r="21" spans="1:15" ht="26.4">
      <c r="A21" s="216">
        <f t="shared" ca="1" si="1"/>
        <v>8</v>
      </c>
      <c r="B21" s="127" t="str">
        <f t="shared" ca="1" si="2"/>
        <v>〃</v>
      </c>
      <c r="C21" s="121" t="str">
        <f t="shared" ca="1" si="3"/>
        <v>〃</v>
      </c>
      <c r="D21" s="121" t="str">
        <f t="shared" ca="1" si="4"/>
        <v>〃</v>
      </c>
      <c r="E21" s="121" t="s">
        <v>166</v>
      </c>
      <c r="F21" s="121">
        <v>1</v>
      </c>
      <c r="G21" s="121">
        <v>2</v>
      </c>
      <c r="H21" s="121"/>
      <c r="I21" s="121"/>
      <c r="J21" s="121"/>
      <c r="K21" s="128" t="s">
        <v>198</v>
      </c>
      <c r="L21" s="127" t="s">
        <v>195</v>
      </c>
      <c r="M21" s="121" t="s">
        <v>163</v>
      </c>
      <c r="N21" s="121" t="s">
        <v>196</v>
      </c>
      <c r="O21" s="114" t="str">
        <f t="shared" si="5"/>
        <v>南側､2m(消えている部分)</v>
      </c>
    </row>
    <row r="22" spans="1:15" ht="26.4">
      <c r="A22" s="216">
        <f t="shared" ca="1" si="1"/>
        <v>9</v>
      </c>
      <c r="B22" s="127" t="str">
        <f t="shared" ca="1" si="2"/>
        <v>第20-7-0598</v>
      </c>
      <c r="C22" s="121" t="str">
        <f t="shared" ca="1" si="3"/>
        <v>〃</v>
      </c>
      <c r="D22" s="121" t="str">
        <f t="shared" ca="1" si="4"/>
        <v>福山市御門町1丁目3番34号先交差点</v>
      </c>
      <c r="E22" s="121" t="s">
        <v>164</v>
      </c>
      <c r="F22" s="121">
        <v>1</v>
      </c>
      <c r="G22" s="121">
        <v>24</v>
      </c>
      <c r="H22" s="121"/>
      <c r="I22" s="121"/>
      <c r="J22" s="121"/>
      <c r="K22" s="128" t="s">
        <v>201</v>
      </c>
      <c r="L22" s="127" t="s">
        <v>199</v>
      </c>
      <c r="M22" s="121" t="s">
        <v>163</v>
      </c>
      <c r="N22" s="121" t="s">
        <v>200</v>
      </c>
      <c r="O22" s="114" t="str">
        <f t="shared" si="5"/>
        <v>南側､4m6縞更新(東端から4縞目を除く)</v>
      </c>
    </row>
    <row r="23" spans="1:15" ht="26.4">
      <c r="A23" s="216">
        <f t="shared" ca="1" si="1"/>
        <v>10</v>
      </c>
      <c r="B23" s="127" t="str">
        <f t="shared" ca="1" si="2"/>
        <v>第20-7-0600</v>
      </c>
      <c r="C23" s="121" t="str">
        <f t="shared" ca="1" si="3"/>
        <v>〃</v>
      </c>
      <c r="D23" s="121" t="str">
        <f t="shared" ca="1" si="4"/>
        <v>福山市光南町3丁目4番1号（城南中学校正門）先</v>
      </c>
      <c r="E23" s="121" t="s">
        <v>166</v>
      </c>
      <c r="F23" s="121">
        <v>1</v>
      </c>
      <c r="G23" s="121">
        <v>3.8</v>
      </c>
      <c r="H23" s="121"/>
      <c r="I23" s="121"/>
      <c r="J23" s="121"/>
      <c r="K23" s="128" t="s">
        <v>204</v>
      </c>
      <c r="L23" s="127" t="s">
        <v>202</v>
      </c>
      <c r="M23" s="121" t="s">
        <v>163</v>
      </c>
      <c r="N23" s="121" t="s">
        <v>203</v>
      </c>
      <c r="O23" s="114" t="str">
        <f t="shared" si="5"/>
        <v>北側､3.8m</v>
      </c>
    </row>
    <row r="24" spans="1:15" ht="26.4">
      <c r="A24" s="216">
        <f t="shared" ca="1" si="1"/>
        <v>11</v>
      </c>
      <c r="B24" s="127" t="str">
        <f t="shared" ca="1" si="2"/>
        <v>第12-7-1871</v>
      </c>
      <c r="C24" s="121" t="str">
        <f t="shared" ca="1" si="3"/>
        <v>〃</v>
      </c>
      <c r="D24" s="121" t="str">
        <f t="shared" ca="1" si="4"/>
        <v>福山市向陽町1丁目4番1号先交差点</v>
      </c>
      <c r="E24" s="121" t="s">
        <v>207</v>
      </c>
      <c r="F24" s="121">
        <v>1</v>
      </c>
      <c r="G24" s="121"/>
      <c r="H24" s="121"/>
      <c r="I24" s="121">
        <v>13</v>
      </c>
      <c r="J24" s="121"/>
      <c r="K24" s="128"/>
      <c r="L24" s="127" t="s">
        <v>205</v>
      </c>
      <c r="M24" s="121" t="s">
        <v>163</v>
      </c>
      <c r="N24" s="121" t="s">
        <v>206</v>
      </c>
      <c r="O24" s="114" t="str">
        <f t="shared" si="5"/>
        <v/>
      </c>
    </row>
    <row r="25" spans="1:15" ht="26.4">
      <c r="A25" s="216">
        <f t="shared" ca="1" si="1"/>
        <v>11</v>
      </c>
      <c r="B25" s="127" t="str">
        <f t="shared" ca="1" si="2"/>
        <v>〃</v>
      </c>
      <c r="C25" s="121" t="str">
        <f t="shared" ca="1" si="3"/>
        <v>〃</v>
      </c>
      <c r="D25" s="121" t="str">
        <f t="shared" ca="1" si="4"/>
        <v>〃</v>
      </c>
      <c r="E25" s="121" t="s">
        <v>166</v>
      </c>
      <c r="F25" s="121">
        <v>1</v>
      </c>
      <c r="G25" s="121">
        <v>2.5</v>
      </c>
      <c r="H25" s="121"/>
      <c r="I25" s="121"/>
      <c r="J25" s="121"/>
      <c r="K25" s="128" t="s">
        <v>208</v>
      </c>
      <c r="L25" s="127" t="s">
        <v>205</v>
      </c>
      <c r="M25" s="121" t="s">
        <v>163</v>
      </c>
      <c r="N25" s="121" t="s">
        <v>206</v>
      </c>
      <c r="O25" s="114" t="str">
        <f t="shared" si="5"/>
        <v>西側､2.5m</v>
      </c>
    </row>
    <row r="26" spans="1:15" ht="26.4">
      <c r="A26" s="216">
        <f t="shared" ca="1" si="1"/>
        <v>11</v>
      </c>
      <c r="B26" s="127" t="str">
        <f t="shared" ca="1" si="2"/>
        <v>〃</v>
      </c>
      <c r="C26" s="121" t="str">
        <f t="shared" ca="1" si="3"/>
        <v>〃</v>
      </c>
      <c r="D26" s="121" t="str">
        <f t="shared" ca="1" si="4"/>
        <v>〃</v>
      </c>
      <c r="E26" s="121" t="s">
        <v>209</v>
      </c>
      <c r="F26" s="121">
        <v>1</v>
      </c>
      <c r="G26" s="121"/>
      <c r="H26" s="121"/>
      <c r="I26" s="121"/>
      <c r="J26" s="121">
        <v>20</v>
      </c>
      <c r="K26" s="128" t="s">
        <v>210</v>
      </c>
      <c r="L26" s="127" t="s">
        <v>205</v>
      </c>
      <c r="M26" s="121" t="s">
        <v>163</v>
      </c>
      <c r="N26" s="121" t="s">
        <v>206</v>
      </c>
      <c r="O26" s="114" t="str">
        <f t="shared" si="5"/>
        <v>西側､既存止まれ削除後縮小版施工</v>
      </c>
    </row>
    <row r="27" spans="1:15" ht="26.4">
      <c r="A27" s="216">
        <f t="shared" ca="1" si="1"/>
        <v>12</v>
      </c>
      <c r="B27" s="127" t="str">
        <f t="shared" ca="1" si="2"/>
        <v>第20-7-0470</v>
      </c>
      <c r="C27" s="121" t="str">
        <f t="shared" ca="1" si="3"/>
        <v>〃</v>
      </c>
      <c r="D27" s="121" t="str">
        <f t="shared" ca="1" si="4"/>
        <v>福山市三吉町2丁目11番21号先交差点</v>
      </c>
      <c r="E27" s="121" t="s">
        <v>164</v>
      </c>
      <c r="F27" s="121">
        <v>1</v>
      </c>
      <c r="G27" s="121">
        <v>4</v>
      </c>
      <c r="H27" s="121"/>
      <c r="I27" s="121"/>
      <c r="J27" s="121"/>
      <c r="K27" s="128" t="s">
        <v>213</v>
      </c>
      <c r="L27" s="127" t="s">
        <v>211</v>
      </c>
      <c r="M27" s="121" t="s">
        <v>163</v>
      </c>
      <c r="N27" s="121" t="s">
        <v>212</v>
      </c>
      <c r="O27" s="114" t="str">
        <f t="shared" si="5"/>
        <v>西側､4m1縞</v>
      </c>
    </row>
    <row r="28" spans="1:15" ht="26.4">
      <c r="A28" s="216">
        <f t="shared" ca="1" si="1"/>
        <v>13</v>
      </c>
      <c r="B28" s="127" t="str">
        <f t="shared" ca="1" si="2"/>
        <v>第20-7-0125</v>
      </c>
      <c r="C28" s="121" t="str">
        <f t="shared" ca="1" si="3"/>
        <v>国道313号</v>
      </c>
      <c r="D28" s="121" t="str">
        <f t="shared" ca="1" si="4"/>
        <v>福山市三吉町2丁目12番7号先（三吉町北交差点）</v>
      </c>
      <c r="E28" s="121" t="s">
        <v>164</v>
      </c>
      <c r="F28" s="121">
        <v>1</v>
      </c>
      <c r="G28" s="121">
        <v>4</v>
      </c>
      <c r="H28" s="121"/>
      <c r="I28" s="121"/>
      <c r="J28" s="121"/>
      <c r="K28" s="128" t="s">
        <v>217</v>
      </c>
      <c r="L28" s="127" t="s">
        <v>214</v>
      </c>
      <c r="M28" s="121" t="s">
        <v>215</v>
      </c>
      <c r="N28" s="121" t="s">
        <v>216</v>
      </c>
      <c r="O28" s="114" t="str">
        <f t="shared" si="5"/>
        <v>西側､4m1縞(消えている部分)更新</v>
      </c>
    </row>
    <row r="29" spans="1:15" ht="52.8">
      <c r="A29" s="216">
        <f t="shared" ca="1" si="1"/>
        <v>13</v>
      </c>
      <c r="B29" s="127" t="str">
        <f t="shared" ca="1" si="2"/>
        <v>〃</v>
      </c>
      <c r="C29" s="121" t="str">
        <f t="shared" ca="1" si="3"/>
        <v>〃</v>
      </c>
      <c r="D29" s="121" t="str">
        <f t="shared" ca="1" si="4"/>
        <v>〃</v>
      </c>
      <c r="E29" s="121" t="s">
        <v>166</v>
      </c>
      <c r="F29" s="121">
        <v>2</v>
      </c>
      <c r="G29" s="121">
        <v>4</v>
      </c>
      <c r="H29" s="121"/>
      <c r="I29" s="121"/>
      <c r="J29" s="121"/>
      <c r="K29" s="128" t="s">
        <v>218</v>
      </c>
      <c r="L29" s="127" t="s">
        <v>214</v>
      </c>
      <c r="M29" s="121" t="s">
        <v>215</v>
      </c>
      <c r="N29" s="121" t="s">
        <v>216</v>
      </c>
      <c r="O29" s="114" t="str">
        <f t="shared" si="5"/>
        <v>西側､2m(消えている部分)更新_x000D_
東側､2m(消えている部分)更新</v>
      </c>
    </row>
    <row r="30" spans="1:15" ht="26.4">
      <c r="A30" s="216">
        <f t="shared" ca="1" si="1"/>
        <v>14</v>
      </c>
      <c r="B30" s="127" t="str">
        <f t="shared" ca="1" si="2"/>
        <v>第20-7-0463</v>
      </c>
      <c r="C30" s="121" t="str">
        <f t="shared" ca="1" si="3"/>
        <v>市道</v>
      </c>
      <c r="D30" s="121" t="str">
        <f t="shared" ca="1" si="4"/>
        <v>福山市三吉町4丁目4番8号（福山税務署）先交差点</v>
      </c>
      <c r="E30" s="121" t="s">
        <v>164</v>
      </c>
      <c r="F30" s="121">
        <v>1</v>
      </c>
      <c r="G30" s="121">
        <v>28</v>
      </c>
      <c r="H30" s="121"/>
      <c r="I30" s="121"/>
      <c r="J30" s="121"/>
      <c r="K30" s="128" t="s">
        <v>221</v>
      </c>
      <c r="L30" s="127" t="s">
        <v>219</v>
      </c>
      <c r="M30" s="121" t="s">
        <v>163</v>
      </c>
      <c r="N30" s="121" t="s">
        <v>220</v>
      </c>
      <c r="O30" s="114" t="str">
        <f t="shared" si="5"/>
        <v>4m7縞</v>
      </c>
    </row>
    <row r="31" spans="1:15" ht="52.8">
      <c r="A31" s="216">
        <f t="shared" ca="1" si="1"/>
        <v>14</v>
      </c>
      <c r="B31" s="127" t="str">
        <f t="shared" ca="1" si="2"/>
        <v>〃</v>
      </c>
      <c r="C31" s="121" t="str">
        <f t="shared" ca="1" si="3"/>
        <v>〃</v>
      </c>
      <c r="D31" s="121" t="str">
        <f t="shared" ca="1" si="4"/>
        <v>〃</v>
      </c>
      <c r="E31" s="121" t="s">
        <v>173</v>
      </c>
      <c r="F31" s="121">
        <v>4</v>
      </c>
      <c r="G31" s="121"/>
      <c r="H31" s="121"/>
      <c r="I31" s="121">
        <v>36</v>
      </c>
      <c r="J31" s="121"/>
      <c r="K31" s="128" t="s">
        <v>222</v>
      </c>
      <c r="L31" s="127" t="s">
        <v>219</v>
      </c>
      <c r="M31" s="121" t="s">
        <v>163</v>
      </c>
      <c r="N31" s="121" t="s">
        <v>220</v>
      </c>
      <c r="O31" s="114" t="str">
        <f t="shared" si="5"/>
        <v>西側､予告ﾏｰｸ2個更新_x000D_
東側､予告ﾏｰｸ2個更新</v>
      </c>
    </row>
    <row r="32" spans="1:15" ht="26.4">
      <c r="A32" s="216">
        <f t="shared" ca="1" si="1"/>
        <v>14</v>
      </c>
      <c r="B32" s="127" t="str">
        <f t="shared" ca="1" si="2"/>
        <v>〃</v>
      </c>
      <c r="C32" s="121" t="str">
        <f t="shared" ca="1" si="3"/>
        <v>〃</v>
      </c>
      <c r="D32" s="121" t="str">
        <f t="shared" ca="1" si="4"/>
        <v>〃</v>
      </c>
      <c r="E32" s="121" t="s">
        <v>166</v>
      </c>
      <c r="F32" s="121">
        <v>2</v>
      </c>
      <c r="G32" s="121">
        <v>5.6</v>
      </c>
      <c r="H32" s="121"/>
      <c r="I32" s="121"/>
      <c r="J32" s="121"/>
      <c r="K32" s="128" t="s">
        <v>223</v>
      </c>
      <c r="L32" s="127" t="s">
        <v>219</v>
      </c>
      <c r="M32" s="121" t="s">
        <v>163</v>
      </c>
      <c r="N32" s="121" t="s">
        <v>220</v>
      </c>
      <c r="O32" s="114" t="str">
        <f t="shared" si="5"/>
        <v>東側､2,8m_x000D_
西側､2,8m</v>
      </c>
    </row>
    <row r="33" spans="1:15" ht="52.8">
      <c r="A33" s="216">
        <f t="shared" ca="1" si="1"/>
        <v>15</v>
      </c>
      <c r="B33" s="127" t="str">
        <f t="shared" ca="1" si="2"/>
        <v>第20-7-1215</v>
      </c>
      <c r="C33" s="121" t="str">
        <f t="shared" ca="1" si="3"/>
        <v>〃</v>
      </c>
      <c r="D33" s="121" t="str">
        <f t="shared" ca="1" si="4"/>
        <v>福山市三吉町5丁目7番西角先（福山河川国道事務所前交差点）</v>
      </c>
      <c r="E33" s="121" t="s">
        <v>164</v>
      </c>
      <c r="F33" s="121">
        <v>3</v>
      </c>
      <c r="G33" s="121">
        <v>100</v>
      </c>
      <c r="H33" s="121"/>
      <c r="I33" s="121"/>
      <c r="J33" s="121"/>
      <c r="K33" s="128" t="s">
        <v>226</v>
      </c>
      <c r="L33" s="127" t="s">
        <v>224</v>
      </c>
      <c r="M33" s="121" t="s">
        <v>163</v>
      </c>
      <c r="N33" s="121" t="s">
        <v>225</v>
      </c>
      <c r="O33" s="114" t="str">
        <f t="shared" si="5"/>
        <v>西側､4m15縞_x000D_
○北側､3m16縞_x000D_
東側､4m6縞(南端から1〜4､6,9縞目)</v>
      </c>
    </row>
    <row r="34" spans="1:15" ht="26.4">
      <c r="A34" s="216">
        <f t="shared" ca="1" si="1"/>
        <v>15</v>
      </c>
      <c r="B34" s="127" t="str">
        <f t="shared" ca="1" si="2"/>
        <v>〃</v>
      </c>
      <c r="C34" s="121" t="str">
        <f t="shared" ca="1" si="3"/>
        <v>〃</v>
      </c>
      <c r="D34" s="121" t="str">
        <f t="shared" ca="1" si="4"/>
        <v>〃</v>
      </c>
      <c r="E34" s="121" t="s">
        <v>166</v>
      </c>
      <c r="F34" s="121">
        <v>1</v>
      </c>
      <c r="G34" s="121">
        <v>3.3</v>
      </c>
      <c r="H34" s="121"/>
      <c r="I34" s="121"/>
      <c r="J34" s="121"/>
      <c r="K34" s="128" t="s">
        <v>227</v>
      </c>
      <c r="L34" s="127" t="s">
        <v>224</v>
      </c>
      <c r="M34" s="121" t="s">
        <v>163</v>
      </c>
      <c r="N34" s="121" t="s">
        <v>225</v>
      </c>
      <c r="O34" s="114" t="str">
        <f t="shared" si="5"/>
        <v>北側､3.3m</v>
      </c>
    </row>
    <row r="35" spans="1:15" ht="26.4">
      <c r="A35" s="216">
        <f t="shared" ca="1" si="1"/>
        <v>16</v>
      </c>
      <c r="B35" s="127" t="str">
        <f t="shared" ca="1" si="2"/>
        <v>第20-7-0491</v>
      </c>
      <c r="C35" s="121" t="str">
        <f t="shared" ca="1" si="3"/>
        <v>〃</v>
      </c>
      <c r="D35" s="121" t="str">
        <f t="shared" ca="1" si="4"/>
        <v>福山市若松町4番21号先交差点（東11番ガード北）</v>
      </c>
      <c r="E35" s="121" t="s">
        <v>164</v>
      </c>
      <c r="F35" s="121">
        <v>1</v>
      </c>
      <c r="G35" s="121">
        <v>16</v>
      </c>
      <c r="H35" s="121"/>
      <c r="I35" s="121"/>
      <c r="J35" s="121"/>
      <c r="K35" s="128" t="s">
        <v>230</v>
      </c>
      <c r="L35" s="127" t="s">
        <v>228</v>
      </c>
      <c r="M35" s="121" t="s">
        <v>163</v>
      </c>
      <c r="N35" s="121" t="s">
        <v>229</v>
      </c>
      <c r="O35" s="114" t="str">
        <f t="shared" si="5"/>
        <v>西側､4m4縞(北端から2,5縞目を除く)</v>
      </c>
    </row>
    <row r="36" spans="1:15" ht="26.4">
      <c r="A36" s="216">
        <f t="shared" ca="1" si="1"/>
        <v>17</v>
      </c>
      <c r="B36" s="127" t="str">
        <f t="shared" ca="1" si="2"/>
        <v>第20-7-0493</v>
      </c>
      <c r="C36" s="121" t="str">
        <f t="shared" ca="1" si="3"/>
        <v>〃</v>
      </c>
      <c r="D36" s="121" t="str">
        <f t="shared" ca="1" si="4"/>
        <v>福山市若松町9番19号先交差点（東12番ガード北）</v>
      </c>
      <c r="E36" s="121" t="s">
        <v>164</v>
      </c>
      <c r="F36" s="121">
        <v>1</v>
      </c>
      <c r="G36" s="121">
        <v>9</v>
      </c>
      <c r="H36" s="121"/>
      <c r="I36" s="121"/>
      <c r="J36" s="121"/>
      <c r="K36" s="128" t="s">
        <v>233</v>
      </c>
      <c r="L36" s="127" t="s">
        <v>231</v>
      </c>
      <c r="M36" s="121" t="s">
        <v>163</v>
      </c>
      <c r="N36" s="121" t="s">
        <v>232</v>
      </c>
      <c r="O36" s="114" t="str">
        <f t="shared" si="5"/>
        <v>西側､3m3縞(北端から1,3,4縞目)</v>
      </c>
    </row>
    <row r="37" spans="1:15" ht="52.8">
      <c r="A37" s="216">
        <f t="shared" ca="1" si="1"/>
        <v>18</v>
      </c>
      <c r="B37" s="127" t="str">
        <f t="shared" ca="1" si="2"/>
        <v>第20-7-0615</v>
      </c>
      <c r="C37" s="121" t="str">
        <f t="shared" ca="1" si="3"/>
        <v>〃</v>
      </c>
      <c r="D37" s="121" t="str">
        <f t="shared" ca="1" si="4"/>
        <v>福山市春日町5丁目12番17号先交差点</v>
      </c>
      <c r="E37" s="121" t="s">
        <v>164</v>
      </c>
      <c r="F37" s="121">
        <v>2</v>
      </c>
      <c r="G37" s="121">
        <v>28</v>
      </c>
      <c r="H37" s="121"/>
      <c r="I37" s="121"/>
      <c r="J37" s="121"/>
      <c r="K37" s="128" t="s">
        <v>236</v>
      </c>
      <c r="L37" s="127" t="s">
        <v>234</v>
      </c>
      <c r="M37" s="121" t="s">
        <v>163</v>
      </c>
      <c r="N37" s="121" t="s">
        <v>235</v>
      </c>
      <c r="O37" s="114" t="str">
        <f t="shared" si="5"/>
        <v>北西側､4m3縞(2,4,6縞目)_x000D_
南東側､4m4縞更新(東端から2,3,4,6縞目)</v>
      </c>
    </row>
    <row r="38" spans="1:15" ht="39.6">
      <c r="A38" s="216">
        <f t="shared" ca="1" si="1"/>
        <v>19</v>
      </c>
      <c r="B38" s="127" t="str">
        <f t="shared" ca="1" si="2"/>
        <v>第20-7-0210</v>
      </c>
      <c r="C38" s="121" t="str">
        <f t="shared" ca="1" si="3"/>
        <v>〃</v>
      </c>
      <c r="D38" s="121" t="str">
        <f t="shared" ca="1" si="4"/>
        <v>福山市曙町3丁目11番27号先交差点</v>
      </c>
      <c r="E38" s="121" t="s">
        <v>164</v>
      </c>
      <c r="F38" s="121">
        <v>2</v>
      </c>
      <c r="G38" s="121">
        <v>52</v>
      </c>
      <c r="H38" s="121"/>
      <c r="I38" s="121"/>
      <c r="J38" s="121"/>
      <c r="K38" s="128" t="s">
        <v>239</v>
      </c>
      <c r="L38" s="127" t="s">
        <v>237</v>
      </c>
      <c r="M38" s="121" t="s">
        <v>163</v>
      </c>
      <c r="N38" s="121" t="s">
        <v>238</v>
      </c>
      <c r="O38" s="114" t="str">
        <f t="shared" si="5"/>
        <v>東側､4m7縞_x000D_
西側､4m6縞(北端から2縞目を除く)</v>
      </c>
    </row>
    <row r="39" spans="1:15" ht="26.4">
      <c r="A39" s="216">
        <f t="shared" ca="1" si="1"/>
        <v>19</v>
      </c>
      <c r="B39" s="127" t="str">
        <f t="shared" ca="1" si="2"/>
        <v>〃</v>
      </c>
      <c r="C39" s="121" t="str">
        <f t="shared" ca="1" si="3"/>
        <v>〃</v>
      </c>
      <c r="D39" s="121" t="str">
        <f t="shared" ca="1" si="4"/>
        <v>〃</v>
      </c>
      <c r="E39" s="121" t="s">
        <v>166</v>
      </c>
      <c r="F39" s="121">
        <v>1</v>
      </c>
      <c r="G39" s="121">
        <v>4</v>
      </c>
      <c r="H39" s="121"/>
      <c r="I39" s="121"/>
      <c r="J39" s="121"/>
      <c r="K39" s="128" t="s">
        <v>240</v>
      </c>
      <c r="L39" s="127" t="s">
        <v>237</v>
      </c>
      <c r="M39" s="121" t="s">
        <v>163</v>
      </c>
      <c r="N39" s="121" t="s">
        <v>238</v>
      </c>
      <c r="O39" s="114" t="str">
        <f t="shared" si="5"/>
        <v>東側､4m</v>
      </c>
    </row>
    <row r="40" spans="1:15" ht="66">
      <c r="A40" s="216">
        <f t="shared" ca="1" si="1"/>
        <v>20</v>
      </c>
      <c r="B40" s="127" t="str">
        <f t="shared" ca="1" si="2"/>
        <v>第20-7-0782</v>
      </c>
      <c r="C40" s="121" t="str">
        <f t="shared" ca="1" si="3"/>
        <v>〃</v>
      </c>
      <c r="D40" s="121" t="str">
        <f t="shared" ca="1" si="4"/>
        <v>福山市曙町5丁目16番南東角先（曙小学校東交差点）</v>
      </c>
      <c r="E40" s="121" t="s">
        <v>164</v>
      </c>
      <c r="F40" s="121">
        <v>4</v>
      </c>
      <c r="G40" s="121">
        <v>81.800000000000011</v>
      </c>
      <c r="H40" s="121"/>
      <c r="I40" s="121"/>
      <c r="J40" s="121"/>
      <c r="K40" s="128" t="s">
        <v>243</v>
      </c>
      <c r="L40" s="127" t="s">
        <v>241</v>
      </c>
      <c r="M40" s="121" t="s">
        <v>163</v>
      </c>
      <c r="N40" s="121" t="s">
        <v>242</v>
      </c>
      <c r="O40" s="114" t="str">
        <f t="shared" si="5"/>
        <v>西側､2.8m4縞_x000D_
南側､4m9縞_x000D_
東側､2.8m3縞(北端を除く)_x000D_
北側､4m7縞</v>
      </c>
    </row>
    <row r="41" spans="1:15" ht="39.6">
      <c r="A41" s="216">
        <f t="shared" ca="1" si="1"/>
        <v>20</v>
      </c>
      <c r="B41" s="127" t="str">
        <f t="shared" ca="1" si="2"/>
        <v>〃</v>
      </c>
      <c r="C41" s="121" t="str">
        <f t="shared" ca="1" si="3"/>
        <v>〃</v>
      </c>
      <c r="D41" s="121" t="str">
        <f t="shared" ca="1" si="4"/>
        <v>〃</v>
      </c>
      <c r="E41" s="121" t="s">
        <v>166</v>
      </c>
      <c r="F41" s="121">
        <v>3</v>
      </c>
      <c r="G41" s="121">
        <v>12</v>
      </c>
      <c r="H41" s="121"/>
      <c r="I41" s="121"/>
      <c r="J41" s="121"/>
      <c r="K41" s="128" t="s">
        <v>244</v>
      </c>
      <c r="L41" s="127" t="s">
        <v>241</v>
      </c>
      <c r="M41" s="121" t="s">
        <v>163</v>
      </c>
      <c r="N41" s="121" t="s">
        <v>242</v>
      </c>
      <c r="O41" s="114" t="str">
        <f t="shared" si="5"/>
        <v>南側､4m_x000D_
北側､4m_x000D_
東側､4m</v>
      </c>
    </row>
    <row r="42" spans="1:15" ht="39.6">
      <c r="A42" s="216">
        <f t="shared" ca="1" si="1"/>
        <v>21</v>
      </c>
      <c r="B42" s="127" t="str">
        <f t="shared" ca="1" si="2"/>
        <v>第20-7-0052</v>
      </c>
      <c r="C42" s="121" t="str">
        <f t="shared" ca="1" si="3"/>
        <v>〃</v>
      </c>
      <c r="D42" s="121" t="str">
        <f t="shared" ca="1" si="4"/>
        <v>福山市曙町5丁目16番北東角先交差点</v>
      </c>
      <c r="E42" s="121" t="s">
        <v>164</v>
      </c>
      <c r="F42" s="121">
        <v>2</v>
      </c>
      <c r="G42" s="121">
        <v>24</v>
      </c>
      <c r="H42" s="121"/>
      <c r="I42" s="121"/>
      <c r="J42" s="121"/>
      <c r="K42" s="128" t="s">
        <v>247</v>
      </c>
      <c r="L42" s="127" t="s">
        <v>245</v>
      </c>
      <c r="M42" s="121" t="s">
        <v>163</v>
      </c>
      <c r="N42" s="121" t="s">
        <v>246</v>
      </c>
      <c r="O42" s="114" t="str">
        <f t="shared" si="5"/>
        <v>北側､3m1縞(西端から3縞目)_x000D_
南側､3m7縞</v>
      </c>
    </row>
    <row r="43" spans="1:15" ht="26.4">
      <c r="A43" s="216">
        <f t="shared" ca="1" si="1"/>
        <v>21</v>
      </c>
      <c r="B43" s="127" t="str">
        <f t="shared" ca="1" si="2"/>
        <v>〃</v>
      </c>
      <c r="C43" s="121" t="str">
        <f t="shared" ca="1" si="3"/>
        <v>〃</v>
      </c>
      <c r="D43" s="121" t="str">
        <f t="shared" ca="1" si="4"/>
        <v>〃</v>
      </c>
      <c r="E43" s="121" t="s">
        <v>166</v>
      </c>
      <c r="F43" s="121">
        <v>2</v>
      </c>
      <c r="G43" s="121">
        <v>3.4</v>
      </c>
      <c r="H43" s="121"/>
      <c r="I43" s="121"/>
      <c r="J43" s="121"/>
      <c r="K43" s="128" t="s">
        <v>248</v>
      </c>
      <c r="L43" s="127" t="s">
        <v>245</v>
      </c>
      <c r="M43" s="121" t="s">
        <v>163</v>
      </c>
      <c r="N43" s="121" t="s">
        <v>246</v>
      </c>
      <c r="O43" s="114" t="str">
        <f t="shared" si="5"/>
        <v>南側､1m_x000D_
西側､2.4m</v>
      </c>
    </row>
    <row r="44" spans="1:15" ht="52.8">
      <c r="A44" s="216">
        <f t="shared" ca="1" si="1"/>
        <v>22</v>
      </c>
      <c r="B44" s="127" t="str">
        <f t="shared" ca="1" si="2"/>
        <v>第12-7-1915</v>
      </c>
      <c r="C44" s="121" t="str">
        <f t="shared" ca="1" si="3"/>
        <v>〃</v>
      </c>
      <c r="D44" s="121" t="str">
        <f t="shared" ca="1" si="4"/>
        <v>福山市曙町5丁目18番23号先交差点</v>
      </c>
      <c r="E44" s="121" t="s">
        <v>207</v>
      </c>
      <c r="F44" s="121">
        <v>2</v>
      </c>
      <c r="G44" s="121"/>
      <c r="H44" s="121"/>
      <c r="I44" s="121">
        <v>26</v>
      </c>
      <c r="J44" s="121"/>
      <c r="K44" s="128" t="s">
        <v>251</v>
      </c>
      <c r="L44" s="127" t="s">
        <v>249</v>
      </c>
      <c r="M44" s="121" t="s">
        <v>163</v>
      </c>
      <c r="N44" s="121" t="s">
        <v>250</v>
      </c>
      <c r="O44" s="114" t="str">
        <f t="shared" si="5"/>
        <v>既存止まれ削除後縮小版施工_x000D_
既存止まれ削除後縮小版施工</v>
      </c>
    </row>
    <row r="45" spans="1:15" ht="26.4">
      <c r="A45" s="216">
        <f t="shared" ca="1" si="1"/>
        <v>22</v>
      </c>
      <c r="B45" s="127" t="str">
        <f t="shared" ca="1" si="2"/>
        <v>〃</v>
      </c>
      <c r="C45" s="121" t="str">
        <f t="shared" ca="1" si="3"/>
        <v>〃</v>
      </c>
      <c r="D45" s="121" t="str">
        <f t="shared" ca="1" si="4"/>
        <v>〃</v>
      </c>
      <c r="E45" s="121" t="s">
        <v>166</v>
      </c>
      <c r="F45" s="121">
        <v>2</v>
      </c>
      <c r="G45" s="121"/>
      <c r="H45" s="121">
        <v>6</v>
      </c>
      <c r="I45" s="121"/>
      <c r="J45" s="121"/>
      <c r="K45" s="128" t="s">
        <v>252</v>
      </c>
      <c r="L45" s="127" t="s">
        <v>249</v>
      </c>
      <c r="M45" s="121" t="s">
        <v>163</v>
      </c>
      <c r="N45" s="121" t="s">
        <v>250</v>
      </c>
      <c r="O45" s="114" t="str">
        <f t="shared" si="5"/>
        <v>東側､3m_x000D_
西側､3m</v>
      </c>
    </row>
    <row r="46" spans="1:15" ht="26.4">
      <c r="A46" s="216">
        <f t="shared" ca="1" si="1"/>
        <v>22</v>
      </c>
      <c r="B46" s="127" t="str">
        <f t="shared" ca="1" si="2"/>
        <v>〃</v>
      </c>
      <c r="C46" s="121" t="str">
        <f t="shared" ca="1" si="3"/>
        <v>〃</v>
      </c>
      <c r="D46" s="121" t="str">
        <f t="shared" ca="1" si="4"/>
        <v>〃</v>
      </c>
      <c r="E46" s="121" t="s">
        <v>209</v>
      </c>
      <c r="F46" s="121">
        <v>2</v>
      </c>
      <c r="G46" s="121"/>
      <c r="H46" s="121"/>
      <c r="I46" s="121"/>
      <c r="J46" s="121">
        <v>40</v>
      </c>
      <c r="K46" s="128"/>
      <c r="L46" s="127" t="s">
        <v>249</v>
      </c>
      <c r="M46" s="121" t="s">
        <v>163</v>
      </c>
      <c r="N46" s="121" t="s">
        <v>250</v>
      </c>
      <c r="O46" s="114" t="str">
        <f t="shared" si="5"/>
        <v/>
      </c>
    </row>
    <row r="47" spans="1:15" ht="52.8">
      <c r="A47" s="216">
        <f t="shared" ca="1" si="1"/>
        <v>23</v>
      </c>
      <c r="B47" s="127" t="str">
        <f t="shared" ca="1" si="2"/>
        <v>第20-7-1333</v>
      </c>
      <c r="C47" s="121" t="str">
        <f t="shared" ca="1" si="3"/>
        <v>〃</v>
      </c>
      <c r="D47" s="121" t="str">
        <f t="shared" ca="1" si="4"/>
        <v>福山市曙町5丁目19番40号先交差点</v>
      </c>
      <c r="E47" s="121" t="s">
        <v>164</v>
      </c>
      <c r="F47" s="121">
        <v>2</v>
      </c>
      <c r="G47" s="121">
        <v>12</v>
      </c>
      <c r="H47" s="121"/>
      <c r="I47" s="121"/>
      <c r="J47" s="121"/>
      <c r="K47" s="128" t="s">
        <v>255</v>
      </c>
      <c r="L47" s="127" t="s">
        <v>253</v>
      </c>
      <c r="M47" s="121" t="s">
        <v>163</v>
      </c>
      <c r="N47" s="121" t="s">
        <v>254</v>
      </c>
      <c r="O47" s="114" t="str">
        <f t="shared" si="5"/>
        <v>西側､4m1縞(南端から4縞目)_x000D_
東側､4m2本(南端から2,4縞目)</v>
      </c>
    </row>
    <row r="48" spans="1:15" ht="52.8">
      <c r="A48" s="216">
        <f t="shared" ca="1" si="1"/>
        <v>24</v>
      </c>
      <c r="B48" s="127" t="str">
        <f t="shared" ca="1" si="2"/>
        <v>第20-7-0211</v>
      </c>
      <c r="C48" s="121" t="str">
        <f t="shared" ca="1" si="3"/>
        <v>〃</v>
      </c>
      <c r="D48" s="121" t="str">
        <f t="shared" ca="1" si="4"/>
        <v>福山市曙町5丁目20番41号先（曙町5丁目（南）交差点）</v>
      </c>
      <c r="E48" s="121" t="s">
        <v>164</v>
      </c>
      <c r="F48" s="121">
        <v>3</v>
      </c>
      <c r="G48" s="121">
        <v>84</v>
      </c>
      <c r="H48" s="121"/>
      <c r="I48" s="121"/>
      <c r="J48" s="121"/>
      <c r="K48" s="128" t="s">
        <v>258</v>
      </c>
      <c r="L48" s="127" t="s">
        <v>256</v>
      </c>
      <c r="M48" s="121" t="s">
        <v>163</v>
      </c>
      <c r="N48" s="121" t="s">
        <v>257</v>
      </c>
      <c r="O48" s="114" t="str">
        <f t="shared" si="5"/>
        <v>南側､4m7縞_x000D_
北側､4m7縞(西端を除く)_x000D_
東側､4m7縞</v>
      </c>
    </row>
    <row r="49" spans="1:15" ht="26.4">
      <c r="A49" s="216">
        <f t="shared" ca="1" si="1"/>
        <v>24</v>
      </c>
      <c r="B49" s="127" t="str">
        <f t="shared" ca="1" si="2"/>
        <v>〃</v>
      </c>
      <c r="C49" s="121" t="str">
        <f t="shared" ca="1" si="3"/>
        <v>〃</v>
      </c>
      <c r="D49" s="121" t="str">
        <f t="shared" ca="1" si="4"/>
        <v>〃</v>
      </c>
      <c r="E49" s="121" t="s">
        <v>166</v>
      </c>
      <c r="F49" s="121">
        <v>2</v>
      </c>
      <c r="G49" s="121">
        <v>3</v>
      </c>
      <c r="H49" s="121"/>
      <c r="I49" s="121"/>
      <c r="J49" s="121"/>
      <c r="K49" s="128" t="s">
        <v>259</v>
      </c>
      <c r="L49" s="127" t="s">
        <v>256</v>
      </c>
      <c r="M49" s="121" t="s">
        <v>163</v>
      </c>
      <c r="N49" s="121" t="s">
        <v>257</v>
      </c>
      <c r="O49" s="114" t="str">
        <f t="shared" si="5"/>
        <v>南側､1m_x000D_
北側､2m</v>
      </c>
    </row>
    <row r="50" spans="1:15" ht="26.4">
      <c r="A50" s="216">
        <f t="shared" ca="1" si="1"/>
        <v>25</v>
      </c>
      <c r="B50" s="127" t="str">
        <f t="shared" ca="1" si="2"/>
        <v>第12-7-2256</v>
      </c>
      <c r="C50" s="121" t="str">
        <f t="shared" ca="1" si="3"/>
        <v>〃</v>
      </c>
      <c r="D50" s="121" t="str">
        <f t="shared" ca="1" si="4"/>
        <v>福山市新涯町1丁目15番22号南東角先交差点</v>
      </c>
      <c r="E50" s="121" t="s">
        <v>166</v>
      </c>
      <c r="F50" s="121">
        <v>1</v>
      </c>
      <c r="G50" s="121"/>
      <c r="H50" s="121">
        <v>4</v>
      </c>
      <c r="I50" s="121"/>
      <c r="J50" s="121"/>
      <c r="K50" s="128" t="s">
        <v>262</v>
      </c>
      <c r="L50" s="127" t="s">
        <v>260</v>
      </c>
      <c r="M50" s="121" t="s">
        <v>163</v>
      </c>
      <c r="N50" s="121" t="s">
        <v>261</v>
      </c>
      <c r="O50" s="114" t="str">
        <f t="shared" si="5"/>
        <v>西側､4m</v>
      </c>
    </row>
    <row r="51" spans="1:15" ht="52.8">
      <c r="A51" s="216">
        <f t="shared" ca="1" si="1"/>
        <v>26</v>
      </c>
      <c r="B51" s="127" t="str">
        <f t="shared" ca="1" si="2"/>
        <v>第20-7-0684</v>
      </c>
      <c r="C51" s="121" t="str">
        <f t="shared" ca="1" si="3"/>
        <v>〃</v>
      </c>
      <c r="D51" s="121" t="str">
        <f t="shared" ca="1" si="4"/>
        <v>福山市新涯町1丁目25番地南西角先（新涯中央西交差点）</v>
      </c>
      <c r="E51" s="121" t="s">
        <v>164</v>
      </c>
      <c r="F51" s="121">
        <v>2</v>
      </c>
      <c r="G51" s="121">
        <v>84</v>
      </c>
      <c r="H51" s="121"/>
      <c r="I51" s="121"/>
      <c r="J51" s="121"/>
      <c r="K51" s="128" t="s">
        <v>265</v>
      </c>
      <c r="L51" s="127" t="s">
        <v>263</v>
      </c>
      <c r="M51" s="121" t="s">
        <v>163</v>
      </c>
      <c r="N51" s="121" t="s">
        <v>264</v>
      </c>
      <c r="O51" s="114" t="str">
        <f t="shared" si="5"/>
        <v>西側､4m9縞(南端から1〜6,14,15縞目)_x000D_
東側､4m12縞(南端から4〜6縞目を除く)</v>
      </c>
    </row>
    <row r="52" spans="1:15" ht="26.4">
      <c r="A52" s="216">
        <f t="shared" ca="1" si="1"/>
        <v>26</v>
      </c>
      <c r="B52" s="127" t="str">
        <f t="shared" ca="1" si="2"/>
        <v>〃</v>
      </c>
      <c r="C52" s="121" t="str">
        <f t="shared" ca="1" si="3"/>
        <v>〃</v>
      </c>
      <c r="D52" s="121" t="str">
        <f t="shared" ca="1" si="4"/>
        <v>〃</v>
      </c>
      <c r="E52" s="121" t="s">
        <v>166</v>
      </c>
      <c r="F52" s="121">
        <v>2</v>
      </c>
      <c r="G52" s="121">
        <v>10</v>
      </c>
      <c r="H52" s="121"/>
      <c r="I52" s="121"/>
      <c r="J52" s="121"/>
      <c r="K52" s="128" t="s">
        <v>266</v>
      </c>
      <c r="L52" s="127" t="s">
        <v>263</v>
      </c>
      <c r="M52" s="121" t="s">
        <v>163</v>
      </c>
      <c r="N52" s="121" t="s">
        <v>264</v>
      </c>
      <c r="O52" s="114" t="str">
        <f t="shared" si="5"/>
        <v>西側､3m_x000D_
東側､7m</v>
      </c>
    </row>
    <row r="53" spans="1:15" ht="52.8">
      <c r="A53" s="216">
        <f t="shared" ca="1" si="1"/>
        <v>27</v>
      </c>
      <c r="B53" s="127" t="str">
        <f t="shared" ca="1" si="2"/>
        <v>第20-7-1339</v>
      </c>
      <c r="C53" s="121" t="str">
        <f t="shared" ca="1" si="3"/>
        <v>〃</v>
      </c>
      <c r="D53" s="121" t="str">
        <f t="shared" ca="1" si="4"/>
        <v>福山市新涯町3丁目9番1号先（新涯町3丁目（西）交差点）</v>
      </c>
      <c r="E53" s="121" t="s">
        <v>164</v>
      </c>
      <c r="F53" s="121">
        <v>3</v>
      </c>
      <c r="G53" s="121">
        <v>80</v>
      </c>
      <c r="H53" s="121"/>
      <c r="I53" s="121"/>
      <c r="J53" s="121"/>
      <c r="K53" s="128" t="s">
        <v>269</v>
      </c>
      <c r="L53" s="127" t="s">
        <v>267</v>
      </c>
      <c r="M53" s="121" t="s">
        <v>163</v>
      </c>
      <c r="N53" s="121" t="s">
        <v>268</v>
      </c>
      <c r="O53" s="114" t="str">
        <f t="shared" si="5"/>
        <v>東側､4m10縞(4.9.10.11.13を除く)_x000D_
北側､4m5縞_x000D_
南側､4m5縞</v>
      </c>
    </row>
    <row r="54" spans="1:15" ht="26.4">
      <c r="A54" s="216">
        <f t="shared" ca="1" si="1"/>
        <v>27</v>
      </c>
      <c r="B54" s="127" t="str">
        <f t="shared" ca="1" si="2"/>
        <v>〃</v>
      </c>
      <c r="C54" s="121" t="str">
        <f t="shared" ca="1" si="3"/>
        <v>〃</v>
      </c>
      <c r="D54" s="121" t="str">
        <f t="shared" ca="1" si="4"/>
        <v>〃</v>
      </c>
      <c r="E54" s="121" t="s">
        <v>166</v>
      </c>
      <c r="F54" s="121">
        <v>1</v>
      </c>
      <c r="G54" s="121">
        <v>7</v>
      </c>
      <c r="H54" s="121"/>
      <c r="I54" s="121"/>
      <c r="J54" s="121"/>
      <c r="K54" s="128" t="s">
        <v>270</v>
      </c>
      <c r="L54" s="127" t="s">
        <v>267</v>
      </c>
      <c r="M54" s="121" t="s">
        <v>163</v>
      </c>
      <c r="N54" s="121" t="s">
        <v>268</v>
      </c>
      <c r="O54" s="114" t="str">
        <f t="shared" si="5"/>
        <v>東側､7m</v>
      </c>
    </row>
    <row r="55" spans="1:15" ht="26.4">
      <c r="A55" s="216">
        <f t="shared" ca="1" si="1"/>
        <v>28</v>
      </c>
      <c r="B55" s="127" t="str">
        <f t="shared" ca="1" si="2"/>
        <v>第20-7-0723</v>
      </c>
      <c r="C55" s="121" t="str">
        <f t="shared" ca="1" si="3"/>
        <v>〃</v>
      </c>
      <c r="D55" s="121" t="str">
        <f t="shared" ca="1" si="4"/>
        <v>福山市新涯町6丁目10番20号先交差点</v>
      </c>
      <c r="E55" s="121" t="s">
        <v>164</v>
      </c>
      <c r="F55" s="121">
        <v>1</v>
      </c>
      <c r="G55" s="121">
        <v>28</v>
      </c>
      <c r="H55" s="121"/>
      <c r="I55" s="121"/>
      <c r="J55" s="121"/>
      <c r="K55" s="128" t="s">
        <v>273</v>
      </c>
      <c r="L55" s="127" t="s">
        <v>271</v>
      </c>
      <c r="M55" s="121" t="s">
        <v>163</v>
      </c>
      <c r="N55" s="121" t="s">
        <v>272</v>
      </c>
      <c r="O55" s="114" t="str">
        <f t="shared" si="5"/>
        <v>西側､4m7縞</v>
      </c>
    </row>
    <row r="56" spans="1:15" ht="26.4">
      <c r="A56" s="216">
        <f t="shared" ca="1" si="1"/>
        <v>28</v>
      </c>
      <c r="B56" s="127" t="str">
        <f t="shared" ca="1" si="2"/>
        <v>〃</v>
      </c>
      <c r="C56" s="121" t="str">
        <f t="shared" ca="1" si="3"/>
        <v>〃</v>
      </c>
      <c r="D56" s="121" t="str">
        <f t="shared" ca="1" si="4"/>
        <v>〃</v>
      </c>
      <c r="E56" s="121" t="s">
        <v>173</v>
      </c>
      <c r="F56" s="121">
        <v>4</v>
      </c>
      <c r="G56" s="121"/>
      <c r="H56" s="121"/>
      <c r="I56" s="121">
        <v>36</v>
      </c>
      <c r="J56" s="121"/>
      <c r="K56" s="128" t="s">
        <v>274</v>
      </c>
      <c r="L56" s="127" t="s">
        <v>271</v>
      </c>
      <c r="M56" s="121" t="s">
        <v>163</v>
      </c>
      <c r="N56" s="121" t="s">
        <v>272</v>
      </c>
      <c r="O56" s="114" t="str">
        <f t="shared" si="5"/>
        <v>東西予告ﾏｰｸ各2個(合計4個)</v>
      </c>
    </row>
    <row r="57" spans="1:15" ht="26.4">
      <c r="A57" s="216">
        <f t="shared" ca="1" si="1"/>
        <v>28</v>
      </c>
      <c r="B57" s="127" t="str">
        <f t="shared" ca="1" si="2"/>
        <v>〃</v>
      </c>
      <c r="C57" s="121" t="str">
        <f t="shared" ca="1" si="3"/>
        <v>〃</v>
      </c>
      <c r="D57" s="121" t="str">
        <f t="shared" ca="1" si="4"/>
        <v>〃</v>
      </c>
      <c r="E57" s="121" t="s">
        <v>166</v>
      </c>
      <c r="F57" s="121">
        <v>2</v>
      </c>
      <c r="G57" s="121">
        <v>5</v>
      </c>
      <c r="H57" s="121"/>
      <c r="I57" s="121"/>
      <c r="J57" s="121"/>
      <c r="K57" s="128" t="s">
        <v>275</v>
      </c>
      <c r="L57" s="127" t="s">
        <v>271</v>
      </c>
      <c r="M57" s="121" t="s">
        <v>163</v>
      </c>
      <c r="N57" s="121" t="s">
        <v>272</v>
      </c>
      <c r="O57" s="114" t="str">
        <f t="shared" si="5"/>
        <v>西側､2.5m_x000D_
東側､2.5m</v>
      </c>
    </row>
    <row r="58" spans="1:15" ht="26.4">
      <c r="A58" s="216">
        <f t="shared" ca="1" si="1"/>
        <v>29</v>
      </c>
      <c r="B58" s="127" t="str">
        <f t="shared" ca="1" si="2"/>
        <v>第20-7-0069</v>
      </c>
      <c r="C58" s="121" t="str">
        <f t="shared" ca="1" si="3"/>
        <v>〃</v>
      </c>
      <c r="D58" s="121" t="str">
        <f t="shared" ca="1" si="4"/>
        <v>福山市西町1丁目3番33号先交差点</v>
      </c>
      <c r="E58" s="121" t="s">
        <v>164</v>
      </c>
      <c r="F58" s="121">
        <v>1</v>
      </c>
      <c r="G58" s="121">
        <v>12</v>
      </c>
      <c r="H58" s="121"/>
      <c r="I58" s="121"/>
      <c r="J58" s="121"/>
      <c r="K58" s="128" t="s">
        <v>278</v>
      </c>
      <c r="L58" s="127" t="s">
        <v>276</v>
      </c>
      <c r="M58" s="121" t="s">
        <v>163</v>
      </c>
      <c r="N58" s="121" t="s">
        <v>277</v>
      </c>
      <c r="O58" s="114" t="str">
        <f t="shared" si="5"/>
        <v>西側､4m3縞(北端から1,2,4縞目)</v>
      </c>
    </row>
    <row r="59" spans="1:15" ht="26.4">
      <c r="A59" s="216">
        <f t="shared" ca="1" si="1"/>
        <v>30</v>
      </c>
      <c r="B59" s="127" t="str">
        <f t="shared" ca="1" si="2"/>
        <v>第20-7-0058</v>
      </c>
      <c r="C59" s="121" t="str">
        <f t="shared" ca="1" si="3"/>
        <v>〃</v>
      </c>
      <c r="D59" s="121" t="str">
        <f t="shared" ca="1" si="4"/>
        <v>福山市船町6番1号先交差点</v>
      </c>
      <c r="E59" s="121" t="s">
        <v>166</v>
      </c>
      <c r="F59" s="121">
        <v>1</v>
      </c>
      <c r="G59" s="121">
        <v>3</v>
      </c>
      <c r="H59" s="121"/>
      <c r="I59" s="121"/>
      <c r="J59" s="121"/>
      <c r="K59" s="128" t="s">
        <v>281</v>
      </c>
      <c r="L59" s="127" t="s">
        <v>279</v>
      </c>
      <c r="M59" s="121" t="s">
        <v>163</v>
      </c>
      <c r="N59" s="121" t="s">
        <v>280</v>
      </c>
      <c r="O59" s="114" t="str">
        <f t="shared" si="5"/>
        <v>北側､3m</v>
      </c>
    </row>
    <row r="60" spans="1:15" ht="26.4">
      <c r="A60" s="216">
        <f t="shared" ca="1" si="1"/>
        <v>31</v>
      </c>
      <c r="B60" s="127" t="str">
        <f t="shared" ca="1" si="2"/>
        <v>第12-7-3183</v>
      </c>
      <c r="C60" s="121" t="str">
        <f t="shared" ca="1" si="3"/>
        <v>〃</v>
      </c>
      <c r="D60" s="121" t="str">
        <f t="shared" ca="1" si="4"/>
        <v>福山市草戸町1丁目6番東角先交差点</v>
      </c>
      <c r="E60" s="121" t="s">
        <v>207</v>
      </c>
      <c r="F60" s="121">
        <v>2</v>
      </c>
      <c r="G60" s="121"/>
      <c r="H60" s="121"/>
      <c r="I60" s="121">
        <v>26</v>
      </c>
      <c r="J60" s="121"/>
      <c r="K60" s="128"/>
      <c r="L60" s="127" t="s">
        <v>282</v>
      </c>
      <c r="M60" s="121" t="s">
        <v>163</v>
      </c>
      <c r="N60" s="121" t="s">
        <v>283</v>
      </c>
      <c r="O60" s="114" t="str">
        <f t="shared" si="5"/>
        <v/>
      </c>
    </row>
    <row r="61" spans="1:15" ht="26.4">
      <c r="A61" s="216">
        <f t="shared" ca="1" si="1"/>
        <v>31</v>
      </c>
      <c r="B61" s="127" t="str">
        <f t="shared" ca="1" si="2"/>
        <v>〃</v>
      </c>
      <c r="C61" s="121" t="str">
        <f t="shared" ca="1" si="3"/>
        <v>〃</v>
      </c>
      <c r="D61" s="121" t="str">
        <f t="shared" ca="1" si="4"/>
        <v>〃</v>
      </c>
      <c r="E61" s="121" t="s">
        <v>166</v>
      </c>
      <c r="F61" s="121">
        <v>2</v>
      </c>
      <c r="G61" s="121">
        <v>2</v>
      </c>
      <c r="H61" s="121">
        <v>2.5</v>
      </c>
      <c r="I61" s="121"/>
      <c r="J61" s="121"/>
      <c r="K61" s="128" t="s">
        <v>284</v>
      </c>
      <c r="L61" s="127" t="s">
        <v>282</v>
      </c>
      <c r="M61" s="121" t="s">
        <v>163</v>
      </c>
      <c r="N61" s="121" t="s">
        <v>283</v>
      </c>
      <c r="O61" s="114" t="str">
        <f t="shared" si="5"/>
        <v>北西側､2.5m_x000D_
南西側､2m</v>
      </c>
    </row>
    <row r="62" spans="1:15" ht="52.8">
      <c r="A62" s="216">
        <f t="shared" ca="1" si="1"/>
        <v>31</v>
      </c>
      <c r="B62" s="127" t="str">
        <f t="shared" ca="1" si="2"/>
        <v>〃</v>
      </c>
      <c r="C62" s="121" t="str">
        <f t="shared" ca="1" si="3"/>
        <v>〃</v>
      </c>
      <c r="D62" s="121" t="str">
        <f t="shared" ca="1" si="4"/>
        <v>〃</v>
      </c>
      <c r="E62" s="121" t="s">
        <v>209</v>
      </c>
      <c r="F62" s="121">
        <v>2</v>
      </c>
      <c r="G62" s="121"/>
      <c r="H62" s="121"/>
      <c r="I62" s="121"/>
      <c r="J62" s="121">
        <v>40</v>
      </c>
      <c r="K62" s="128" t="s">
        <v>251</v>
      </c>
      <c r="L62" s="127" t="s">
        <v>282</v>
      </c>
      <c r="M62" s="121" t="s">
        <v>163</v>
      </c>
      <c r="N62" s="121" t="s">
        <v>283</v>
      </c>
      <c r="O62" s="114" t="str">
        <f t="shared" si="5"/>
        <v>既存止まれ削除後縮小版施工_x000D_
既存止まれ削除後縮小版施工</v>
      </c>
    </row>
    <row r="63" spans="1:15" ht="52.8">
      <c r="A63" s="216">
        <f t="shared" ca="1" si="1"/>
        <v>32</v>
      </c>
      <c r="B63" s="127" t="str">
        <f t="shared" ca="1" si="2"/>
        <v>第20-7-1487</v>
      </c>
      <c r="C63" s="121" t="str">
        <f t="shared" ca="1" si="3"/>
        <v>〃</v>
      </c>
      <c r="D63" s="121" t="str">
        <f t="shared" ca="1" si="4"/>
        <v>福山市多治米町5丁目26番15号先（多治米町5丁目（中）交差点）</v>
      </c>
      <c r="E63" s="121" t="s">
        <v>164</v>
      </c>
      <c r="F63" s="121">
        <v>2</v>
      </c>
      <c r="G63" s="121">
        <v>120</v>
      </c>
      <c r="H63" s="121"/>
      <c r="I63" s="121"/>
      <c r="J63" s="121"/>
      <c r="K63" s="128" t="s">
        <v>287</v>
      </c>
      <c r="L63" s="127" t="s">
        <v>285</v>
      </c>
      <c r="M63" s="121" t="s">
        <v>163</v>
      </c>
      <c r="N63" s="121" t="s">
        <v>286</v>
      </c>
      <c r="O63" s="114" t="str">
        <f t="shared" si="5"/>
        <v>北西側､4m15縞(両端を除く)_x000D_
南東側､4m15縞(両端を除く)</v>
      </c>
    </row>
    <row r="64" spans="1:15" ht="39.6">
      <c r="A64" s="216">
        <f t="shared" ca="1" si="1"/>
        <v>33</v>
      </c>
      <c r="B64" s="127" t="str">
        <f t="shared" ca="1" si="2"/>
        <v>第20-7-1488</v>
      </c>
      <c r="C64" s="121" t="str">
        <f t="shared" ca="1" si="3"/>
        <v>〃</v>
      </c>
      <c r="D64" s="121" t="str">
        <f t="shared" ca="1" si="4"/>
        <v>福山市多治米町5丁目27番南角先（多治米町5丁目（南）交差点）</v>
      </c>
      <c r="E64" s="121" t="s">
        <v>164</v>
      </c>
      <c r="F64" s="121">
        <v>2</v>
      </c>
      <c r="G64" s="121">
        <v>30</v>
      </c>
      <c r="H64" s="121"/>
      <c r="I64" s="121"/>
      <c r="J64" s="121"/>
      <c r="K64" s="128" t="s">
        <v>290</v>
      </c>
      <c r="L64" s="127" t="s">
        <v>288</v>
      </c>
      <c r="M64" s="121" t="s">
        <v>163</v>
      </c>
      <c r="N64" s="121" t="s">
        <v>289</v>
      </c>
      <c r="O64" s="114" t="str">
        <f t="shared" si="5"/>
        <v>南側､3m6縞_x000D_
北東側､3m4縞</v>
      </c>
    </row>
    <row r="65" spans="1:15" ht="26.4">
      <c r="A65" s="216">
        <f t="shared" ca="1" si="1"/>
        <v>34</v>
      </c>
      <c r="B65" s="127" t="str">
        <f t="shared" ca="1" si="2"/>
        <v>第20-7-0370</v>
      </c>
      <c r="C65" s="121" t="str">
        <f t="shared" ca="1" si="3"/>
        <v>〃</v>
      </c>
      <c r="D65" s="121" t="str">
        <f t="shared" ca="1" si="4"/>
        <v>福山市多治米町6丁目6番25号西角先交差点</v>
      </c>
      <c r="E65" s="121" t="s">
        <v>164</v>
      </c>
      <c r="F65" s="121">
        <v>1</v>
      </c>
      <c r="G65" s="121">
        <v>24</v>
      </c>
      <c r="H65" s="121"/>
      <c r="I65" s="121"/>
      <c r="J65" s="121"/>
      <c r="K65" s="128" t="s">
        <v>293</v>
      </c>
      <c r="L65" s="127" t="s">
        <v>291</v>
      </c>
      <c r="M65" s="121" t="s">
        <v>163</v>
      </c>
      <c r="N65" s="121" t="s">
        <v>292</v>
      </c>
      <c r="O65" s="114" t="str">
        <f t="shared" si="5"/>
        <v>北西側､4m6縞</v>
      </c>
    </row>
    <row r="66" spans="1:15" ht="39.6">
      <c r="A66" s="216">
        <f t="shared" ca="1" si="1"/>
        <v>35</v>
      </c>
      <c r="B66" s="127" t="str">
        <f t="shared" ca="1" si="2"/>
        <v>第20-7-0778</v>
      </c>
      <c r="C66" s="121" t="str">
        <f t="shared" ca="1" si="3"/>
        <v>〃</v>
      </c>
      <c r="D66" s="121" t="str">
        <f t="shared" ca="1" si="4"/>
        <v>福山市大門町1丁目24番8号先交差点</v>
      </c>
      <c r="E66" s="121" t="s">
        <v>164</v>
      </c>
      <c r="F66" s="121">
        <v>3</v>
      </c>
      <c r="G66" s="121">
        <v>28</v>
      </c>
      <c r="H66" s="121"/>
      <c r="I66" s="121"/>
      <c r="J66" s="121"/>
      <c r="K66" s="128" t="s">
        <v>296</v>
      </c>
      <c r="L66" s="127" t="s">
        <v>294</v>
      </c>
      <c r="M66" s="121" t="s">
        <v>163</v>
      </c>
      <c r="N66" s="121" t="s">
        <v>295</v>
      </c>
      <c r="O66" s="114" t="str">
        <f t="shared" si="5"/>
        <v>東側､4m3縞_x000D_
北側､4m3縞_x000D_
西側､4m1縞(南端)</v>
      </c>
    </row>
    <row r="67" spans="1:15" ht="39.6">
      <c r="A67" s="216">
        <f t="shared" ca="1" si="1"/>
        <v>35</v>
      </c>
      <c r="B67" s="127" t="str">
        <f t="shared" ca="1" si="2"/>
        <v>〃</v>
      </c>
      <c r="C67" s="121" t="str">
        <f t="shared" ca="1" si="3"/>
        <v>〃</v>
      </c>
      <c r="D67" s="121" t="str">
        <f t="shared" ca="1" si="4"/>
        <v>〃</v>
      </c>
      <c r="E67" s="121" t="s">
        <v>173</v>
      </c>
      <c r="F67" s="121">
        <v>2</v>
      </c>
      <c r="G67" s="121"/>
      <c r="H67" s="121"/>
      <c r="I67" s="121">
        <v>18</v>
      </c>
      <c r="J67" s="121"/>
      <c r="K67" s="128" t="s">
        <v>297</v>
      </c>
      <c r="L67" s="127" t="s">
        <v>294</v>
      </c>
      <c r="M67" s="121" t="s">
        <v>163</v>
      </c>
      <c r="N67" s="121" t="s">
        <v>295</v>
      </c>
      <c r="O67" s="114" t="str">
        <f t="shared" si="5"/>
        <v>北側､予告ﾏｰｸ1個_x000D_
西側､予告ﾏｰｸ1個更新</v>
      </c>
    </row>
    <row r="68" spans="1:15" ht="26.4">
      <c r="A68" s="216">
        <f t="shared" ca="1" si="1"/>
        <v>35</v>
      </c>
      <c r="B68" s="127" t="str">
        <f t="shared" ca="1" si="2"/>
        <v>〃</v>
      </c>
      <c r="C68" s="121" t="str">
        <f t="shared" ca="1" si="3"/>
        <v>〃</v>
      </c>
      <c r="D68" s="121" t="str">
        <f t="shared" ca="1" si="4"/>
        <v>〃</v>
      </c>
      <c r="E68" s="121" t="s">
        <v>166</v>
      </c>
      <c r="F68" s="121">
        <v>1</v>
      </c>
      <c r="G68" s="121">
        <v>2.5</v>
      </c>
      <c r="H68" s="121"/>
      <c r="I68" s="121"/>
      <c r="J68" s="121"/>
      <c r="K68" s="128" t="s">
        <v>298</v>
      </c>
      <c r="L68" s="127" t="s">
        <v>294</v>
      </c>
      <c r="M68" s="121" t="s">
        <v>163</v>
      </c>
      <c r="N68" s="121" t="s">
        <v>295</v>
      </c>
      <c r="O68" s="114" t="str">
        <f t="shared" si="5"/>
        <v>東側､2.5m</v>
      </c>
    </row>
    <row r="69" spans="1:15" ht="39.6">
      <c r="A69" s="216">
        <f t="shared" ca="1" si="1"/>
        <v>36</v>
      </c>
      <c r="B69" s="127" t="str">
        <f t="shared" ca="1" si="2"/>
        <v>第20-7-0807</v>
      </c>
      <c r="C69" s="121" t="str">
        <f t="shared" ca="1" si="3"/>
        <v>県道</v>
      </c>
      <c r="D69" s="121" t="str">
        <f t="shared" ca="1" si="4"/>
        <v>福山市東手城町1丁目2番31号先（一ツ橋中学校（西）交差点）</v>
      </c>
      <c r="E69" s="121" t="s">
        <v>164</v>
      </c>
      <c r="F69" s="121">
        <v>1</v>
      </c>
      <c r="G69" s="121">
        <v>48</v>
      </c>
      <c r="H69" s="121"/>
      <c r="I69" s="121"/>
      <c r="J69" s="121"/>
      <c r="K69" s="128" t="s">
        <v>302</v>
      </c>
      <c r="L69" s="127" t="s">
        <v>299</v>
      </c>
      <c r="M69" s="121" t="s">
        <v>300</v>
      </c>
      <c r="N69" s="121" t="s">
        <v>301</v>
      </c>
      <c r="O69" s="114" t="str">
        <f t="shared" si="5"/>
        <v>南側､4m12縞(西端から1〜4､17,18縞目を除く)</v>
      </c>
    </row>
    <row r="70" spans="1:15" ht="26.4">
      <c r="A70" s="216">
        <f t="shared" ca="1" si="1"/>
        <v>36</v>
      </c>
      <c r="B70" s="127" t="str">
        <f t="shared" ca="1" si="2"/>
        <v>〃</v>
      </c>
      <c r="C70" s="121" t="str">
        <f t="shared" ca="1" si="3"/>
        <v>〃</v>
      </c>
      <c r="D70" s="121" t="str">
        <f t="shared" ca="1" si="4"/>
        <v>〃</v>
      </c>
      <c r="E70" s="121" t="s">
        <v>166</v>
      </c>
      <c r="F70" s="121">
        <v>1</v>
      </c>
      <c r="G70" s="121">
        <v>9</v>
      </c>
      <c r="H70" s="121"/>
      <c r="I70" s="121"/>
      <c r="J70" s="121"/>
      <c r="K70" s="128" t="s">
        <v>303</v>
      </c>
      <c r="L70" s="127" t="s">
        <v>299</v>
      </c>
      <c r="M70" s="121" t="s">
        <v>300</v>
      </c>
      <c r="N70" s="121" t="s">
        <v>301</v>
      </c>
      <c r="O70" s="114" t="str">
        <f t="shared" si="5"/>
        <v>南側､9m</v>
      </c>
    </row>
    <row r="71" spans="1:15" ht="26.4">
      <c r="A71" s="216">
        <f t="shared" ref="A71:A94" ca="1" si="6">IF(D70="","",IF(D71="〃",A70,A70+1))</f>
        <v>37</v>
      </c>
      <c r="B71" s="127" t="str">
        <f t="shared" ref="B71:B93" ca="1" si="7">IF(OFFSET(L71,-1,)=L71,"〃",L71)</f>
        <v>第20-7-0678</v>
      </c>
      <c r="C71" s="121" t="str">
        <f t="shared" ref="C71:C93" ca="1" si="8">IF(OFFSET(M71,-1,)=M71,"〃",M71)</f>
        <v>市道</v>
      </c>
      <c r="D71" s="121" t="str">
        <f t="shared" ref="D71:D93" ca="1" si="9">IF(OFFSET(N71,-1,)=N71,"〃",N71)</f>
        <v>福山市東手城町3丁目5番11号先交差点</v>
      </c>
      <c r="E71" s="121" t="s">
        <v>164</v>
      </c>
      <c r="F71" s="121">
        <v>1</v>
      </c>
      <c r="G71" s="121">
        <v>12</v>
      </c>
      <c r="H71" s="121"/>
      <c r="I71" s="121"/>
      <c r="J71" s="121"/>
      <c r="K71" s="128" t="s">
        <v>306</v>
      </c>
      <c r="L71" s="127" t="s">
        <v>304</v>
      </c>
      <c r="M71" s="121" t="s">
        <v>163</v>
      </c>
      <c r="N71" s="121" t="s">
        <v>305</v>
      </c>
      <c r="O71" s="114" t="str">
        <f t="shared" ref="O71:O93" si="10">ASC(K71)</f>
        <v>西側､4m3縞(西端から1.2.3縞目)</v>
      </c>
    </row>
    <row r="72" spans="1:15" ht="26.4">
      <c r="A72" s="216">
        <f t="shared" ca="1" si="6"/>
        <v>38</v>
      </c>
      <c r="B72" s="127" t="str">
        <f t="shared" ca="1" si="7"/>
        <v>第20-7-0957</v>
      </c>
      <c r="C72" s="121" t="str">
        <f t="shared" ca="1" si="8"/>
        <v>〃</v>
      </c>
      <c r="D72" s="121" t="str">
        <f t="shared" ca="1" si="9"/>
        <v>福山市東深津町1丁目14番2号先（下大目南交差点）</v>
      </c>
      <c r="E72" s="121" t="s">
        <v>164</v>
      </c>
      <c r="F72" s="121">
        <v>1</v>
      </c>
      <c r="G72" s="121">
        <v>14</v>
      </c>
      <c r="H72" s="121"/>
      <c r="I72" s="121"/>
      <c r="J72" s="121"/>
      <c r="K72" s="128" t="s">
        <v>309</v>
      </c>
      <c r="L72" s="127" t="s">
        <v>307</v>
      </c>
      <c r="M72" s="121" t="s">
        <v>163</v>
      </c>
      <c r="N72" s="121" t="s">
        <v>308</v>
      </c>
      <c r="O72" s="114" t="str">
        <f t="shared" si="10"/>
        <v>西側､2m7縞(南端から1縞､北端から2縞を除く)</v>
      </c>
    </row>
    <row r="73" spans="1:15" ht="26.4">
      <c r="A73" s="216">
        <f t="shared" ca="1" si="6"/>
        <v>39</v>
      </c>
      <c r="B73" s="127" t="str">
        <f t="shared" ca="1" si="7"/>
        <v>第20-7-0605</v>
      </c>
      <c r="C73" s="121" t="str">
        <f t="shared" ca="1" si="8"/>
        <v>〃</v>
      </c>
      <c r="D73" s="121" t="str">
        <f t="shared" ca="1" si="9"/>
        <v>福山市東川口町5丁目6番11号先交差点</v>
      </c>
      <c r="E73" s="121" t="s">
        <v>166</v>
      </c>
      <c r="F73" s="121">
        <v>1</v>
      </c>
      <c r="G73" s="121">
        <v>3</v>
      </c>
      <c r="H73" s="121"/>
      <c r="I73" s="121"/>
      <c r="J73" s="121"/>
      <c r="K73" s="128" t="s">
        <v>312</v>
      </c>
      <c r="L73" s="127" t="s">
        <v>310</v>
      </c>
      <c r="M73" s="121" t="s">
        <v>163</v>
      </c>
      <c r="N73" s="121" t="s">
        <v>311</v>
      </c>
      <c r="O73" s="114" t="str">
        <f t="shared" si="10"/>
        <v>南側､3m</v>
      </c>
    </row>
    <row r="74" spans="1:15" ht="52.8">
      <c r="A74" s="216">
        <f t="shared" ca="1" si="6"/>
        <v>40</v>
      </c>
      <c r="B74" s="127" t="str">
        <f t="shared" ca="1" si="7"/>
        <v>第20-7-0450</v>
      </c>
      <c r="C74" s="121" t="str">
        <f t="shared" ca="1" si="8"/>
        <v>〃</v>
      </c>
      <c r="D74" s="121" t="str">
        <f t="shared" ca="1" si="9"/>
        <v>福山市東町2丁目1番南西角先（東6番ガード（北）交差点）</v>
      </c>
      <c r="E74" s="121" t="s">
        <v>164</v>
      </c>
      <c r="F74" s="121">
        <v>2</v>
      </c>
      <c r="G74" s="121">
        <v>42</v>
      </c>
      <c r="H74" s="121"/>
      <c r="I74" s="121"/>
      <c r="J74" s="121"/>
      <c r="K74" s="128" t="s">
        <v>315</v>
      </c>
      <c r="L74" s="127" t="s">
        <v>313</v>
      </c>
      <c r="M74" s="121" t="s">
        <v>163</v>
      </c>
      <c r="N74" s="121" t="s">
        <v>314</v>
      </c>
      <c r="O74" s="114" t="str">
        <f t="shared" si="10"/>
        <v>北側､3m7縞(西端から2縞目を除く)_x000D_
南側,3m7縞(西端から4,5縞目を除く)</v>
      </c>
    </row>
    <row r="75" spans="1:15" ht="26.4">
      <c r="A75" s="216">
        <f t="shared" ca="1" si="6"/>
        <v>41</v>
      </c>
      <c r="B75" s="127" t="str">
        <f t="shared" ca="1" si="7"/>
        <v>第20-7-0609</v>
      </c>
      <c r="C75" s="121" t="str">
        <f t="shared" ca="1" si="8"/>
        <v>県道</v>
      </c>
      <c r="D75" s="121" t="str">
        <f t="shared" ca="1" si="9"/>
        <v>福山市南蔵王町1丁目1番13号南西角先交差点</v>
      </c>
      <c r="E75" s="121" t="s">
        <v>166</v>
      </c>
      <c r="F75" s="121">
        <v>2</v>
      </c>
      <c r="G75" s="121">
        <v>5</v>
      </c>
      <c r="H75" s="121"/>
      <c r="I75" s="121"/>
      <c r="J75" s="121"/>
      <c r="K75" s="128" t="s">
        <v>318</v>
      </c>
      <c r="L75" s="127" t="s">
        <v>316</v>
      </c>
      <c r="M75" s="121" t="s">
        <v>300</v>
      </c>
      <c r="N75" s="121" t="s">
        <v>317</v>
      </c>
      <c r="O75" s="114" t="str">
        <f t="shared" si="10"/>
        <v>東側､2m_x000D_
西側､3m</v>
      </c>
    </row>
    <row r="76" spans="1:15" ht="39.6">
      <c r="A76" s="216">
        <f t="shared" ca="1" si="6"/>
        <v>42</v>
      </c>
      <c r="B76" s="127" t="str">
        <f t="shared" ca="1" si="7"/>
        <v>第20-7-1318</v>
      </c>
      <c r="C76" s="121" t="str">
        <f t="shared" ca="1" si="8"/>
        <v>〃</v>
      </c>
      <c r="D76" s="121" t="str">
        <f t="shared" ca="1" si="9"/>
        <v>福山市南蔵王町2丁目21番南西角先（南蔵王町2丁目（東）交差点）</v>
      </c>
      <c r="E76" s="121" t="s">
        <v>164</v>
      </c>
      <c r="F76" s="121">
        <v>1</v>
      </c>
      <c r="G76" s="121">
        <v>12</v>
      </c>
      <c r="H76" s="121"/>
      <c r="I76" s="121"/>
      <c r="J76" s="121"/>
      <c r="K76" s="128" t="s">
        <v>321</v>
      </c>
      <c r="L76" s="127" t="s">
        <v>319</v>
      </c>
      <c r="M76" s="121" t="s">
        <v>300</v>
      </c>
      <c r="N76" s="121" t="s">
        <v>320</v>
      </c>
      <c r="O76" s="114" t="str">
        <f t="shared" si="10"/>
        <v>東側､4m3縞(南端から2.3.4縞目)</v>
      </c>
    </row>
    <row r="77" spans="1:15" ht="39.6">
      <c r="A77" s="216">
        <f t="shared" ca="1" si="6"/>
        <v>42</v>
      </c>
      <c r="B77" s="127" t="str">
        <f t="shared" ca="1" si="7"/>
        <v>〃</v>
      </c>
      <c r="C77" s="121" t="str">
        <f t="shared" ca="1" si="8"/>
        <v>〃</v>
      </c>
      <c r="D77" s="121" t="str">
        <f t="shared" ca="1" si="9"/>
        <v>〃</v>
      </c>
      <c r="E77" s="121" t="s">
        <v>166</v>
      </c>
      <c r="F77" s="121">
        <v>2</v>
      </c>
      <c r="G77" s="121">
        <v>9</v>
      </c>
      <c r="H77" s="121"/>
      <c r="I77" s="121"/>
      <c r="J77" s="121"/>
      <c r="K77" s="128" t="s">
        <v>322</v>
      </c>
      <c r="L77" s="127" t="s">
        <v>319</v>
      </c>
      <c r="M77" s="121" t="s">
        <v>300</v>
      </c>
      <c r="N77" s="121" t="s">
        <v>320</v>
      </c>
      <c r="O77" s="114" t="str">
        <f t="shared" si="10"/>
        <v>東側､3m(第一車線)更新_x000D_
西側
､6m</v>
      </c>
    </row>
    <row r="78" spans="1:15" ht="52.8">
      <c r="A78" s="216">
        <f t="shared" ca="1" si="6"/>
        <v>43</v>
      </c>
      <c r="B78" s="127" t="str">
        <f t="shared" ca="1" si="7"/>
        <v>第20-7-0579</v>
      </c>
      <c r="C78" s="121" t="str">
        <f t="shared" ca="1" si="8"/>
        <v>市道</v>
      </c>
      <c r="D78" s="121" t="str">
        <f t="shared" ca="1" si="9"/>
        <v>福山市南蔵王町6丁目27番2号先（鴨目交差点）</v>
      </c>
      <c r="E78" s="121" t="s">
        <v>164</v>
      </c>
      <c r="F78" s="121">
        <v>4</v>
      </c>
      <c r="G78" s="121">
        <v>156</v>
      </c>
      <c r="H78" s="121"/>
      <c r="I78" s="121"/>
      <c r="J78" s="121"/>
      <c r="K78" s="128" t="s">
        <v>325</v>
      </c>
      <c r="L78" s="127" t="s">
        <v>323</v>
      </c>
      <c r="M78" s="121" t="s">
        <v>163</v>
      </c>
      <c r="N78" s="121" t="s">
        <v>324</v>
      </c>
      <c r="O78" s="114" t="str">
        <f t="shared" si="10"/>
        <v>東側､4m10縞_x000D_
西側､4m10縞_x000D_
南側､4m10縞_x000D_
北側､4m9縞</v>
      </c>
    </row>
    <row r="79" spans="1:15" ht="26.4">
      <c r="A79" s="216">
        <f t="shared" ca="1" si="6"/>
        <v>43</v>
      </c>
      <c r="B79" s="127" t="str">
        <f t="shared" ca="1" si="7"/>
        <v>〃</v>
      </c>
      <c r="C79" s="121" t="str">
        <f t="shared" ca="1" si="8"/>
        <v>〃</v>
      </c>
      <c r="D79" s="121" t="str">
        <f t="shared" ca="1" si="9"/>
        <v>〃</v>
      </c>
      <c r="E79" s="121" t="s">
        <v>166</v>
      </c>
      <c r="F79" s="121">
        <v>1</v>
      </c>
      <c r="G79" s="121">
        <v>4.5999999999999996</v>
      </c>
      <c r="H79" s="121"/>
      <c r="I79" s="121"/>
      <c r="J79" s="121"/>
      <c r="K79" s="128" t="s">
        <v>326</v>
      </c>
      <c r="L79" s="127" t="s">
        <v>323</v>
      </c>
      <c r="M79" s="121" t="s">
        <v>163</v>
      </c>
      <c r="N79" s="121" t="s">
        <v>324</v>
      </c>
      <c r="O79" s="114" t="str">
        <f t="shared" si="10"/>
        <v>北側､4.6m</v>
      </c>
    </row>
    <row r="80" spans="1:15" ht="39.6">
      <c r="A80" s="216">
        <f t="shared" ca="1" si="6"/>
        <v>44</v>
      </c>
      <c r="B80" s="127" t="str">
        <f t="shared" ca="1" si="7"/>
        <v>第20-7-1040</v>
      </c>
      <c r="C80" s="121" t="str">
        <f t="shared" ca="1" si="8"/>
        <v>〃</v>
      </c>
      <c r="D80" s="121" t="str">
        <f t="shared" ca="1" si="9"/>
        <v>福山市南蔵王町6丁目32番19号先（緑丘小学校南交差点）</v>
      </c>
      <c r="E80" s="121" t="s">
        <v>164</v>
      </c>
      <c r="F80" s="121">
        <v>2</v>
      </c>
      <c r="G80" s="121">
        <v>45</v>
      </c>
      <c r="H80" s="121"/>
      <c r="I80" s="121"/>
      <c r="J80" s="121"/>
      <c r="K80" s="128" t="s">
        <v>329</v>
      </c>
      <c r="L80" s="127" t="s">
        <v>327</v>
      </c>
      <c r="M80" s="121" t="s">
        <v>163</v>
      </c>
      <c r="N80" s="121" t="s">
        <v>328</v>
      </c>
      <c r="O80" s="114" t="str">
        <f t="shared" si="10"/>
        <v>東側､4m6縞_x000D_
北側､3m7縞(両端を除く)</v>
      </c>
    </row>
    <row r="81" spans="1:15" ht="26.4">
      <c r="A81" s="216">
        <f t="shared" ca="1" si="6"/>
        <v>44</v>
      </c>
      <c r="B81" s="127" t="str">
        <f t="shared" ca="1" si="7"/>
        <v>〃</v>
      </c>
      <c r="C81" s="121" t="str">
        <f t="shared" ca="1" si="8"/>
        <v>〃</v>
      </c>
      <c r="D81" s="121" t="str">
        <f t="shared" ca="1" si="9"/>
        <v>〃</v>
      </c>
      <c r="E81" s="121" t="s">
        <v>166</v>
      </c>
      <c r="F81" s="121">
        <v>1</v>
      </c>
      <c r="G81" s="121">
        <v>2.9</v>
      </c>
      <c r="H81" s="121"/>
      <c r="I81" s="121"/>
      <c r="J81" s="121"/>
      <c r="K81" s="128" t="s">
        <v>330</v>
      </c>
      <c r="L81" s="127" t="s">
        <v>327</v>
      </c>
      <c r="M81" s="121" t="s">
        <v>163</v>
      </c>
      <c r="N81" s="121" t="s">
        <v>328</v>
      </c>
      <c r="O81" s="114" t="str">
        <f t="shared" si="10"/>
        <v>北側､2.9m</v>
      </c>
    </row>
    <row r="82" spans="1:15" ht="26.4">
      <c r="A82" s="216">
        <f t="shared" ca="1" si="6"/>
        <v>45</v>
      </c>
      <c r="B82" s="127" t="str">
        <f t="shared" ca="1" si="7"/>
        <v>第12-7-1809</v>
      </c>
      <c r="C82" s="121" t="str">
        <f t="shared" ca="1" si="8"/>
        <v>〃</v>
      </c>
      <c r="D82" s="121" t="str">
        <f t="shared" ca="1" si="9"/>
        <v>福山市南本庄2丁目4番5号先交差点</v>
      </c>
      <c r="E82" s="121" t="s">
        <v>207</v>
      </c>
      <c r="F82" s="121">
        <v>1</v>
      </c>
      <c r="G82" s="121"/>
      <c r="H82" s="121"/>
      <c r="I82" s="121">
        <v>13</v>
      </c>
      <c r="J82" s="121"/>
      <c r="K82" s="128" t="s">
        <v>333</v>
      </c>
      <c r="L82" s="127" t="s">
        <v>331</v>
      </c>
      <c r="M82" s="121" t="s">
        <v>163</v>
      </c>
      <c r="N82" s="121" t="s">
        <v>332</v>
      </c>
      <c r="O82" s="114" t="str">
        <f t="shared" si="10"/>
        <v>東側､縮小施工</v>
      </c>
    </row>
    <row r="83" spans="1:15" ht="26.4">
      <c r="A83" s="216">
        <f t="shared" ca="1" si="6"/>
        <v>46</v>
      </c>
      <c r="B83" s="127" t="str">
        <f t="shared" ca="1" si="7"/>
        <v>第12-7-2023</v>
      </c>
      <c r="C83" s="121" t="str">
        <f t="shared" ca="1" si="8"/>
        <v>〃</v>
      </c>
      <c r="D83" s="121" t="str">
        <f t="shared" ca="1" si="9"/>
        <v>福山市北吉津町3丁目12番1号先交差点</v>
      </c>
      <c r="E83" s="121" t="s">
        <v>207</v>
      </c>
      <c r="F83" s="121">
        <v>1</v>
      </c>
      <c r="G83" s="121"/>
      <c r="H83" s="121"/>
      <c r="I83" s="121">
        <v>13</v>
      </c>
      <c r="J83" s="121"/>
      <c r="K83" s="128"/>
      <c r="L83" s="127" t="s">
        <v>334</v>
      </c>
      <c r="M83" s="121" t="s">
        <v>163</v>
      </c>
      <c r="N83" s="121" t="s">
        <v>335</v>
      </c>
      <c r="O83" s="114" t="str">
        <f t="shared" si="10"/>
        <v/>
      </c>
    </row>
    <row r="84" spans="1:15" ht="26.4">
      <c r="A84" s="216">
        <f t="shared" ca="1" si="6"/>
        <v>46</v>
      </c>
      <c r="B84" s="127" t="str">
        <f t="shared" ca="1" si="7"/>
        <v>〃</v>
      </c>
      <c r="C84" s="121" t="str">
        <f t="shared" ca="1" si="8"/>
        <v>〃</v>
      </c>
      <c r="D84" s="121" t="str">
        <f t="shared" ca="1" si="9"/>
        <v>〃</v>
      </c>
      <c r="E84" s="121" t="s">
        <v>209</v>
      </c>
      <c r="F84" s="121">
        <v>1</v>
      </c>
      <c r="G84" s="121"/>
      <c r="H84" s="121"/>
      <c r="I84" s="121"/>
      <c r="J84" s="121">
        <v>5</v>
      </c>
      <c r="K84" s="128" t="s">
        <v>336</v>
      </c>
      <c r="L84" s="127" t="s">
        <v>334</v>
      </c>
      <c r="M84" s="121" t="s">
        <v>163</v>
      </c>
      <c r="N84" s="121" t="s">
        <v>335</v>
      </c>
      <c r="O84" s="114" t="str">
        <f t="shared" si="10"/>
        <v>南側､既存止まれ削除後縮小版施工</v>
      </c>
    </row>
    <row r="85" spans="1:15" ht="26.4">
      <c r="A85" s="216">
        <f t="shared" ca="1" si="6"/>
        <v>47</v>
      </c>
      <c r="B85" s="127" t="str">
        <f t="shared" ca="1" si="7"/>
        <v>第20-7-0587</v>
      </c>
      <c r="C85" s="121" t="str">
        <f t="shared" ca="1" si="8"/>
        <v>〃</v>
      </c>
      <c r="D85" s="121" t="str">
        <f t="shared" ca="1" si="9"/>
        <v>福山市北吉津町5丁目2番5号先交差点</v>
      </c>
      <c r="E85" s="121" t="s">
        <v>166</v>
      </c>
      <c r="F85" s="121">
        <v>1</v>
      </c>
      <c r="G85" s="121">
        <v>2</v>
      </c>
      <c r="H85" s="121"/>
      <c r="I85" s="121"/>
      <c r="J85" s="121"/>
      <c r="K85" s="128" t="s">
        <v>339</v>
      </c>
      <c r="L85" s="127" t="s">
        <v>337</v>
      </c>
      <c r="M85" s="121" t="s">
        <v>163</v>
      </c>
      <c r="N85" s="121" t="s">
        <v>338</v>
      </c>
      <c r="O85" s="114" t="str">
        <f t="shared" si="10"/>
        <v>北側､2m更新</v>
      </c>
    </row>
    <row r="86" spans="1:15" ht="39.6">
      <c r="A86" s="216">
        <f t="shared" ca="1" si="6"/>
        <v>48</v>
      </c>
      <c r="B86" s="127" t="str">
        <f t="shared" ca="1" si="7"/>
        <v>第20-7-0505</v>
      </c>
      <c r="C86" s="121" t="str">
        <f t="shared" ca="1" si="8"/>
        <v>〃</v>
      </c>
      <c r="D86" s="121" t="str">
        <f t="shared" ca="1" si="9"/>
        <v>福山市北吉津町5丁目6番9号先（桜丘小学校入口交差点）</v>
      </c>
      <c r="E86" s="121" t="s">
        <v>166</v>
      </c>
      <c r="F86" s="121">
        <v>1</v>
      </c>
      <c r="G86" s="121">
        <v>2</v>
      </c>
      <c r="H86" s="121"/>
      <c r="I86" s="121"/>
      <c r="J86" s="121"/>
      <c r="K86" s="128" t="s">
        <v>342</v>
      </c>
      <c r="L86" s="127" t="s">
        <v>340</v>
      </c>
      <c r="M86" s="121" t="s">
        <v>163</v>
      </c>
      <c r="N86" s="121" t="s">
        <v>341</v>
      </c>
      <c r="O86" s="114" t="str">
        <f t="shared" si="10"/>
        <v>北側､2m(消えている部分)</v>
      </c>
    </row>
    <row r="87" spans="1:15" ht="52.8">
      <c r="A87" s="216">
        <f t="shared" ca="1" si="6"/>
        <v>49</v>
      </c>
      <c r="B87" s="127" t="str">
        <f t="shared" ca="1" si="7"/>
        <v>第20-7-0173</v>
      </c>
      <c r="C87" s="121" t="str">
        <f t="shared" ca="1" si="8"/>
        <v>〃</v>
      </c>
      <c r="D87" s="121" t="str">
        <f t="shared" ca="1" si="9"/>
        <v>福山市明神町1丁目9番南西角先（千間土手中交差点）</v>
      </c>
      <c r="E87" s="121" t="s">
        <v>164</v>
      </c>
      <c r="F87" s="121">
        <v>2</v>
      </c>
      <c r="G87" s="121">
        <v>62</v>
      </c>
      <c r="H87" s="121"/>
      <c r="I87" s="121"/>
      <c r="J87" s="121"/>
      <c r="K87" s="128" t="s">
        <v>345</v>
      </c>
      <c r="L87" s="127" t="s">
        <v>343</v>
      </c>
      <c r="M87" s="121" t="s">
        <v>163</v>
      </c>
      <c r="N87" s="121" t="s">
        <v>344</v>
      </c>
      <c r="O87" s="114" t="str">
        <f t="shared" si="10"/>
        <v>南側､4m12縞(東端から5縞目までを除く)_x000D_
西側､2m7縞(南端1縞､北端2縞を除く)</v>
      </c>
    </row>
    <row r="88" spans="1:15" ht="39.6">
      <c r="A88" s="216">
        <f t="shared" ca="1" si="6"/>
        <v>49</v>
      </c>
      <c r="B88" s="127" t="str">
        <f t="shared" ca="1" si="7"/>
        <v>〃</v>
      </c>
      <c r="C88" s="121" t="str">
        <f t="shared" ca="1" si="8"/>
        <v>〃</v>
      </c>
      <c r="D88" s="121" t="str">
        <f t="shared" ca="1" si="9"/>
        <v>〃</v>
      </c>
      <c r="E88" s="121" t="s">
        <v>166</v>
      </c>
      <c r="F88" s="121">
        <v>2</v>
      </c>
      <c r="G88" s="121">
        <v>11</v>
      </c>
      <c r="H88" s="121"/>
      <c r="I88" s="121"/>
      <c r="J88" s="121"/>
      <c r="K88" s="128" t="s">
        <v>346</v>
      </c>
      <c r="L88" s="127" t="s">
        <v>343</v>
      </c>
      <c r="M88" s="121" t="s">
        <v>163</v>
      </c>
      <c r="N88" s="121" t="s">
        <v>344</v>
      </c>
      <c r="O88" s="114" t="str">
        <f t="shared" si="10"/>
        <v>南側､10m_x000D_
北側､1m(消えている部分)</v>
      </c>
    </row>
    <row r="89" spans="1:15" ht="26.4">
      <c r="A89" s="216">
        <f t="shared" ca="1" si="6"/>
        <v>50</v>
      </c>
      <c r="B89" s="127" t="str">
        <f t="shared" ca="1" si="7"/>
        <v>第20-7-0174</v>
      </c>
      <c r="C89" s="121" t="str">
        <f t="shared" ca="1" si="8"/>
        <v>国道2号</v>
      </c>
      <c r="D89" s="121" t="str">
        <f t="shared" ca="1" si="9"/>
        <v>福山市明神町2丁目15番南西角先（千間土手東交差点）</v>
      </c>
      <c r="E89" s="121" t="s">
        <v>164</v>
      </c>
      <c r="F89" s="121">
        <v>1</v>
      </c>
      <c r="G89" s="121">
        <v>18</v>
      </c>
      <c r="H89" s="121"/>
      <c r="I89" s="121"/>
      <c r="J89" s="121"/>
      <c r="K89" s="128" t="s">
        <v>350</v>
      </c>
      <c r="L89" s="127" t="s">
        <v>347</v>
      </c>
      <c r="M89" s="121" t="s">
        <v>348</v>
      </c>
      <c r="N89" s="121" t="s">
        <v>349</v>
      </c>
      <c r="O89" s="114" t="str">
        <f t="shared" si="10"/>
        <v>北側､3m6縞(両端を除く)</v>
      </c>
    </row>
    <row r="90" spans="1:15" ht="26.4">
      <c r="A90" s="216">
        <f t="shared" ca="1" si="6"/>
        <v>50</v>
      </c>
      <c r="B90" s="127" t="str">
        <f t="shared" ca="1" si="7"/>
        <v>〃</v>
      </c>
      <c r="C90" s="121" t="str">
        <f t="shared" ca="1" si="8"/>
        <v>〃</v>
      </c>
      <c r="D90" s="121" t="str">
        <f t="shared" ca="1" si="9"/>
        <v>〃</v>
      </c>
      <c r="E90" s="121" t="s">
        <v>166</v>
      </c>
      <c r="F90" s="121">
        <v>1</v>
      </c>
      <c r="G90" s="121">
        <v>3</v>
      </c>
      <c r="H90" s="121"/>
      <c r="I90" s="121"/>
      <c r="J90" s="121"/>
      <c r="K90" s="128" t="s">
        <v>281</v>
      </c>
      <c r="L90" s="127" t="s">
        <v>347</v>
      </c>
      <c r="M90" s="121" t="s">
        <v>348</v>
      </c>
      <c r="N90" s="121" t="s">
        <v>349</v>
      </c>
      <c r="O90" s="114" t="str">
        <f t="shared" si="10"/>
        <v>北側､3m</v>
      </c>
    </row>
    <row r="91" spans="1:15" ht="52.8">
      <c r="A91" s="216">
        <f t="shared" ca="1" si="6"/>
        <v>51</v>
      </c>
      <c r="B91" s="127" t="str">
        <f t="shared" ca="1" si="7"/>
        <v>第20-7-0180</v>
      </c>
      <c r="C91" s="121" t="str">
        <f t="shared" ca="1" si="8"/>
        <v>市道</v>
      </c>
      <c r="D91" s="121" t="str">
        <f t="shared" ca="1" si="9"/>
        <v>福山市木之庄町1丁目4番33号先（木之庄交差点）</v>
      </c>
      <c r="E91" s="121" t="s">
        <v>164</v>
      </c>
      <c r="F91" s="121">
        <v>3</v>
      </c>
      <c r="G91" s="121">
        <v>88</v>
      </c>
      <c r="H91" s="121"/>
      <c r="I91" s="121"/>
      <c r="J91" s="121"/>
      <c r="K91" s="128" t="s">
        <v>353</v>
      </c>
      <c r="L91" s="127" t="s">
        <v>351</v>
      </c>
      <c r="M91" s="121" t="s">
        <v>163</v>
      </c>
      <c r="N91" s="121" t="s">
        <v>352</v>
      </c>
      <c r="O91" s="114" t="str">
        <f t="shared" si="10"/>
        <v>南側､4m8縞
_x000D_
西側､4m7縞_x000D_
東側､4m7縞</v>
      </c>
    </row>
    <row r="92" spans="1:15" ht="26.4">
      <c r="A92" s="216">
        <f t="shared" ca="1" si="6"/>
        <v>52</v>
      </c>
      <c r="B92" s="127" t="str">
        <f t="shared" ca="1" si="7"/>
        <v>第20-7-0922</v>
      </c>
      <c r="C92" s="121" t="str">
        <f t="shared" ca="1" si="8"/>
        <v>〃</v>
      </c>
      <c r="D92" s="121" t="str">
        <f t="shared" ca="1" si="9"/>
        <v>福山市木之庄町3丁目10番26号先（久松台入口交差点）</v>
      </c>
      <c r="E92" s="121" t="s">
        <v>164</v>
      </c>
      <c r="F92" s="121">
        <v>1</v>
      </c>
      <c r="G92" s="121">
        <v>20</v>
      </c>
      <c r="H92" s="121"/>
      <c r="I92" s="121"/>
      <c r="J92" s="121"/>
      <c r="K92" s="128" t="s">
        <v>356</v>
      </c>
      <c r="L92" s="127" t="s">
        <v>354</v>
      </c>
      <c r="M92" s="121" t="s">
        <v>163</v>
      </c>
      <c r="N92" s="121" t="s">
        <v>355</v>
      </c>
      <c r="O92" s="114" t="str">
        <f t="shared" si="10"/>
        <v>北側､4m5縞(西端から4〜8縞目)</v>
      </c>
    </row>
    <row r="93" spans="1:15" ht="52.8">
      <c r="A93" s="216">
        <f t="shared" ca="1" si="6"/>
        <v>53</v>
      </c>
      <c r="B93" s="127" t="str">
        <f t="shared" ca="1" si="7"/>
        <v>第20-7-0103</v>
      </c>
      <c r="C93" s="121" t="str">
        <f t="shared" ca="1" si="8"/>
        <v>〃</v>
      </c>
      <c r="D93" s="121" t="str">
        <f t="shared" ca="1" si="9"/>
        <v>福山市木之庄町4丁目1番1号先（城北中学校北交差点）</v>
      </c>
      <c r="E93" s="121" t="s">
        <v>164</v>
      </c>
      <c r="F93" s="121">
        <v>2</v>
      </c>
      <c r="G93" s="121">
        <v>56</v>
      </c>
      <c r="H93" s="121"/>
      <c r="I93" s="121"/>
      <c r="J93" s="121"/>
      <c r="K93" s="128" t="s">
        <v>359</v>
      </c>
      <c r="L93" s="127" t="s">
        <v>357</v>
      </c>
      <c r="M93" s="121" t="s">
        <v>163</v>
      </c>
      <c r="N93" s="121" t="s">
        <v>358</v>
      </c>
      <c r="O93" s="114" t="str">
        <f t="shared" si="10"/>
        <v>西側､4m6縞(南端を除く)_x000D_
東側､4m7縞(北端を除く)</v>
      </c>
    </row>
    <row r="94" spans="1:15" ht="40.200000000000003" thickBot="1">
      <c r="A94" s="216">
        <f t="shared" ca="1" si="6"/>
        <v>53</v>
      </c>
      <c r="B94" s="127" t="str">
        <f t="shared" ca="1" si="0"/>
        <v>〃</v>
      </c>
      <c r="C94" s="121" t="str">
        <f t="shared" ca="1" si="0"/>
        <v>〃</v>
      </c>
      <c r="D94" s="121" t="str">
        <f t="shared" ca="1" si="0"/>
        <v>〃</v>
      </c>
      <c r="E94" s="122" t="s">
        <v>166</v>
      </c>
      <c r="F94" s="122">
        <v>2</v>
      </c>
      <c r="G94" s="122">
        <v>5</v>
      </c>
      <c r="H94" s="122"/>
      <c r="I94" s="122"/>
      <c r="J94" s="122"/>
      <c r="K94" s="129" t="s">
        <v>360</v>
      </c>
      <c r="L94" s="147" t="s">
        <v>357</v>
      </c>
      <c r="M94" s="122" t="s">
        <v>163</v>
      </c>
      <c r="N94" s="122" t="s">
        <v>358</v>
      </c>
      <c r="O94" s="114" t="str">
        <f>ASC(K94)</f>
        <v>東側､3m_x000D_
西側､2m(消えている部分)更新</v>
      </c>
    </row>
    <row r="95" spans="1:15" ht="16.2">
      <c r="B95" s="295" t="str">
        <f>警察署名</f>
        <v>福山東</v>
      </c>
      <c r="C95" s="296"/>
      <c r="D95" s="299" t="s">
        <v>76</v>
      </c>
      <c r="E95" s="148">
        <v>53</v>
      </c>
      <c r="F95" s="149"/>
      <c r="G95" s="150">
        <f>IF(ISERROR(FIND("図示", G3)), IF(ISERROR(FIND("削除", G3)), SUMPRODUCT((ISNUMBER(FIND("横断歩道　実線",$E5:$E94)))*(G5:G94&lt;&gt;""), $F5:$F94), 0), SUMIF(G5:G94,"&gt;0",$F5:$F94))</f>
        <v>73</v>
      </c>
      <c r="H95" s="150">
        <f>IF(ISERROR(FIND("図示", H3)), IF(ISERROR(FIND("削除", H3)), SUMPRODUCT((ISNUMBER(FIND("横断歩道　実線",$E5:$E94)))*(H5:H94&lt;&gt;""), $F5:$F94), 0), SUMIF(H5:H94,"&gt;0",$F5:$F94))</f>
        <v>0</v>
      </c>
      <c r="I95" s="150">
        <f>IF(ISERROR(FIND("図示", I3)), IF(ISERROR(FIND("削除", I3)), SUMPRODUCT((ISNUMBER(FIND("横断歩道　実線",$E5:$E94)))*(I5:I94&lt;&gt;""), $F5:$F94), 0), SUMIF(I5:I94,"&gt;0",$F5:$F94))</f>
        <v>19</v>
      </c>
      <c r="J95" s="150">
        <f>IF(ISERROR(FIND("図示", J3)), IF(ISERROR(FIND("削除", J3)), SUMPRODUCT((ISNUMBER(FIND("横断歩道　実線",$E5:$E94)))*(J5:J94&lt;&gt;""), $F5:$F94), 0), SUMIF(J5:J94,"&gt;0",$F5:$F94))</f>
        <v>0</v>
      </c>
      <c r="K95" s="130"/>
      <c r="L95" s="295"/>
      <c r="M95" s="296"/>
      <c r="N95" s="299"/>
    </row>
    <row r="96" spans="1:15" ht="16.8" thickBot="1">
      <c r="B96" s="297"/>
      <c r="C96" s="298"/>
      <c r="D96" s="300"/>
      <c r="E96" s="151"/>
      <c r="F96" s="152"/>
      <c r="G96" s="153">
        <f>SUM(G5:G94)</f>
        <v>1792.9</v>
      </c>
      <c r="H96" s="153">
        <f>SUM(H5:H94)</f>
        <v>12.5</v>
      </c>
      <c r="I96" s="153">
        <f>SUM(I5:I94)</f>
        <v>199</v>
      </c>
      <c r="J96" s="153">
        <f>SUM(J5:J94)</f>
        <v>153</v>
      </c>
      <c r="K96" s="131"/>
      <c r="L96" s="316"/>
      <c r="M96" s="317"/>
      <c r="N96" s="315"/>
    </row>
    <row r="97" spans="2:14" ht="16.2" hidden="1">
      <c r="B97" s="295" t="str">
        <f>警察署名</f>
        <v>福山東</v>
      </c>
      <c r="C97" s="296"/>
      <c r="D97" s="299" t="s">
        <v>77</v>
      </c>
      <c r="E97" s="148">
        <f>場所表_福山東_新規!新規合計+更新合計</f>
        <v>53</v>
      </c>
      <c r="F97" s="149"/>
      <c r="G97" s="150">
        <f t="shared" ref="G97:J98" si="11">G95</f>
        <v>73</v>
      </c>
      <c r="H97" s="150">
        <f t="shared" si="11"/>
        <v>0</v>
      </c>
      <c r="I97" s="150">
        <f t="shared" si="11"/>
        <v>19</v>
      </c>
      <c r="J97" s="150">
        <f t="shared" si="11"/>
        <v>0</v>
      </c>
      <c r="K97" s="130"/>
      <c r="L97" s="316"/>
      <c r="M97" s="317"/>
      <c r="N97" s="315"/>
    </row>
    <row r="98" spans="2:14" ht="16.8" hidden="1" thickBot="1">
      <c r="B98" s="297"/>
      <c r="C98" s="298"/>
      <c r="D98" s="300"/>
      <c r="E98" s="151"/>
      <c r="F98" s="152"/>
      <c r="G98" s="153">
        <f t="shared" si="11"/>
        <v>1792.9</v>
      </c>
      <c r="H98" s="153">
        <f t="shared" si="11"/>
        <v>12.5</v>
      </c>
      <c r="I98" s="153">
        <f t="shared" si="11"/>
        <v>199</v>
      </c>
      <c r="J98" s="153">
        <f t="shared" si="11"/>
        <v>153</v>
      </c>
      <c r="K98" s="131"/>
      <c r="L98" s="316"/>
      <c r="M98" s="317"/>
      <c r="N98" s="315"/>
    </row>
  </sheetData>
  <mergeCells count="19">
    <mergeCell ref="D95:D96"/>
    <mergeCell ref="L95:M96"/>
    <mergeCell ref="N95:N96"/>
    <mergeCell ref="B97:C98"/>
    <mergeCell ref="D97:D98"/>
    <mergeCell ref="L97:M98"/>
    <mergeCell ref="N97:N98"/>
    <mergeCell ref="B95:C96"/>
    <mergeCell ref="L1:N1"/>
    <mergeCell ref="B2:B4"/>
    <mergeCell ref="C2:C4"/>
    <mergeCell ref="D2:D4"/>
    <mergeCell ref="G2:K2"/>
    <mergeCell ref="L2:L4"/>
    <mergeCell ref="M2:M4"/>
    <mergeCell ref="N2:N4"/>
    <mergeCell ref="E3:E4"/>
    <mergeCell ref="F3:F4"/>
    <mergeCell ref="K3:K4"/>
  </mergeCells>
  <phoneticPr fontId="2"/>
  <conditionalFormatting sqref="A5:A94">
    <cfRule type="expression" dxfId="2" priority="1">
      <formula>(A5=OFFSET(A5,-1,0))</formula>
    </cfRule>
  </conditionalFormatting>
  <pageMargins left="0.75" right="0.75" top="1" bottom="1" header="0.51200000000000001" footer="0.51200000000000001"/>
  <pageSetup paperSize="9" scale="5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74"/>
  <sheetViews>
    <sheetView showZeros="0" view="pageBreakPreview" topLeftCell="A58" zoomScaleNormal="100" workbookViewId="0">
      <selection activeCell="K57" sqref="K57"/>
    </sheetView>
  </sheetViews>
  <sheetFormatPr defaultColWidth="9" defaultRowHeight="13.2"/>
  <cols>
    <col min="1" max="1" width="9" style="114"/>
    <col min="2" max="2" width="17.109375" style="114" customWidth="1"/>
    <col min="3" max="3" width="5.21875" style="114" bestFit="1" customWidth="1"/>
    <col min="4" max="4" width="9" style="114"/>
    <col min="5" max="5" width="25.6640625" style="115" customWidth="1"/>
    <col min="6" max="6" width="13.44140625" style="114" customWidth="1"/>
    <col min="7" max="7" width="3.44140625" style="114" bestFit="1" customWidth="1"/>
    <col min="8" max="11" width="10.6640625" style="114" customWidth="1"/>
    <col min="12" max="12" width="22.44140625" style="115" customWidth="1"/>
    <col min="13" max="14" width="33.33203125" style="114" customWidth="1"/>
    <col min="15" max="15" width="100.6640625" style="115" customWidth="1"/>
    <col min="16" max="16384" width="9" style="114"/>
  </cols>
  <sheetData>
    <row r="1" spans="1:16" ht="19.8" thickBot="1">
      <c r="B1" s="113" t="s">
        <v>63</v>
      </c>
      <c r="C1" s="113"/>
      <c r="D1" s="114" t="str">
        <f>"("&amp;表紙等_署用!H1&amp;")"</f>
        <v>(№ 8-27)</v>
      </c>
      <c r="L1" s="116" t="s">
        <v>94</v>
      </c>
      <c r="M1" s="301" t="s">
        <v>141</v>
      </c>
      <c r="N1" s="301"/>
      <c r="O1" s="301"/>
    </row>
    <row r="2" spans="1:16">
      <c r="B2" s="302" t="s">
        <v>65</v>
      </c>
      <c r="C2" s="305" t="s">
        <v>66</v>
      </c>
      <c r="D2" s="308" t="s">
        <v>67</v>
      </c>
      <c r="E2" s="311" t="s">
        <v>68</v>
      </c>
      <c r="F2" s="119" t="s">
        <v>69</v>
      </c>
      <c r="G2" s="120"/>
      <c r="H2" s="308" t="s">
        <v>39</v>
      </c>
      <c r="I2" s="308"/>
      <c r="J2" s="308"/>
      <c r="K2" s="308"/>
      <c r="L2" s="314"/>
      <c r="M2" s="302" t="s">
        <v>65</v>
      </c>
      <c r="N2" s="308" t="s">
        <v>67</v>
      </c>
      <c r="O2" s="311" t="s">
        <v>68</v>
      </c>
    </row>
    <row r="3" spans="1:16" ht="39.6">
      <c r="B3" s="303"/>
      <c r="C3" s="306"/>
      <c r="D3" s="309"/>
      <c r="E3" s="312"/>
      <c r="F3" s="312" t="s">
        <v>70</v>
      </c>
      <c r="G3" s="291" t="s">
        <v>71</v>
      </c>
      <c r="H3" s="161" t="s">
        <v>154</v>
      </c>
      <c r="I3" s="162" t="s">
        <v>158</v>
      </c>
      <c r="J3" s="162" t="s">
        <v>160</v>
      </c>
      <c r="K3" s="161" t="s">
        <v>161</v>
      </c>
      <c r="L3" s="293" t="s">
        <v>72</v>
      </c>
      <c r="M3" s="303"/>
      <c r="N3" s="309"/>
      <c r="O3" s="312"/>
    </row>
    <row r="4" spans="1:16" ht="13.8" thickBot="1">
      <c r="B4" s="304"/>
      <c r="C4" s="307"/>
      <c r="D4" s="310"/>
      <c r="E4" s="313"/>
      <c r="F4" s="313"/>
      <c r="G4" s="292"/>
      <c r="H4" s="124" t="s">
        <v>156</v>
      </c>
      <c r="I4" s="125" t="s">
        <v>156</v>
      </c>
      <c r="J4" s="125" t="s">
        <v>156</v>
      </c>
      <c r="K4" s="124" t="s">
        <v>156</v>
      </c>
      <c r="L4" s="294"/>
      <c r="M4" s="304"/>
      <c r="N4" s="310"/>
      <c r="O4" s="313"/>
    </row>
    <row r="5" spans="1:16" ht="26.4">
      <c r="A5" s="216">
        <v>1</v>
      </c>
      <c r="B5" s="183">
        <f>M5</f>
        <v>261170067</v>
      </c>
      <c r="C5" s="118" t="str">
        <f>IF(B5="〃","〃","新規")</f>
        <v>新規</v>
      </c>
      <c r="D5" s="118" t="str">
        <f>N5</f>
        <v>市道</v>
      </c>
      <c r="E5" s="118" t="str">
        <f>O5</f>
        <v>尾道市因島三庄町2,222番地8先交差点</v>
      </c>
      <c r="F5" s="118" t="s">
        <v>209</v>
      </c>
      <c r="G5" s="118">
        <v>1</v>
      </c>
      <c r="H5" s="118"/>
      <c r="I5" s="118"/>
      <c r="J5" s="118"/>
      <c r="K5" s="118">
        <v>6</v>
      </c>
      <c r="L5" s="126" t="s">
        <v>362</v>
      </c>
      <c r="M5" s="117">
        <v>261170067</v>
      </c>
      <c r="N5" s="118" t="s">
        <v>163</v>
      </c>
      <c r="O5" s="118" t="s">
        <v>361</v>
      </c>
      <c r="P5" s="114" t="str">
        <f>ASC(L5)</f>
        <v>標準文字3割分削除</v>
      </c>
    </row>
    <row r="6" spans="1:16" ht="26.4">
      <c r="A6" s="216">
        <f ca="1">IF(E5="","",IF(E6="〃",A5,A5+1))</f>
        <v>1</v>
      </c>
      <c r="B6" s="127" t="str">
        <f ca="1">IF(OFFSET(M6,-1,)=M6,"〃",M6)</f>
        <v>〃</v>
      </c>
      <c r="C6" s="121" t="str">
        <f ca="1">IF(B6="〃","〃","新規")</f>
        <v>〃</v>
      </c>
      <c r="D6" s="121" t="str">
        <f ca="1">IF(OFFSET(N6,-1,)=N6,"〃",N6)</f>
        <v>〃</v>
      </c>
      <c r="E6" s="121" t="str">
        <f ca="1">IF(OFFSET(O6,-1,)=O6,"〃",O6)</f>
        <v>〃</v>
      </c>
      <c r="F6" s="121" t="s">
        <v>363</v>
      </c>
      <c r="G6" s="121">
        <v>1</v>
      </c>
      <c r="H6" s="121"/>
      <c r="I6" s="121"/>
      <c r="J6" s="121"/>
      <c r="K6" s="121">
        <v>5.0999999999999996</v>
      </c>
      <c r="L6" s="128" t="s">
        <v>364</v>
      </c>
      <c r="M6" s="127">
        <v>261170067</v>
      </c>
      <c r="N6" s="121" t="s">
        <v>163</v>
      </c>
      <c r="O6" s="121" t="s">
        <v>361</v>
      </c>
      <c r="P6" s="114" t="str">
        <f>ASC(L6)</f>
        <v>停止線1.7m削除</v>
      </c>
    </row>
    <row r="7" spans="1:16" ht="26.4">
      <c r="A7" s="216">
        <f t="shared" ref="A7:A71" ca="1" si="0">IF(E6="","",IF(E7="〃",A6,A6+1))</f>
        <v>2</v>
      </c>
      <c r="B7" s="127" t="str">
        <f t="shared" ref="B7:B71" ca="1" si="1">IF(OFFSET(M7,-1,)=M7,"〃",M7)</f>
        <v>〃</v>
      </c>
      <c r="C7" s="121" t="str">
        <f t="shared" ref="C7:C71" ca="1" si="2">IF(B7="〃","〃","新規")</f>
        <v>〃</v>
      </c>
      <c r="D7" s="121" t="str">
        <f t="shared" ref="D7:D71" ca="1" si="3">IF(OFFSET(N7,-1,)=N7,"〃",N7)</f>
        <v>〃</v>
      </c>
      <c r="E7" s="121" t="str">
        <f t="shared" ref="E7:E71" ca="1" si="4">IF(OFFSET(O7,-1,)=O7,"〃",O7)</f>
        <v>尾道市因島三庄町2,672番地4先交差点</v>
      </c>
      <c r="F7" s="121" t="s">
        <v>209</v>
      </c>
      <c r="G7" s="121">
        <v>1</v>
      </c>
      <c r="H7" s="121"/>
      <c r="I7" s="121"/>
      <c r="J7" s="121"/>
      <c r="K7" s="121">
        <v>2</v>
      </c>
      <c r="L7" s="128" t="s">
        <v>366</v>
      </c>
      <c r="M7" s="127">
        <v>261170067</v>
      </c>
      <c r="N7" s="121" t="s">
        <v>163</v>
      </c>
      <c r="O7" s="121" t="s">
        <v>365</v>
      </c>
      <c r="P7" s="114" t="str">
        <f t="shared" ref="P7:P71" si="5">ASC(L7)</f>
        <v>標準文字1割分削除</v>
      </c>
    </row>
    <row r="8" spans="1:16" ht="26.4">
      <c r="A8" s="216">
        <f t="shared" ca="1" si="0"/>
        <v>2</v>
      </c>
      <c r="B8" s="127" t="str">
        <f t="shared" ca="1" si="1"/>
        <v>〃</v>
      </c>
      <c r="C8" s="121" t="str">
        <f t="shared" ca="1" si="2"/>
        <v>〃</v>
      </c>
      <c r="D8" s="121" t="str">
        <f t="shared" ca="1" si="3"/>
        <v>〃</v>
      </c>
      <c r="E8" s="121" t="str">
        <f t="shared" ca="1" si="4"/>
        <v>〃</v>
      </c>
      <c r="F8" s="121" t="s">
        <v>363</v>
      </c>
      <c r="G8" s="121">
        <v>1</v>
      </c>
      <c r="H8" s="121"/>
      <c r="I8" s="121"/>
      <c r="J8" s="121"/>
      <c r="K8" s="121">
        <v>4.8</v>
      </c>
      <c r="L8" s="128" t="s">
        <v>367</v>
      </c>
      <c r="M8" s="127">
        <v>261170067</v>
      </c>
      <c r="N8" s="121" t="s">
        <v>163</v>
      </c>
      <c r="O8" s="121" t="s">
        <v>365</v>
      </c>
      <c r="P8" s="114" t="str">
        <f t="shared" si="5"/>
        <v>停止線1.6m削除</v>
      </c>
    </row>
    <row r="9" spans="1:16" ht="39.6">
      <c r="A9" s="216">
        <f t="shared" ca="1" si="0"/>
        <v>3</v>
      </c>
      <c r="B9" s="127">
        <f t="shared" ca="1" si="1"/>
        <v>261170060</v>
      </c>
      <c r="C9" s="121" t="str">
        <f t="shared" ca="1" si="2"/>
        <v>新規</v>
      </c>
      <c r="D9" s="121" t="str">
        <f t="shared" ca="1" si="3"/>
        <v>県道（西浦三庄田熊線）</v>
      </c>
      <c r="E9" s="121" t="str">
        <f t="shared" ca="1" si="4"/>
        <v>尾道市因島三庄町3,341番地先から同町3,760番地5先までの間</v>
      </c>
      <c r="F9" s="121" t="s">
        <v>486</v>
      </c>
      <c r="G9" s="121">
        <v>1</v>
      </c>
      <c r="H9" s="121"/>
      <c r="I9" s="121">
        <v>1000</v>
      </c>
      <c r="J9" s="121"/>
      <c r="K9" s="121"/>
      <c r="L9" s="128" t="s">
        <v>370</v>
      </c>
      <c r="M9" s="127">
        <v>261170060</v>
      </c>
      <c r="N9" s="121" t="s">
        <v>369</v>
      </c>
      <c r="O9" s="121" t="s">
        <v>368</v>
      </c>
      <c r="P9" s="114" t="str">
        <f t="shared" si="5"/>
        <v>白色中央線1000m新設</v>
      </c>
    </row>
    <row r="10" spans="1:16" ht="39.6">
      <c r="A10" s="216">
        <f t="shared" ca="1" si="0"/>
        <v>3</v>
      </c>
      <c r="B10" s="127" t="str">
        <f t="shared" ca="1" si="1"/>
        <v>〃</v>
      </c>
      <c r="C10" s="121" t="str">
        <f t="shared" ca="1" si="2"/>
        <v>〃</v>
      </c>
      <c r="D10" s="121" t="str">
        <f t="shared" ca="1" si="3"/>
        <v>〃</v>
      </c>
      <c r="E10" s="121" t="str">
        <f t="shared" ca="1" si="4"/>
        <v>〃</v>
      </c>
      <c r="F10" s="121" t="s">
        <v>371</v>
      </c>
      <c r="G10" s="121">
        <v>1</v>
      </c>
      <c r="H10" s="121"/>
      <c r="I10" s="121"/>
      <c r="J10" s="121"/>
      <c r="K10" s="121">
        <v>700</v>
      </c>
      <c r="L10" s="128" t="s">
        <v>372</v>
      </c>
      <c r="M10" s="127">
        <v>261170060</v>
      </c>
      <c r="N10" s="121" t="s">
        <v>369</v>
      </c>
      <c r="O10" s="121" t="s">
        <v>368</v>
      </c>
      <c r="P10" s="114" t="str">
        <f t="shared" si="5"/>
        <v>黄色中央線700m削除</v>
      </c>
    </row>
    <row r="11" spans="1:16" ht="26.4">
      <c r="A11" s="216">
        <f t="shared" ca="1" si="0"/>
        <v>4</v>
      </c>
      <c r="B11" s="127">
        <f t="shared" ca="1" si="1"/>
        <v>261170067</v>
      </c>
      <c r="C11" s="121" t="str">
        <f t="shared" ca="1" si="2"/>
        <v>新規</v>
      </c>
      <c r="D11" s="121" t="str">
        <f t="shared" ca="1" si="3"/>
        <v>市道</v>
      </c>
      <c r="E11" s="121" t="str">
        <f t="shared" ca="1" si="4"/>
        <v>尾道市因島三庄町3,349番地先交差点</v>
      </c>
      <c r="F11" s="121" t="s">
        <v>209</v>
      </c>
      <c r="G11" s="121">
        <v>1</v>
      </c>
      <c r="H11" s="121"/>
      <c r="I11" s="121"/>
      <c r="J11" s="121"/>
      <c r="K11" s="121">
        <v>1.5</v>
      </c>
      <c r="L11" s="128" t="s">
        <v>374</v>
      </c>
      <c r="M11" s="127">
        <v>261170067</v>
      </c>
      <c r="N11" s="121" t="s">
        <v>163</v>
      </c>
      <c r="O11" s="121" t="s">
        <v>373</v>
      </c>
      <c r="P11" s="114" t="str">
        <f t="shared" si="5"/>
        <v>止まれ文字1.5m分削除</v>
      </c>
    </row>
    <row r="12" spans="1:16" ht="26.4">
      <c r="A12" s="216">
        <f t="shared" ca="1" si="0"/>
        <v>4</v>
      </c>
      <c r="B12" s="127" t="str">
        <f t="shared" ca="1" si="1"/>
        <v>〃</v>
      </c>
      <c r="C12" s="121" t="str">
        <f t="shared" ca="1" si="2"/>
        <v>〃</v>
      </c>
      <c r="D12" s="121" t="str">
        <f t="shared" ca="1" si="3"/>
        <v>〃</v>
      </c>
      <c r="E12" s="121" t="str">
        <f t="shared" ca="1" si="4"/>
        <v>〃</v>
      </c>
      <c r="F12" s="121" t="s">
        <v>363</v>
      </c>
      <c r="G12" s="121">
        <v>1</v>
      </c>
      <c r="H12" s="121"/>
      <c r="I12" s="121"/>
      <c r="J12" s="121"/>
      <c r="K12" s="121">
        <v>3</v>
      </c>
      <c r="L12" s="128" t="s">
        <v>375</v>
      </c>
      <c r="M12" s="127">
        <v>261170067</v>
      </c>
      <c r="N12" s="121" t="s">
        <v>163</v>
      </c>
      <c r="O12" s="121" t="s">
        <v>373</v>
      </c>
      <c r="P12" s="114" t="str">
        <f t="shared" si="5"/>
        <v>停止線1m分削除</v>
      </c>
    </row>
    <row r="13" spans="1:16" ht="39.6">
      <c r="A13" s="216">
        <f t="shared" ca="1" si="0"/>
        <v>5</v>
      </c>
      <c r="B13" s="127" t="str">
        <f t="shared" ca="1" si="1"/>
        <v>261170067_x000D_
(第9-16-0018)</v>
      </c>
      <c r="C13" s="121" t="str">
        <f t="shared" ca="1" si="2"/>
        <v>新規</v>
      </c>
      <c r="D13" s="121" t="str">
        <f t="shared" ca="1" si="3"/>
        <v>主要地方道</v>
      </c>
      <c r="E13" s="121" t="str">
        <f t="shared" ca="1" si="4"/>
        <v>尾道市因島洲江町1,786番地1先（赤崎港）から同市瀬戸田町沢206番地5先までの間</v>
      </c>
      <c r="F13" s="121" t="s">
        <v>371</v>
      </c>
      <c r="G13" s="121">
        <v>1</v>
      </c>
      <c r="H13" s="121"/>
      <c r="I13" s="121"/>
      <c r="J13" s="121"/>
      <c r="K13" s="121">
        <v>780</v>
      </c>
      <c r="L13" s="128"/>
      <c r="M13" s="127" t="s">
        <v>378</v>
      </c>
      <c r="N13" s="121" t="s">
        <v>377</v>
      </c>
      <c r="O13" s="121" t="s">
        <v>376</v>
      </c>
      <c r="P13" s="114" t="str">
        <f t="shared" si="5"/>
        <v/>
      </c>
    </row>
    <row r="14" spans="1:16" ht="39.6">
      <c r="A14" s="216">
        <f t="shared" ca="1" si="0"/>
        <v>6</v>
      </c>
      <c r="B14" s="127">
        <f t="shared" ca="1" si="1"/>
        <v>261170067</v>
      </c>
      <c r="C14" s="121" t="str">
        <f t="shared" ca="1" si="2"/>
        <v>新規</v>
      </c>
      <c r="D14" s="121" t="str">
        <f t="shared" ca="1" si="3"/>
        <v>県道(生口島循環線)</v>
      </c>
      <c r="E14" s="121" t="str">
        <f t="shared" ca="1" si="4"/>
        <v>尾道市因島洲江町1,786番地1先（赤崎港）から尾道市因島洲江町2293番地1先までの間</v>
      </c>
      <c r="F14" s="121" t="s">
        <v>486</v>
      </c>
      <c r="G14" s="121">
        <v>1</v>
      </c>
      <c r="H14" s="121"/>
      <c r="I14" s="121">
        <v>780</v>
      </c>
      <c r="J14" s="121"/>
      <c r="K14" s="121"/>
      <c r="L14" s="128"/>
      <c r="M14" s="127">
        <v>261170067</v>
      </c>
      <c r="N14" s="121" t="s">
        <v>380</v>
      </c>
      <c r="O14" s="121" t="s">
        <v>379</v>
      </c>
      <c r="P14" s="114" t="str">
        <f t="shared" si="5"/>
        <v/>
      </c>
    </row>
    <row r="15" spans="1:16" ht="26.4">
      <c r="A15" s="216">
        <f t="shared" ca="1" si="0"/>
        <v>7</v>
      </c>
      <c r="B15" s="127" t="str">
        <f t="shared" ca="1" si="1"/>
        <v>261170060_x000D_
(第20-5-0616)</v>
      </c>
      <c r="C15" s="121" t="str">
        <f t="shared" ca="1" si="2"/>
        <v>新規</v>
      </c>
      <c r="D15" s="121" t="str">
        <f t="shared" ca="1" si="3"/>
        <v>県道</v>
      </c>
      <c r="E15" s="121" t="str">
        <f t="shared" ca="1" si="4"/>
        <v>尾道市因島重井町3,317番地3先交差点（大正橋南詰）</v>
      </c>
      <c r="F15" s="121" t="s">
        <v>485</v>
      </c>
      <c r="G15" s="121">
        <v>1</v>
      </c>
      <c r="H15" s="121">
        <v>18</v>
      </c>
      <c r="I15" s="121"/>
      <c r="J15" s="121"/>
      <c r="K15" s="121"/>
      <c r="L15" s="128" t="s">
        <v>382</v>
      </c>
      <c r="M15" s="127" t="s">
        <v>383</v>
      </c>
      <c r="N15" s="121" t="s">
        <v>300</v>
      </c>
      <c r="O15" s="121" t="s">
        <v>381</v>
      </c>
      <c r="P15" s="114" t="str">
        <f t="shared" si="5"/>
        <v>北西側 交差点側1m3縞削除後3m6縞更新</v>
      </c>
    </row>
    <row r="16" spans="1:16" ht="52.8">
      <c r="A16" s="216">
        <f t="shared" ca="1" si="0"/>
        <v>7</v>
      </c>
      <c r="B16" s="127" t="str">
        <f t="shared" ca="1" si="1"/>
        <v>〃</v>
      </c>
      <c r="C16" s="121" t="str">
        <f t="shared" ca="1" si="2"/>
        <v>〃</v>
      </c>
      <c r="D16" s="121" t="str">
        <f t="shared" ca="1" si="3"/>
        <v>〃</v>
      </c>
      <c r="E16" s="121" t="str">
        <f t="shared" ca="1" si="4"/>
        <v>〃</v>
      </c>
      <c r="F16" s="121" t="s">
        <v>173</v>
      </c>
      <c r="G16" s="121">
        <v>4</v>
      </c>
      <c r="H16" s="121"/>
      <c r="I16" s="121"/>
      <c r="J16" s="121">
        <v>36</v>
      </c>
      <c r="K16" s="121"/>
      <c r="L16" s="128" t="s">
        <v>384</v>
      </c>
      <c r="M16" s="127" t="s">
        <v>383</v>
      </c>
      <c r="N16" s="121" t="s">
        <v>300</v>
      </c>
      <c r="O16" s="121" t="s">
        <v>381</v>
      </c>
      <c r="P16" s="114" t="str">
        <f t="shared" si="5"/>
        <v>北西側 予告縮小2個更新_x000D_
南東側 予告縮小2個削除後前出し2個更新</v>
      </c>
    </row>
    <row r="17" spans="1:16" ht="39.6">
      <c r="A17" s="216">
        <f t="shared" ca="1" si="0"/>
        <v>7</v>
      </c>
      <c r="B17" s="127" t="str">
        <f t="shared" ca="1" si="1"/>
        <v>〃</v>
      </c>
      <c r="C17" s="121" t="str">
        <f t="shared" ca="1" si="2"/>
        <v>〃</v>
      </c>
      <c r="D17" s="121" t="str">
        <f t="shared" ca="1" si="3"/>
        <v>〃</v>
      </c>
      <c r="E17" s="121" t="str">
        <f t="shared" ca="1" si="4"/>
        <v>〃</v>
      </c>
      <c r="F17" s="121" t="s">
        <v>166</v>
      </c>
      <c r="G17" s="121">
        <v>2</v>
      </c>
      <c r="H17" s="121">
        <v>6</v>
      </c>
      <c r="I17" s="121"/>
      <c r="J17" s="121"/>
      <c r="K17" s="121"/>
      <c r="L17" s="128" t="s">
        <v>385</v>
      </c>
      <c r="M17" s="127" t="s">
        <v>383</v>
      </c>
      <c r="N17" s="121" t="s">
        <v>300</v>
      </c>
      <c r="O17" s="121" t="s">
        <v>381</v>
      </c>
      <c r="P17" s="114" t="str">
        <f t="shared" si="5"/>
        <v>北西側 停止線3m更新_x000D_
南東側 停止線3m削除後6m前出しで3m更新</v>
      </c>
    </row>
    <row r="18" spans="1:16" ht="26.4">
      <c r="A18" s="216">
        <f t="shared" ca="1" si="0"/>
        <v>7</v>
      </c>
      <c r="B18" s="127" t="str">
        <f t="shared" ca="1" si="1"/>
        <v>〃</v>
      </c>
      <c r="C18" s="121" t="str">
        <f t="shared" ca="1" si="2"/>
        <v>〃</v>
      </c>
      <c r="D18" s="121" t="str">
        <f t="shared" ca="1" si="3"/>
        <v>〃</v>
      </c>
      <c r="E18" s="121" t="str">
        <f t="shared" ca="1" si="4"/>
        <v>〃</v>
      </c>
      <c r="F18" s="121" t="s">
        <v>168</v>
      </c>
      <c r="G18" s="121">
        <v>2</v>
      </c>
      <c r="H18" s="121"/>
      <c r="I18" s="121"/>
      <c r="J18" s="121"/>
      <c r="K18" s="121">
        <v>51</v>
      </c>
      <c r="L18" s="128" t="s">
        <v>386</v>
      </c>
      <c r="M18" s="127" t="s">
        <v>383</v>
      </c>
      <c r="N18" s="121" t="s">
        <v>300</v>
      </c>
      <c r="O18" s="121" t="s">
        <v>381</v>
      </c>
      <c r="P18" s="114" t="str">
        <f t="shared" si="5"/>
        <v>南東側 横断歩道全削除(14m分)</v>
      </c>
    </row>
    <row r="19" spans="1:16" ht="39.6">
      <c r="A19" s="216">
        <f t="shared" ca="1" si="0"/>
        <v>7</v>
      </c>
      <c r="B19" s="127" t="str">
        <f t="shared" ca="1" si="1"/>
        <v>〃</v>
      </c>
      <c r="C19" s="121" t="str">
        <f t="shared" ca="1" si="2"/>
        <v>〃</v>
      </c>
      <c r="D19" s="121" t="str">
        <f t="shared" ca="1" si="3"/>
        <v>〃</v>
      </c>
      <c r="E19" s="121" t="str">
        <f t="shared" ca="1" si="4"/>
        <v>〃</v>
      </c>
      <c r="F19" s="121" t="s">
        <v>387</v>
      </c>
      <c r="G19" s="121">
        <v>2</v>
      </c>
      <c r="H19" s="121"/>
      <c r="I19" s="121"/>
      <c r="J19" s="121"/>
      <c r="K19" s="121">
        <v>18</v>
      </c>
      <c r="L19" s="128"/>
      <c r="M19" s="127" t="s">
        <v>383</v>
      </c>
      <c r="N19" s="121" t="s">
        <v>300</v>
      </c>
      <c r="O19" s="121" t="s">
        <v>381</v>
      </c>
      <c r="P19" s="114" t="str">
        <f t="shared" si="5"/>
        <v/>
      </c>
    </row>
    <row r="20" spans="1:16" ht="26.4">
      <c r="A20" s="216">
        <f t="shared" ca="1" si="0"/>
        <v>7</v>
      </c>
      <c r="B20" s="127" t="str">
        <f t="shared" ca="1" si="1"/>
        <v>〃</v>
      </c>
      <c r="C20" s="121" t="str">
        <f t="shared" ca="1" si="2"/>
        <v>〃</v>
      </c>
      <c r="D20" s="121" t="str">
        <f t="shared" ca="1" si="3"/>
        <v>〃</v>
      </c>
      <c r="E20" s="121" t="str">
        <f t="shared" ca="1" si="4"/>
        <v>〃</v>
      </c>
      <c r="F20" s="121" t="s">
        <v>363</v>
      </c>
      <c r="G20" s="121">
        <v>1</v>
      </c>
      <c r="H20" s="121"/>
      <c r="I20" s="121"/>
      <c r="J20" s="121"/>
      <c r="K20" s="121">
        <v>9</v>
      </c>
      <c r="L20" s="128"/>
      <c r="M20" s="127" t="s">
        <v>383</v>
      </c>
      <c r="N20" s="121" t="s">
        <v>300</v>
      </c>
      <c r="O20" s="121" t="s">
        <v>381</v>
      </c>
      <c r="P20" s="114" t="str">
        <f t="shared" si="5"/>
        <v/>
      </c>
    </row>
    <row r="21" spans="1:16" ht="26.4">
      <c r="A21" s="216">
        <f t="shared" ca="1" si="0"/>
        <v>7</v>
      </c>
      <c r="B21" s="127">
        <f t="shared" ca="1" si="1"/>
        <v>261170060</v>
      </c>
      <c r="C21" s="121" t="str">
        <f t="shared" ca="1" si="2"/>
        <v>新規</v>
      </c>
      <c r="D21" s="121" t="str">
        <f t="shared" ca="1" si="3"/>
        <v>〃</v>
      </c>
      <c r="E21" s="121" t="str">
        <f t="shared" ca="1" si="4"/>
        <v>〃</v>
      </c>
      <c r="F21" s="121" t="s">
        <v>486</v>
      </c>
      <c r="G21" s="121">
        <v>3</v>
      </c>
      <c r="H21" s="121"/>
      <c r="I21" s="121">
        <v>8</v>
      </c>
      <c r="J21" s="121"/>
      <c r="K21" s="121"/>
      <c r="L21" s="128" t="s">
        <v>483</v>
      </c>
      <c r="M21" s="127">
        <v>261170060</v>
      </c>
      <c r="N21" s="121" t="s">
        <v>300</v>
      </c>
      <c r="O21" s="121" t="s">
        <v>381</v>
      </c>
      <c r="P21" s="114" t="str">
        <f t="shared" si="5"/>
        <v>南東側 両側外側線 4m2本新設</v>
      </c>
    </row>
    <row r="22" spans="1:16" ht="26.4">
      <c r="A22" s="216"/>
      <c r="B22" s="127">
        <f t="shared" ref="B22" ca="1" si="6">IF(OFFSET(M22,-1,)=M22,"〃",M22)</f>
        <v>0</v>
      </c>
      <c r="C22" s="214" t="str">
        <f t="shared" ref="C22" ca="1" si="7">IF(B22="〃","〃","新規")</f>
        <v>新規</v>
      </c>
      <c r="D22" s="214">
        <f t="shared" ref="D22" ca="1" si="8">IF(OFFSET(N22,-1,)=N22,"〃",N22)</f>
        <v>0</v>
      </c>
      <c r="E22" s="214">
        <f t="shared" ref="E22" ca="1" si="9">IF(OFFSET(O22,-1,)=O22,"〃",O22)</f>
        <v>0</v>
      </c>
      <c r="F22" s="214" t="s">
        <v>487</v>
      </c>
      <c r="G22" s="214">
        <v>3</v>
      </c>
      <c r="H22" s="214"/>
      <c r="I22" s="214">
        <v>4</v>
      </c>
      <c r="J22" s="214"/>
      <c r="K22" s="214"/>
      <c r="L22" s="128" t="s">
        <v>484</v>
      </c>
      <c r="M22" s="127"/>
      <c r="N22" s="214"/>
      <c r="O22" s="214"/>
    </row>
    <row r="23" spans="1:16" ht="26.4">
      <c r="A23" s="216">
        <f ca="1">IF(E21="","",IF(E23="〃",A21,A21+1))</f>
        <v>8</v>
      </c>
      <c r="B23" s="127">
        <f t="shared" ca="1" si="1"/>
        <v>261170067</v>
      </c>
      <c r="C23" s="121" t="str">
        <f t="shared" ca="1" si="2"/>
        <v>新規</v>
      </c>
      <c r="D23" s="121" t="str">
        <f t="shared" ca="1" si="3"/>
        <v>市道</v>
      </c>
      <c r="E23" s="121" t="str">
        <f t="shared" ca="1" si="4"/>
        <v>尾道市久保3丁目2番8号先交差点</v>
      </c>
      <c r="F23" s="121" t="s">
        <v>209</v>
      </c>
      <c r="G23" s="121">
        <v>1</v>
      </c>
      <c r="H23" s="121"/>
      <c r="I23" s="121"/>
      <c r="J23" s="121"/>
      <c r="K23" s="121">
        <v>8</v>
      </c>
      <c r="L23" s="128" t="s">
        <v>389</v>
      </c>
      <c r="M23" s="127">
        <v>261170067</v>
      </c>
      <c r="N23" s="121" t="s">
        <v>163</v>
      </c>
      <c r="O23" s="121" t="s">
        <v>388</v>
      </c>
      <c r="P23" s="114" t="str">
        <f t="shared" si="5"/>
        <v>標準文字4割分削除</v>
      </c>
    </row>
    <row r="24" spans="1:16" ht="26.4">
      <c r="A24" s="216">
        <f t="shared" ca="1" si="0"/>
        <v>8</v>
      </c>
      <c r="B24" s="127" t="str">
        <f t="shared" ca="1" si="1"/>
        <v>〃</v>
      </c>
      <c r="C24" s="121" t="str">
        <f t="shared" ca="1" si="2"/>
        <v>〃</v>
      </c>
      <c r="D24" s="121" t="str">
        <f t="shared" ca="1" si="3"/>
        <v>〃</v>
      </c>
      <c r="E24" s="121" t="str">
        <f t="shared" ca="1" si="4"/>
        <v>〃</v>
      </c>
      <c r="F24" s="121" t="s">
        <v>363</v>
      </c>
      <c r="G24" s="121">
        <v>1</v>
      </c>
      <c r="H24" s="121"/>
      <c r="I24" s="121"/>
      <c r="J24" s="121"/>
      <c r="K24" s="121">
        <v>4.8</v>
      </c>
      <c r="L24" s="128" t="s">
        <v>367</v>
      </c>
      <c r="M24" s="127">
        <v>261170067</v>
      </c>
      <c r="N24" s="121" t="s">
        <v>163</v>
      </c>
      <c r="O24" s="121" t="s">
        <v>388</v>
      </c>
      <c r="P24" s="114" t="str">
        <f t="shared" si="5"/>
        <v>停止線1.6m削除</v>
      </c>
    </row>
    <row r="25" spans="1:16" ht="39.6">
      <c r="A25" s="216">
        <f t="shared" ca="1" si="0"/>
        <v>9</v>
      </c>
      <c r="B25" s="127">
        <f t="shared" ca="1" si="1"/>
        <v>261170060</v>
      </c>
      <c r="C25" s="121" t="str">
        <f t="shared" ca="1" si="2"/>
        <v>新規</v>
      </c>
      <c r="D25" s="121" t="str">
        <f t="shared" ca="1" si="3"/>
        <v>〃</v>
      </c>
      <c r="E25" s="121" t="str">
        <f t="shared" ca="1" si="4"/>
        <v>尾道市西藤町343番地（西藤インター（北）交差点）北西方100メートル先交差点</v>
      </c>
      <c r="F25" s="121" t="s">
        <v>209</v>
      </c>
      <c r="G25" s="121">
        <v>1</v>
      </c>
      <c r="H25" s="121"/>
      <c r="I25" s="121"/>
      <c r="J25" s="121"/>
      <c r="K25" s="121">
        <v>1</v>
      </c>
      <c r="L25" s="128" t="s">
        <v>391</v>
      </c>
      <c r="M25" s="127">
        <v>261170060</v>
      </c>
      <c r="N25" s="121" t="s">
        <v>163</v>
      </c>
      <c r="O25" s="121" t="s">
        <v>390</v>
      </c>
      <c r="P25" s="114" t="str">
        <f t="shared" si="5"/>
        <v>文字1m分削除</v>
      </c>
    </row>
    <row r="26" spans="1:16" ht="26.4">
      <c r="A26" s="216">
        <f t="shared" ca="1" si="0"/>
        <v>9</v>
      </c>
      <c r="B26" s="127" t="str">
        <f t="shared" ca="1" si="1"/>
        <v>〃</v>
      </c>
      <c r="C26" s="121" t="str">
        <f t="shared" ca="1" si="2"/>
        <v>〃</v>
      </c>
      <c r="D26" s="121" t="str">
        <f t="shared" ca="1" si="3"/>
        <v>〃</v>
      </c>
      <c r="E26" s="121" t="str">
        <f t="shared" ca="1" si="4"/>
        <v>〃</v>
      </c>
      <c r="F26" s="121" t="s">
        <v>363</v>
      </c>
      <c r="G26" s="121">
        <v>1</v>
      </c>
      <c r="H26" s="121"/>
      <c r="I26" s="121"/>
      <c r="J26" s="121"/>
      <c r="K26" s="121">
        <v>3</v>
      </c>
      <c r="L26" s="128" t="s">
        <v>392</v>
      </c>
      <c r="M26" s="127">
        <v>261170060</v>
      </c>
      <c r="N26" s="121" t="s">
        <v>163</v>
      </c>
      <c r="O26" s="121" t="s">
        <v>390</v>
      </c>
      <c r="P26" s="114" t="str">
        <f t="shared" si="5"/>
        <v>停止線1.5m分削除</v>
      </c>
    </row>
    <row r="27" spans="1:16" ht="26.4">
      <c r="A27" s="216">
        <f t="shared" ca="1" si="0"/>
        <v>10</v>
      </c>
      <c r="B27" s="127">
        <f t="shared" ca="1" si="1"/>
        <v>261170067</v>
      </c>
      <c r="C27" s="121" t="str">
        <f t="shared" ca="1" si="2"/>
        <v>新規</v>
      </c>
      <c r="D27" s="121" t="str">
        <f t="shared" ca="1" si="3"/>
        <v>〃</v>
      </c>
      <c r="E27" s="121" t="str">
        <f t="shared" ca="1" si="4"/>
        <v>尾道市美ノ郷町三成2,279番地34先交差点</v>
      </c>
      <c r="F27" s="121" t="s">
        <v>209</v>
      </c>
      <c r="G27" s="121">
        <v>1</v>
      </c>
      <c r="H27" s="121"/>
      <c r="I27" s="121"/>
      <c r="J27" s="121"/>
      <c r="K27" s="121">
        <v>10</v>
      </c>
      <c r="L27" s="128" t="s">
        <v>394</v>
      </c>
      <c r="M27" s="127">
        <v>261170067</v>
      </c>
      <c r="N27" s="121" t="s">
        <v>163</v>
      </c>
      <c r="O27" s="121" t="s">
        <v>393</v>
      </c>
      <c r="P27" s="114" t="str">
        <f t="shared" si="5"/>
        <v>標準文字5割分削除</v>
      </c>
    </row>
    <row r="28" spans="1:16" ht="26.4">
      <c r="A28" s="216">
        <f t="shared" ca="1" si="0"/>
        <v>10</v>
      </c>
      <c r="B28" s="127" t="str">
        <f t="shared" ca="1" si="1"/>
        <v>〃</v>
      </c>
      <c r="C28" s="121" t="str">
        <f t="shared" ca="1" si="2"/>
        <v>〃</v>
      </c>
      <c r="D28" s="121" t="str">
        <f t="shared" ca="1" si="3"/>
        <v>〃</v>
      </c>
      <c r="E28" s="121" t="str">
        <f t="shared" ca="1" si="4"/>
        <v>〃</v>
      </c>
      <c r="F28" s="121" t="s">
        <v>363</v>
      </c>
      <c r="G28" s="121">
        <v>1</v>
      </c>
      <c r="H28" s="121"/>
      <c r="I28" s="121"/>
      <c r="J28" s="121"/>
      <c r="K28" s="121">
        <v>9.6</v>
      </c>
      <c r="L28" s="128" t="s">
        <v>395</v>
      </c>
      <c r="M28" s="127">
        <v>261170067</v>
      </c>
      <c r="N28" s="121" t="s">
        <v>163</v>
      </c>
      <c r="O28" s="121" t="s">
        <v>393</v>
      </c>
      <c r="P28" s="114" t="str">
        <f t="shared" si="5"/>
        <v>停止線3.2m削除</v>
      </c>
    </row>
    <row r="29" spans="1:16" ht="26.4">
      <c r="A29" s="216">
        <f t="shared" ca="1" si="0"/>
        <v>11</v>
      </c>
      <c r="B29" s="127" t="str">
        <f t="shared" ca="1" si="1"/>
        <v>〃</v>
      </c>
      <c r="C29" s="121" t="str">
        <f t="shared" ca="1" si="2"/>
        <v>〃</v>
      </c>
      <c r="D29" s="121" t="str">
        <f t="shared" ca="1" si="3"/>
        <v>〃</v>
      </c>
      <c r="E29" s="121" t="str">
        <f t="shared" ca="1" si="4"/>
        <v>尾道市美ノ郷町三成2,279番地58先交差点</v>
      </c>
      <c r="F29" s="121" t="s">
        <v>209</v>
      </c>
      <c r="G29" s="121">
        <v>1</v>
      </c>
      <c r="H29" s="121"/>
      <c r="I29" s="121"/>
      <c r="J29" s="121"/>
      <c r="K29" s="121">
        <v>2</v>
      </c>
      <c r="L29" s="128" t="s">
        <v>366</v>
      </c>
      <c r="M29" s="127">
        <v>261170067</v>
      </c>
      <c r="N29" s="121" t="s">
        <v>163</v>
      </c>
      <c r="O29" s="121" t="s">
        <v>396</v>
      </c>
      <c r="P29" s="114" t="str">
        <f t="shared" si="5"/>
        <v>標準文字1割分削除</v>
      </c>
    </row>
    <row r="30" spans="1:16" ht="26.4">
      <c r="A30" s="216">
        <f t="shared" ca="1" si="0"/>
        <v>11</v>
      </c>
      <c r="B30" s="127" t="str">
        <f t="shared" ca="1" si="1"/>
        <v>〃</v>
      </c>
      <c r="C30" s="121" t="str">
        <f t="shared" ca="1" si="2"/>
        <v>〃</v>
      </c>
      <c r="D30" s="121" t="str">
        <f t="shared" ca="1" si="3"/>
        <v>〃</v>
      </c>
      <c r="E30" s="121" t="str">
        <f t="shared" ca="1" si="4"/>
        <v>〃</v>
      </c>
      <c r="F30" s="121" t="s">
        <v>363</v>
      </c>
      <c r="G30" s="121">
        <v>1</v>
      </c>
      <c r="H30" s="121"/>
      <c r="I30" s="121"/>
      <c r="J30" s="121"/>
      <c r="K30" s="121">
        <v>7.8</v>
      </c>
      <c r="L30" s="128" t="s">
        <v>397</v>
      </c>
      <c r="M30" s="127">
        <v>261170067</v>
      </c>
      <c r="N30" s="121" t="s">
        <v>163</v>
      </c>
      <c r="O30" s="121" t="s">
        <v>396</v>
      </c>
      <c r="P30" s="114" t="str">
        <f t="shared" si="5"/>
        <v>停止線2.6m削除</v>
      </c>
    </row>
    <row r="31" spans="1:16" ht="26.4">
      <c r="A31" s="216">
        <f t="shared" ca="1" si="0"/>
        <v>12</v>
      </c>
      <c r="B31" s="127" t="str">
        <f t="shared" ca="1" si="1"/>
        <v>〃</v>
      </c>
      <c r="C31" s="121" t="str">
        <f t="shared" ca="1" si="2"/>
        <v>〃</v>
      </c>
      <c r="D31" s="121" t="str">
        <f t="shared" ca="1" si="3"/>
        <v>〃</v>
      </c>
      <c r="E31" s="121" t="str">
        <f t="shared" ca="1" si="4"/>
        <v>尾道市美ノ郷町三成2,279番地75先交差点</v>
      </c>
      <c r="F31" s="121" t="s">
        <v>209</v>
      </c>
      <c r="G31" s="121">
        <v>1</v>
      </c>
      <c r="H31" s="121"/>
      <c r="I31" s="121"/>
      <c r="J31" s="121"/>
      <c r="K31" s="121">
        <v>20</v>
      </c>
      <c r="L31" s="128" t="s">
        <v>399</v>
      </c>
      <c r="M31" s="127">
        <v>261170067</v>
      </c>
      <c r="N31" s="121" t="s">
        <v>163</v>
      </c>
      <c r="O31" s="121" t="s">
        <v>398</v>
      </c>
      <c r="P31" s="114" t="str">
        <f t="shared" si="5"/>
        <v>標準文字全削除</v>
      </c>
    </row>
    <row r="32" spans="1:16" ht="26.4">
      <c r="A32" s="216">
        <f t="shared" ca="1" si="0"/>
        <v>12</v>
      </c>
      <c r="B32" s="127" t="str">
        <f t="shared" ca="1" si="1"/>
        <v>〃</v>
      </c>
      <c r="C32" s="121" t="str">
        <f t="shared" ca="1" si="2"/>
        <v>〃</v>
      </c>
      <c r="D32" s="121" t="str">
        <f t="shared" ca="1" si="3"/>
        <v>〃</v>
      </c>
      <c r="E32" s="121" t="str">
        <f t="shared" ca="1" si="4"/>
        <v>〃</v>
      </c>
      <c r="F32" s="121" t="s">
        <v>363</v>
      </c>
      <c r="G32" s="121">
        <v>1</v>
      </c>
      <c r="H32" s="121"/>
      <c r="I32" s="121"/>
      <c r="J32" s="121"/>
      <c r="K32" s="121">
        <v>10.5</v>
      </c>
      <c r="L32" s="128" t="s">
        <v>400</v>
      </c>
      <c r="M32" s="127">
        <v>261170067</v>
      </c>
      <c r="N32" s="121" t="s">
        <v>163</v>
      </c>
      <c r="O32" s="121" t="s">
        <v>398</v>
      </c>
      <c r="P32" s="114" t="str">
        <f t="shared" si="5"/>
        <v>停止線3.5m削除</v>
      </c>
    </row>
    <row r="33" spans="1:16" ht="26.4">
      <c r="A33" s="216">
        <f t="shared" ca="1" si="0"/>
        <v>13</v>
      </c>
      <c r="B33" s="127" t="str">
        <f t="shared" ca="1" si="1"/>
        <v>〃</v>
      </c>
      <c r="C33" s="121" t="str">
        <f t="shared" ca="1" si="2"/>
        <v>〃</v>
      </c>
      <c r="D33" s="121" t="str">
        <f t="shared" ca="1" si="3"/>
        <v>〃</v>
      </c>
      <c r="E33" s="121" t="str">
        <f t="shared" ca="1" si="4"/>
        <v>尾道市美ノ郷町三成2,279番地82先交差点</v>
      </c>
      <c r="F33" s="121" t="s">
        <v>209</v>
      </c>
      <c r="G33" s="121">
        <v>2</v>
      </c>
      <c r="H33" s="121"/>
      <c r="I33" s="121"/>
      <c r="J33" s="121"/>
      <c r="K33" s="121">
        <v>40</v>
      </c>
      <c r="L33" s="128" t="s">
        <v>402</v>
      </c>
      <c r="M33" s="127">
        <v>261170067</v>
      </c>
      <c r="N33" s="121" t="s">
        <v>163</v>
      </c>
      <c r="O33" s="121" t="s">
        <v>401</v>
      </c>
      <c r="P33" s="114" t="str">
        <f t="shared" si="5"/>
        <v>南側 標準文字全削除_x000D_
北側 標準文字全削除</v>
      </c>
    </row>
    <row r="34" spans="1:16" ht="26.4">
      <c r="A34" s="216">
        <f t="shared" ca="1" si="0"/>
        <v>13</v>
      </c>
      <c r="B34" s="127" t="str">
        <f t="shared" ca="1" si="1"/>
        <v>〃</v>
      </c>
      <c r="C34" s="121" t="str">
        <f t="shared" ca="1" si="2"/>
        <v>〃</v>
      </c>
      <c r="D34" s="121" t="str">
        <f t="shared" ca="1" si="3"/>
        <v>〃</v>
      </c>
      <c r="E34" s="121" t="str">
        <f t="shared" ca="1" si="4"/>
        <v>〃</v>
      </c>
      <c r="F34" s="121" t="s">
        <v>363</v>
      </c>
      <c r="G34" s="121">
        <v>2</v>
      </c>
      <c r="H34" s="121"/>
      <c r="I34" s="121"/>
      <c r="J34" s="121"/>
      <c r="K34" s="121">
        <v>18.3</v>
      </c>
      <c r="L34" s="128" t="s">
        <v>403</v>
      </c>
      <c r="M34" s="127">
        <v>261170067</v>
      </c>
      <c r="N34" s="121" t="s">
        <v>163</v>
      </c>
      <c r="O34" s="121" t="s">
        <v>401</v>
      </c>
      <c r="P34" s="114" t="str">
        <f t="shared" si="5"/>
        <v>南側 停止線3m削除_x000D_
北側 停止線3.1m削除</v>
      </c>
    </row>
    <row r="35" spans="1:16" ht="26.4">
      <c r="A35" s="216">
        <f t="shared" ca="1" si="0"/>
        <v>14</v>
      </c>
      <c r="B35" s="127" t="str">
        <f t="shared" ca="1" si="1"/>
        <v>〃</v>
      </c>
      <c r="C35" s="121" t="str">
        <f t="shared" ca="1" si="2"/>
        <v>〃</v>
      </c>
      <c r="D35" s="121" t="str">
        <f t="shared" ca="1" si="3"/>
        <v>〃</v>
      </c>
      <c r="E35" s="121" t="str">
        <f t="shared" ca="1" si="4"/>
        <v>尾道市美ノ郷町三成351番地229先交差点</v>
      </c>
      <c r="F35" s="121" t="s">
        <v>209</v>
      </c>
      <c r="G35" s="121">
        <v>2</v>
      </c>
      <c r="H35" s="121"/>
      <c r="I35" s="121"/>
      <c r="J35" s="121"/>
      <c r="K35" s="121">
        <v>40</v>
      </c>
      <c r="L35" s="128" t="s">
        <v>405</v>
      </c>
      <c r="M35" s="127">
        <v>261170067</v>
      </c>
      <c r="N35" s="121" t="s">
        <v>163</v>
      </c>
      <c r="O35" s="121" t="s">
        <v>404</v>
      </c>
      <c r="P35" s="114" t="str">
        <f t="shared" si="5"/>
        <v>北側 標準文字全削除_x000D_
南側 標準文字全削除</v>
      </c>
    </row>
    <row r="36" spans="1:16" ht="26.4">
      <c r="A36" s="216">
        <f t="shared" ca="1" si="0"/>
        <v>14</v>
      </c>
      <c r="B36" s="127" t="str">
        <f t="shared" ca="1" si="1"/>
        <v>〃</v>
      </c>
      <c r="C36" s="121" t="str">
        <f t="shared" ca="1" si="2"/>
        <v>〃</v>
      </c>
      <c r="D36" s="121" t="str">
        <f t="shared" ca="1" si="3"/>
        <v>〃</v>
      </c>
      <c r="E36" s="121" t="str">
        <f t="shared" ca="1" si="4"/>
        <v>〃</v>
      </c>
      <c r="F36" s="121" t="s">
        <v>363</v>
      </c>
      <c r="G36" s="121">
        <v>2</v>
      </c>
      <c r="H36" s="121"/>
      <c r="I36" s="121"/>
      <c r="J36" s="121"/>
      <c r="K36" s="121">
        <v>15.6</v>
      </c>
      <c r="L36" s="128" t="s">
        <v>406</v>
      </c>
      <c r="M36" s="127">
        <v>261170067</v>
      </c>
      <c r="N36" s="121" t="s">
        <v>163</v>
      </c>
      <c r="O36" s="121" t="s">
        <v>404</v>
      </c>
      <c r="P36" s="114" t="str">
        <f t="shared" si="5"/>
        <v>北側 停止線.2.2m削除_x000D_
南側 停止線3m削除</v>
      </c>
    </row>
    <row r="37" spans="1:16" ht="39.6">
      <c r="A37" s="216">
        <f t="shared" ca="1" si="0"/>
        <v>15</v>
      </c>
      <c r="B37" s="127" t="str">
        <f t="shared" ca="1" si="1"/>
        <v>〃</v>
      </c>
      <c r="C37" s="121" t="str">
        <f t="shared" ca="1" si="2"/>
        <v>〃</v>
      </c>
      <c r="D37" s="121" t="str">
        <f t="shared" ca="1" si="3"/>
        <v>〃</v>
      </c>
      <c r="E37" s="121" t="str">
        <f t="shared" ca="1" si="4"/>
        <v>尾道市美ノ郷町三成351番地244先交差点</v>
      </c>
      <c r="F37" s="121" t="s">
        <v>209</v>
      </c>
      <c r="G37" s="121">
        <v>2</v>
      </c>
      <c r="H37" s="121"/>
      <c r="I37" s="121"/>
      <c r="J37" s="121"/>
      <c r="K37" s="121">
        <v>24</v>
      </c>
      <c r="L37" s="128" t="s">
        <v>408</v>
      </c>
      <c r="M37" s="127">
        <v>261170067</v>
      </c>
      <c r="N37" s="121" t="s">
        <v>163</v>
      </c>
      <c r="O37" s="121" t="s">
        <v>407</v>
      </c>
      <c r="P37" s="114" t="str">
        <f t="shared" si="5"/>
        <v>北側 標準文字全削除_x000D_
南側 標準文字2割分削除</v>
      </c>
    </row>
    <row r="38" spans="1:16" ht="26.4">
      <c r="A38" s="216">
        <f t="shared" ca="1" si="0"/>
        <v>15</v>
      </c>
      <c r="B38" s="127" t="str">
        <f t="shared" ca="1" si="1"/>
        <v>〃</v>
      </c>
      <c r="C38" s="121" t="str">
        <f t="shared" ca="1" si="2"/>
        <v>〃</v>
      </c>
      <c r="D38" s="121" t="str">
        <f t="shared" ca="1" si="3"/>
        <v>〃</v>
      </c>
      <c r="E38" s="121" t="str">
        <f t="shared" ca="1" si="4"/>
        <v>〃</v>
      </c>
      <c r="F38" s="121" t="s">
        <v>363</v>
      </c>
      <c r="G38" s="121">
        <v>1</v>
      </c>
      <c r="H38" s="121"/>
      <c r="I38" s="121"/>
      <c r="J38" s="121"/>
      <c r="K38" s="121">
        <v>6</v>
      </c>
      <c r="L38" s="128" t="s">
        <v>409</v>
      </c>
      <c r="M38" s="127">
        <v>261170067</v>
      </c>
      <c r="N38" s="121" t="s">
        <v>163</v>
      </c>
      <c r="O38" s="121" t="s">
        <v>407</v>
      </c>
      <c r="P38" s="114" t="str">
        <f t="shared" si="5"/>
        <v>北側 停止線2m削除</v>
      </c>
    </row>
    <row r="39" spans="1:16" ht="26.4">
      <c r="A39" s="216">
        <f t="shared" ca="1" si="0"/>
        <v>16</v>
      </c>
      <c r="B39" s="127" t="str">
        <f t="shared" ca="1" si="1"/>
        <v>〃</v>
      </c>
      <c r="C39" s="121" t="str">
        <f t="shared" ca="1" si="2"/>
        <v>〃</v>
      </c>
      <c r="D39" s="121" t="str">
        <f t="shared" ca="1" si="3"/>
        <v>〃</v>
      </c>
      <c r="E39" s="121" t="str">
        <f t="shared" ca="1" si="4"/>
        <v>尾道市美ノ郷町三成351番地275先交差点</v>
      </c>
      <c r="F39" s="121" t="s">
        <v>209</v>
      </c>
      <c r="G39" s="121">
        <v>2</v>
      </c>
      <c r="H39" s="121"/>
      <c r="I39" s="121"/>
      <c r="J39" s="121"/>
      <c r="K39" s="121">
        <v>40</v>
      </c>
      <c r="L39" s="128" t="s">
        <v>405</v>
      </c>
      <c r="M39" s="127">
        <v>261170067</v>
      </c>
      <c r="N39" s="121" t="s">
        <v>163</v>
      </c>
      <c r="O39" s="121" t="s">
        <v>410</v>
      </c>
      <c r="P39" s="114" t="str">
        <f t="shared" si="5"/>
        <v>北側 標準文字全削除_x000D_
南側 標準文字全削除</v>
      </c>
    </row>
    <row r="40" spans="1:16" ht="26.4">
      <c r="A40" s="216">
        <f t="shared" ca="1" si="0"/>
        <v>16</v>
      </c>
      <c r="B40" s="127" t="str">
        <f t="shared" ca="1" si="1"/>
        <v>〃</v>
      </c>
      <c r="C40" s="121" t="str">
        <f t="shared" ca="1" si="2"/>
        <v>〃</v>
      </c>
      <c r="D40" s="121" t="str">
        <f t="shared" ca="1" si="3"/>
        <v>〃</v>
      </c>
      <c r="E40" s="121" t="str">
        <f t="shared" ca="1" si="4"/>
        <v>〃</v>
      </c>
      <c r="F40" s="121" t="s">
        <v>363</v>
      </c>
      <c r="G40" s="121">
        <v>2</v>
      </c>
      <c r="H40" s="121"/>
      <c r="I40" s="121"/>
      <c r="J40" s="121"/>
      <c r="K40" s="121">
        <v>16.5</v>
      </c>
      <c r="L40" s="128" t="s">
        <v>411</v>
      </c>
      <c r="M40" s="127">
        <v>261170067</v>
      </c>
      <c r="N40" s="121" t="s">
        <v>163</v>
      </c>
      <c r="O40" s="121" t="s">
        <v>410</v>
      </c>
      <c r="P40" s="114" t="str">
        <f t="shared" si="5"/>
        <v>北側 停止線2.5m削除_x000D_
南側 停止線3m削除</v>
      </c>
    </row>
    <row r="41" spans="1:16" ht="26.4">
      <c r="A41" s="216">
        <f t="shared" ca="1" si="0"/>
        <v>17</v>
      </c>
      <c r="B41" s="127" t="str">
        <f t="shared" ca="1" si="1"/>
        <v>〃</v>
      </c>
      <c r="C41" s="121" t="str">
        <f t="shared" ca="1" si="2"/>
        <v>〃</v>
      </c>
      <c r="D41" s="121" t="str">
        <f t="shared" ca="1" si="3"/>
        <v>〃</v>
      </c>
      <c r="E41" s="121" t="str">
        <f t="shared" ca="1" si="4"/>
        <v>尾道市美ノ郷町三成351番地299先交差点</v>
      </c>
      <c r="F41" s="121" t="s">
        <v>209</v>
      </c>
      <c r="G41" s="121">
        <v>1</v>
      </c>
      <c r="H41" s="121"/>
      <c r="I41" s="121"/>
      <c r="J41" s="121"/>
      <c r="K41" s="121">
        <v>2</v>
      </c>
      <c r="L41" s="128" t="s">
        <v>366</v>
      </c>
      <c r="M41" s="127">
        <v>261170067</v>
      </c>
      <c r="N41" s="121" t="s">
        <v>163</v>
      </c>
      <c r="O41" s="121" t="s">
        <v>412</v>
      </c>
      <c r="P41" s="114" t="str">
        <f t="shared" si="5"/>
        <v>標準文字1割分削除</v>
      </c>
    </row>
    <row r="42" spans="1:16" ht="26.4">
      <c r="A42" s="216">
        <f t="shared" ca="1" si="0"/>
        <v>17</v>
      </c>
      <c r="B42" s="127" t="str">
        <f t="shared" ca="1" si="1"/>
        <v>〃</v>
      </c>
      <c r="C42" s="121" t="str">
        <f t="shared" ca="1" si="2"/>
        <v>〃</v>
      </c>
      <c r="D42" s="121" t="str">
        <f t="shared" ca="1" si="3"/>
        <v>〃</v>
      </c>
      <c r="E42" s="121" t="str">
        <f t="shared" ca="1" si="4"/>
        <v>〃</v>
      </c>
      <c r="F42" s="121" t="s">
        <v>363</v>
      </c>
      <c r="G42" s="121">
        <v>1</v>
      </c>
      <c r="H42" s="121"/>
      <c r="I42" s="121"/>
      <c r="J42" s="121"/>
      <c r="K42" s="121">
        <v>3.2</v>
      </c>
      <c r="L42" s="128" t="s">
        <v>413</v>
      </c>
      <c r="M42" s="127">
        <v>261170067</v>
      </c>
      <c r="N42" s="121" t="s">
        <v>163</v>
      </c>
      <c r="O42" s="121" t="s">
        <v>412</v>
      </c>
      <c r="P42" s="114" t="str">
        <f t="shared" si="5"/>
        <v>停止線1.6m分削除(30cm幅)</v>
      </c>
    </row>
    <row r="43" spans="1:16" ht="26.4">
      <c r="A43" s="216">
        <f t="shared" ca="1" si="0"/>
        <v>18</v>
      </c>
      <c r="B43" s="127" t="str">
        <f t="shared" ca="1" si="1"/>
        <v>〃</v>
      </c>
      <c r="C43" s="121" t="str">
        <f t="shared" ca="1" si="2"/>
        <v>〃</v>
      </c>
      <c r="D43" s="121" t="str">
        <f t="shared" ca="1" si="3"/>
        <v>〃</v>
      </c>
      <c r="E43" s="121" t="str">
        <f t="shared" ca="1" si="4"/>
        <v>尾道市美ノ郷町三成351番地318先交差点</v>
      </c>
      <c r="F43" s="121" t="s">
        <v>209</v>
      </c>
      <c r="G43" s="121">
        <v>1</v>
      </c>
      <c r="H43" s="121"/>
      <c r="I43" s="121"/>
      <c r="J43" s="121"/>
      <c r="K43" s="121">
        <v>20</v>
      </c>
      <c r="L43" s="128" t="s">
        <v>399</v>
      </c>
      <c r="M43" s="127">
        <v>261170067</v>
      </c>
      <c r="N43" s="121" t="s">
        <v>163</v>
      </c>
      <c r="O43" s="121" t="s">
        <v>414</v>
      </c>
      <c r="P43" s="114" t="str">
        <f t="shared" si="5"/>
        <v>標準文字全削除</v>
      </c>
    </row>
    <row r="44" spans="1:16" ht="26.4">
      <c r="A44" s="216">
        <f t="shared" ca="1" si="0"/>
        <v>18</v>
      </c>
      <c r="B44" s="127" t="str">
        <f t="shared" ca="1" si="1"/>
        <v>〃</v>
      </c>
      <c r="C44" s="121" t="str">
        <f t="shared" ca="1" si="2"/>
        <v>〃</v>
      </c>
      <c r="D44" s="121" t="str">
        <f t="shared" ca="1" si="3"/>
        <v>〃</v>
      </c>
      <c r="E44" s="121" t="str">
        <f t="shared" ca="1" si="4"/>
        <v>〃</v>
      </c>
      <c r="F44" s="121" t="s">
        <v>363</v>
      </c>
      <c r="G44" s="121">
        <v>1</v>
      </c>
      <c r="H44" s="121"/>
      <c r="I44" s="121"/>
      <c r="J44" s="121"/>
      <c r="K44" s="121">
        <v>9</v>
      </c>
      <c r="L44" s="128" t="s">
        <v>415</v>
      </c>
      <c r="M44" s="127">
        <v>261170067</v>
      </c>
      <c r="N44" s="121" t="s">
        <v>163</v>
      </c>
      <c r="O44" s="121" t="s">
        <v>414</v>
      </c>
      <c r="P44" s="114" t="str">
        <f t="shared" si="5"/>
        <v>停止線3m削除</v>
      </c>
    </row>
    <row r="45" spans="1:16" ht="26.4">
      <c r="A45" s="216">
        <f t="shared" ca="1" si="0"/>
        <v>19</v>
      </c>
      <c r="B45" s="127" t="str">
        <f t="shared" ca="1" si="1"/>
        <v>〃</v>
      </c>
      <c r="C45" s="121" t="str">
        <f t="shared" ca="1" si="2"/>
        <v>〃</v>
      </c>
      <c r="D45" s="121" t="str">
        <f t="shared" ca="1" si="3"/>
        <v>〃</v>
      </c>
      <c r="E45" s="121" t="str">
        <f t="shared" ca="1" si="4"/>
        <v>尾道市美ノ郷町三成351番地328先交差点</v>
      </c>
      <c r="F45" s="121" t="s">
        <v>209</v>
      </c>
      <c r="G45" s="121">
        <v>2</v>
      </c>
      <c r="H45" s="121"/>
      <c r="I45" s="121"/>
      <c r="J45" s="121"/>
      <c r="K45" s="121">
        <v>40</v>
      </c>
      <c r="L45" s="128" t="s">
        <v>402</v>
      </c>
      <c r="M45" s="127">
        <v>261170067</v>
      </c>
      <c r="N45" s="121" t="s">
        <v>163</v>
      </c>
      <c r="O45" s="121" t="s">
        <v>416</v>
      </c>
      <c r="P45" s="114" t="str">
        <f t="shared" si="5"/>
        <v>南側 標準文字全削除_x000D_
北側 標準文字全削除</v>
      </c>
    </row>
    <row r="46" spans="1:16" ht="26.4">
      <c r="A46" s="216">
        <f t="shared" ca="1" si="0"/>
        <v>19</v>
      </c>
      <c r="B46" s="127" t="str">
        <f t="shared" ca="1" si="1"/>
        <v>〃</v>
      </c>
      <c r="C46" s="121" t="str">
        <f t="shared" ca="1" si="2"/>
        <v>〃</v>
      </c>
      <c r="D46" s="121" t="str">
        <f t="shared" ca="1" si="3"/>
        <v>〃</v>
      </c>
      <c r="E46" s="121" t="str">
        <f t="shared" ca="1" si="4"/>
        <v>〃</v>
      </c>
      <c r="F46" s="121" t="s">
        <v>363</v>
      </c>
      <c r="G46" s="121">
        <v>2</v>
      </c>
      <c r="H46" s="121"/>
      <c r="I46" s="121"/>
      <c r="J46" s="121"/>
      <c r="K46" s="121">
        <v>18</v>
      </c>
      <c r="L46" s="128" t="s">
        <v>417</v>
      </c>
      <c r="M46" s="127">
        <v>261170067</v>
      </c>
      <c r="N46" s="121" t="s">
        <v>163</v>
      </c>
      <c r="O46" s="121" t="s">
        <v>416</v>
      </c>
      <c r="P46" s="114" t="str">
        <f t="shared" si="5"/>
        <v>南側 停止線3m削除_x000D_
北側 停止線3m削除</v>
      </c>
    </row>
    <row r="47" spans="1:16" ht="26.4">
      <c r="A47" s="216">
        <f t="shared" ca="1" si="0"/>
        <v>20</v>
      </c>
      <c r="B47" s="127" t="str">
        <f t="shared" ca="1" si="1"/>
        <v>〃</v>
      </c>
      <c r="C47" s="121" t="str">
        <f t="shared" ca="1" si="2"/>
        <v>〃</v>
      </c>
      <c r="D47" s="121" t="str">
        <f t="shared" ca="1" si="3"/>
        <v>〃</v>
      </c>
      <c r="E47" s="121" t="str">
        <f t="shared" ca="1" si="4"/>
        <v>尾道市美ノ郷町三成351番地334先交差点</v>
      </c>
      <c r="F47" s="121" t="s">
        <v>209</v>
      </c>
      <c r="G47" s="121">
        <v>2</v>
      </c>
      <c r="H47" s="121"/>
      <c r="I47" s="121"/>
      <c r="J47" s="121"/>
      <c r="K47" s="121">
        <v>40</v>
      </c>
      <c r="L47" s="128" t="s">
        <v>402</v>
      </c>
      <c r="M47" s="127">
        <v>261170067</v>
      </c>
      <c r="N47" s="121" t="s">
        <v>163</v>
      </c>
      <c r="O47" s="121" t="s">
        <v>418</v>
      </c>
      <c r="P47" s="114" t="str">
        <f t="shared" si="5"/>
        <v>南側 標準文字全削除_x000D_
北側 標準文字全削除</v>
      </c>
    </row>
    <row r="48" spans="1:16" ht="26.4">
      <c r="A48" s="216">
        <f t="shared" ca="1" si="0"/>
        <v>20</v>
      </c>
      <c r="B48" s="127" t="str">
        <f t="shared" ca="1" si="1"/>
        <v>〃</v>
      </c>
      <c r="C48" s="121" t="str">
        <f t="shared" ca="1" si="2"/>
        <v>〃</v>
      </c>
      <c r="D48" s="121" t="str">
        <f t="shared" ca="1" si="3"/>
        <v>〃</v>
      </c>
      <c r="E48" s="121" t="str">
        <f t="shared" ca="1" si="4"/>
        <v>〃</v>
      </c>
      <c r="F48" s="121" t="s">
        <v>363</v>
      </c>
      <c r="G48" s="121">
        <v>2</v>
      </c>
      <c r="H48" s="121"/>
      <c r="I48" s="121"/>
      <c r="J48" s="121"/>
      <c r="K48" s="121">
        <v>18</v>
      </c>
      <c r="L48" s="128" t="s">
        <v>417</v>
      </c>
      <c r="M48" s="127">
        <v>261170067</v>
      </c>
      <c r="N48" s="121" t="s">
        <v>163</v>
      </c>
      <c r="O48" s="121" t="s">
        <v>418</v>
      </c>
      <c r="P48" s="114" t="str">
        <f t="shared" si="5"/>
        <v>南側 停止線3m削除_x000D_
北側 停止線3m削除</v>
      </c>
    </row>
    <row r="49" spans="1:16" ht="26.4">
      <c r="A49" s="216">
        <f t="shared" ca="1" si="0"/>
        <v>21</v>
      </c>
      <c r="B49" s="127" t="str">
        <f t="shared" ca="1" si="1"/>
        <v>〃</v>
      </c>
      <c r="C49" s="121" t="str">
        <f t="shared" ca="1" si="2"/>
        <v>〃</v>
      </c>
      <c r="D49" s="121" t="str">
        <f t="shared" ca="1" si="3"/>
        <v>〃</v>
      </c>
      <c r="E49" s="121" t="str">
        <f t="shared" ca="1" si="4"/>
        <v>尾道市美ノ郷町三成351番地340先交差点</v>
      </c>
      <c r="F49" s="121" t="s">
        <v>209</v>
      </c>
      <c r="G49" s="121">
        <v>1</v>
      </c>
      <c r="H49" s="121"/>
      <c r="I49" s="121"/>
      <c r="J49" s="121"/>
      <c r="K49" s="121">
        <v>20</v>
      </c>
      <c r="L49" s="128" t="s">
        <v>420</v>
      </c>
      <c r="M49" s="127">
        <v>261170067</v>
      </c>
      <c r="N49" s="121" t="s">
        <v>163</v>
      </c>
      <c r="O49" s="121" t="s">
        <v>419</v>
      </c>
      <c r="P49" s="114" t="str">
        <f t="shared" si="5"/>
        <v>北側 標準文字全削除</v>
      </c>
    </row>
    <row r="50" spans="1:16" ht="26.4">
      <c r="A50" s="216">
        <f t="shared" ca="1" si="0"/>
        <v>21</v>
      </c>
      <c r="B50" s="127" t="str">
        <f t="shared" ca="1" si="1"/>
        <v>〃</v>
      </c>
      <c r="C50" s="121" t="str">
        <f t="shared" ca="1" si="2"/>
        <v>〃</v>
      </c>
      <c r="D50" s="121" t="str">
        <f t="shared" ca="1" si="3"/>
        <v>〃</v>
      </c>
      <c r="E50" s="121" t="str">
        <f t="shared" ca="1" si="4"/>
        <v>〃</v>
      </c>
      <c r="F50" s="121" t="s">
        <v>363</v>
      </c>
      <c r="G50" s="121">
        <v>1</v>
      </c>
      <c r="H50" s="121"/>
      <c r="I50" s="121"/>
      <c r="J50" s="121"/>
      <c r="K50" s="121">
        <v>9</v>
      </c>
      <c r="L50" s="128" t="s">
        <v>421</v>
      </c>
      <c r="M50" s="127">
        <v>261170067</v>
      </c>
      <c r="N50" s="121" t="s">
        <v>163</v>
      </c>
      <c r="O50" s="121" t="s">
        <v>419</v>
      </c>
      <c r="P50" s="114" t="str">
        <f t="shared" si="5"/>
        <v>北側 停止線3m削除</v>
      </c>
    </row>
    <row r="51" spans="1:16" ht="26.4">
      <c r="A51" s="216">
        <f t="shared" ca="1" si="0"/>
        <v>22</v>
      </c>
      <c r="B51" s="127" t="str">
        <f t="shared" ca="1" si="1"/>
        <v>〃</v>
      </c>
      <c r="C51" s="121" t="str">
        <f t="shared" ca="1" si="2"/>
        <v>〃</v>
      </c>
      <c r="D51" s="121" t="str">
        <f t="shared" ca="1" si="3"/>
        <v>〃</v>
      </c>
      <c r="E51" s="121" t="str">
        <f t="shared" ca="1" si="4"/>
        <v>尾道市美ノ郷町三成351番地47先交差点</v>
      </c>
      <c r="F51" s="121" t="s">
        <v>209</v>
      </c>
      <c r="G51" s="121">
        <v>1</v>
      </c>
      <c r="H51" s="121"/>
      <c r="I51" s="121"/>
      <c r="J51" s="121"/>
      <c r="K51" s="121">
        <v>0.2</v>
      </c>
      <c r="L51" s="128" t="s">
        <v>423</v>
      </c>
      <c r="M51" s="127">
        <v>261170067</v>
      </c>
      <c r="N51" s="121" t="s">
        <v>163</v>
      </c>
      <c r="O51" s="121" t="s">
        <v>422</v>
      </c>
      <c r="P51" s="114" t="str">
        <f t="shared" si="5"/>
        <v>標準文字0.2m分削除</v>
      </c>
    </row>
    <row r="52" spans="1:16" ht="26.4">
      <c r="A52" s="216">
        <f t="shared" ca="1" si="0"/>
        <v>22</v>
      </c>
      <c r="B52" s="127" t="str">
        <f t="shared" ca="1" si="1"/>
        <v>〃</v>
      </c>
      <c r="C52" s="121" t="str">
        <f t="shared" ca="1" si="2"/>
        <v>〃</v>
      </c>
      <c r="D52" s="121" t="str">
        <f t="shared" ca="1" si="3"/>
        <v>〃</v>
      </c>
      <c r="E52" s="121" t="str">
        <f t="shared" ca="1" si="4"/>
        <v>〃</v>
      </c>
      <c r="F52" s="121" t="s">
        <v>363</v>
      </c>
      <c r="G52" s="121">
        <v>1</v>
      </c>
      <c r="H52" s="121"/>
      <c r="I52" s="121"/>
      <c r="J52" s="121"/>
      <c r="K52" s="121">
        <v>3</v>
      </c>
      <c r="L52" s="128" t="s">
        <v>375</v>
      </c>
      <c r="M52" s="127">
        <v>261170067</v>
      </c>
      <c r="N52" s="121" t="s">
        <v>163</v>
      </c>
      <c r="O52" s="121" t="s">
        <v>422</v>
      </c>
      <c r="P52" s="114" t="str">
        <f t="shared" si="5"/>
        <v>停止線1m分削除</v>
      </c>
    </row>
    <row r="53" spans="1:16" ht="26.4">
      <c r="A53" s="216">
        <f t="shared" ca="1" si="0"/>
        <v>23</v>
      </c>
      <c r="B53" s="127" t="str">
        <f t="shared" ca="1" si="1"/>
        <v>〃</v>
      </c>
      <c r="C53" s="121" t="str">
        <f t="shared" ca="1" si="2"/>
        <v>〃</v>
      </c>
      <c r="D53" s="121" t="str">
        <f t="shared" ca="1" si="3"/>
        <v>〃</v>
      </c>
      <c r="E53" s="121" t="str">
        <f t="shared" ca="1" si="4"/>
        <v>尾道市美ノ郷町三成351番地82先交差点</v>
      </c>
      <c r="F53" s="121" t="s">
        <v>209</v>
      </c>
      <c r="G53" s="121">
        <v>2</v>
      </c>
      <c r="H53" s="121"/>
      <c r="I53" s="121"/>
      <c r="J53" s="121"/>
      <c r="K53" s="121">
        <v>40</v>
      </c>
      <c r="L53" s="128" t="s">
        <v>402</v>
      </c>
      <c r="M53" s="127">
        <v>261170067</v>
      </c>
      <c r="N53" s="121" t="s">
        <v>163</v>
      </c>
      <c r="O53" s="121" t="s">
        <v>424</v>
      </c>
      <c r="P53" s="114" t="str">
        <f t="shared" si="5"/>
        <v>南側 標準文字全削除_x000D_
北側 標準文字全削除</v>
      </c>
    </row>
    <row r="54" spans="1:16" ht="26.4">
      <c r="A54" s="216">
        <f t="shared" ca="1" si="0"/>
        <v>23</v>
      </c>
      <c r="B54" s="127" t="str">
        <f t="shared" ca="1" si="1"/>
        <v>〃</v>
      </c>
      <c r="C54" s="121" t="str">
        <f t="shared" ca="1" si="2"/>
        <v>〃</v>
      </c>
      <c r="D54" s="121" t="str">
        <f t="shared" ca="1" si="3"/>
        <v>〃</v>
      </c>
      <c r="E54" s="121" t="str">
        <f t="shared" ca="1" si="4"/>
        <v>〃</v>
      </c>
      <c r="F54" s="121" t="s">
        <v>363</v>
      </c>
      <c r="G54" s="121">
        <v>2</v>
      </c>
      <c r="H54" s="121"/>
      <c r="I54" s="121"/>
      <c r="J54" s="121"/>
      <c r="K54" s="121">
        <v>18</v>
      </c>
      <c r="L54" s="128" t="s">
        <v>417</v>
      </c>
      <c r="M54" s="127">
        <v>261170067</v>
      </c>
      <c r="N54" s="121" t="s">
        <v>163</v>
      </c>
      <c r="O54" s="121" t="s">
        <v>424</v>
      </c>
      <c r="P54" s="114" t="str">
        <f t="shared" si="5"/>
        <v>南側 停止線3m削除_x000D_
北側 停止線3m削除</v>
      </c>
    </row>
    <row r="55" spans="1:16" ht="26.4">
      <c r="A55" s="216">
        <f t="shared" ca="1" si="0"/>
        <v>24</v>
      </c>
      <c r="B55" s="127" t="str">
        <f t="shared" ca="1" si="1"/>
        <v>〃</v>
      </c>
      <c r="C55" s="121" t="str">
        <f t="shared" ca="1" si="2"/>
        <v>〃</v>
      </c>
      <c r="D55" s="121" t="str">
        <f t="shared" ca="1" si="3"/>
        <v>〃</v>
      </c>
      <c r="E55" s="121" t="str">
        <f t="shared" ca="1" si="4"/>
        <v>尾道市美ノ郷町三成365番地2先交差点</v>
      </c>
      <c r="F55" s="121" t="s">
        <v>209</v>
      </c>
      <c r="G55" s="121">
        <v>1</v>
      </c>
      <c r="H55" s="121"/>
      <c r="I55" s="121"/>
      <c r="J55" s="121"/>
      <c r="K55" s="121">
        <v>4</v>
      </c>
      <c r="L55" s="128" t="s">
        <v>426</v>
      </c>
      <c r="M55" s="127">
        <v>261170067</v>
      </c>
      <c r="N55" s="121" t="s">
        <v>163</v>
      </c>
      <c r="O55" s="121" t="s">
        <v>425</v>
      </c>
      <c r="P55" s="114" t="str">
        <f t="shared" si="5"/>
        <v>標準文字2割分削除</v>
      </c>
    </row>
    <row r="56" spans="1:16" ht="26.4">
      <c r="A56" s="216">
        <f t="shared" ca="1" si="0"/>
        <v>24</v>
      </c>
      <c r="B56" s="127" t="str">
        <f t="shared" ca="1" si="1"/>
        <v>〃</v>
      </c>
      <c r="C56" s="121" t="str">
        <f t="shared" ca="1" si="2"/>
        <v>〃</v>
      </c>
      <c r="D56" s="121" t="str">
        <f t="shared" ca="1" si="3"/>
        <v>〃</v>
      </c>
      <c r="E56" s="121" t="str">
        <f t="shared" ca="1" si="4"/>
        <v>〃</v>
      </c>
      <c r="F56" s="121" t="s">
        <v>363</v>
      </c>
      <c r="G56" s="121">
        <v>1</v>
      </c>
      <c r="H56" s="121"/>
      <c r="I56" s="121"/>
      <c r="J56" s="121"/>
      <c r="K56" s="121">
        <v>9</v>
      </c>
      <c r="L56" s="128" t="s">
        <v>415</v>
      </c>
      <c r="M56" s="127">
        <v>261170067</v>
      </c>
      <c r="N56" s="121" t="s">
        <v>163</v>
      </c>
      <c r="O56" s="121" t="s">
        <v>425</v>
      </c>
      <c r="P56" s="114" t="str">
        <f t="shared" si="5"/>
        <v>停止線3m削除</v>
      </c>
    </row>
    <row r="57" spans="1:16" ht="26.4">
      <c r="A57" s="216">
        <f t="shared" ca="1" si="0"/>
        <v>25</v>
      </c>
      <c r="B57" s="127" t="str">
        <f t="shared" ca="1" si="1"/>
        <v>〃</v>
      </c>
      <c r="C57" s="121" t="str">
        <f t="shared" ca="1" si="2"/>
        <v>〃</v>
      </c>
      <c r="D57" s="121" t="str">
        <f t="shared" ca="1" si="3"/>
        <v>〃</v>
      </c>
      <c r="E57" s="121" t="str">
        <f t="shared" ca="1" si="4"/>
        <v>尾道市美ノ郷町三成365番地6先交差点</v>
      </c>
      <c r="F57" s="121" t="s">
        <v>363</v>
      </c>
      <c r="G57" s="121">
        <v>1</v>
      </c>
      <c r="H57" s="121"/>
      <c r="I57" s="121"/>
      <c r="J57" s="121"/>
      <c r="K57" s="121">
        <v>7.5</v>
      </c>
      <c r="L57" s="128" t="s">
        <v>428</v>
      </c>
      <c r="M57" s="127">
        <v>261170067</v>
      </c>
      <c r="N57" s="121" t="s">
        <v>163</v>
      </c>
      <c r="O57" s="121" t="s">
        <v>427</v>
      </c>
      <c r="P57" s="114" t="str">
        <f t="shared" si="5"/>
        <v>停止線2.5m削除</v>
      </c>
    </row>
    <row r="58" spans="1:16" ht="52.8">
      <c r="A58" s="216">
        <f t="shared" ca="1" si="0"/>
        <v>26</v>
      </c>
      <c r="B58" s="127">
        <f t="shared" ca="1" si="1"/>
        <v>261170060</v>
      </c>
      <c r="C58" s="121" t="str">
        <f t="shared" ca="1" si="2"/>
        <v>新規</v>
      </c>
      <c r="D58" s="121" t="str">
        <f t="shared" ca="1" si="3"/>
        <v>〃</v>
      </c>
      <c r="E58" s="121" t="str">
        <f t="shared" ca="1" si="4"/>
        <v>尾道市木ノ庄町木門田1,098番地先交差点</v>
      </c>
      <c r="F58" s="121" t="s">
        <v>387</v>
      </c>
      <c r="G58" s="121">
        <v>4</v>
      </c>
      <c r="H58" s="121"/>
      <c r="I58" s="121"/>
      <c r="J58" s="121"/>
      <c r="K58" s="121">
        <v>7.6</v>
      </c>
      <c r="L58" s="128" t="s">
        <v>430</v>
      </c>
      <c r="M58" s="127">
        <v>261170060</v>
      </c>
      <c r="N58" s="121" t="s">
        <v>163</v>
      </c>
      <c r="O58" s="121" t="s">
        <v>429</v>
      </c>
      <c r="P58" s="114" t="str">
        <f t="shared" si="5"/>
        <v>南東側 標準予告1割分2個削除_x000D_
北西側 標準予告1割分2個削除</v>
      </c>
    </row>
    <row r="59" spans="1:16" ht="39.6">
      <c r="A59" s="216">
        <f t="shared" ca="1" si="0"/>
        <v>27</v>
      </c>
      <c r="B59" s="127" t="str">
        <f t="shared" ca="1" si="1"/>
        <v>〃</v>
      </c>
      <c r="C59" s="121" t="str">
        <f t="shared" ca="1" si="2"/>
        <v>〃</v>
      </c>
      <c r="D59" s="121" t="str">
        <f t="shared" ca="1" si="3"/>
        <v>〃</v>
      </c>
      <c r="E59" s="121" t="str">
        <f t="shared" ca="1" si="4"/>
        <v>尾道市木ノ庄町木門田1,377番地2東方30メートル先交差点</v>
      </c>
      <c r="F59" s="121" t="s">
        <v>168</v>
      </c>
      <c r="G59" s="121">
        <v>1</v>
      </c>
      <c r="H59" s="121"/>
      <c r="I59" s="121"/>
      <c r="J59" s="121"/>
      <c r="K59" s="121">
        <v>22.5</v>
      </c>
      <c r="L59" s="128" t="s">
        <v>432</v>
      </c>
      <c r="M59" s="127">
        <v>261170060</v>
      </c>
      <c r="N59" s="121" t="s">
        <v>163</v>
      </c>
      <c r="O59" s="121" t="s">
        <v>431</v>
      </c>
      <c r="P59" s="114" t="str">
        <f t="shared" si="5"/>
        <v>縞7.5m分削除</v>
      </c>
    </row>
    <row r="60" spans="1:16" ht="39.6">
      <c r="A60" s="216">
        <f t="shared" ca="1" si="0"/>
        <v>27</v>
      </c>
      <c r="B60" s="127" t="str">
        <f t="shared" ca="1" si="1"/>
        <v>〃</v>
      </c>
      <c r="C60" s="121" t="str">
        <f t="shared" ca="1" si="2"/>
        <v>〃</v>
      </c>
      <c r="D60" s="121" t="str">
        <f t="shared" ca="1" si="3"/>
        <v>〃</v>
      </c>
      <c r="E60" s="121" t="str">
        <f t="shared" ca="1" si="4"/>
        <v>〃</v>
      </c>
      <c r="F60" s="121" t="s">
        <v>387</v>
      </c>
      <c r="G60" s="121">
        <v>1</v>
      </c>
      <c r="H60" s="121"/>
      <c r="I60" s="121"/>
      <c r="J60" s="121"/>
      <c r="K60" s="121">
        <v>9</v>
      </c>
      <c r="L60" s="128" t="s">
        <v>433</v>
      </c>
      <c r="M60" s="127">
        <v>261170060</v>
      </c>
      <c r="N60" s="121" t="s">
        <v>163</v>
      </c>
      <c r="O60" s="121" t="s">
        <v>431</v>
      </c>
      <c r="P60" s="114" t="str">
        <f t="shared" si="5"/>
        <v>南東側 縮小予告1個削除</v>
      </c>
    </row>
    <row r="61" spans="1:16" ht="26.4">
      <c r="A61" s="216">
        <f t="shared" ca="1" si="0"/>
        <v>27</v>
      </c>
      <c r="B61" s="127" t="str">
        <f t="shared" ca="1" si="1"/>
        <v>〃</v>
      </c>
      <c r="C61" s="121" t="str">
        <f t="shared" ca="1" si="2"/>
        <v>〃</v>
      </c>
      <c r="D61" s="121" t="str">
        <f t="shared" ca="1" si="3"/>
        <v>〃</v>
      </c>
      <c r="E61" s="121" t="str">
        <f t="shared" ca="1" si="4"/>
        <v>〃</v>
      </c>
      <c r="F61" s="121" t="s">
        <v>363</v>
      </c>
      <c r="G61" s="121">
        <v>2</v>
      </c>
      <c r="H61" s="121"/>
      <c r="I61" s="121"/>
      <c r="J61" s="121"/>
      <c r="K61" s="121">
        <v>6</v>
      </c>
      <c r="L61" s="128" t="s">
        <v>434</v>
      </c>
      <c r="M61" s="127">
        <v>261170060</v>
      </c>
      <c r="N61" s="121" t="s">
        <v>163</v>
      </c>
      <c r="O61" s="121" t="s">
        <v>431</v>
      </c>
      <c r="P61" s="114" t="str">
        <f t="shared" si="5"/>
        <v>北西側停止線1m分削除_x000D_
南東側停止線1m分削除</v>
      </c>
    </row>
    <row r="62" spans="1:16" ht="26.4">
      <c r="A62" s="216">
        <f t="shared" ca="1" si="0"/>
        <v>28</v>
      </c>
      <c r="B62" s="127" t="str">
        <f t="shared" ca="1" si="1"/>
        <v>〃</v>
      </c>
      <c r="C62" s="121" t="str">
        <f t="shared" ca="1" si="2"/>
        <v>〃</v>
      </c>
      <c r="D62" s="121" t="str">
        <f t="shared" ca="1" si="3"/>
        <v>〃</v>
      </c>
      <c r="E62" s="121" t="str">
        <f t="shared" ca="1" si="4"/>
        <v>尾道市木ノ庄町木門田769番地1先交差点</v>
      </c>
      <c r="F62" s="121" t="s">
        <v>168</v>
      </c>
      <c r="G62" s="121">
        <v>1</v>
      </c>
      <c r="H62" s="121"/>
      <c r="I62" s="121"/>
      <c r="J62" s="121"/>
      <c r="K62" s="121">
        <v>21</v>
      </c>
      <c r="L62" s="128" t="s">
        <v>436</v>
      </c>
      <c r="M62" s="127">
        <v>261170060</v>
      </c>
      <c r="N62" s="121" t="s">
        <v>163</v>
      </c>
      <c r="O62" s="121" t="s">
        <v>435</v>
      </c>
      <c r="P62" s="114" t="str">
        <f t="shared" si="5"/>
        <v>縞7m分削除</v>
      </c>
    </row>
    <row r="63" spans="1:16" ht="39.6">
      <c r="A63" s="216">
        <f t="shared" ca="1" si="0"/>
        <v>28</v>
      </c>
      <c r="B63" s="127" t="str">
        <f t="shared" ca="1" si="1"/>
        <v>〃</v>
      </c>
      <c r="C63" s="121" t="str">
        <f t="shared" ca="1" si="2"/>
        <v>〃</v>
      </c>
      <c r="D63" s="121" t="str">
        <f t="shared" ca="1" si="3"/>
        <v>〃</v>
      </c>
      <c r="E63" s="121" t="str">
        <f t="shared" ca="1" si="4"/>
        <v>〃</v>
      </c>
      <c r="F63" s="121" t="s">
        <v>387</v>
      </c>
      <c r="G63" s="121">
        <v>1</v>
      </c>
      <c r="H63" s="121"/>
      <c r="I63" s="121"/>
      <c r="J63" s="121"/>
      <c r="K63" s="121">
        <v>0.9</v>
      </c>
      <c r="L63" s="128" t="s">
        <v>437</v>
      </c>
      <c r="M63" s="127">
        <v>261170060</v>
      </c>
      <c r="N63" s="121" t="s">
        <v>163</v>
      </c>
      <c r="O63" s="121" t="s">
        <v>435</v>
      </c>
      <c r="P63" s="114" t="str">
        <f t="shared" si="5"/>
        <v>南側 予告ﾏｰｸ1割分1個削除</v>
      </c>
    </row>
    <row r="64" spans="1:16" ht="26.4">
      <c r="A64" s="216">
        <f t="shared" ca="1" si="0"/>
        <v>28</v>
      </c>
      <c r="B64" s="127" t="str">
        <f t="shared" ca="1" si="1"/>
        <v>〃</v>
      </c>
      <c r="C64" s="121" t="str">
        <f t="shared" ca="1" si="2"/>
        <v>〃</v>
      </c>
      <c r="D64" s="121" t="str">
        <f t="shared" ca="1" si="3"/>
        <v>〃</v>
      </c>
      <c r="E64" s="121" t="str">
        <f t="shared" ca="1" si="4"/>
        <v>〃</v>
      </c>
      <c r="F64" s="121" t="s">
        <v>363</v>
      </c>
      <c r="G64" s="121">
        <v>2</v>
      </c>
      <c r="H64" s="121"/>
      <c r="I64" s="121"/>
      <c r="J64" s="121"/>
      <c r="K64" s="121">
        <v>3</v>
      </c>
      <c r="L64" s="128" t="s">
        <v>438</v>
      </c>
      <c r="M64" s="127">
        <v>261170060</v>
      </c>
      <c r="N64" s="121" t="s">
        <v>163</v>
      </c>
      <c r="O64" s="121" t="s">
        <v>435</v>
      </c>
      <c r="P64" s="114" t="str">
        <f t="shared" si="5"/>
        <v>南側停止線 0.5m分削除_x000D_
北側停止線 0.5m分削除</v>
      </c>
    </row>
    <row r="65" spans="1:16" ht="26.4">
      <c r="A65" s="216">
        <f t="shared" ca="1" si="0"/>
        <v>29</v>
      </c>
      <c r="B65" s="127" t="str">
        <f t="shared" ca="1" si="1"/>
        <v>〃</v>
      </c>
      <c r="C65" s="121" t="str">
        <f t="shared" ca="1" si="2"/>
        <v>〃</v>
      </c>
      <c r="D65" s="121" t="str">
        <f t="shared" ca="1" si="3"/>
        <v>〃</v>
      </c>
      <c r="E65" s="121" t="str">
        <f t="shared" ca="1" si="4"/>
        <v>尾道市木ノ庄町木門田792番地2先交差点</v>
      </c>
      <c r="F65" s="121" t="s">
        <v>168</v>
      </c>
      <c r="G65" s="121">
        <v>1</v>
      </c>
      <c r="H65" s="121"/>
      <c r="I65" s="121"/>
      <c r="J65" s="121"/>
      <c r="K65" s="121">
        <v>48</v>
      </c>
      <c r="L65" s="128" t="s">
        <v>440</v>
      </c>
      <c r="M65" s="127">
        <v>261170060</v>
      </c>
      <c r="N65" s="121" t="s">
        <v>163</v>
      </c>
      <c r="O65" s="121" t="s">
        <v>439</v>
      </c>
      <c r="P65" s="114" t="str">
        <f t="shared" si="5"/>
        <v>4m4縞削除</v>
      </c>
    </row>
    <row r="66" spans="1:16" ht="52.8">
      <c r="A66" s="216">
        <f t="shared" ca="1" si="0"/>
        <v>29</v>
      </c>
      <c r="B66" s="127" t="str">
        <f t="shared" ca="1" si="1"/>
        <v>〃</v>
      </c>
      <c r="C66" s="121" t="str">
        <f t="shared" ca="1" si="2"/>
        <v>〃</v>
      </c>
      <c r="D66" s="121" t="str">
        <f t="shared" ca="1" si="3"/>
        <v>〃</v>
      </c>
      <c r="E66" s="121" t="str">
        <f t="shared" ca="1" si="4"/>
        <v>〃</v>
      </c>
      <c r="F66" s="121" t="s">
        <v>387</v>
      </c>
      <c r="G66" s="121">
        <v>3</v>
      </c>
      <c r="H66" s="121"/>
      <c r="I66" s="121"/>
      <c r="J66" s="121"/>
      <c r="K66" s="121">
        <v>20.8</v>
      </c>
      <c r="L66" s="128" t="s">
        <v>441</v>
      </c>
      <c r="M66" s="127">
        <v>261170060</v>
      </c>
      <c r="N66" s="121" t="s">
        <v>163</v>
      </c>
      <c r="O66" s="121" t="s">
        <v>439</v>
      </c>
      <c r="P66" s="114" t="str">
        <f t="shared" si="5"/>
        <v>南側 縮小予告2割分1個削除_x000D_
北側 標準予告5割分2個削除</v>
      </c>
    </row>
    <row r="67" spans="1:16" ht="26.4">
      <c r="A67" s="216">
        <f t="shared" ca="1" si="0"/>
        <v>29</v>
      </c>
      <c r="B67" s="127" t="str">
        <f t="shared" ca="1" si="1"/>
        <v>〃</v>
      </c>
      <c r="C67" s="121" t="str">
        <f t="shared" ca="1" si="2"/>
        <v>〃</v>
      </c>
      <c r="D67" s="121" t="str">
        <f t="shared" ca="1" si="3"/>
        <v>〃</v>
      </c>
      <c r="E67" s="121" t="str">
        <f t="shared" ca="1" si="4"/>
        <v>〃</v>
      </c>
      <c r="F67" s="121" t="s">
        <v>363</v>
      </c>
      <c r="G67" s="121">
        <v>1</v>
      </c>
      <c r="H67" s="121"/>
      <c r="I67" s="121"/>
      <c r="J67" s="121"/>
      <c r="K67" s="121">
        <v>9</v>
      </c>
      <c r="L67" s="128" t="s">
        <v>442</v>
      </c>
      <c r="M67" s="127">
        <v>261170060</v>
      </c>
      <c r="N67" s="121" t="s">
        <v>163</v>
      </c>
      <c r="O67" s="121" t="s">
        <v>439</v>
      </c>
      <c r="P67" s="114" t="str">
        <f t="shared" si="5"/>
        <v>北側停止線3m削除</v>
      </c>
    </row>
    <row r="68" spans="1:16" ht="26.4">
      <c r="A68" s="216">
        <f t="shared" ca="1" si="0"/>
        <v>30</v>
      </c>
      <c r="B68" s="127" t="str">
        <f t="shared" ca="1" si="1"/>
        <v>〃</v>
      </c>
      <c r="C68" s="121" t="str">
        <f t="shared" ca="1" si="2"/>
        <v>〃</v>
      </c>
      <c r="D68" s="121" t="str">
        <f t="shared" ca="1" si="3"/>
        <v>〃</v>
      </c>
      <c r="E68" s="121" t="str">
        <f t="shared" ca="1" si="4"/>
        <v>尾道市木之庄町木門田1,576番地西方50メートル先交差点</v>
      </c>
      <c r="F68" s="121" t="s">
        <v>209</v>
      </c>
      <c r="G68" s="121">
        <v>1</v>
      </c>
      <c r="H68" s="121"/>
      <c r="I68" s="121"/>
      <c r="J68" s="121"/>
      <c r="K68" s="121">
        <v>13</v>
      </c>
      <c r="L68" s="128" t="s">
        <v>444</v>
      </c>
      <c r="M68" s="127">
        <v>261170060</v>
      </c>
      <c r="N68" s="121" t="s">
        <v>163</v>
      </c>
      <c r="O68" s="121" t="s">
        <v>443</v>
      </c>
      <c r="P68" s="114" t="str">
        <f t="shared" si="5"/>
        <v>縮小文字削除</v>
      </c>
    </row>
    <row r="69" spans="1:16" ht="26.4">
      <c r="A69" s="216">
        <f t="shared" ca="1" si="0"/>
        <v>30</v>
      </c>
      <c r="B69" s="127" t="str">
        <f t="shared" ca="1" si="1"/>
        <v>〃</v>
      </c>
      <c r="C69" s="121" t="str">
        <f t="shared" ca="1" si="2"/>
        <v>〃</v>
      </c>
      <c r="D69" s="121" t="str">
        <f t="shared" ca="1" si="3"/>
        <v>〃</v>
      </c>
      <c r="E69" s="121" t="str">
        <f t="shared" ca="1" si="4"/>
        <v>〃</v>
      </c>
      <c r="F69" s="121" t="s">
        <v>363</v>
      </c>
      <c r="G69" s="121">
        <v>1</v>
      </c>
      <c r="H69" s="121"/>
      <c r="I69" s="121"/>
      <c r="J69" s="121"/>
      <c r="K69" s="121">
        <v>5.6</v>
      </c>
      <c r="L69" s="128" t="s">
        <v>445</v>
      </c>
      <c r="M69" s="127">
        <v>261170060</v>
      </c>
      <c r="N69" s="121" t="s">
        <v>163</v>
      </c>
      <c r="O69" s="121" t="s">
        <v>443</v>
      </c>
      <c r="P69" s="114" t="str">
        <f t="shared" si="5"/>
        <v>停止線2.8m削除</v>
      </c>
    </row>
    <row r="70" spans="1:16" ht="39.6">
      <c r="A70" s="216">
        <f t="shared" ca="1" si="0"/>
        <v>31</v>
      </c>
      <c r="B70" s="127" t="str">
        <f t="shared" ca="1" si="1"/>
        <v>〃</v>
      </c>
      <c r="C70" s="121" t="str">
        <f t="shared" ca="1" si="2"/>
        <v>〃</v>
      </c>
      <c r="D70" s="121" t="str">
        <f t="shared" ca="1" si="3"/>
        <v>〃</v>
      </c>
      <c r="E70" s="121" t="str">
        <f t="shared" ca="1" si="4"/>
        <v>尾道市木之庄町木門田1,576番地南西方60メートル先交差点</v>
      </c>
      <c r="F70" s="121" t="s">
        <v>168</v>
      </c>
      <c r="G70" s="121">
        <v>1</v>
      </c>
      <c r="H70" s="121"/>
      <c r="I70" s="121"/>
      <c r="J70" s="121"/>
      <c r="K70" s="121">
        <v>42</v>
      </c>
      <c r="L70" s="128" t="s">
        <v>447</v>
      </c>
      <c r="M70" s="127">
        <v>261170060</v>
      </c>
      <c r="N70" s="121" t="s">
        <v>163</v>
      </c>
      <c r="O70" s="121" t="s">
        <v>446</v>
      </c>
      <c r="P70" s="114" t="str">
        <f t="shared" si="5"/>
        <v>縞14m分削除</v>
      </c>
    </row>
    <row r="71" spans="1:16" ht="39.6">
      <c r="A71" s="216">
        <f t="shared" ca="1" si="0"/>
        <v>31</v>
      </c>
      <c r="B71" s="127" t="str">
        <f t="shared" ca="1" si="1"/>
        <v>〃</v>
      </c>
      <c r="C71" s="121" t="str">
        <f t="shared" ca="1" si="2"/>
        <v>〃</v>
      </c>
      <c r="D71" s="121" t="str">
        <f t="shared" ca="1" si="3"/>
        <v>〃</v>
      </c>
      <c r="E71" s="121" t="str">
        <f t="shared" ca="1" si="4"/>
        <v>〃</v>
      </c>
      <c r="F71" s="121" t="s">
        <v>387</v>
      </c>
      <c r="G71" s="121">
        <v>2</v>
      </c>
      <c r="H71" s="121"/>
      <c r="I71" s="121"/>
      <c r="J71" s="121"/>
      <c r="K71" s="121">
        <v>3.8</v>
      </c>
      <c r="L71" s="128" t="s">
        <v>448</v>
      </c>
      <c r="M71" s="127">
        <v>261170060</v>
      </c>
      <c r="N71" s="121" t="s">
        <v>163</v>
      </c>
      <c r="O71" s="121" t="s">
        <v>446</v>
      </c>
      <c r="P71" s="114" t="str">
        <f t="shared" si="5"/>
        <v>北西側標準予告1割分2個削除</v>
      </c>
    </row>
    <row r="72" spans="1:16" ht="27" thickBot="1">
      <c r="A72" s="216">
        <f t="shared" ref="A72" ca="1" si="10">IF(E71="","",IF(E72="〃",A71,A71+1))</f>
        <v>31</v>
      </c>
      <c r="B72" s="181" t="str">
        <f ca="1">IF(OFFSET(M72,-1,)=M72,"〃",M72)</f>
        <v>〃</v>
      </c>
      <c r="C72" s="180" t="str">
        <f ca="1">IF(B72="〃","〃","新規")</f>
        <v>〃</v>
      </c>
      <c r="D72" s="180" t="str">
        <f ca="1">IF(OFFSET(N72,-1,)=N72,"〃",N72)</f>
        <v>〃</v>
      </c>
      <c r="E72" s="180" t="str">
        <f ca="1">IF(OFFSET(O72,-1,)=O72,"〃",O72)</f>
        <v>〃</v>
      </c>
      <c r="F72" s="180" t="s">
        <v>363</v>
      </c>
      <c r="G72" s="180">
        <v>1</v>
      </c>
      <c r="H72" s="180"/>
      <c r="I72" s="180"/>
      <c r="J72" s="180"/>
      <c r="K72" s="180">
        <v>6</v>
      </c>
      <c r="L72" s="182" t="s">
        <v>449</v>
      </c>
      <c r="M72" s="127">
        <v>261170060</v>
      </c>
      <c r="N72" s="121" t="s">
        <v>163</v>
      </c>
      <c r="O72" s="121" t="s">
        <v>446</v>
      </c>
      <c r="P72" s="114" t="str">
        <f>ASC(L72)</f>
        <v>南東側停止線2m分削除</v>
      </c>
    </row>
    <row r="73" spans="1:16" ht="17.25" customHeight="1">
      <c r="B73" s="295" t="str">
        <f>警察署名</f>
        <v>尾道</v>
      </c>
      <c r="C73" s="296"/>
      <c r="D73" s="296"/>
      <c r="E73" s="299" t="s">
        <v>73</v>
      </c>
      <c r="F73" s="148">
        <v>31</v>
      </c>
      <c r="G73" s="149"/>
      <c r="H73" s="150">
        <f>IF(ISERROR(FIND("図示", H3)), IF(ISERROR(FIND("削除", H3)), SUMPRODUCT((ISNUMBER(FIND("横断歩道　実線",$F5:$F72)))*(H5:H72&lt;&gt;""), $G5:$G72), 0), SUMIF(H5:H72,"&gt;0",$G5:$G72))</f>
        <v>1</v>
      </c>
      <c r="I73" s="150">
        <f>IF(ISERROR(FIND("図示", I3)), IF(ISERROR(FIND("削除", I3)), SUMPRODUCT((ISNUMBER(FIND("横断歩道　実線",$F5:$F72)))*(I5:I72&lt;&gt;""), $G5:$G72), 0), SUMIF(I5:I72,"&gt;0",$G5:$G72))</f>
        <v>0</v>
      </c>
      <c r="J73" s="150">
        <f>IF(ISERROR(FIND("図示", J3)), IF(ISERROR(FIND("削除", J3)), SUMPRODUCT((ISNUMBER(FIND("横断歩道　実線",$F5:$F72)))*(J5:J72&lt;&gt;""), $G5:$G72), 0), SUMIF(J5:J72,"&gt;0",$G5:$G72))</f>
        <v>4</v>
      </c>
      <c r="K73" s="150">
        <f>IF(ISERROR(FIND("図示", K3)), IF(ISERROR(FIND("削除", K3)), SUMPRODUCT((ISNUMBER(FIND("横断歩道　実線",$F5:$F72)))*(K5:K72&lt;&gt;""), $G5:$G72), 0), SUMIF(K5:K72,"&gt;0",$G5:$G72))</f>
        <v>0</v>
      </c>
      <c r="L73" s="130"/>
    </row>
    <row r="74" spans="1:16" ht="18" customHeight="1" thickBot="1">
      <c r="B74" s="297"/>
      <c r="C74" s="298"/>
      <c r="D74" s="298"/>
      <c r="E74" s="300"/>
      <c r="F74" s="151"/>
      <c r="G74" s="152"/>
      <c r="H74" s="153">
        <f>SUM(H5:H72)</f>
        <v>24</v>
      </c>
      <c r="I74" s="153">
        <f>SUM(I5:I72)</f>
        <v>1792</v>
      </c>
      <c r="J74" s="153">
        <f>SUM(J5:J72)</f>
        <v>36</v>
      </c>
      <c r="K74" s="153">
        <f>SUM(K5:K72)</f>
        <v>2336.6</v>
      </c>
      <c r="L74" s="131"/>
    </row>
  </sheetData>
  <mergeCells count="14">
    <mergeCell ref="G3:G4"/>
    <mergeCell ref="L3:L4"/>
    <mergeCell ref="B73:D74"/>
    <mergeCell ref="E73:E74"/>
    <mergeCell ref="M1:O1"/>
    <mergeCell ref="B2:B4"/>
    <mergeCell ref="C2:C4"/>
    <mergeCell ref="D2:D4"/>
    <mergeCell ref="E2:E4"/>
    <mergeCell ref="H2:L2"/>
    <mergeCell ref="M2:M4"/>
    <mergeCell ref="N2:N4"/>
    <mergeCell ref="O2:O4"/>
    <mergeCell ref="F3:F4"/>
  </mergeCells>
  <phoneticPr fontId="2"/>
  <conditionalFormatting sqref="A5:A72">
    <cfRule type="expression" dxfId="1" priority="1">
      <formula>(A5=OFFSET(A5,-1,0))</formula>
    </cfRule>
  </conditionalFormatting>
  <pageMargins left="0.75" right="0.75" top="1" bottom="1" header="0.51200000000000001" footer="0.51200000000000001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250</vt:i4>
      </vt:variant>
    </vt:vector>
  </HeadingPairs>
  <TitlesOfParts>
    <vt:vector size="262" baseType="lpstr">
      <vt:lpstr>表紙等_署用</vt:lpstr>
      <vt:lpstr>表紙等_本部</vt:lpstr>
      <vt:lpstr>設計書</vt:lpstr>
      <vt:lpstr>所属別事業量一覧表</vt:lpstr>
      <vt:lpstr>場所表_福山東_新規</vt:lpstr>
      <vt:lpstr>場所表_新規</vt:lpstr>
      <vt:lpstr>場所表_更新</vt:lpstr>
      <vt:lpstr>場所表_福山東_更新</vt:lpstr>
      <vt:lpstr>場所表_尾道_新規</vt:lpstr>
      <vt:lpstr>場所表_尾道_更新</vt:lpstr>
      <vt:lpstr>場所表_三原_新規</vt:lpstr>
      <vt:lpstr>場所表_三原_更新</vt:lpstr>
      <vt:lpstr>設計書!COL_事業量</vt:lpstr>
      <vt:lpstr>設計書!COL_詳細情報</vt:lpstr>
      <vt:lpstr>設計書!COL_単位</vt:lpstr>
      <vt:lpstr>所属別事業量一覧表!COL_塗装情報</vt:lpstr>
      <vt:lpstr>設計書!COL_塗装情報</vt:lpstr>
      <vt:lpstr>所属別事業量一覧表!COL_発注分類</vt:lpstr>
      <vt:lpstr>設計書!COL_発注分類</vt:lpstr>
      <vt:lpstr>設計書!COL_幅員</vt:lpstr>
      <vt:lpstr>所属別事業量一覧表!COUNT_SUM</vt:lpstr>
      <vt:lpstr>場所表_更新!EditCol</vt:lpstr>
      <vt:lpstr>場所表_三原_更新!EditCol</vt:lpstr>
      <vt:lpstr>場所表_三原_新規!EditCol</vt:lpstr>
      <vt:lpstr>場所表_新規!EditCol</vt:lpstr>
      <vt:lpstr>場所表_尾道_更新!EditCol</vt:lpstr>
      <vt:lpstr>場所表_尾道_新規!EditCol</vt:lpstr>
      <vt:lpstr>場所表_福山東_更新!EditCol</vt:lpstr>
      <vt:lpstr>場所表_福山東_新規!EditCol</vt:lpstr>
      <vt:lpstr>場所表_更新!EditRow</vt:lpstr>
      <vt:lpstr>場所表_三原_更新!EditRow</vt:lpstr>
      <vt:lpstr>場所表_三原_新規!EditRow</vt:lpstr>
      <vt:lpstr>場所表_新規!EditRow</vt:lpstr>
      <vt:lpstr>場所表_尾道_更新!EditRow</vt:lpstr>
      <vt:lpstr>場所表_尾道_新規!EditRow</vt:lpstr>
      <vt:lpstr>場所表_福山東_更新!EditRow</vt:lpstr>
      <vt:lpstr>場所表_福山東_新規!EditRow</vt:lpstr>
      <vt:lpstr>場所表_更新!EndCol</vt:lpstr>
      <vt:lpstr>場所表_三原_更新!EndCol</vt:lpstr>
      <vt:lpstr>場所表_三原_新規!EndCol</vt:lpstr>
      <vt:lpstr>場所表_新規!EndCol</vt:lpstr>
      <vt:lpstr>場所表_尾道_更新!EndCol</vt:lpstr>
      <vt:lpstr>場所表_尾道_新規!EndCol</vt:lpstr>
      <vt:lpstr>場所表_福山東_更新!EndCol</vt:lpstr>
      <vt:lpstr>場所表_福山東_新規!EndCol</vt:lpstr>
      <vt:lpstr>場所表_更新!EndRow</vt:lpstr>
      <vt:lpstr>場所表_三原_更新!EndRow</vt:lpstr>
      <vt:lpstr>場所表_三原_新規!EndRow</vt:lpstr>
      <vt:lpstr>場所表_新規!EndRow</vt:lpstr>
      <vt:lpstr>場所表_尾道_更新!EndRow</vt:lpstr>
      <vt:lpstr>場所表_尾道_新規!EndRow</vt:lpstr>
      <vt:lpstr>場所表_福山東_更新!EndRow</vt:lpstr>
      <vt:lpstr>場所表_福山東_新規!EndRow</vt:lpstr>
      <vt:lpstr>所属別事業量一覧表!INSERT_START</vt:lpstr>
      <vt:lpstr>設計書!INSERT_START</vt:lpstr>
      <vt:lpstr>所属別事業量一覧表!Print_Area</vt:lpstr>
      <vt:lpstr>場所表_更新!Print_Area</vt:lpstr>
      <vt:lpstr>場所表_三原_更新!Print_Area</vt:lpstr>
      <vt:lpstr>場所表_三原_新規!Print_Area</vt:lpstr>
      <vt:lpstr>場所表_新規!Print_Area</vt:lpstr>
      <vt:lpstr>場所表_尾道_更新!Print_Area</vt:lpstr>
      <vt:lpstr>場所表_尾道_新規!Print_Area</vt:lpstr>
      <vt:lpstr>場所表_福山東_更新!Print_Area</vt:lpstr>
      <vt:lpstr>場所表_福山東_新規!Print_Area</vt:lpstr>
      <vt:lpstr>設計書!Print_Area</vt:lpstr>
      <vt:lpstr>表紙等_署用!Print_Area</vt:lpstr>
      <vt:lpstr>表紙等_本部!Print_Area</vt:lpstr>
      <vt:lpstr>場所表_更新!Print_Titles</vt:lpstr>
      <vt:lpstr>場所表_三原_更新!Print_Titles</vt:lpstr>
      <vt:lpstr>場所表_三原_新規!Print_Titles</vt:lpstr>
      <vt:lpstr>場所表_新規!Print_Titles</vt:lpstr>
      <vt:lpstr>場所表_尾道_更新!Print_Titles</vt:lpstr>
      <vt:lpstr>場所表_尾道_新規!Print_Titles</vt:lpstr>
      <vt:lpstr>場所表_福山東_更新!Print_Titles</vt:lpstr>
      <vt:lpstr>場所表_福山東_新規!Print_Titles</vt:lpstr>
      <vt:lpstr>所属別事業量一覧表!PS_1</vt:lpstr>
      <vt:lpstr>所属別事業量一覧表!PS_10</vt:lpstr>
      <vt:lpstr>所属別事業量一覧表!PS_11</vt:lpstr>
      <vt:lpstr>所属別事業量一覧表!PS_12</vt:lpstr>
      <vt:lpstr>所属別事業量一覧表!PS_13</vt:lpstr>
      <vt:lpstr>所属別事業量一覧表!PS_14</vt:lpstr>
      <vt:lpstr>所属別事業量一覧表!PS_15</vt:lpstr>
      <vt:lpstr>所属別事業量一覧表!PS_16</vt:lpstr>
      <vt:lpstr>所属別事業量一覧表!PS_17</vt:lpstr>
      <vt:lpstr>所属別事業量一覧表!PS_18</vt:lpstr>
      <vt:lpstr>所属別事業量一覧表!PS_19</vt:lpstr>
      <vt:lpstr>所属別事業量一覧表!PS_2</vt:lpstr>
      <vt:lpstr>所属別事業量一覧表!PS_20</vt:lpstr>
      <vt:lpstr>所属別事業量一覧表!PS_21</vt:lpstr>
      <vt:lpstr>所属別事業量一覧表!PS_22</vt:lpstr>
      <vt:lpstr>所属別事業量一覧表!PS_23</vt:lpstr>
      <vt:lpstr>所属別事業量一覧表!PS_24</vt:lpstr>
      <vt:lpstr>所属別事業量一覧表!PS_25</vt:lpstr>
      <vt:lpstr>所属別事業量一覧表!PS_26</vt:lpstr>
      <vt:lpstr>所属別事業量一覧表!PS_27</vt:lpstr>
      <vt:lpstr>所属別事業量一覧表!PS_28</vt:lpstr>
      <vt:lpstr>所属別事業量一覧表!PS_29</vt:lpstr>
      <vt:lpstr>所属別事業量一覧表!PS_3</vt:lpstr>
      <vt:lpstr>所属別事業量一覧表!PS_30</vt:lpstr>
      <vt:lpstr>所属別事業量一覧表!PS_31</vt:lpstr>
      <vt:lpstr>所属別事業量一覧表!PS_4</vt:lpstr>
      <vt:lpstr>所属別事業量一覧表!PS_5</vt:lpstr>
      <vt:lpstr>所属別事業量一覧表!PS_6</vt:lpstr>
      <vt:lpstr>所属別事業量一覧表!PS_7</vt:lpstr>
      <vt:lpstr>所属別事業量一覧表!PS_8</vt:lpstr>
      <vt:lpstr>所属別事業量一覧表!PS_9</vt:lpstr>
      <vt:lpstr>場所表_更新!StartCol</vt:lpstr>
      <vt:lpstr>場所表_三原_更新!StartCol</vt:lpstr>
      <vt:lpstr>場所表_三原_新規!StartCol</vt:lpstr>
      <vt:lpstr>場所表_新規!StartCol</vt:lpstr>
      <vt:lpstr>場所表_尾道_更新!StartCol</vt:lpstr>
      <vt:lpstr>場所表_尾道_新規!StartCol</vt:lpstr>
      <vt:lpstr>場所表_福山東_更新!StartCol</vt:lpstr>
      <vt:lpstr>場所表_福山東_新規!StartCol</vt:lpstr>
      <vt:lpstr>場所表_更新!StartRow</vt:lpstr>
      <vt:lpstr>場所表_三原_更新!StartRow</vt:lpstr>
      <vt:lpstr>場所表_三原_新規!StartRow</vt:lpstr>
      <vt:lpstr>場所表_新規!StartRow</vt:lpstr>
      <vt:lpstr>場所表_尾道_更新!StartRow</vt:lpstr>
      <vt:lpstr>場所表_尾道_新規!StartRow</vt:lpstr>
      <vt:lpstr>場所表_福山東_更新!StartRow</vt:lpstr>
      <vt:lpstr>場所表_福山東_新規!StartRow</vt:lpstr>
      <vt:lpstr>所属別事業量一覧表!データ</vt:lpstr>
      <vt:lpstr>所属別事業量一覧表!一覧表</vt:lpstr>
      <vt:lpstr>場所表_更新!一覧表</vt:lpstr>
      <vt:lpstr>場所表_三原_更新!一覧表</vt:lpstr>
      <vt:lpstr>場所表_三原_新規!一覧表</vt:lpstr>
      <vt:lpstr>場所表_新規!一覧表</vt:lpstr>
      <vt:lpstr>場所表_尾道_更新!一覧表</vt:lpstr>
      <vt:lpstr>場所表_尾道_新規!一覧表</vt:lpstr>
      <vt:lpstr>場所表_福山東_更新!一覧表</vt:lpstr>
      <vt:lpstr>場所表_福山東_新規!一覧表</vt:lpstr>
      <vt:lpstr>設計書!一覧表</vt:lpstr>
      <vt:lpstr>表紙等_署用!監督員</vt:lpstr>
      <vt:lpstr>場所表_更新!規制番号</vt:lpstr>
      <vt:lpstr>場所表_三原_更新!規制番号</vt:lpstr>
      <vt:lpstr>場所表_尾道_更新!規制番号</vt:lpstr>
      <vt:lpstr>場所表_福山東_更新!規制番号</vt:lpstr>
      <vt:lpstr>場所表_三原_新規!区分</vt:lpstr>
      <vt:lpstr>場所表_新規!区分</vt:lpstr>
      <vt:lpstr>場所表_尾道_新規!区分</vt:lpstr>
      <vt:lpstr>場所表_福山東_新規!区分</vt:lpstr>
      <vt:lpstr>場所表_更新!警察署名</vt:lpstr>
      <vt:lpstr>場所表_三原_更新!警察署名</vt:lpstr>
      <vt:lpstr>場所表_三原_新規!警察署名</vt:lpstr>
      <vt:lpstr>場所表_新規!警察署名</vt:lpstr>
      <vt:lpstr>場所表_尾道_更新!警察署名</vt:lpstr>
      <vt:lpstr>場所表_尾道_新規!警察署名</vt:lpstr>
      <vt:lpstr>場所表_福山東_更新!警察署名</vt:lpstr>
      <vt:lpstr>場所表_福山東_新規!警察署名</vt:lpstr>
      <vt:lpstr>表紙等_署用!警察署名</vt:lpstr>
      <vt:lpstr>表紙等_署用!検査員</vt:lpstr>
      <vt:lpstr>交_通_規_制_課</vt:lpstr>
      <vt:lpstr>設計書!交通整理員</vt:lpstr>
      <vt:lpstr>設計書!交通整理員Ａ</vt:lpstr>
      <vt:lpstr>設計書!交通整理員Ａ_夜間</vt:lpstr>
      <vt:lpstr>設計書!交通整理員B</vt:lpstr>
      <vt:lpstr>設計書!交通整理員Ｂ_夜間</vt:lpstr>
      <vt:lpstr>表紙等_署用!工事期間</vt:lpstr>
      <vt:lpstr>表紙等_署用!工事種別</vt:lpstr>
      <vt:lpstr>表紙等_署用!工事場所</vt:lpstr>
      <vt:lpstr>表紙等_署用!工事場所箇所数</vt:lpstr>
      <vt:lpstr>表紙等_署用!工事内容</vt:lpstr>
      <vt:lpstr>表紙等_署用!工事番号</vt:lpstr>
      <vt:lpstr>表紙等_署用!工事費</vt:lpstr>
      <vt:lpstr>表紙等_署用!工事名称</vt:lpstr>
      <vt:lpstr>場所表_更新!更新合計</vt:lpstr>
      <vt:lpstr>場所表_三原_更新!更新合計</vt:lpstr>
      <vt:lpstr>場所表_尾道_更新!更新合計</vt:lpstr>
      <vt:lpstr>場所表_福山東_更新!更新合計</vt:lpstr>
      <vt:lpstr>設計書!合計</vt:lpstr>
      <vt:lpstr>場所表_更新!事業量</vt:lpstr>
      <vt:lpstr>場所表_三原_更新!事業量</vt:lpstr>
      <vt:lpstr>場所表_三原_新規!事業量</vt:lpstr>
      <vt:lpstr>場所表_新規!事業量</vt:lpstr>
      <vt:lpstr>場所表_尾道_更新!事業量</vt:lpstr>
      <vt:lpstr>場所表_尾道_新規!事業量</vt:lpstr>
      <vt:lpstr>場所表_福山東_更新!事業量</vt:lpstr>
      <vt:lpstr>場所表_福山東_新規!事業量</vt:lpstr>
      <vt:lpstr>場所表_更新!事業量新規更新合計</vt:lpstr>
      <vt:lpstr>場所表_三原_更新!事業量新規更新合計</vt:lpstr>
      <vt:lpstr>場所表_尾道_更新!事業量新規更新合計</vt:lpstr>
      <vt:lpstr>場所表_福山東_更新!事業量新規更新合計</vt:lpstr>
      <vt:lpstr>場所表_三原_新規!事業量新規合計</vt:lpstr>
      <vt:lpstr>場所表_新規!事業量新規合計</vt:lpstr>
      <vt:lpstr>場所表_尾道_新規!事業量新規合計</vt:lpstr>
      <vt:lpstr>場所表_福山東_新規!事業量新規合計</vt:lpstr>
      <vt:lpstr>場所表_更新!場所</vt:lpstr>
      <vt:lpstr>場所表_三原_更新!場所</vt:lpstr>
      <vt:lpstr>場所表_三原_新規!場所</vt:lpstr>
      <vt:lpstr>場所表_新規!場所</vt:lpstr>
      <vt:lpstr>場所表_尾道_更新!場所</vt:lpstr>
      <vt:lpstr>場所表_尾道_新規!場所</vt:lpstr>
      <vt:lpstr>場所表_福山東_更新!場所</vt:lpstr>
      <vt:lpstr>場所表_福山東_新規!場所</vt:lpstr>
      <vt:lpstr>場所表_更新!新規更新合計</vt:lpstr>
      <vt:lpstr>場所表_三原_更新!新規更新合計</vt:lpstr>
      <vt:lpstr>場所表_尾道_更新!新規更新合計</vt:lpstr>
      <vt:lpstr>場所表_福山東_更新!新規更新合計</vt:lpstr>
      <vt:lpstr>場所表_更新!新規更新合計値</vt:lpstr>
      <vt:lpstr>場所表_三原_更新!新規更新合計値</vt:lpstr>
      <vt:lpstr>場所表_尾道_更新!新規更新合計値</vt:lpstr>
      <vt:lpstr>場所表_福山東_更新!新規更新合計値</vt:lpstr>
      <vt:lpstr>場所表_三原_新規!新規合計</vt:lpstr>
      <vt:lpstr>場所表_新規!新規合計</vt:lpstr>
      <vt:lpstr>場所表_尾道_新規!新規合計</vt:lpstr>
      <vt:lpstr>場所表_福山東_新規!新規合計</vt:lpstr>
      <vt:lpstr>場所表_更新!数</vt:lpstr>
      <vt:lpstr>場所表_三原_更新!数</vt:lpstr>
      <vt:lpstr>場所表_三原_新規!数</vt:lpstr>
      <vt:lpstr>場所表_新規!数</vt:lpstr>
      <vt:lpstr>場所表_尾道_更新!数</vt:lpstr>
      <vt:lpstr>場所表_尾道_新規!数</vt:lpstr>
      <vt:lpstr>場所表_福山東_更新!数</vt:lpstr>
      <vt:lpstr>場所表_福山東_新規!数</vt:lpstr>
      <vt:lpstr>場所表_三原_新規!整理番号</vt:lpstr>
      <vt:lpstr>場所表_新規!整理番号</vt:lpstr>
      <vt:lpstr>場所表_尾道_新規!整理番号</vt:lpstr>
      <vt:lpstr>場所表_福山東_新規!整理番号</vt:lpstr>
      <vt:lpstr>場所表_更新!単位</vt:lpstr>
      <vt:lpstr>場所表_三原_更新!単位</vt:lpstr>
      <vt:lpstr>場所表_三原_新規!単位</vt:lpstr>
      <vt:lpstr>場所表_新規!単位</vt:lpstr>
      <vt:lpstr>場所表_尾道_更新!単位</vt:lpstr>
      <vt:lpstr>場所表_尾道_新規!単位</vt:lpstr>
      <vt:lpstr>場所表_福山東_更新!単位</vt:lpstr>
      <vt:lpstr>場所表_福山東_新規!単位</vt:lpstr>
      <vt:lpstr>設計書!単価</vt:lpstr>
      <vt:lpstr>場所表_更新!道路種別</vt:lpstr>
      <vt:lpstr>場所表_三原_更新!道路種別</vt:lpstr>
      <vt:lpstr>場所表_三原_新規!道路種別</vt:lpstr>
      <vt:lpstr>場所表_新規!道路種別</vt:lpstr>
      <vt:lpstr>場所表_尾道_更新!道路種別</vt:lpstr>
      <vt:lpstr>場所表_尾道_新規!道路種別</vt:lpstr>
      <vt:lpstr>場所表_福山東_更新!道路種別</vt:lpstr>
      <vt:lpstr>場所表_福山東_新規!道路種別</vt:lpstr>
      <vt:lpstr>表紙等_署用!特記事項</vt:lpstr>
      <vt:lpstr>表紙等_署用!年月</vt:lpstr>
      <vt:lpstr>場所表_更新!発注分類</vt:lpstr>
      <vt:lpstr>場所表_三原_更新!発注分類</vt:lpstr>
      <vt:lpstr>場所表_三原_新規!発注分類</vt:lpstr>
      <vt:lpstr>場所表_新規!発注分類</vt:lpstr>
      <vt:lpstr>場所表_尾道_更新!発注分類</vt:lpstr>
      <vt:lpstr>場所表_尾道_新規!発注分類</vt:lpstr>
      <vt:lpstr>場所表_福山東_更新!発注分類</vt:lpstr>
      <vt:lpstr>場所表_福山東_新規!発注分類</vt:lpstr>
      <vt:lpstr>場所表_更新!備考</vt:lpstr>
      <vt:lpstr>場所表_三原_更新!備考</vt:lpstr>
      <vt:lpstr>場所表_三原_新規!備考</vt:lpstr>
      <vt:lpstr>場所表_新規!備考</vt:lpstr>
      <vt:lpstr>場所表_尾道_更新!備考</vt:lpstr>
      <vt:lpstr>場所表_尾道_新規!備考</vt:lpstr>
      <vt:lpstr>場所表_福山東_更新!備考</vt:lpstr>
      <vt:lpstr>場所表_福山東_新規!備考</vt:lpstr>
      <vt:lpstr>場所表_更新!標示種別</vt:lpstr>
      <vt:lpstr>場所表_三原_更新!標示種別</vt:lpstr>
      <vt:lpstr>場所表_三原_新規!標示種別</vt:lpstr>
      <vt:lpstr>場所表_新規!標示種別</vt:lpstr>
      <vt:lpstr>場所表_尾道_更新!標示種別</vt:lpstr>
      <vt:lpstr>場所表_尾道_新規!標示種別</vt:lpstr>
      <vt:lpstr>場所表_福山東_更新!標示種別</vt:lpstr>
      <vt:lpstr>場所表_福山東_新規!標示種別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2026-09-07T09:23:18Z</dcterms:created>
  <dcterms:modified xsi:type="dcterms:W3CDTF">2026-09-07T09:23:18Z</dcterms:modified>
</cp:coreProperties>
</file>