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778820AD-C724-46AB-A34E-DD3D2F7E6AA0}" xr6:coauthVersionLast="47" xr6:coauthVersionMax="47" xr10:uidLastSave="{00000000-0000-0000-0000-000000000000}"/>
  <bookViews>
    <workbookView xWindow="1152" yWindow="144" windowWidth="12132" windowHeight="13656" tabRatio="785" firstSheet="2" activeTab="2" xr2:uid="{00000000-000D-0000-FFFF-FFFF00000000}"/>
  </bookViews>
  <sheets>
    <sheet name="表紙等_署用" sheetId="34" state="hidden" r:id="rId1"/>
    <sheet name="表紙等_本部" sheetId="15" state="hidden" r:id="rId2"/>
    <sheet name="設計書" sheetId="40" r:id="rId3"/>
    <sheet name="所属別事業量一覧表" sheetId="39" r:id="rId4"/>
    <sheet name="場所表_広島中央_新規" sheetId="41" state="hidden" r:id="rId5"/>
    <sheet name="場所表_広島東_新規" sheetId="43" state="hidden" r:id="rId6"/>
    <sheet name="場所表_新規" sheetId="37" state="hidden" r:id="rId7"/>
    <sheet name="場所表_更新" sheetId="38" state="hidden" r:id="rId8"/>
    <sheet name="場所表_広島中央_更新" sheetId="42" r:id="rId9"/>
    <sheet name="場所表_広島東_更新" sheetId="44" r:id="rId10"/>
  </sheets>
  <definedNames>
    <definedName name="COL_事業量" localSheetId="2">設計書!$E$5</definedName>
    <definedName name="COL_詳細情報" localSheetId="2">設計書!$C$5</definedName>
    <definedName name="COL_単位" localSheetId="2">設計書!$F$5</definedName>
    <definedName name="COL_塗装情報" localSheetId="3">所属別事業量一覧表!$E$8</definedName>
    <definedName name="COL_塗装情報" localSheetId="2">設計書!$D$5</definedName>
    <definedName name="COL_発注分類" localSheetId="3">所属別事業量一覧表!$A$8</definedName>
    <definedName name="COL_発注分類" localSheetId="2">設計書!$A$5</definedName>
    <definedName name="COL_幅員" localSheetId="2">設計書!$B$5</definedName>
    <definedName name="COUNT_SUM" localSheetId="3">所属別事業量一覧表!$F$16</definedName>
    <definedName name="EditCol" localSheetId="8">場所表_広島中央_更新!$H$3:$H$43</definedName>
    <definedName name="EditCol" localSheetId="4">場所表_広島中央_新規!$H$3:$H$7</definedName>
    <definedName name="EditCol" localSheetId="9">場所表_広島東_更新!#REF!</definedName>
    <definedName name="EditCol" localSheetId="5">場所表_広島東_新規!$H$3:$H$7</definedName>
    <definedName name="EditCol" localSheetId="7">場所表_更新!$G$3:$G$7</definedName>
    <definedName name="EditCol" localSheetId="6">場所表_新規!$H$3:$H$7</definedName>
    <definedName name="EditRow" localSheetId="8">場所表_広島中央_更新!$B$6:$N$6</definedName>
    <definedName name="EditRow" localSheetId="4">場所表_広島中央_新規!$A$6:$J$6</definedName>
    <definedName name="EditRow" localSheetId="9">場所表_広島東_更新!$B$6:$I$6</definedName>
    <definedName name="EditRow" localSheetId="5">場所表_広島東_新規!$A$6:$J$6</definedName>
    <definedName name="EditRow" localSheetId="7">場所表_更新!$A$6:$I$6</definedName>
    <definedName name="EditRow" localSheetId="6">場所表_新規!$A$6:$J$6</definedName>
    <definedName name="EndCol" localSheetId="8">場所表_広島中央_更新!$M$3:$M$43</definedName>
    <definedName name="EndCol" localSheetId="4">場所表_広島中央_新規!$I$3:$I$7</definedName>
    <definedName name="EndCol" localSheetId="9">場所表_広島東_更新!$H$3:$H$9</definedName>
    <definedName name="EndCol" localSheetId="5">場所表_広島東_新規!$I$3:$I$7</definedName>
    <definedName name="EndCol" localSheetId="7">場所表_更新!$H$3:$H$7</definedName>
    <definedName name="EndCol" localSheetId="6">場所表_新規!$I$3:$I$7</definedName>
    <definedName name="EndRow" localSheetId="8">場所表_広島中央_更新!$B$43:$N$43</definedName>
    <definedName name="EndRow" localSheetId="4">場所表_広島中央_新規!$A$7:$J$7</definedName>
    <definedName name="EndRow" localSheetId="9">場所表_広島東_更新!$B$9:$I$9</definedName>
    <definedName name="EndRow" localSheetId="5">場所表_広島東_新規!$A$7:$J$7</definedName>
    <definedName name="EndRow" localSheetId="7">場所表_更新!$A$7:$I$7</definedName>
    <definedName name="EndRow" localSheetId="6">場所表_新規!$A$7:$J$7</definedName>
    <definedName name="INSERT_START" localSheetId="3">所属別事業量一覧表!$9:$9</definedName>
    <definedName name="INSERT_START" localSheetId="2">設計書!$7:$7</definedName>
    <definedName name="_xlnm.Print_Area" localSheetId="3">所属別事業量一覧表!$A$1:$BQ$16</definedName>
    <definedName name="_xlnm.Print_Area" localSheetId="8">場所表_広島中央_更新!$A$1:$N$47</definedName>
    <definedName name="_xlnm.Print_Area" localSheetId="4">場所表_広島中央_新規!$A$1:$J$9</definedName>
    <definedName name="_xlnm.Print_Area" localSheetId="9">場所表_広島東_更新!$A$1:$I$13</definedName>
    <definedName name="_xlnm.Print_Area" localSheetId="5">場所表_広島東_新規!$A$1:$J$9</definedName>
    <definedName name="_xlnm.Print_Area" localSheetId="7">場所表_更新!$A$1:$I$11</definedName>
    <definedName name="_xlnm.Print_Area" localSheetId="6">場所表_新規!$A$1:$J$9</definedName>
    <definedName name="_xlnm.Print_Area" localSheetId="2">設計書!$A$1:$H$24</definedName>
    <definedName name="_xlnm.Print_Area" localSheetId="0">表紙等_署用!$A$1:$H$78</definedName>
    <definedName name="_xlnm.Print_Area" localSheetId="1">表紙等_本部!$A$1:$I$78</definedName>
    <definedName name="_xlnm.Print_Titles" localSheetId="8">場所表_広島中央_更新!$2:$4</definedName>
    <definedName name="_xlnm.Print_Titles" localSheetId="4">場所表_広島中央_新規!$2:$4</definedName>
    <definedName name="_xlnm.Print_Titles" localSheetId="9">場所表_広島東_更新!$2:$4</definedName>
    <definedName name="_xlnm.Print_Titles" localSheetId="5">場所表_広島東_新規!$2:$4</definedName>
    <definedName name="_xlnm.Print_Titles" localSheetId="7">場所表_更新!$2:$4</definedName>
    <definedName name="_xlnm.Print_Titles" localSheetId="6">場所表_新規!$2:$4</definedName>
    <definedName name="PS_1" localSheetId="3">所属別事業量一覧表!$BJ$6</definedName>
    <definedName name="PS_10" localSheetId="3">所属別事業量一覧表!$V$6</definedName>
    <definedName name="PS_11" localSheetId="3">所属別事業量一覧表!$X$6</definedName>
    <definedName name="PS_12" localSheetId="3">所属別事業量一覧表!$AL$6</definedName>
    <definedName name="PS_13" localSheetId="3">所属別事業量一覧表!$AD$6</definedName>
    <definedName name="PS_14" localSheetId="3">所属別事業量一覧表!$AJ$6</definedName>
    <definedName name="PS_15" localSheetId="3">所属別事業量一覧表!$BL$6</definedName>
    <definedName name="PS_16" localSheetId="3">所属別事業量一覧表!$P$6</definedName>
    <definedName name="PS_17" localSheetId="3">所属別事業量一覧表!$BF$6</definedName>
    <definedName name="PS_18" localSheetId="3">所属別事業量一覧表!$Z$6</definedName>
    <definedName name="PS_19" localSheetId="3">所属別事業量一覧表!$AT$6</definedName>
    <definedName name="PS_2" localSheetId="3">所属別事業量一覧表!$BN$6</definedName>
    <definedName name="PS_20" localSheetId="3">所属別事業量一覧表!$AV$6</definedName>
    <definedName name="PS_21" localSheetId="3">所属別事業量一覧表!$AX$6</definedName>
    <definedName name="PS_22" localSheetId="3">所属別事業量一覧表!$AP$6</definedName>
    <definedName name="PS_23" localSheetId="3">所属別事業量一覧表!$AN$6</definedName>
    <definedName name="PS_24" localSheetId="3">所属別事業量一覧表!$AZ$6</definedName>
    <definedName name="PS_25" localSheetId="3">所属別事業量一覧表!$BD$6</definedName>
    <definedName name="PS_26" localSheetId="3">所属別事業量一覧表!$BB$6</definedName>
    <definedName name="PS_27" localSheetId="3">所属別事業量一覧表!$BH$6</definedName>
    <definedName name="PS_28" localSheetId="3">所属別事業量一覧表!$N$6</definedName>
    <definedName name="PS_29" localSheetId="3">所属別事業量一覧表!$J$6</definedName>
    <definedName name="PS_3" localSheetId="3">所属別事業量一覧表!$H$6</definedName>
    <definedName name="PS_30" localSheetId="3">所属別事業量一覧表!$AR$6</definedName>
    <definedName name="PS_31" localSheetId="3">所属別事業量一覧表!$R$6</definedName>
    <definedName name="PS_4" localSheetId="3">所属別事業量一覧表!$F$6</definedName>
    <definedName name="PS_5" localSheetId="3">所属別事業量一覧表!$L$6</definedName>
    <definedName name="PS_6" localSheetId="3">所属別事業量一覧表!$AB$6</definedName>
    <definedName name="PS_7" localSheetId="3">所属別事業量一覧表!$AF$6</definedName>
    <definedName name="PS_8" localSheetId="3">所属別事業量一覧表!$AH$6</definedName>
    <definedName name="PS_9" localSheetId="3">所属別事業量一覧表!$T$6</definedName>
    <definedName name="StartCol" localSheetId="8">場所表_広島中央_更新!$G$3:$G$43</definedName>
    <definedName name="StartCol" localSheetId="4">場所表_広島中央_新規!$G$3:$G$7</definedName>
    <definedName name="StartCol" localSheetId="9">場所表_広島東_更新!$G$3:$G$9</definedName>
    <definedName name="StartCol" localSheetId="5">場所表_広島東_新規!$G$3:$G$7</definedName>
    <definedName name="StartCol" localSheetId="7">場所表_更新!$F$3:$F$7</definedName>
    <definedName name="StartCol" localSheetId="6">場所表_新規!$G$3:$G$7</definedName>
    <definedName name="StartRow" localSheetId="8">場所表_広島中央_更新!$B$5:$N$5</definedName>
    <definedName name="StartRow" localSheetId="4">場所表_広島中央_新規!$A$5:$J$5</definedName>
    <definedName name="StartRow" localSheetId="9">場所表_広島東_更新!$B$5:$I$5</definedName>
    <definedName name="StartRow" localSheetId="5">場所表_広島東_新規!$A$5:$J$5</definedName>
    <definedName name="StartRow" localSheetId="7">場所表_更新!$A$5:$I$5</definedName>
    <definedName name="StartRow" localSheetId="6">場所表_新規!$A$5:$J$5</definedName>
    <definedName name="データ" localSheetId="3">所属別事業量一覧表!$A$6:$BO$15</definedName>
    <definedName name="一覧表" localSheetId="3">所属別事業量一覧表!$A$9:$BO$15</definedName>
    <definedName name="一覧表" localSheetId="8">場所表_広島中央_更新!$B$5:$Q$43</definedName>
    <definedName name="一覧表" localSheetId="4">場所表_広島中央_新規!$A$5:$M$7</definedName>
    <definedName name="一覧表" localSheetId="9">場所表_広島東_更新!$B$5:$L$9</definedName>
    <definedName name="一覧表" localSheetId="5">場所表_広島東_新規!$A$5:$M$7</definedName>
    <definedName name="一覧表" localSheetId="7">場所表_更新!$A$5:$L$7</definedName>
    <definedName name="一覧表" localSheetId="6">場所表_新規!$A$5:$M$7</definedName>
    <definedName name="一覧表" localSheetId="2">設計書!$A$6:$H$12</definedName>
    <definedName name="監督員" localSheetId="0">表紙等_署用!$C$37</definedName>
    <definedName name="規制番号" localSheetId="8">場所表_広島中央_更新!$O$2</definedName>
    <definedName name="規制番号" localSheetId="9">場所表_広島東_更新!$J$2</definedName>
    <definedName name="規制番号" localSheetId="7">場所表_更新!$J$2</definedName>
    <definedName name="区分" localSheetId="4">場所表_広島中央_新規!$B$2</definedName>
    <definedName name="区分" localSheetId="5">場所表_広島東_新規!$B$2</definedName>
    <definedName name="区分" localSheetId="6">場所表_新規!$B$2</definedName>
    <definedName name="警察署名" localSheetId="8">場所表_広島中央_更新!$N$1</definedName>
    <definedName name="警察署名" localSheetId="4">場所表_広島中央_新規!$J$1</definedName>
    <definedName name="警察署名" localSheetId="9">場所表_広島東_更新!$I$1</definedName>
    <definedName name="警察署名" localSheetId="5">場所表_広島東_新規!$J$1</definedName>
    <definedName name="警察署名" localSheetId="7">場所表_更新!$I$1</definedName>
    <definedName name="警察署名" localSheetId="6">場所表_新規!$J$1</definedName>
    <definedName name="警察署名" localSheetId="0">表紙等_署用!$A$46</definedName>
    <definedName name="検査員" localSheetId="0">表紙等_署用!$C$40</definedName>
    <definedName name="交_通_規_制_課">設計書!$H$3</definedName>
    <definedName name="交通整理員" localSheetId="2">設計書!$D$14:$G$17</definedName>
    <definedName name="交通整理員Ａ" localSheetId="2">設計書!$E$14</definedName>
    <definedName name="交通整理員Ａ_夜間" localSheetId="2">設計書!$E$15</definedName>
    <definedName name="交通整理員B" localSheetId="2">設計書!$E$16</definedName>
    <definedName name="交通整理員Ｂ_夜間" localSheetId="2">設計書!$E$17</definedName>
    <definedName name="工事期間" localSheetId="0">表紙等_署用!$C$33</definedName>
    <definedName name="工事種別" localSheetId="0">表紙等_署用!$A$58</definedName>
    <definedName name="工事場所" localSheetId="0">表紙等_署用!$C$28</definedName>
    <definedName name="工事場所箇所数" localSheetId="0">表紙等_署用!$K$30</definedName>
    <definedName name="工事内容" localSheetId="0">表紙等_署用!$A$60</definedName>
    <definedName name="工事番号" localSheetId="0">表紙等_署用!$K$1</definedName>
    <definedName name="工事費" localSheetId="0">表紙等_署用!$B$68</definedName>
    <definedName name="工事名称" localSheetId="0">表紙等_署用!$C$22</definedName>
    <definedName name="更新合計" localSheetId="8">場所表_広島中央_更新!$E$44</definedName>
    <definedName name="更新合計" localSheetId="9">場所表_広島東_更新!$E$10</definedName>
    <definedName name="更新合計" localSheetId="7">場所表_更新!$D$8</definedName>
    <definedName name="合計" localSheetId="2">設計書!$H$24</definedName>
    <definedName name="事業量" localSheetId="8">場所表_広島中央_更新!$G$3:$N$43</definedName>
    <definedName name="事業量" localSheetId="4">場所表_広島中央_新規!$G$3:$J$7</definedName>
    <definedName name="事業量" localSheetId="9">場所表_広島東_更新!$G$3:$I$9</definedName>
    <definedName name="事業量" localSheetId="5">場所表_広島東_新規!$G$3:$J$7</definedName>
    <definedName name="事業量" localSheetId="7">場所表_更新!$F$3:$I$7</definedName>
    <definedName name="事業量" localSheetId="6">場所表_新規!$G$3:$J$7</definedName>
    <definedName name="事業量新規更新合計" localSheetId="8">場所表_広島中央_更新!$G$3:$M$47</definedName>
    <definedName name="事業量新規更新合計" localSheetId="9">場所表_広島東_更新!$G$3:$H$13</definedName>
    <definedName name="事業量新規更新合計" localSheetId="7">場所表_更新!$F$3:$H$11</definedName>
    <definedName name="事業量新規合計" localSheetId="4">場所表_広島中央_新規!$G$3:$I$9</definedName>
    <definedName name="事業量新規合計" localSheetId="5">場所表_広島東_新規!$G$3:$I$9</definedName>
    <definedName name="事業量新規合計" localSheetId="6">場所表_新規!$G$3:$I$9</definedName>
    <definedName name="場所" localSheetId="8">場所表_広島中央_更新!$Q$2</definedName>
    <definedName name="場所" localSheetId="4">場所表_広島中央_新規!$M$2</definedName>
    <definedName name="場所" localSheetId="9">場所表_広島東_更新!$L$2</definedName>
    <definedName name="場所" localSheetId="5">場所表_広島東_新規!$M$2</definedName>
    <definedName name="場所" localSheetId="7">場所表_更新!$L$2</definedName>
    <definedName name="場所" localSheetId="6">場所表_新規!$M$2</definedName>
    <definedName name="新規更新合計" localSheetId="8">場所表_広島中央_更新!$B$46:$N$47</definedName>
    <definedName name="新規更新合計" localSheetId="9">場所表_広島東_更新!$B$12:$I$13</definedName>
    <definedName name="新規更新合計" localSheetId="7">場所表_更新!$A$10:$I$11</definedName>
    <definedName name="新規更新合計値" localSheetId="8">場所表_広島中央_更新!$E$46</definedName>
    <definedName name="新規更新合計値" localSheetId="9">場所表_広島東_更新!$E$12</definedName>
    <definedName name="新規更新合計値" localSheetId="7">場所表_更新!$D$10</definedName>
    <definedName name="新規合計" localSheetId="4">場所表_広島中央_新規!$E$8</definedName>
    <definedName name="新規合計" localSheetId="5">場所表_広島東_新規!$E$8</definedName>
    <definedName name="新規合計" localSheetId="6">場所表_新規!$E$8</definedName>
    <definedName name="数" localSheetId="8">場所表_広島中央_更新!$F$2</definedName>
    <definedName name="数" localSheetId="4">場所表_広島中央_新規!$F$2</definedName>
    <definedName name="数" localSheetId="9">場所表_広島東_更新!$F$2</definedName>
    <definedName name="数" localSheetId="5">場所表_広島東_新規!$F$2</definedName>
    <definedName name="数" localSheetId="7">場所表_更新!$E$2</definedName>
    <definedName name="数" localSheetId="6">場所表_新規!$F$2</definedName>
    <definedName name="整理番号" localSheetId="4">場所表_広島中央_新規!$K$2</definedName>
    <definedName name="整理番号" localSheetId="5">場所表_広島東_新規!$K$2</definedName>
    <definedName name="整理番号" localSheetId="6">場所表_新規!$K$2</definedName>
    <definedName name="単位" localSheetId="8">場所表_広島中央_更新!$G$4:$M$4</definedName>
    <definedName name="単位" localSheetId="4">場所表_広島中央_新規!$G$4:$I$4</definedName>
    <definedName name="単位" localSheetId="9">場所表_広島東_更新!$G$4:$H$4</definedName>
    <definedName name="単位" localSheetId="5">場所表_広島東_新規!$G$4:$I$4</definedName>
    <definedName name="単位" localSheetId="7">場所表_更新!$F$4:$H$4</definedName>
    <definedName name="単位" localSheetId="6">場所表_新規!$G$4:$I$4</definedName>
    <definedName name="単価" localSheetId="2">設計書!$G$5</definedName>
    <definedName name="道路種別" localSheetId="8">場所表_広島中央_更新!$P$2</definedName>
    <definedName name="道路種別" localSheetId="4">場所表_広島中央_新規!$L$2</definedName>
    <definedName name="道路種別" localSheetId="9">場所表_広島東_更新!$K$2</definedName>
    <definedName name="道路種別" localSheetId="5">場所表_広島東_新規!$L$2</definedName>
    <definedName name="道路種別" localSheetId="7">場所表_更新!$K$2</definedName>
    <definedName name="道路種別" localSheetId="6">場所表_新規!$L$2</definedName>
    <definedName name="特記事項" localSheetId="0">表紙等_署用!$A$62</definedName>
    <definedName name="年月" localSheetId="0">表紙等_署用!$K$2</definedName>
    <definedName name="発注分類" localSheetId="8">場所表_広島中央_更新!$G$3:$M$3</definedName>
    <definedName name="発注分類" localSheetId="4">場所表_広島中央_新規!$G$3:$I$3</definedName>
    <definedName name="発注分類" localSheetId="9">場所表_広島東_更新!$G$3:$H$3</definedName>
    <definedName name="発注分類" localSheetId="5">場所表_広島東_新規!$G$3:$I$3</definedName>
    <definedName name="発注分類" localSheetId="7">場所表_更新!$F$3:$H$3</definedName>
    <definedName name="発注分類" localSheetId="6">場所表_新規!$G$3:$I$3</definedName>
    <definedName name="備考" localSheetId="8">場所表_広島中央_更新!$N$3</definedName>
    <definedName name="備考" localSheetId="4">場所表_広島中央_新規!$J$3</definedName>
    <definedName name="備考" localSheetId="9">場所表_広島東_更新!$I$3</definedName>
    <definedName name="備考" localSheetId="5">場所表_広島東_新規!$J$3</definedName>
    <definedName name="備考" localSheetId="7">場所表_更新!$I$3</definedName>
    <definedName name="備考" localSheetId="6">場所表_新規!$J$3</definedName>
    <definedName name="標示種別" localSheetId="8">場所表_広島中央_更新!$E$2</definedName>
    <definedName name="標示種別" localSheetId="4">場所表_広島中央_新規!$E$2</definedName>
    <definedName name="標示種別" localSheetId="9">場所表_広島東_更新!$E$2</definedName>
    <definedName name="標示種別" localSheetId="5">場所表_広島東_新規!$E$2</definedName>
    <definedName name="標示種別" localSheetId="7">場所表_更新!$D$2</definedName>
    <definedName name="標示種別" localSheetId="6">場所表_新規!$E$2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4" l="1"/>
  <c r="M8" i="44"/>
  <c r="D8" i="44"/>
  <c r="C8" i="44"/>
  <c r="B8" i="44"/>
  <c r="M7" i="44"/>
  <c r="D7" i="44"/>
  <c r="C7" i="44"/>
  <c r="B7" i="44"/>
  <c r="B12" i="44"/>
  <c r="H11" i="44"/>
  <c r="H13" i="44" s="1"/>
  <c r="G11" i="44"/>
  <c r="G13" i="44" s="1"/>
  <c r="H10" i="44"/>
  <c r="H12" i="44" s="1"/>
  <c r="G10" i="44"/>
  <c r="G12" i="44" s="1"/>
  <c r="B10" i="44"/>
  <c r="M9" i="44"/>
  <c r="D9" i="44"/>
  <c r="C9" i="44"/>
  <c r="B9" i="44"/>
  <c r="M6" i="44"/>
  <c r="D6" i="44"/>
  <c r="A6" i="44" s="1"/>
  <c r="C6" i="44"/>
  <c r="B6" i="44"/>
  <c r="M5" i="44"/>
  <c r="D5" i="44"/>
  <c r="C5" i="44"/>
  <c r="B5" i="44"/>
  <c r="I9" i="43"/>
  <c r="H9" i="43"/>
  <c r="G9" i="43"/>
  <c r="I8" i="43"/>
  <c r="H8" i="43"/>
  <c r="G8" i="43"/>
  <c r="A8" i="43"/>
  <c r="N7" i="43"/>
  <c r="D7" i="43"/>
  <c r="C7" i="43"/>
  <c r="A7" i="43"/>
  <c r="B7" i="43" s="1"/>
  <c r="N6" i="43"/>
  <c r="D6" i="43"/>
  <c r="C6" i="43"/>
  <c r="A6" i="43"/>
  <c r="B6" i="43" s="1"/>
  <c r="N5" i="43"/>
  <c r="D5" i="43"/>
  <c r="C5" i="43"/>
  <c r="A5" i="43"/>
  <c r="B5" i="43" s="1"/>
  <c r="E46" i="42"/>
  <c r="L45" i="42"/>
  <c r="L47" i="42" s="1"/>
  <c r="K45" i="42"/>
  <c r="K47" i="42" s="1"/>
  <c r="J45" i="42"/>
  <c r="J47" i="42" s="1"/>
  <c r="I45" i="42"/>
  <c r="I47" i="42" s="1"/>
  <c r="L44" i="42"/>
  <c r="L46" i="42" s="1"/>
  <c r="K44" i="42"/>
  <c r="K46" i="42" s="1"/>
  <c r="J44" i="42"/>
  <c r="J46" i="42" s="1"/>
  <c r="I44" i="42"/>
  <c r="I46" i="42" s="1"/>
  <c r="R42" i="42"/>
  <c r="D42" i="42"/>
  <c r="C42" i="42"/>
  <c r="B42" i="42"/>
  <c r="R41" i="42"/>
  <c r="D41" i="42"/>
  <c r="C41" i="42"/>
  <c r="B41" i="42"/>
  <c r="R40" i="42"/>
  <c r="D40" i="42"/>
  <c r="C40" i="42"/>
  <c r="B40" i="42"/>
  <c r="R39" i="42"/>
  <c r="D39" i="42"/>
  <c r="C39" i="42"/>
  <c r="B39" i="42"/>
  <c r="R38" i="42"/>
  <c r="D38" i="42"/>
  <c r="C38" i="42"/>
  <c r="B38" i="42"/>
  <c r="R37" i="42"/>
  <c r="D37" i="42"/>
  <c r="C37" i="42"/>
  <c r="B37" i="42"/>
  <c r="R36" i="42"/>
  <c r="D36" i="42"/>
  <c r="C36" i="42"/>
  <c r="B36" i="42"/>
  <c r="R35" i="42"/>
  <c r="D35" i="42"/>
  <c r="C35" i="42"/>
  <c r="B35" i="42"/>
  <c r="R34" i="42"/>
  <c r="D34" i="42"/>
  <c r="C34" i="42"/>
  <c r="B34" i="42"/>
  <c r="R33" i="42"/>
  <c r="D33" i="42"/>
  <c r="C33" i="42"/>
  <c r="B33" i="42"/>
  <c r="R32" i="42"/>
  <c r="D32" i="42"/>
  <c r="C32" i="42"/>
  <c r="B32" i="42"/>
  <c r="R31" i="42"/>
  <c r="D31" i="42"/>
  <c r="C31" i="42"/>
  <c r="B31" i="42"/>
  <c r="R30" i="42"/>
  <c r="D30" i="42"/>
  <c r="C30" i="42"/>
  <c r="B30" i="42"/>
  <c r="R29" i="42"/>
  <c r="D29" i="42"/>
  <c r="C29" i="42"/>
  <c r="B29" i="42"/>
  <c r="R28" i="42"/>
  <c r="D28" i="42"/>
  <c r="C28" i="42"/>
  <c r="B28" i="42"/>
  <c r="R27" i="42"/>
  <c r="D27" i="42"/>
  <c r="C27" i="42"/>
  <c r="B27" i="42"/>
  <c r="R26" i="42"/>
  <c r="D26" i="42"/>
  <c r="C26" i="42"/>
  <c r="B26" i="42"/>
  <c r="R25" i="42"/>
  <c r="D25" i="42"/>
  <c r="C25" i="42"/>
  <c r="B25" i="42"/>
  <c r="R24" i="42"/>
  <c r="D24" i="42"/>
  <c r="C24" i="42"/>
  <c r="B24" i="42"/>
  <c r="R23" i="42"/>
  <c r="D23" i="42"/>
  <c r="C23" i="42"/>
  <c r="B23" i="42"/>
  <c r="R22" i="42"/>
  <c r="D22" i="42"/>
  <c r="C22" i="42"/>
  <c r="B22" i="42"/>
  <c r="R21" i="42"/>
  <c r="D21" i="42"/>
  <c r="C21" i="42"/>
  <c r="B21" i="42"/>
  <c r="R20" i="42"/>
  <c r="D20" i="42"/>
  <c r="C20" i="42"/>
  <c r="B20" i="42"/>
  <c r="R19" i="42"/>
  <c r="D19" i="42"/>
  <c r="C19" i="42"/>
  <c r="B19" i="42"/>
  <c r="R18" i="42"/>
  <c r="D18" i="42"/>
  <c r="C18" i="42"/>
  <c r="B18" i="42"/>
  <c r="R17" i="42"/>
  <c r="D17" i="42"/>
  <c r="C17" i="42"/>
  <c r="B17" i="42"/>
  <c r="R16" i="42"/>
  <c r="D16" i="42"/>
  <c r="C16" i="42"/>
  <c r="B16" i="42"/>
  <c r="R15" i="42"/>
  <c r="D15" i="42"/>
  <c r="C15" i="42"/>
  <c r="B15" i="42"/>
  <c r="R14" i="42"/>
  <c r="D14" i="42"/>
  <c r="C14" i="42"/>
  <c r="B14" i="42"/>
  <c r="R13" i="42"/>
  <c r="D13" i="42"/>
  <c r="C13" i="42"/>
  <c r="B13" i="42"/>
  <c r="R12" i="42"/>
  <c r="D12" i="42"/>
  <c r="C12" i="42"/>
  <c r="B12" i="42"/>
  <c r="R11" i="42"/>
  <c r="D11" i="42"/>
  <c r="C11" i="42"/>
  <c r="B11" i="42"/>
  <c r="R10" i="42"/>
  <c r="D10" i="42"/>
  <c r="C10" i="42"/>
  <c r="B10" i="42"/>
  <c r="R9" i="42"/>
  <c r="D9" i="42"/>
  <c r="C9" i="42"/>
  <c r="B9" i="42"/>
  <c r="R8" i="42"/>
  <c r="D8" i="42"/>
  <c r="C8" i="42"/>
  <c r="B8" i="42"/>
  <c r="R7" i="42"/>
  <c r="D7" i="42"/>
  <c r="C7" i="42"/>
  <c r="B7" i="42"/>
  <c r="B46" i="42"/>
  <c r="M45" i="42"/>
  <c r="M47" i="42" s="1"/>
  <c r="H45" i="42"/>
  <c r="H47" i="42" s="1"/>
  <c r="G45" i="42"/>
  <c r="G47" i="42" s="1"/>
  <c r="M44" i="42"/>
  <c r="M46" i="42" s="1"/>
  <c r="H44" i="42"/>
  <c r="H46" i="42" s="1"/>
  <c r="G44" i="42"/>
  <c r="G46" i="42" s="1"/>
  <c r="B44" i="42"/>
  <c r="R43" i="42"/>
  <c r="D43" i="42"/>
  <c r="C43" i="42"/>
  <c r="B43" i="42"/>
  <c r="R6" i="42"/>
  <c r="D6" i="42"/>
  <c r="A6" i="42" s="1"/>
  <c r="C6" i="42"/>
  <c r="B6" i="42"/>
  <c r="R5" i="42"/>
  <c r="D5" i="42"/>
  <c r="C5" i="42"/>
  <c r="B5" i="42"/>
  <c r="I9" i="41"/>
  <c r="H9" i="41"/>
  <c r="G9" i="41"/>
  <c r="I8" i="41"/>
  <c r="H8" i="41"/>
  <c r="G8" i="41"/>
  <c r="A8" i="41"/>
  <c r="N7" i="41"/>
  <c r="D7" i="41"/>
  <c r="C7" i="41"/>
  <c r="A7" i="41"/>
  <c r="B7" i="41" s="1"/>
  <c r="N6" i="41"/>
  <c r="D6" i="41"/>
  <c r="C6" i="41"/>
  <c r="A6" i="41"/>
  <c r="B6" i="41" s="1"/>
  <c r="N5" i="41"/>
  <c r="D5" i="41"/>
  <c r="C5" i="41"/>
  <c r="A5" i="41"/>
  <c r="B5" i="41" s="1"/>
  <c r="BQ14" i="39"/>
  <c r="BP14" i="39"/>
  <c r="BQ13" i="39"/>
  <c r="BP13" i="39"/>
  <c r="BQ12" i="39"/>
  <c r="BP12" i="39"/>
  <c r="BQ11" i="39"/>
  <c r="BP11" i="39"/>
  <c r="I11" i="40"/>
  <c r="I10" i="40"/>
  <c r="I9" i="40"/>
  <c r="I8" i="40"/>
  <c r="G2" i="34"/>
  <c r="H2" i="15" s="1"/>
  <c r="M6" i="38"/>
  <c r="M7" i="38"/>
  <c r="M5" i="38"/>
  <c r="N6" i="37"/>
  <c r="N7" i="37"/>
  <c r="N5" i="37"/>
  <c r="I7" i="40"/>
  <c r="H18" i="40"/>
  <c r="BO16" i="39"/>
  <c r="BQ10" i="39"/>
  <c r="BQ15" i="39"/>
  <c r="BQ9" i="39"/>
  <c r="BP9" i="39"/>
  <c r="BP10" i="39"/>
  <c r="BP15" i="39"/>
  <c r="S16" i="39"/>
  <c r="R16" i="39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/>
  <c r="G8" i="38"/>
  <c r="G10" i="38" s="1"/>
  <c r="H8" i="38"/>
  <c r="H10" i="38" s="1"/>
  <c r="F8" i="38"/>
  <c r="F10" i="38" s="1"/>
  <c r="H8" i="37"/>
  <c r="I8" i="37"/>
  <c r="G8" i="37"/>
  <c r="A6" i="38"/>
  <c r="H1" i="34"/>
  <c r="H2" i="40" s="1"/>
  <c r="C22" i="15"/>
  <c r="G16" i="39"/>
  <c r="BQ16" i="39"/>
  <c r="I16" i="39"/>
  <c r="K16" i="39"/>
  <c r="M16" i="39"/>
  <c r="O16" i="39"/>
  <c r="AC16" i="39"/>
  <c r="AG16" i="39"/>
  <c r="AI16" i="39"/>
  <c r="U16" i="39"/>
  <c r="W16" i="39"/>
  <c r="Y16" i="39"/>
  <c r="AM16" i="39"/>
  <c r="AE16" i="39"/>
  <c r="AK16" i="39"/>
  <c r="BM16" i="39"/>
  <c r="Q16" i="39"/>
  <c r="BG16" i="39"/>
  <c r="AA16" i="39"/>
  <c r="AU16" i="39"/>
  <c r="AW16" i="39"/>
  <c r="AY16" i="39"/>
  <c r="AQ16" i="39"/>
  <c r="AO16" i="39"/>
  <c r="AS16" i="39"/>
  <c r="BA16" i="39"/>
  <c r="BE16" i="39"/>
  <c r="BC16" i="39"/>
  <c r="BI16" i="39"/>
  <c r="BK16" i="39"/>
  <c r="F16" i="39"/>
  <c r="H16" i="39"/>
  <c r="J16" i="39"/>
  <c r="BP16" i="39" s="1"/>
  <c r="L16" i="39"/>
  <c r="N16" i="39"/>
  <c r="AB16" i="39"/>
  <c r="AF16" i="39"/>
  <c r="AH16" i="39"/>
  <c r="T16" i="39"/>
  <c r="V16" i="39"/>
  <c r="X16" i="39"/>
  <c r="AL16" i="39"/>
  <c r="AD16" i="39"/>
  <c r="AJ16" i="39"/>
  <c r="BL16" i="39"/>
  <c r="P16" i="39"/>
  <c r="BF16" i="39"/>
  <c r="Z16" i="39"/>
  <c r="AT16" i="39"/>
  <c r="AV16" i="39"/>
  <c r="AX16" i="39"/>
  <c r="AP16" i="39"/>
  <c r="AN16" i="39"/>
  <c r="AR16" i="39"/>
  <c r="AZ16" i="39"/>
  <c r="BD16" i="39"/>
  <c r="BB16" i="39"/>
  <c r="BH16" i="39"/>
  <c r="BJ16" i="39"/>
  <c r="BN16" i="39"/>
  <c r="G9" i="38"/>
  <c r="H9" i="38"/>
  <c r="A10" i="38"/>
  <c r="H9" i="37"/>
  <c r="G11" i="38" s="1"/>
  <c r="F9" i="38"/>
  <c r="F11" i="38" s="1"/>
  <c r="A8" i="38"/>
  <c r="I9" i="37"/>
  <c r="H11" i="38" s="1"/>
  <c r="G9" i="37"/>
  <c r="A8" i="37"/>
  <c r="C40" i="15"/>
  <c r="C37" i="15"/>
  <c r="C33" i="15"/>
  <c r="A62" i="15"/>
  <c r="A60" i="15"/>
  <c r="A58" i="15"/>
  <c r="C28" i="15"/>
  <c r="K57" i="34"/>
  <c r="K48" i="34"/>
  <c r="K39" i="34"/>
  <c r="K50" i="34"/>
  <c r="K58" i="34"/>
  <c r="K40" i="34"/>
  <c r="K49" i="34"/>
  <c r="K52" i="34"/>
  <c r="K47" i="34"/>
  <c r="K53" i="34"/>
  <c r="K32" i="34"/>
  <c r="K35" i="34"/>
  <c r="K43" i="34"/>
  <c r="K38" i="34"/>
  <c r="K54" i="34"/>
  <c r="K41" i="34"/>
  <c r="K42" i="34"/>
  <c r="K46" i="34"/>
  <c r="K55" i="34"/>
  <c r="K44" i="34"/>
  <c r="K59" i="34"/>
  <c r="K31" i="34"/>
  <c r="K51" i="34"/>
  <c r="K34" i="34"/>
  <c r="K37" i="34"/>
  <c r="K56" i="34"/>
  <c r="K45" i="34"/>
  <c r="K33" i="34"/>
  <c r="K36" i="34"/>
  <c r="A7" i="44" l="1"/>
  <c r="A8" i="44" s="1"/>
  <c r="A9" i="44" s="1"/>
  <c r="A7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C1" i="44"/>
  <c r="C1" i="43"/>
  <c r="C1" i="42"/>
  <c r="C1" i="41"/>
  <c r="BQ2" i="39"/>
  <c r="I1" i="15"/>
  <c r="H13" i="40"/>
  <c r="I13" i="40"/>
  <c r="I18" i="40"/>
  <c r="B1" i="38"/>
  <c r="C1" i="37"/>
  <c r="BB7" i="39"/>
  <c r="R7" i="39"/>
  <c r="N7" i="39"/>
  <c r="X7" i="39"/>
  <c r="J7" i="39"/>
  <c r="V7" i="39"/>
  <c r="T7" i="39"/>
  <c r="K30" i="34"/>
  <c r="G30" i="34" s="1"/>
  <c r="H30" i="15" s="1"/>
  <c r="AV7" i="39"/>
  <c r="AN7" i="39"/>
  <c r="AB7" i="39"/>
  <c r="BF7" i="39"/>
  <c r="AX7" i="39"/>
  <c r="AL7" i="39"/>
  <c r="AJ7" i="39"/>
  <c r="BN7" i="39"/>
  <c r="BL7" i="39"/>
  <c r="F7" i="39"/>
  <c r="AH7" i="39"/>
  <c r="AT7" i="39"/>
  <c r="H7" i="39"/>
  <c r="AF7" i="39"/>
  <c r="AZ7" i="39"/>
  <c r="BH7" i="39"/>
  <c r="BD7" i="39"/>
  <c r="Z7" i="39"/>
  <c r="AR7" i="39"/>
  <c r="P7" i="39"/>
  <c r="AD7" i="39"/>
  <c r="AP7" i="39"/>
  <c r="L7" i="39"/>
  <c r="BJ7" i="39"/>
  <c r="BP7" i="39" l="1"/>
  <c r="H19" i="40" l="1"/>
  <c r="H20" i="40" l="1"/>
  <c r="H21" i="40" l="1"/>
  <c r="H22" i="40" s="1"/>
  <c r="H23" i="40" l="1"/>
  <c r="H24" i="40" s="1"/>
  <c r="B68" i="34" s="1"/>
  <c r="B68" i="15" s="1"/>
</calcChain>
</file>

<file path=xl/sharedStrings.xml><?xml version="1.0" encoding="utf-8"?>
<sst xmlns="http://schemas.openxmlformats.org/spreadsheetml/2006/main" count="582" uniqueCount="244">
  <si>
    <t>本部長</t>
    <rPh sb="0" eb="3">
      <t>ホンブチョウ</t>
    </rPh>
    <phoneticPr fontId="2"/>
  </si>
  <si>
    <t>主務部長</t>
    <rPh sb="0" eb="2">
      <t>シュム</t>
    </rPh>
    <rPh sb="2" eb="4">
      <t>ブチョウ</t>
    </rPh>
    <phoneticPr fontId="2"/>
  </si>
  <si>
    <t>主務課長</t>
    <rPh sb="0" eb="2">
      <t>シュム</t>
    </rPh>
    <rPh sb="2" eb="4">
      <t>カチョウ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</si>
  <si>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</si>
  <si>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</si>
  <si>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2"/>
  </si>
  <si>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</si>
  <si>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</si>
  <si>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広 島 県 警 察 本 部</t>
    <rPh sb="0" eb="1">
      <t>ヒロ</t>
    </rPh>
    <rPh sb="2" eb="3">
      <t>シマ</t>
    </rPh>
    <rPh sb="4" eb="5">
      <t>ケン</t>
    </rPh>
    <rPh sb="6" eb="7">
      <t>イマシ</t>
    </rPh>
    <rPh sb="8" eb="9">
      <t>サツ</t>
    </rPh>
    <rPh sb="10" eb="11">
      <t>ホン</t>
    </rPh>
    <rPh sb="12" eb="13">
      <t>ブ</t>
    </rPh>
    <phoneticPr fontId="2"/>
  </si>
  <si>
    <t>記</t>
    <rPh sb="0" eb="1">
      <t>キ</t>
    </rPh>
    <phoneticPr fontId="2"/>
  </si>
  <si>
    <t>１　工事場所</t>
    <rPh sb="2" eb="4">
      <t>コウジ</t>
    </rPh>
    <rPh sb="4" eb="6">
      <t>バショ</t>
    </rPh>
    <phoneticPr fontId="2"/>
  </si>
  <si>
    <t>２　工事費</t>
    <rPh sb="2" eb="4">
      <t>コウジ</t>
    </rPh>
    <rPh sb="4" eb="5">
      <t>ヒ</t>
    </rPh>
    <phoneticPr fontId="2"/>
  </si>
  <si>
    <t>工事期間</t>
    <rPh sb="0" eb="2">
      <t>コウジ</t>
    </rPh>
    <rPh sb="2" eb="4">
      <t>キカン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</si>
  <si>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</si>
  <si>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　○　工事種別</t>
    <rPh sb="3" eb="5">
      <t>コウジ</t>
    </rPh>
    <rPh sb="5" eb="7">
      <t>シュベツ</t>
    </rPh>
    <phoneticPr fontId="2"/>
  </si>
  <si>
    <t>工事番号</t>
    <rPh sb="0" eb="2">
      <t>コウジ</t>
    </rPh>
    <rPh sb="2" eb="4">
      <t>バンゴウ</t>
    </rPh>
    <phoneticPr fontId="2"/>
  </si>
  <si>
    <t>年月</t>
    <rPh sb="0" eb="2">
      <t>ネンゲツ</t>
    </rPh>
    <phoneticPr fontId="2"/>
  </si>
  <si>
    <t>　○　工事内容</t>
    <rPh sb="3" eb="5">
      <t>コウジ</t>
    </rPh>
    <rPh sb="5" eb="7">
      <t>ナイヨウ</t>
    </rPh>
    <phoneticPr fontId="2"/>
  </si>
  <si>
    <t>　○　特記事項</t>
    <rPh sb="3" eb="5">
      <t>トッキ</t>
    </rPh>
    <rPh sb="5" eb="7">
      <t>ジコウ</t>
    </rPh>
    <phoneticPr fontId="2"/>
  </si>
  <si>
    <t>署長</t>
    <rPh sb="0" eb="2">
      <t>ショチョウ</t>
    </rPh>
    <phoneticPr fontId="2"/>
  </si>
  <si>
    <t>交通官</t>
    <rPh sb="0" eb="2">
      <t>コウツウ</t>
    </rPh>
    <rPh sb="2" eb="3">
      <t>カン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</si>
  <si>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</si>
  <si>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</si>
  <si>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</si>
  <si>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　　別添工事場所表のとおり</t>
    <rPh sb="2" eb="4">
      <t>ベッテン</t>
    </rPh>
    <rPh sb="4" eb="6">
      <t>コウジ</t>
    </rPh>
    <rPh sb="6" eb="8">
      <t>バショ</t>
    </rPh>
    <rPh sb="8" eb="9">
      <t>ヒョウ</t>
    </rPh>
    <phoneticPr fontId="2"/>
  </si>
  <si>
    <t>工事場所箇所数</t>
    <rPh sb="0" eb="2">
      <t>コウジ</t>
    </rPh>
    <rPh sb="2" eb="4">
      <t>バショ</t>
    </rPh>
    <rPh sb="4" eb="6">
      <t>カショ</t>
    </rPh>
    <rPh sb="6" eb="7">
      <t>カズ</t>
    </rPh>
    <phoneticPr fontId="2"/>
  </si>
  <si>
    <t>　　別添工事場所表のとおり</t>
    <phoneticPr fontId="2"/>
  </si>
  <si>
    <t>　　別添工事設計表のとおり</t>
    <rPh sb="2" eb="4">
      <t>ベッテン</t>
    </rPh>
    <phoneticPr fontId="2"/>
  </si>
  <si>
    <t>金</t>
    <rPh sb="0" eb="1">
      <t>キン</t>
    </rPh>
    <phoneticPr fontId="2"/>
  </si>
  <si>
    <t>　本工事は下記のとおりとする。</t>
    <phoneticPr fontId="2"/>
  </si>
  <si>
    <t>　　別添工事設計表のとおり</t>
    <phoneticPr fontId="2"/>
  </si>
  <si>
    <t>次　席</t>
    <phoneticPr fontId="2"/>
  </si>
  <si>
    <t>　本工事は下記のとおりとする。</t>
    <phoneticPr fontId="2"/>
  </si>
  <si>
    <t>　○　工事内容</t>
    <phoneticPr fontId="2"/>
  </si>
  <si>
    <t>副署長・次長</t>
    <rPh sb="0" eb="3">
      <t>フクショチョウ</t>
    </rPh>
    <rPh sb="4" eb="6">
      <t>ジチョウ</t>
    </rPh>
    <phoneticPr fontId="2"/>
  </si>
  <si>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</si>
  <si>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</si>
  <si>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</si>
  <si>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</si>
  <si>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</si>
  <si>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</si>
  <si>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</si>
  <si>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</si>
  <si>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</si>
  <si>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</si>
  <si>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</si>
  <si>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</si>
  <si>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</si>
  <si>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</si>
  <si>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</si>
  <si>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</si>
  <si>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</si>
  <si>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</si>
  <si>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</si>
  <si>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</si>
  <si>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</si>
  <si>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</si>
  <si>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</si>
  <si>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</si>
  <si>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</si>
  <si>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</si>
  <si>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</si>
  <si>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</si>
  <si>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</si>
  <si>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</si>
  <si>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</si>
  <si>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</si>
  <si>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</si>
  <si>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</si>
  <si>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</si>
  <si>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</si>
  <si>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</si>
  <si>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</si>
  <si>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</si>
  <si>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</si>
  <si>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</si>
  <si>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</si>
  <si>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</si>
  <si>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</si>
  <si>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</si>
  <si>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</si>
  <si>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</si>
  <si>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</si>
  <si>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</si>
  <si>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</si>
  <si>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</si>
  <si>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</si>
  <si>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</si>
  <si>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</si>
  <si>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</si>
  <si>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</si>
  <si>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</si>
  <si>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</si>
  <si>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</si>
  <si>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</si>
  <si>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</si>
  <si>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</si>
  <si>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</si>
  <si>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</si>
  <si>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</si>
  <si>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</si>
  <si>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</si>
  <si>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</si>
  <si>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</si>
  <si>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</si>
  <si>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</si>
  <si>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</si>
  <si>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</si>
  <si>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</si>
  <si>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</si>
  <si>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</si>
  <si>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場所表_広島中央_更新!新規更新合計値</t>
    <rPh sb="18" eb="19">
      <t>チ</t>
    </rPh>
    <phoneticPr fontId="2"/>
  </si>
  <si>
    <t>場所表_広島東_更新!新規更新合計値</t>
    <phoneticPr fontId="2"/>
  </si>
  <si>
    <t>場所表_広島西_更新!新規更新合計値</t>
    <phoneticPr fontId="2"/>
  </si>
  <si>
    <t>場所表_広島南_更新!新規更新合計値</t>
    <phoneticPr fontId="2"/>
  </si>
  <si>
    <t>場所表_安佐南_更新!新規更新合計値</t>
    <phoneticPr fontId="2"/>
  </si>
  <si>
    <t>場所表_呉_更新!新規更新合計値</t>
    <phoneticPr fontId="2"/>
  </si>
  <si>
    <t>場所表_音戸_更新!新規更新合計値</t>
    <phoneticPr fontId="2"/>
  </si>
  <si>
    <t>場所表_江田島_更新!新規更新合計値</t>
    <phoneticPr fontId="2"/>
  </si>
  <si>
    <t>場所表_廿日市_更新!新規更新合計値</t>
    <phoneticPr fontId="2"/>
  </si>
  <si>
    <t>場所表_大竹_更新!新規更新合計値</t>
    <phoneticPr fontId="2"/>
  </si>
  <si>
    <t>場所表_竹原_更新!新規更新合計値</t>
    <phoneticPr fontId="2"/>
  </si>
  <si>
    <t>場所表_広_更新!新規更新合計値</t>
    <phoneticPr fontId="2"/>
  </si>
  <si>
    <t>場所表_東広島_更新!新規更新合計値</t>
    <phoneticPr fontId="2"/>
  </si>
  <si>
    <t>場所表_安佐北_更新!新規更新合計値</t>
    <phoneticPr fontId="2"/>
  </si>
  <si>
    <t>場所表_安芸高田_更新!新規更新合計値</t>
    <phoneticPr fontId="2"/>
  </si>
  <si>
    <t>場所表_山県_更新!新規更新合計値</t>
    <phoneticPr fontId="2"/>
  </si>
  <si>
    <t>場所表_尾道_更新!新規更新合計値</t>
    <phoneticPr fontId="2"/>
  </si>
  <si>
    <t>場所表_因島_更新!新規更新合計値</t>
    <phoneticPr fontId="2"/>
  </si>
  <si>
    <t>場所表_三原_更新!新規更新合計値</t>
    <phoneticPr fontId="2"/>
  </si>
  <si>
    <t>場所表_福山西_更新!新規更新合計値</t>
    <phoneticPr fontId="2"/>
  </si>
  <si>
    <t>場所表_福山東_更新!新規更新合計値</t>
    <phoneticPr fontId="2"/>
  </si>
  <si>
    <t>場所表_福山北_更新!新規更新合計値</t>
    <phoneticPr fontId="2"/>
  </si>
  <si>
    <t>場所表_府中_更新!新規更新合計値</t>
    <phoneticPr fontId="2"/>
  </si>
  <si>
    <t>場所表_庄原_更新!新規更新合計値</t>
    <phoneticPr fontId="2"/>
  </si>
  <si>
    <t>場所表_三次_更新!新規更新合計値</t>
    <phoneticPr fontId="2"/>
  </si>
  <si>
    <t>場所表_世羅_更新!新規更新合計値</t>
    <phoneticPr fontId="2"/>
  </si>
  <si>
    <t>場所表_高速隊_更新!新規更新合計値</t>
    <phoneticPr fontId="2"/>
  </si>
  <si>
    <t>場所表_海田_更新!新規更新合計値</t>
    <phoneticPr fontId="2"/>
  </si>
  <si>
    <t>江田島</t>
    <phoneticPr fontId="2"/>
  </si>
  <si>
    <t>主　任</t>
    <rPh sb="0" eb="1">
      <t>シュ</t>
    </rPh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</si>
  <si>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</si>
  <si>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</si>
  <si>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場所表_佐伯_更新!新規更新合計値</t>
    <rPh sb="4" eb="6">
      <t>サエキ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</si>
  <si>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</si>
  <si>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</si>
  <si>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監督職員
設　 計</t>
    <rPh sb="0" eb="2">
      <t>カントク</t>
    </rPh>
    <rPh sb="2" eb="4">
      <t>ショクイン</t>
    </rPh>
    <rPh sb="6" eb="7">
      <t>セツ</t>
    </rPh>
    <rPh sb="9" eb="10">
      <t>ケイ</t>
    </rPh>
    <phoneticPr fontId="2"/>
  </si>
  <si>
    <t>監督職員</t>
    <rPh sb="0" eb="2">
      <t>カントク</t>
    </rPh>
    <rPh sb="2" eb="4">
      <t>ショクイン</t>
    </rPh>
    <phoneticPr fontId="2"/>
  </si>
  <si>
    <t>8-12</t>
  </si>
  <si>
    <t>令和 8 年 7 月</t>
  </si>
  <si>
    <t>(起点)広島市中区江波本町14番南東角先（江波本町交差点）東方30メートル地点
(終点)広島市中区江波本町14番南東角先（江波本町交差点）</t>
  </si>
  <si>
    <t>契約日の翌日から令和８年12月25日までの間</t>
  </si>
  <si>
    <t>高山　航輝</t>
  </si>
  <si>
    <t>大塚　真二</t>
  </si>
  <si>
    <t>広島中央警察署</t>
    <phoneticPr fontId="2"/>
  </si>
  <si>
    <t>1　道路標示工事仕様書に従い、正確に施工すること。
2　交通誘導は交通規制区間内で行い、安全に配意すること。</t>
  </si>
  <si>
    <t>横断歩道等　実線４５㎝幅（夜間）</t>
  </si>
  <si>
    <t>溶融式（白）</t>
  </si>
  <si>
    <t>m</t>
  </si>
  <si>
    <t>実線１５㎝幅（夜間）</t>
  </si>
  <si>
    <t>図示（夜間）</t>
  </si>
  <si>
    <t>自転車マーク（夜間）</t>
  </si>
  <si>
    <t>個</t>
  </si>
  <si>
    <t>エスコートゾーン（夜間）</t>
  </si>
  <si>
    <t>削除（夜間）</t>
  </si>
  <si>
    <t>超高圧水削除（夜間）</t>
  </si>
  <si>
    <t>横断歩道等　実線４５㎝幅_x000D_
（夜間）</t>
  </si>
  <si>
    <t>実線１５㎝幅_x000D_
（夜間）</t>
  </si>
  <si>
    <t>図示_x000D_
（夜間）</t>
  </si>
  <si>
    <t>自転車マーク_x000D_
（夜間）</t>
  </si>
  <si>
    <t>エスコートゾーン_x000D_
（夜間）</t>
  </si>
  <si>
    <t>削除_x000D_
（夜間）</t>
  </si>
  <si>
    <t>超高圧水削除_x000D_
（夜間）</t>
  </si>
  <si>
    <t>第25-1-0888</t>
  </si>
  <si>
    <t>国道2号(広島南道路)</t>
  </si>
  <si>
    <t>進行方向別（直進・左折）　図示（白）</t>
  </si>
  <si>
    <t>第1通行帯　起点_x000D_
第1通行帯　終点</t>
  </si>
  <si>
    <t>第25-1-0891</t>
  </si>
  <si>
    <t>(起点)広島市中区江波本町14番南東角先（江波本町交差点）南方30メートル地点
(終点)広島市中区江波本町14番南東角先（江波本町交差点）</t>
  </si>
  <si>
    <t>進行方向別（右折）　図示（白）</t>
  </si>
  <si>
    <t>第3通行帯　起点_x000D_
第3通行帯　終点</t>
  </si>
  <si>
    <t>進行方向別（直進）　図示（白）</t>
  </si>
  <si>
    <t>第2通行帯　起点_x000D_
第2通行帯　終点</t>
  </si>
  <si>
    <t>第25-1-0890</t>
  </si>
  <si>
    <t>(起点)広島市中区江波本町14番南東角先（江波本町交差点）北方30メートル地点
(終点)広島市中区江波本町14番南東角先（江波本町交差点）</t>
  </si>
  <si>
    <t>車両通行帯　実線（白）</t>
  </si>
  <si>
    <t>第1通行帯と第2通行帯の区分線30m_x000D_
第2通行帯と第3通行帯の区分線30m</t>
  </si>
  <si>
    <t>第20-1-5603</t>
  </si>
  <si>
    <t>広島市中区江波西2丁目7番北東角先(気象館通り交差点)</t>
  </si>
  <si>
    <t>横断歩道　実線（白）</t>
  </si>
  <si>
    <t>西側東行3.2m1縞（北から1縞）2.7m1縞（南から1縞）3.9m11縞（他11縞）_x000D_
西側西行1.8m1縞（北から1縞）3m1縞（南から1縞）3.9m7縞（他7縞）_x000D_
南側2.4m1縞（東から1縞）3.8m9縞（他9縞）_x000D_
東側西行2.5m1縞（南から1縞）3.9m10縞（他10縞）_x000D_
東側東行2.4m1縞（南から1縞）2.8m1縞（北から1縞）3.9m9縞（他9縞）_x000D_
北側3.6m1縞（東から2縞）3.8m11縞（他11縞）※両端1縞更新不要</t>
  </si>
  <si>
    <t>停止線　実線（白）</t>
  </si>
  <si>
    <t>西側東行9m_x000D_
南側3m_x000D_
東側西行8m_x000D_
北側4.3m</t>
  </si>
  <si>
    <t>第24の2-1-1300</t>
  </si>
  <si>
    <t>自転車横断帯　自転車マーク</t>
  </si>
  <si>
    <t>西側東行　北端_x000D_
西側東行　南端_x000D_
西側西行　北端_x000D_
西側西行　南端_x000D_
南側　西端に新設_x000D_
南側　東端に新設_x000D_
東側西行　南端_x000D_
東側西行　北端_x000D_
東側東行　南端_x000D_
東側東行　北端_x000D_
北側　東端に新設_x000D_
北側　西端に新設</t>
  </si>
  <si>
    <t>自転車横断帯　実線（白）</t>
  </si>
  <si>
    <t>西側東行14.6m※外側のみ更新_x000D_
西側西行10.7m※外側のみ更新_x000D_
南側12.7m※外側のみ更新_x000D_
東側西行13.8m※外側のみ更新_x000D_
東側東行13.9m※外側のみ更新_x000D_
北側16.7m※外側のみ更新</t>
  </si>
  <si>
    <t>(削)自転車横断帯　自転車マーク</t>
  </si>
  <si>
    <t>南側　中央部削除※両端に新設するため_x000D_
北側　中央部削除※両端に新設するため</t>
  </si>
  <si>
    <t>第24の2-1-1299</t>
  </si>
  <si>
    <t>広島市中区江波本町14番南東角先(江波本町交差点)</t>
  </si>
  <si>
    <t>北側　西端に新設_x000D_
北側　東端に新設_x000D_
東側東行　北端_x000D_
東側東行　南端_x000D_
南側　東端に新設_x000D_
南側　西端に新設_x000D_
西側西行　南端_x000D_
西側西行　北端_x000D_
西側東行　南端_x000D_
西側東行　北端</t>
  </si>
  <si>
    <t>北側31.1m※外側のみ更新_x000D_
東側東行12.6m※外側のみ更新_x000D_
東側西行18.4m※外側のみ薄くなっている部分を補修_x000D_
南側29.1m※外側のみ更新_x000D_
西側西行16.1m※外側のみ更新_x000D_
西側東行16.7m※外側のみ更新</t>
  </si>
  <si>
    <t>北側　中央部削除※両端に新設するため_x000D_
南側　中央部削除※両端に新設するため</t>
  </si>
  <si>
    <t>第20-1-5602</t>
  </si>
  <si>
    <t>広島市中区江波本町14番南東角先（江波本町交差点）</t>
  </si>
  <si>
    <t>北側2.4m1縞（西から1縞）2.1m1縞（東から1縞）3.7m27縞（他27縞）_x000D_
東側東行1.8m1縞（北から1縞）3.8m11縞（他11縞）_x000D_
東側西行3.8m5縞（南から1〜5縞のみ）※他更新不要_x000D_
南側2.1m1縞（東から1縞）3.7m1縞（東から13縞）1.8m1縞（西から1縞）3.8m25縞（_x000D_
西側西行3m1縞（南から2縞）2.1m1縞（北から1縞）3.8m12縞（南から3〜14縞）※南1不要_x000D_
西側東行2.2m1縞（南から1縞）1.8m1縞（北から1縞）3.7m1縞（北から2縞）3.8m13縞</t>
  </si>
  <si>
    <t>北側12m_x000D_
東側西行13.8m※薄くなっている部分を補修_x000D_
南側11.8m_x000D_
西側東行11m</t>
  </si>
  <si>
    <t>第30-1-0075</t>
  </si>
  <si>
    <t>国道54号</t>
  </si>
  <si>
    <t>広島市中区西白島町15番4号先　北行</t>
  </si>
  <si>
    <t>時間文字　定型文字　図示（白）</t>
  </si>
  <si>
    <t>「７－９」更新_x000D_
「１７－１９」更新</t>
  </si>
  <si>
    <t>車両文字　定型文字　図示（白）</t>
  </si>
  <si>
    <t>既存の「バス」は削除し、「タクシー」「二輪」の北側へ更新_x000D_
「二輪」と2列で標示_x000D_
「タクシー」と2列で標示_x000D_
「専用」更新</t>
  </si>
  <si>
    <t>(削)車両文字　定型文字　図示（白）</t>
  </si>
  <si>
    <t>第20-1-0134</t>
  </si>
  <si>
    <t>国道2号</t>
  </si>
  <si>
    <t>広島市中区大手町5丁目1番1号先（広島市役所前交差点）</t>
  </si>
  <si>
    <t>エスコートゾーン</t>
  </si>
  <si>
    <t>西側エスコート</t>
  </si>
  <si>
    <t>(削)横断歩道　実線（白）</t>
  </si>
  <si>
    <t>西側各縞０．５ｍ削除</t>
  </si>
  <si>
    <t>広島市中区白島北町18番5号先　北行</t>
  </si>
  <si>
    <t>広島市中区白島北町19番1号先　北行</t>
  </si>
  <si>
    <t>広島市中区白島北町19番1号北東角先　北行</t>
  </si>
  <si>
    <t>(削)時間文字　定型文字　図示（白）</t>
  </si>
  <si>
    <t>「７－９」削除_x000D_
「１７－１９」削除</t>
  </si>
  <si>
    <t>(削)車両文字　自由文字　図示（白）</t>
  </si>
  <si>
    <t>「バス専用」削除</t>
  </si>
  <si>
    <t>広島市中区白島北町19番2号北東角先　北行</t>
  </si>
  <si>
    <t>広島市中区白島北町1番北西角先（新こうへい橋南詰）　南行</t>
  </si>
  <si>
    <t>広島市中区白島北町3番14号先　南行</t>
  </si>
  <si>
    <t>広島東</t>
    <phoneticPr fontId="2"/>
  </si>
  <si>
    <t>広島市中区西白島町15番南東角先から同市安佐北区口田南1丁目32番6号先までの間の道路の西側（同市東区牛田新町2丁目2番1号先（大芝水門東交差点）から同区牛田新町3丁目4番16号先（祇園新橋南詰交差点）までの600メートルの間を除く。）</t>
  </si>
  <si>
    <t>終わり　図示（白）</t>
  </si>
  <si>
    <t>バス専用7-9　17-19署担当者確認</t>
  </si>
  <si>
    <t>(削)終わり　図示（白）</t>
  </si>
  <si>
    <t>既存のもの削除</t>
  </si>
  <si>
    <t>広島市中区江波西ほか道路標示工事</t>
    <rPh sb="10" eb="16">
      <t>ドウロヒョウジコウジ</t>
    </rPh>
    <phoneticPr fontId="2"/>
  </si>
  <si>
    <t>広島市中区江波西2丁目7番北東角先</t>
    <phoneticPr fontId="2"/>
  </si>
  <si>
    <t>　　　 塗装工</t>
    <phoneticPr fontId="2"/>
  </si>
  <si>
    <t>　　　 別添のとおり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</si>
</sst>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¥&quot;#,##0_);\(&quot;¥&quot;#,##0\)"/>
    <numFmt numFmtId="176" formatCode="#,##0_ "/>
    <numFmt numFmtId="177" formatCode="0_);[Red]\(0\)"/>
    <numFmt numFmtId="178" formatCode="#,##0.00_ "/>
    <numFmt numFmtId="179" formatCode="#,##0.0_ "/>
    <numFmt numFmtId="180" formatCode="0_ "/>
    <numFmt numFmtId="181" formatCode="#,##0_);[Red]\(#,##0\)"/>
    <numFmt numFmtId="182" formatCode="[$-411]ggge&quot;年&quot;m&quot;月&quot;d&quot;日&quot;;@"/>
    <numFmt numFmtId="183" formatCode="#,##0&quot;－&quot;"/>
    <numFmt numFmtId="184" formatCode="&quot;第&quot;0&quot;回&quot;"/>
    <numFmt numFmtId="185" formatCode="&quot;W=&quot;0&quot;cm&quot;"/>
    <numFmt numFmtId="186" formatCode="&quot;W=&quot;@&quot;cm&quot;"/>
    <numFmt numFmtId="187" formatCode="#,##0.0_);[Red]\(#,##0.0\)"/>
    <numFmt numFmtId="188" formatCode="\(@\)"/>
    <numFmt numFmtId="189" formatCode="\№####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17" fillId="0" borderId="0"/>
    <xf numFmtId="0" fontId="17" fillId="0" borderId="0"/>
    <xf numFmtId="5" fontId="17" fillId="0" borderId="0" applyFill="0" applyBorder="0" applyProtection="0"/>
    <xf numFmtId="0" fontId="14" fillId="0" borderId="1"/>
    <xf numFmtId="49" fontId="23" fillId="0" borderId="0"/>
    <xf numFmtId="38" fontId="1" fillId="0" borderId="0" applyFont="0" applyFill="0" applyBorder="0" applyAlignment="0" applyProtection="0"/>
    <xf numFmtId="0" fontId="17" fillId="0" borderId="2"/>
    <xf numFmtId="0" fontId="24" fillId="0" borderId="0"/>
    <xf numFmtId="179" fontId="17" fillId="2" borderId="0" applyNumberFormat="0" applyFont="0" applyBorder="0" applyAlignment="0" applyProtection="0">
      <alignment shrinkToFit="1"/>
    </xf>
    <xf numFmtId="58" fontId="17" fillId="0" borderId="0">
      <alignment shrinkToFit="1"/>
    </xf>
    <xf numFmtId="0" fontId="1" fillId="0" borderId="0"/>
    <xf numFmtId="0" fontId="13" fillId="0" borderId="0">
      <alignment vertical="center"/>
    </xf>
    <xf numFmtId="0" fontId="1" fillId="0" borderId="0"/>
    <xf numFmtId="0" fontId="4" fillId="0" borderId="0"/>
  </cellStyleXfs>
  <cellXfs count="321">
    <xf numFmtId="0" fontId="0" fillId="0" borderId="0" xfId="0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15" xfId="0" applyFont="1" applyBorder="1" applyAlignment="1">
      <alignment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8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3" fontId="6" fillId="0" borderId="10" xfId="0" applyNumberFormat="1" applyFont="1" applyBorder="1" applyAlignment="1">
      <alignment vertical="center"/>
    </xf>
    <xf numFmtId="183" fontId="8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182" fontId="0" fillId="0" borderId="0" xfId="0" applyNumberFormat="1" applyFill="1" applyBorder="1" applyAlignment="1">
      <alignment horizontal="left" vertical="center"/>
    </xf>
    <xf numFmtId="5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left" vertical="center" shrinkToFit="1"/>
    </xf>
    <xf numFmtId="5" fontId="17" fillId="0" borderId="0" xfId="0" applyNumberFormat="1" applyFont="1" applyFill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179" fontId="17" fillId="0" borderId="19" xfId="0" applyNumberFormat="1" applyFont="1" applyFill="1" applyBorder="1" applyAlignment="1">
      <alignment horizontal="center" vertical="center" wrapTex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17" fillId="0" borderId="20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/>
    <xf numFmtId="0" fontId="17" fillId="0" borderId="21" xfId="0" applyFont="1" applyFill="1" applyBorder="1" applyAlignment="1">
      <alignment vertical="center" wrapText="1" shrinkToFit="1"/>
    </xf>
    <xf numFmtId="185" fontId="17" fillId="0" borderId="22" xfId="0" applyNumberFormat="1" applyFont="1" applyFill="1" applyBorder="1" applyAlignment="1">
      <alignment horizontal="left" vertical="center" wrapText="1" shrinkToFit="1"/>
    </xf>
    <xf numFmtId="0" fontId="17" fillId="0" borderId="22" xfId="0" applyFont="1" applyFill="1" applyBorder="1" applyAlignment="1">
      <alignment vertical="center" wrapText="1" shrinkToFit="1"/>
    </xf>
    <xf numFmtId="0" fontId="17" fillId="0" borderId="22" xfId="0" applyNumberFormat="1" applyFont="1" applyFill="1" applyBorder="1" applyAlignment="1">
      <alignment vertical="center" wrapText="1" shrinkToFit="1"/>
    </xf>
    <xf numFmtId="5" fontId="17" fillId="0" borderId="23" xfId="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 wrapText="1"/>
    </xf>
    <xf numFmtId="5" fontId="17" fillId="0" borderId="0" xfId="0" applyNumberFormat="1" applyFont="1" applyAlignment="1">
      <alignment vertical="center" wrapText="1"/>
    </xf>
    <xf numFmtId="0" fontId="17" fillId="0" borderId="24" xfId="10" applyNumberFormat="1" applyFont="1" applyFill="1" applyBorder="1" applyAlignment="1">
      <alignment vertical="center" wrapText="1" shrinkToFit="1"/>
    </xf>
    <xf numFmtId="185" fontId="17" fillId="0" borderId="25" xfId="10" applyNumberFormat="1" applyFont="1" applyFill="1" applyBorder="1" applyAlignment="1">
      <alignment horizontal="left" vertical="center" wrapText="1" shrinkToFit="1"/>
    </xf>
    <xf numFmtId="0" fontId="17" fillId="0" borderId="25" xfId="1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5" fontId="17" fillId="0" borderId="0" xfId="0" applyNumberFormat="1" applyFont="1" applyAlignment="1">
      <alignment vertical="center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9" fillId="0" borderId="0" xfId="14" applyFont="1"/>
    <xf numFmtId="0" fontId="19" fillId="0" borderId="0" xfId="14" applyFont="1" applyFill="1"/>
    <xf numFmtId="0" fontId="1" fillId="0" borderId="0" xfId="14" applyFill="1"/>
    <xf numFmtId="181" fontId="20" fillId="0" borderId="26" xfId="7" applyNumberFormat="1" applyFont="1" applyFill="1" applyBorder="1" applyAlignment="1">
      <alignment horizontal="center"/>
    </xf>
    <xf numFmtId="181" fontId="20" fillId="0" borderId="0" xfId="7" applyNumberFormat="1" applyFont="1" applyFill="1" applyBorder="1" applyAlignment="1">
      <alignment horizontal="center"/>
    </xf>
    <xf numFmtId="181" fontId="18" fillId="0" borderId="26" xfId="14" applyNumberFormat="1" applyFont="1" applyFill="1" applyBorder="1"/>
    <xf numFmtId="181" fontId="18" fillId="0" borderId="0" xfId="14" applyNumberFormat="1" applyFont="1" applyFill="1" applyBorder="1"/>
    <xf numFmtId="0" fontId="17" fillId="0" borderId="27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 applyAlignment="1">
      <alignment shrinkToFit="1"/>
    </xf>
    <xf numFmtId="0" fontId="17" fillId="0" borderId="0" xfId="0" applyFont="1" applyAlignment="1">
      <alignment shrinkToFit="1"/>
    </xf>
    <xf numFmtId="186" fontId="17" fillId="0" borderId="0" xfId="0" applyNumberFormat="1" applyFont="1" applyAlignment="1">
      <alignment shrinkToFit="1"/>
    </xf>
    <xf numFmtId="0" fontId="17" fillId="0" borderId="0" xfId="0" applyNumberFormat="1" applyFont="1" applyAlignment="1">
      <alignment shrinkToFit="1"/>
    </xf>
    <xf numFmtId="179" fontId="17" fillId="0" borderId="0" xfId="0" applyNumberFormat="1" applyFont="1" applyAlignment="1">
      <alignment shrinkToFit="1"/>
    </xf>
    <xf numFmtId="5" fontId="17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17" fillId="0" borderId="0" xfId="0" applyNumberFormat="1" applyFont="1" applyFill="1" applyBorder="1" applyAlignment="1">
      <alignment vertical="center"/>
    </xf>
    <xf numFmtId="187" fontId="17" fillId="0" borderId="0" xfId="0" applyNumberFormat="1" applyFont="1" applyAlignment="1">
      <alignment shrinkToFit="1"/>
    </xf>
    <xf numFmtId="58" fontId="17" fillId="0" borderId="0" xfId="11" applyFont="1" applyAlignment="1">
      <alignment shrinkToFit="1"/>
    </xf>
    <xf numFmtId="187" fontId="17" fillId="0" borderId="33" xfId="0" applyNumberFormat="1" applyFont="1" applyFill="1" applyBorder="1" applyAlignment="1">
      <alignment horizontal="center" vertical="center" wrapText="1"/>
    </xf>
    <xf numFmtId="187" fontId="17" fillId="0" borderId="27" xfId="0" applyNumberFormat="1" applyFont="1" applyFill="1" applyBorder="1" applyAlignment="1">
      <alignment horizontal="center" vertical="center" wrapText="1"/>
    </xf>
    <xf numFmtId="187" fontId="17" fillId="0" borderId="34" xfId="0" applyNumberFormat="1" applyFont="1" applyFill="1" applyBorder="1" applyAlignment="1">
      <alignment horizontal="center" vertical="center" wrapText="1"/>
    </xf>
    <xf numFmtId="187" fontId="17" fillId="0" borderId="35" xfId="0" applyNumberFormat="1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vertical="center" wrapText="1"/>
    </xf>
    <xf numFmtId="185" fontId="17" fillId="0" borderId="27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58" fontId="17" fillId="0" borderId="36" xfId="11" applyFont="1" applyFill="1" applyBorder="1" applyAlignment="1">
      <alignment vertical="center" shrinkToFit="1"/>
    </xf>
    <xf numFmtId="0" fontId="17" fillId="0" borderId="37" xfId="0" applyNumberFormat="1" applyFont="1" applyFill="1" applyBorder="1" applyAlignment="1">
      <alignment vertical="center" shrinkToFit="1"/>
    </xf>
    <xf numFmtId="0" fontId="17" fillId="0" borderId="37" xfId="0" applyFont="1" applyFill="1" applyBorder="1" applyAlignment="1">
      <alignment vertical="center" shrinkToFit="1"/>
    </xf>
    <xf numFmtId="181" fontId="17" fillId="0" borderId="18" xfId="0" applyNumberFormat="1" applyFont="1" applyFill="1" applyBorder="1" applyAlignment="1">
      <alignment vertical="center" shrinkToFit="1"/>
    </xf>
    <xf numFmtId="181" fontId="17" fillId="0" borderId="19" xfId="0" applyNumberFormat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5" fontId="17" fillId="0" borderId="0" xfId="0" applyNumberFormat="1" applyFont="1" applyAlignment="1">
      <alignment vertical="center" shrinkToFit="1"/>
    </xf>
    <xf numFmtId="0" fontId="17" fillId="0" borderId="0" xfId="0" applyFont="1" applyBorder="1" applyAlignment="1">
      <alignment shrinkToFit="1"/>
    </xf>
    <xf numFmtId="0" fontId="17" fillId="0" borderId="0" xfId="10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7" fontId="17" fillId="0" borderId="0" xfId="10" applyNumberFormat="1" applyFont="1" applyFill="1" applyAlignment="1">
      <alignment shrinkToFit="1"/>
    </xf>
    <xf numFmtId="0" fontId="17" fillId="0" borderId="0" xfId="8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21" fillId="0" borderId="0" xfId="13" applyFont="1">
      <alignment vertical="center"/>
    </xf>
    <xf numFmtId="0" fontId="13" fillId="0" borderId="0" xfId="13">
      <alignment vertical="center"/>
    </xf>
    <xf numFmtId="0" fontId="13" fillId="0" borderId="0" xfId="13" applyAlignment="1">
      <alignment vertical="center" wrapText="1"/>
    </xf>
    <xf numFmtId="0" fontId="21" fillId="0" borderId="0" xfId="13" applyFont="1" applyAlignment="1">
      <alignment horizontal="right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9" xfId="13" applyBorder="1" applyAlignment="1">
      <alignment horizontal="center" vertical="center"/>
    </xf>
    <xf numFmtId="0" fontId="13" fillId="0" borderId="40" xfId="13" applyBorder="1" applyAlignment="1">
      <alignment vertical="center"/>
    </xf>
    <xf numFmtId="0" fontId="13" fillId="0" borderId="3" xfId="13" applyBorder="1" applyAlignment="1">
      <alignment horizontal="center" vertical="center" wrapText="1"/>
    </xf>
    <xf numFmtId="0" fontId="13" fillId="0" borderId="41" xfId="13" applyBorder="1" applyAlignment="1">
      <alignment horizontal="center" vertical="center" wrapText="1"/>
    </xf>
    <xf numFmtId="0" fontId="13" fillId="0" borderId="42" xfId="13" applyBorder="1" applyAlignment="1">
      <alignment horizontal="center" vertical="center" wrapText="1"/>
    </xf>
    <xf numFmtId="188" fontId="13" fillId="0" borderId="43" xfId="13" applyNumberFormat="1" applyBorder="1" applyAlignment="1">
      <alignment horizontal="center" vertical="center" wrapText="1"/>
    </xf>
    <xf numFmtId="188" fontId="13" fillId="0" borderId="44" xfId="13" applyNumberFormat="1" applyBorder="1" applyAlignment="1">
      <alignment horizontal="center" vertical="center" wrapText="1"/>
    </xf>
    <xf numFmtId="0" fontId="13" fillId="0" borderId="29" xfId="13" applyBorder="1" applyAlignment="1">
      <alignment vertical="center" wrapText="1"/>
    </xf>
    <xf numFmtId="0" fontId="13" fillId="0" borderId="30" xfId="13" applyBorder="1" applyAlignment="1">
      <alignment horizontal="center" vertical="center" wrapText="1"/>
    </xf>
    <xf numFmtId="0" fontId="13" fillId="0" borderId="31" xfId="13" applyBorder="1" applyAlignment="1">
      <alignment vertical="center" wrapText="1"/>
    </xf>
    <xf numFmtId="0" fontId="13" fillId="0" borderId="45" xfId="13" applyBorder="1" applyAlignment="1">
      <alignment vertical="center" wrapText="1"/>
    </xf>
    <xf numFmtId="0" fontId="13" fillId="0" borderId="46" xfId="13" applyBorder="1" applyAlignment="1">
      <alignment vertical="center" wrapText="1"/>
    </xf>
    <xf numFmtId="0" fontId="13" fillId="0" borderId="47" xfId="13" applyBorder="1" applyAlignment="1">
      <alignment vertical="center" wrapText="1"/>
    </xf>
    <xf numFmtId="177" fontId="8" fillId="0" borderId="3" xfId="0" applyNumberFormat="1" applyFont="1" applyBorder="1"/>
    <xf numFmtId="180" fontId="8" fillId="0" borderId="3" xfId="0" applyNumberFormat="1" applyFont="1" applyBorder="1"/>
    <xf numFmtId="0" fontId="17" fillId="0" borderId="0" xfId="0" applyFont="1" applyBorder="1" applyAlignment="1">
      <alignment vertical="center" wrapText="1"/>
    </xf>
    <xf numFmtId="5" fontId="17" fillId="0" borderId="0" xfId="0" applyNumberFormat="1" applyFont="1" applyBorder="1" applyAlignment="1">
      <alignment vertical="center" wrapText="1"/>
    </xf>
    <xf numFmtId="5" fontId="17" fillId="0" borderId="0" xfId="0" applyNumberFormat="1" applyFont="1" applyBorder="1" applyAlignment="1">
      <alignment shrinkToFi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35" xfId="0" applyNumberFormat="1" applyFont="1" applyFill="1" applyBorder="1" applyAlignment="1">
      <alignment horizontal="center" vertical="center" shrinkToFit="1"/>
    </xf>
    <xf numFmtId="5" fontId="17" fillId="0" borderId="49" xfId="0" applyNumberFormat="1" applyFont="1" applyFill="1" applyBorder="1" applyAlignment="1">
      <alignment horizontal="center" vertical="center" shrinkToFit="1"/>
    </xf>
    <xf numFmtId="181" fontId="17" fillId="0" borderId="3" xfId="0" applyNumberFormat="1" applyFont="1" applyFill="1" applyBorder="1" applyAlignment="1">
      <alignment vertical="center" shrinkToFit="1"/>
    </xf>
    <xf numFmtId="181" fontId="17" fillId="0" borderId="27" xfId="0" applyNumberFormat="1" applyFont="1" applyFill="1" applyBorder="1" applyAlignment="1">
      <alignment vertical="center" shrinkToFit="1"/>
    </xf>
    <xf numFmtId="3" fontId="17" fillId="0" borderId="50" xfId="0" applyNumberFormat="1" applyFont="1" applyFill="1" applyBorder="1" applyAlignment="1">
      <alignment vertical="center" wrapText="1" shrinkToFit="1"/>
    </xf>
    <xf numFmtId="3" fontId="17" fillId="0" borderId="51" xfId="0" applyNumberFormat="1" applyFont="1" applyFill="1" applyBorder="1" applyAlignment="1">
      <alignment vertical="center" shrinkToFit="1"/>
    </xf>
    <xf numFmtId="3" fontId="17" fillId="0" borderId="0" xfId="0" applyNumberFormat="1" applyFont="1" applyFill="1" applyBorder="1" applyAlignment="1">
      <alignment vertical="center" shrinkToFit="1"/>
    </xf>
    <xf numFmtId="3" fontId="17" fillId="0" borderId="37" xfId="0" applyNumberFormat="1" applyFont="1" applyFill="1" applyBorder="1" applyAlignment="1">
      <alignment vertical="center" shrinkToFit="1"/>
    </xf>
    <xf numFmtId="0" fontId="13" fillId="0" borderId="52" xfId="13" applyBorder="1" applyAlignment="1">
      <alignment horizontal="center" vertical="center" wrapText="1"/>
    </xf>
    <xf numFmtId="0" fontId="22" fillId="0" borderId="48" xfId="13" applyFont="1" applyBorder="1" applyAlignment="1">
      <alignment horizontal="center" vertical="center" wrapText="1"/>
    </xf>
    <xf numFmtId="0" fontId="22" fillId="0" borderId="53" xfId="13" applyFont="1" applyBorder="1" applyAlignment="1">
      <alignment horizontal="center" vertical="center" wrapText="1"/>
    </xf>
    <xf numFmtId="0" fontId="22" fillId="0" borderId="38" xfId="13" applyFont="1" applyBorder="1" applyAlignment="1">
      <alignment horizontal="center" vertical="center" wrapText="1"/>
    </xf>
    <xf numFmtId="0" fontId="22" fillId="0" borderId="54" xfId="13" applyFont="1" applyBorder="1" applyAlignment="1">
      <alignment vertical="center" wrapText="1"/>
    </xf>
    <xf numFmtId="0" fontId="22" fillId="0" borderId="43" xfId="13" applyFont="1" applyBorder="1" applyAlignment="1">
      <alignment horizontal="center" vertical="center" wrapText="1"/>
    </xf>
    <xf numFmtId="0" fontId="22" fillId="0" borderId="27" xfId="13" applyFont="1" applyBorder="1" applyAlignment="1">
      <alignment horizontal="center" vertical="center" wrapText="1"/>
    </xf>
    <xf numFmtId="0" fontId="17" fillId="0" borderId="35" xfId="0" applyNumberFormat="1" applyFont="1" applyFill="1" applyBorder="1" applyAlignment="1">
      <alignment vertical="center" wrapText="1"/>
    </xf>
    <xf numFmtId="0" fontId="17" fillId="0" borderId="51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 shrinkToFit="1"/>
    </xf>
    <xf numFmtId="178" fontId="15" fillId="0" borderId="0" xfId="14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vertical="top" wrapText="1"/>
    </xf>
    <xf numFmtId="0" fontId="13" fillId="0" borderId="41" xfId="13" applyFont="1" applyBorder="1" applyAlignment="1">
      <alignment horizontal="center" vertical="center" wrapText="1"/>
    </xf>
    <xf numFmtId="0" fontId="13" fillId="0" borderId="42" xfId="13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shrinkToFit="1"/>
    </xf>
    <xf numFmtId="0" fontId="17" fillId="0" borderId="27" xfId="0" applyNumberFormat="1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7" xfId="0" applyFont="1" applyBorder="1" applyAlignment="1"/>
    <xf numFmtId="0" fontId="5" fillId="0" borderId="7" xfId="0" applyNumberFormat="1" applyFont="1" applyBorder="1" applyAlignment="1"/>
    <xf numFmtId="0" fontId="17" fillId="0" borderId="28" xfId="0" applyFont="1" applyFill="1" applyBorder="1" applyAlignment="1">
      <alignment vertical="center" wrapText="1"/>
    </xf>
    <xf numFmtId="185" fontId="17" fillId="0" borderId="38" xfId="0" applyNumberFormat="1" applyFont="1" applyFill="1" applyBorder="1" applyAlignment="1">
      <alignment horizontal="left" vertical="center" wrapText="1"/>
    </xf>
    <xf numFmtId="0" fontId="17" fillId="0" borderId="38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185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1" xfId="0" applyNumberFormat="1" applyFont="1" applyFill="1" applyBorder="1" applyAlignment="1">
      <alignment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33" xfId="13" applyBorder="1" applyAlignment="1">
      <alignment horizontal="center" vertical="center" wrapText="1"/>
    </xf>
    <xf numFmtId="0" fontId="13" fillId="0" borderId="35" xfId="13" applyBorder="1" applyAlignment="1">
      <alignment vertical="center" wrapText="1"/>
    </xf>
    <xf numFmtId="0" fontId="13" fillId="0" borderId="28" xfId="13" applyFont="1" applyBorder="1" applyAlignment="1">
      <alignment horizontal="center" vertical="center" wrapText="1"/>
    </xf>
    <xf numFmtId="179" fontId="17" fillId="0" borderId="22" xfId="0" applyNumberFormat="1" applyFont="1" applyFill="1" applyBorder="1" applyAlignment="1">
      <alignment horizontal="center" vertical="center" shrinkToFit="1"/>
    </xf>
    <xf numFmtId="176" fontId="17" fillId="0" borderId="22" xfId="0" applyNumberFormat="1" applyFont="1" applyFill="1" applyBorder="1" applyAlignment="1">
      <alignment vertical="center" shrinkToFit="1"/>
    </xf>
    <xf numFmtId="176" fontId="17" fillId="0" borderId="32" xfId="0" applyNumberFormat="1" applyFont="1" applyFill="1" applyBorder="1" applyAlignment="1">
      <alignment vertical="center" shrinkToFit="1"/>
    </xf>
    <xf numFmtId="178" fontId="17" fillId="0" borderId="25" xfId="10" applyNumberFormat="1" applyFont="1" applyFill="1" applyBorder="1" applyAlignment="1">
      <alignment horizontal="center" vertical="center" shrinkToFit="1"/>
    </xf>
    <xf numFmtId="176" fontId="17" fillId="0" borderId="25" xfId="10" applyNumberFormat="1" applyFont="1" applyFill="1" applyBorder="1" applyAlignment="1">
      <alignment vertical="center" shrinkToFit="1"/>
    </xf>
    <xf numFmtId="176" fontId="17" fillId="0" borderId="55" xfId="10" applyNumberFormat="1" applyFont="1" applyFill="1" applyBorder="1" applyAlignment="1">
      <alignment vertical="center" shrinkToFit="1"/>
    </xf>
    <xf numFmtId="181" fontId="17" fillId="0" borderId="28" xfId="0" applyNumberFormat="1" applyFont="1" applyFill="1" applyBorder="1" applyAlignment="1">
      <alignment vertical="center" shrinkToFit="1"/>
    </xf>
    <xf numFmtId="181" fontId="17" fillId="0" borderId="38" xfId="0" applyNumberFormat="1" applyFont="1" applyFill="1" applyBorder="1" applyAlignment="1">
      <alignment vertical="center" shrinkToFit="1"/>
    </xf>
    <xf numFmtId="181" fontId="17" fillId="0" borderId="30" xfId="0" applyNumberFormat="1" applyFont="1" applyFill="1" applyBorder="1" applyAlignment="1">
      <alignment vertical="center" shrinkToFit="1"/>
    </xf>
    <xf numFmtId="181" fontId="17" fillId="0" borderId="33" xfId="0" applyNumberFormat="1" applyFont="1" applyFill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176" fontId="17" fillId="0" borderId="29" xfId="0" applyNumberFormat="1" applyFont="1" applyFill="1" applyBorder="1" applyAlignment="1">
      <alignment horizontal="right" vertical="center" shrinkToFit="1"/>
    </xf>
    <xf numFmtId="176" fontId="17" fillId="0" borderId="32" xfId="0" applyNumberFormat="1" applyFont="1" applyFill="1" applyBorder="1" applyAlignment="1">
      <alignment horizontal="right" vertical="center" shrinkToFit="1"/>
    </xf>
    <xf numFmtId="176" fontId="17" fillId="0" borderId="3" xfId="0" applyNumberFormat="1" applyFont="1" applyFill="1" applyBorder="1" applyAlignment="1">
      <alignment vertical="center" shrinkToFit="1"/>
    </xf>
    <xf numFmtId="176" fontId="17" fillId="0" borderId="27" xfId="0" applyNumberFormat="1" applyFont="1" applyFill="1" applyBorder="1" applyAlignment="1">
      <alignment vertical="center" shrinkToFit="1"/>
    </xf>
    <xf numFmtId="176" fontId="17" fillId="0" borderId="22" xfId="0" applyNumberFormat="1" applyFont="1" applyFill="1" applyBorder="1" applyAlignment="1">
      <alignment horizontal="right" vertical="center" shrinkToFit="1"/>
    </xf>
    <xf numFmtId="176" fontId="17" fillId="0" borderId="31" xfId="0" applyNumberFormat="1" applyFont="1" applyBorder="1" applyAlignment="1">
      <alignment vertical="center" shrinkToFit="1"/>
    </xf>
    <xf numFmtId="176" fontId="17" fillId="0" borderId="35" xfId="0" applyNumberFormat="1" applyFont="1" applyBorder="1" applyAlignment="1">
      <alignment vertical="center" shrinkToFit="1"/>
    </xf>
    <xf numFmtId="176" fontId="17" fillId="0" borderId="32" xfId="0" applyNumberFormat="1" applyFont="1" applyBorder="1" applyAlignment="1">
      <alignment vertical="center" shrinkToFit="1"/>
    </xf>
    <xf numFmtId="179" fontId="17" fillId="0" borderId="22" xfId="0" applyNumberFormat="1" applyFont="1" applyFill="1" applyBorder="1" applyAlignment="1">
      <alignment vertical="center" shrinkToFit="1"/>
    </xf>
    <xf numFmtId="179" fontId="17" fillId="0" borderId="25" xfId="10" applyNumberFormat="1" applyFont="1" applyFill="1" applyBorder="1" applyAlignment="1">
      <alignment vertical="center" shrinkToFit="1"/>
    </xf>
    <xf numFmtId="179" fontId="17" fillId="0" borderId="38" xfId="0" applyNumberFormat="1" applyFont="1" applyFill="1" applyBorder="1" applyAlignment="1">
      <alignment vertical="center" shrinkToFit="1"/>
    </xf>
    <xf numFmtId="179" fontId="17" fillId="0" borderId="3" xfId="0" applyNumberFormat="1" applyFont="1" applyFill="1" applyBorder="1" applyAlignment="1">
      <alignment vertical="center" shrinkToFit="1"/>
    </xf>
    <xf numFmtId="179" fontId="17" fillId="0" borderId="27" xfId="0" applyNumberFormat="1" applyFont="1" applyFill="1" applyBorder="1" applyAlignment="1">
      <alignment vertical="center" shrinkToFit="1"/>
    </xf>
    <xf numFmtId="179" fontId="17" fillId="0" borderId="19" xfId="0" applyNumberFormat="1" applyFont="1" applyFill="1" applyBorder="1" applyAlignment="1">
      <alignment vertical="center" shrinkToFit="1"/>
    </xf>
    <xf numFmtId="179" fontId="17" fillId="0" borderId="29" xfId="0" applyNumberFormat="1" applyFont="1" applyFill="1" applyBorder="1" applyAlignment="1">
      <alignment vertical="center" shrinkToFit="1"/>
    </xf>
    <xf numFmtId="179" fontId="17" fillId="0" borderId="31" xfId="0" applyNumberFormat="1" applyFont="1" applyFill="1" applyBorder="1" applyAlignment="1">
      <alignment vertical="center" shrinkToFit="1"/>
    </xf>
    <xf numFmtId="179" fontId="17" fillId="0" borderId="35" xfId="0" applyNumberFormat="1" applyFont="1" applyFill="1" applyBorder="1" applyAlignment="1">
      <alignment vertical="center" shrinkToFit="1"/>
    </xf>
    <xf numFmtId="179" fontId="17" fillId="0" borderId="56" xfId="0" applyNumberFormat="1" applyFont="1" applyFill="1" applyBorder="1" applyAlignment="1">
      <alignment vertical="center" shrinkToFit="1"/>
    </xf>
    <xf numFmtId="179" fontId="17" fillId="0" borderId="20" xfId="0" applyNumberFormat="1" applyFont="1" applyFill="1" applyBorder="1" applyAlignment="1">
      <alignment vertical="center" shrinkToFit="1"/>
    </xf>
    <xf numFmtId="49" fontId="8" fillId="0" borderId="3" xfId="0" quotePrefix="1" applyNumberFormat="1" applyFont="1" applyBorder="1"/>
    <xf numFmtId="189" fontId="25" fillId="0" borderId="0" xfId="13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8" fillId="0" borderId="57" xfId="0" applyNumberFormat="1" applyFont="1" applyBorder="1" applyAlignment="1">
      <alignment horizontal="center" vertical="center" shrinkToFit="1"/>
    </xf>
    <xf numFmtId="0" fontId="8" fillId="0" borderId="58" xfId="0" applyNumberFormat="1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 shrinkToFit="1"/>
    </xf>
    <xf numFmtId="49" fontId="5" fillId="0" borderId="0" xfId="0" applyNumberFormat="1" applyFont="1" applyBorder="1" applyAlignment="1">
      <alignment horizontal="left" vertical="center"/>
    </xf>
    <xf numFmtId="183" fontId="8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top" wrapTex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17" fillId="0" borderId="33" xfId="0" applyNumberFormat="1" applyFont="1" applyFill="1" applyBorder="1" applyAlignment="1">
      <alignment horizontal="center" vertical="center" shrinkToFit="1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38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7" fillId="0" borderId="52" xfId="0" applyNumberFormat="1" applyFont="1" applyFill="1" applyBorder="1" applyAlignment="1">
      <alignment horizontal="center" vertical="center" shrinkToFit="1"/>
    </xf>
    <xf numFmtId="0" fontId="0" fillId="0" borderId="24" xfId="0" applyBorder="1"/>
    <xf numFmtId="0" fontId="0" fillId="0" borderId="59" xfId="0" applyBorder="1"/>
    <xf numFmtId="0" fontId="17" fillId="0" borderId="21" xfId="0" applyNumberFormat="1" applyFont="1" applyFill="1" applyBorder="1" applyAlignment="1">
      <alignment horizontal="center" vertical="center" shrinkToFit="1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shrinkToFit="1"/>
    </xf>
    <xf numFmtId="0" fontId="17" fillId="0" borderId="33" xfId="0" applyFont="1" applyBorder="1" applyAlignment="1">
      <alignment horizontal="center" shrinkToFit="1"/>
    </xf>
    <xf numFmtId="0" fontId="17" fillId="0" borderId="3" xfId="0" applyNumberFormat="1" applyFont="1" applyBorder="1" applyAlignment="1">
      <alignment horizontal="center" shrinkToFit="1"/>
    </xf>
    <xf numFmtId="0" fontId="17" fillId="0" borderId="27" xfId="0" applyNumberFormat="1" applyFont="1" applyBorder="1" applyAlignment="1">
      <alignment horizontal="center" shrinkToFit="1"/>
    </xf>
    <xf numFmtId="0" fontId="17" fillId="0" borderId="30" xfId="0" applyNumberFormat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176" fontId="18" fillId="0" borderId="26" xfId="14" applyNumberFormat="1" applyFont="1" applyFill="1" applyBorder="1" applyAlignment="1">
      <alignment horizontal="center"/>
    </xf>
    <xf numFmtId="176" fontId="18" fillId="0" borderId="0" xfId="14" applyNumberFormat="1" applyFont="1" applyFill="1" applyBorder="1" applyAlignment="1">
      <alignment horizontal="center"/>
    </xf>
    <xf numFmtId="181" fontId="17" fillId="0" borderId="57" xfId="0" applyNumberFormat="1" applyFont="1" applyFill="1" applyBorder="1" applyAlignment="1">
      <alignment horizontal="center" vertical="center" wrapText="1"/>
    </xf>
    <xf numFmtId="181" fontId="17" fillId="0" borderId="58" xfId="0" applyNumberFormat="1" applyFont="1" applyFill="1" applyBorder="1" applyAlignment="1">
      <alignment horizontal="center" vertical="center" wrapText="1"/>
    </xf>
    <xf numFmtId="187" fontId="17" fillId="0" borderId="6" xfId="0" applyNumberFormat="1" applyFont="1" applyFill="1" applyBorder="1" applyAlignment="1">
      <alignment horizontal="center" vertical="center" wrapText="1"/>
    </xf>
    <xf numFmtId="187" fontId="17" fillId="0" borderId="8" xfId="0" applyNumberFormat="1" applyFont="1" applyFill="1" applyBorder="1" applyAlignment="1">
      <alignment horizontal="center" vertical="center" wrapText="1"/>
    </xf>
    <xf numFmtId="187" fontId="17" fillId="0" borderId="57" xfId="0" applyNumberFormat="1" applyFont="1" applyFill="1" applyBorder="1" applyAlignment="1">
      <alignment horizontal="center" vertical="center" wrapText="1"/>
    </xf>
    <xf numFmtId="187" fontId="17" fillId="0" borderId="58" xfId="0" applyNumberFormat="1" applyFont="1" applyFill="1" applyBorder="1" applyAlignment="1">
      <alignment horizontal="center" vertical="center" wrapText="1"/>
    </xf>
    <xf numFmtId="187" fontId="17" fillId="0" borderId="68" xfId="0" applyNumberFormat="1" applyFont="1" applyFill="1" applyBorder="1" applyAlignment="1">
      <alignment horizontal="center" vertical="center" wrapText="1"/>
    </xf>
    <xf numFmtId="187" fontId="17" fillId="0" borderId="69" xfId="0" applyNumberFormat="1" applyFont="1" applyFill="1" applyBorder="1" applyAlignment="1">
      <alignment horizontal="center" vertical="center" wrapText="1"/>
    </xf>
    <xf numFmtId="187" fontId="17" fillId="0" borderId="23" xfId="0" applyNumberFormat="1" applyFont="1" applyFill="1" applyBorder="1" applyAlignment="1">
      <alignment horizontal="center" vertical="center" wrapText="1"/>
    </xf>
    <xf numFmtId="181" fontId="17" fillId="0" borderId="70" xfId="0" applyNumberFormat="1" applyFont="1" applyFill="1" applyBorder="1" applyAlignment="1">
      <alignment horizontal="center" vertical="center" wrapText="1"/>
    </xf>
    <xf numFmtId="181" fontId="17" fillId="0" borderId="66" xfId="0" applyNumberFormat="1" applyFont="1" applyFill="1" applyBorder="1" applyAlignment="1">
      <alignment horizontal="center" vertical="center" shrinkToFit="1"/>
    </xf>
    <xf numFmtId="181" fontId="17" fillId="0" borderId="70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center" vertical="center" shrinkToFit="1"/>
    </xf>
    <xf numFmtId="0" fontId="17" fillId="0" borderId="67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Fill="1" applyBorder="1" applyAlignment="1">
      <alignment horizontal="center" vertical="center" shrinkToFit="1"/>
    </xf>
    <xf numFmtId="181" fontId="17" fillId="0" borderId="66" xfId="0" applyNumberFormat="1" applyFont="1" applyFill="1" applyBorder="1" applyAlignment="1">
      <alignment horizontal="center" vertical="center" wrapText="1"/>
    </xf>
    <xf numFmtId="187" fontId="17" fillId="0" borderId="30" xfId="0" applyNumberFormat="1" applyFont="1" applyFill="1" applyBorder="1" applyAlignment="1">
      <alignment horizontal="center" vertical="center" shrinkToFit="1"/>
    </xf>
    <xf numFmtId="187" fontId="17" fillId="0" borderId="31" xfId="0" applyNumberFormat="1" applyFont="1" applyFill="1" applyBorder="1" applyAlignment="1">
      <alignment horizontal="center" vertical="center" shrinkToFit="1"/>
    </xf>
    <xf numFmtId="0" fontId="17" fillId="0" borderId="60" xfId="0" applyNumberFormat="1" applyFont="1" applyFill="1" applyBorder="1" applyAlignment="1">
      <alignment horizontal="center" vertical="center" shrinkToFit="1"/>
    </xf>
    <xf numFmtId="0" fontId="17" fillId="0" borderId="61" xfId="0" applyNumberFormat="1" applyFont="1" applyFill="1" applyBorder="1" applyAlignment="1">
      <alignment horizontal="center" vertical="center" shrinkToFit="1"/>
    </xf>
    <xf numFmtId="0" fontId="17" fillId="0" borderId="62" xfId="0" applyNumberFormat="1" applyFont="1" applyFill="1" applyBorder="1" applyAlignment="1">
      <alignment horizontal="center" vertical="center" shrinkToFit="1"/>
    </xf>
    <xf numFmtId="0" fontId="17" fillId="0" borderId="63" xfId="0" applyNumberFormat="1" applyFont="1" applyFill="1" applyBorder="1" applyAlignment="1">
      <alignment horizontal="center" vertical="center" shrinkToFit="1"/>
    </xf>
    <xf numFmtId="0" fontId="17" fillId="0" borderId="64" xfId="0" applyNumberFormat="1" applyFont="1" applyFill="1" applyBorder="1" applyAlignment="1">
      <alignment horizontal="center" vertical="center" shrinkToFit="1"/>
    </xf>
    <xf numFmtId="0" fontId="17" fillId="0" borderId="65" xfId="0" applyNumberFormat="1" applyFont="1" applyFill="1" applyBorder="1" applyAlignment="1">
      <alignment horizontal="center" vertical="center" shrinkToFit="1"/>
    </xf>
    <xf numFmtId="187" fontId="17" fillId="0" borderId="66" xfId="0" applyNumberFormat="1" applyFont="1" applyFill="1" applyBorder="1" applyAlignment="1">
      <alignment horizontal="center" vertical="center" wrapText="1"/>
    </xf>
    <xf numFmtId="187" fontId="17" fillId="0" borderId="67" xfId="0" applyNumberFormat="1" applyFont="1" applyFill="1" applyBorder="1" applyAlignment="1">
      <alignment horizontal="center" vertical="center" wrapText="1"/>
    </xf>
    <xf numFmtId="0" fontId="13" fillId="0" borderId="25" xfId="13" applyBorder="1" applyAlignment="1">
      <alignment horizontal="center" vertical="center"/>
    </xf>
    <xf numFmtId="0" fontId="13" fillId="0" borderId="43" xfId="13" applyBorder="1" applyAlignment="1">
      <alignment horizontal="center" vertical="center"/>
    </xf>
    <xf numFmtId="0" fontId="13" fillId="0" borderId="45" xfId="13" applyBorder="1" applyAlignment="1">
      <alignment horizontal="center" vertical="center" wrapText="1"/>
    </xf>
    <xf numFmtId="0" fontId="13" fillId="0" borderId="73" xfId="13" applyBorder="1" applyAlignment="1">
      <alignment horizontal="center" vertical="center" wrapText="1"/>
    </xf>
    <xf numFmtId="0" fontId="21" fillId="0" borderId="71" xfId="13" applyFont="1" applyBorder="1">
      <alignment vertical="center"/>
    </xf>
    <xf numFmtId="0" fontId="21" fillId="0" borderId="48" xfId="13" applyFont="1" applyBorder="1">
      <alignment vertical="center"/>
    </xf>
    <xf numFmtId="0" fontId="21" fillId="0" borderId="72" xfId="13" applyFont="1" applyBorder="1">
      <alignment vertical="center"/>
    </xf>
    <xf numFmtId="0" fontId="21" fillId="0" borderId="54" xfId="13" applyFont="1" applyBorder="1">
      <alignment vertical="center"/>
    </xf>
    <xf numFmtId="0" fontId="21" fillId="0" borderId="48" xfId="13" applyFont="1" applyBorder="1" applyAlignment="1">
      <alignment vertical="center" wrapText="1"/>
    </xf>
    <xf numFmtId="0" fontId="21" fillId="0" borderId="54" xfId="13" applyFont="1" applyBorder="1" applyAlignment="1">
      <alignment vertical="center" wrapText="1"/>
    </xf>
    <xf numFmtId="0" fontId="25" fillId="0" borderId="54" xfId="13" applyFont="1" applyBorder="1" applyAlignment="1">
      <alignment horizontal="center" vertical="center"/>
    </xf>
    <xf numFmtId="0" fontId="13" fillId="0" borderId="28" xfId="13" applyBorder="1" applyAlignment="1">
      <alignment horizontal="center" vertical="center" wrapText="1"/>
    </xf>
    <xf numFmtId="0" fontId="13" fillId="0" borderId="30" xfId="13" applyBorder="1" applyAlignment="1">
      <alignment horizontal="center" vertical="center"/>
    </xf>
    <xf numFmtId="0" fontId="13" fillId="0" borderId="33" xfId="13" applyBorder="1" applyAlignment="1">
      <alignment horizontal="center" vertical="center"/>
    </xf>
    <xf numFmtId="0" fontId="13" fillId="0" borderId="53" xfId="13" applyBorder="1" applyAlignment="1">
      <alignment horizontal="center" vertical="center" wrapText="1"/>
    </xf>
    <xf numFmtId="0" fontId="13" fillId="0" borderId="25" xfId="13" applyBorder="1" applyAlignment="1">
      <alignment horizontal="center" vertical="center" wrapText="1"/>
    </xf>
    <xf numFmtId="0" fontId="13" fillId="0" borderId="43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/>
    </xf>
    <xf numFmtId="0" fontId="13" fillId="0" borderId="3" xfId="13" applyBorder="1" applyAlignment="1">
      <alignment horizontal="center" vertical="center"/>
    </xf>
    <xf numFmtId="0" fontId="13" fillId="0" borderId="27" xfId="13" applyBorder="1" applyAlignment="1">
      <alignment horizontal="center" vertical="center"/>
    </xf>
    <xf numFmtId="0" fontId="13" fillId="0" borderId="38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29" xfId="13" applyBorder="1" applyAlignment="1">
      <alignment horizontal="center" vertical="center"/>
    </xf>
    <xf numFmtId="0" fontId="21" fillId="0" borderId="0" xfId="13" applyFont="1" applyBorder="1" applyAlignment="1">
      <alignment vertical="center" wrapText="1"/>
    </xf>
    <xf numFmtId="0" fontId="21" fillId="0" borderId="26" xfId="13" applyFont="1" applyBorder="1">
      <alignment vertical="center"/>
    </xf>
    <xf numFmtId="0" fontId="21" fillId="0" borderId="0" xfId="13" applyFont="1" applyBorder="1">
      <alignment vertical="center"/>
    </xf>
    <xf numFmtId="0" fontId="13" fillId="0" borderId="71" xfId="13" applyBorder="1" applyAlignment="1">
      <alignment horizontal="center" vertical="center"/>
    </xf>
    <xf numFmtId="0" fontId="13" fillId="0" borderId="26" xfId="13" applyBorder="1" applyAlignment="1">
      <alignment horizontal="center" vertical="center"/>
    </xf>
    <xf numFmtId="0" fontId="13" fillId="0" borderId="72" xfId="13" applyBorder="1" applyAlignment="1">
      <alignment horizontal="center" vertical="center"/>
    </xf>
  </cellXfs>
  <cellStyles count="16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桁区切り" xfId="7" builtinId="6"/>
    <cellStyle name="合計" xfId="8" xr:uid="{00000000-0005-0000-0000-000007000000}"/>
    <cellStyle name="場所" xfId="9" xr:uid="{00000000-0005-0000-0000-000008000000}"/>
    <cellStyle name="撤去" xfId="10" xr:uid="{00000000-0005-0000-0000-000009000000}"/>
    <cellStyle name="日付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_１３年度単価の改正２" xfId="14" xr:uid="{00000000-0005-0000-0000-00000E000000}"/>
    <cellStyle name="未定義" xfId="15" xr:uid="{00000000-0005-0000-0000-00000F000000}"/>
  </cellStyles>
  <dxfs count="4"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139682</xdr:colOff>
      <xdr:row>2</xdr:row>
      <xdr:rowOff>274588</xdr:rowOff>
    </xdr:from>
    <xdr:to>
      <xdr:col>0</xdr:col>
      <xdr:colOff>498033</xdr:colOff>
      <xdr:row>2</xdr:row>
      <xdr:rowOff>274589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6B4455-CE3E-4DE4-A706-152631AA48EF}"/>
            </a:ext>
          </a:extLst>
        </xdr:cNvPr>
        <xdr:cNvCxnSpPr/>
      </xdr:nvCxnSpPr>
      <xdr:spPr>
        <a:xfrm>
          <a:off x="194927" y="734900"/>
          <a:ext cx="4857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170404</xdr:colOff>
      <xdr:row>2</xdr:row>
      <xdr:rowOff>275795</xdr:rowOff>
    </xdr:from>
    <xdr:to>
      <xdr:col>1</xdr:col>
      <xdr:colOff>415731</xdr:colOff>
      <xdr:row>2</xdr:row>
      <xdr:rowOff>275795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17F5F01-98C8-4FC9-A739-6AA093E1B987}"/>
            </a:ext>
          </a:extLst>
        </xdr:cNvPr>
        <xdr:cNvCxnSpPr/>
      </xdr:nvCxnSpPr>
      <xdr:spPr>
        <a:xfrm>
          <a:off x="1120597" y="736107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075B83-BCC6-4B93-B08F-BC9925747643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5580B2-16C8-450D-A773-CC1015D2874D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Zeros="0" view="pageBreakPreview" zoomScaleNormal="55" zoomScaleSheetLayoutView="100" workbookViewId="0">
      <selection activeCell="A58" sqref="A58:I58"/>
    </sheetView>
  </sheetViews>
  <sheetFormatPr defaultColWidth="9" defaultRowHeight="13.2"/>
  <cols>
    <col min="1" max="1" width="11.109375" style="1" customWidth="1"/>
    <col min="2" max="2" width="12" style="1" customWidth="1"/>
    <col min="3" max="6" width="11.109375" style="1" customWidth="1"/>
    <col min="7" max="7" width="8.21875" style="1" customWidth="1"/>
    <col min="8" max="8" width="6.88671875" style="1" customWidth="1"/>
    <col min="9" max="9" width="9" style="1"/>
    <col min="10" max="10" width="32.88671875" style="1" customWidth="1"/>
    <col min="11" max="11" width="10.88671875" style="1" customWidth="1"/>
    <col min="12" max="16384" width="9" style="1"/>
  </cols>
  <sheetData>
    <row r="1" spans="1:15" ht="16.2">
      <c r="A1" s="37"/>
      <c r="G1" s="169"/>
      <c r="H1" s="166" t="str">
        <f>IF(工事番号="","№ 　　　        ","№ " &amp; 工事番号)</f>
        <v>№ 8-12</v>
      </c>
      <c r="J1" s="2" t="s">
        <v>15</v>
      </c>
      <c r="K1" s="215" t="s">
        <v>148</v>
      </c>
    </row>
    <row r="2" spans="1:15">
      <c r="A2" s="14" t="s">
        <v>19</v>
      </c>
      <c r="B2" s="14" t="s">
        <v>34</v>
      </c>
      <c r="C2" s="14" t="s">
        <v>20</v>
      </c>
      <c r="D2" s="14" t="s">
        <v>21</v>
      </c>
      <c r="E2" s="14" t="s">
        <v>22</v>
      </c>
      <c r="F2" s="14" t="s">
        <v>23</v>
      </c>
      <c r="G2" s="222" t="str">
        <f>年月</f>
        <v>令和 8 年 7 月</v>
      </c>
      <c r="H2" s="223"/>
      <c r="J2" s="2" t="s">
        <v>16</v>
      </c>
      <c r="K2" s="134" t="s">
        <v>149</v>
      </c>
    </row>
    <row r="3" spans="1:15" ht="54" customHeight="1">
      <c r="A3" s="2"/>
      <c r="B3" s="2"/>
      <c r="C3" s="2"/>
      <c r="D3" s="2"/>
      <c r="E3" s="2"/>
      <c r="F3" s="2"/>
      <c r="G3" s="224" t="s">
        <v>146</v>
      </c>
      <c r="H3" s="225"/>
    </row>
    <row r="4" spans="1:15">
      <c r="A4" s="3"/>
      <c r="B4" s="4"/>
      <c r="C4" s="4"/>
      <c r="D4" s="4"/>
      <c r="E4" s="4"/>
      <c r="F4" s="4"/>
      <c r="G4" s="4"/>
      <c r="H4" s="5"/>
      <c r="K4" s="168"/>
    </row>
    <row r="5" spans="1:15">
      <c r="A5" s="6"/>
      <c r="B5" s="7"/>
      <c r="C5" s="7"/>
      <c r="D5" s="7"/>
      <c r="E5" s="7"/>
      <c r="F5" s="7"/>
      <c r="G5" s="7"/>
      <c r="H5" s="8"/>
      <c r="J5" s="4"/>
      <c r="K5" s="4"/>
      <c r="L5" s="4"/>
      <c r="M5" s="4"/>
      <c r="N5" s="4"/>
      <c r="O5" s="4"/>
    </row>
    <row r="6" spans="1:15">
      <c r="A6" s="6"/>
      <c r="B6" s="7"/>
      <c r="C6" s="7"/>
      <c r="D6" s="7"/>
      <c r="E6" s="7"/>
      <c r="F6" s="7"/>
      <c r="G6" s="7"/>
      <c r="H6" s="8"/>
      <c r="J6" s="4"/>
      <c r="K6" s="4"/>
      <c r="L6" s="4"/>
      <c r="M6" s="4"/>
      <c r="N6" s="4"/>
      <c r="O6" s="4"/>
    </row>
    <row r="7" spans="1:15">
      <c r="A7" s="6"/>
      <c r="B7" s="7"/>
      <c r="C7" s="7"/>
      <c r="D7" s="7"/>
      <c r="E7" s="7"/>
      <c r="F7" s="7"/>
      <c r="G7" s="7"/>
      <c r="H7" s="8"/>
      <c r="J7" s="4"/>
      <c r="K7" s="4"/>
      <c r="L7" s="4"/>
      <c r="M7" s="4"/>
      <c r="N7" s="4"/>
      <c r="O7" s="4"/>
    </row>
    <row r="8" spans="1:15">
      <c r="A8" s="6"/>
      <c r="B8" s="7"/>
      <c r="C8" s="7"/>
      <c r="D8" s="7"/>
      <c r="E8" s="7"/>
      <c r="F8" s="7"/>
      <c r="G8" s="7"/>
      <c r="H8" s="8"/>
      <c r="J8" s="4"/>
      <c r="K8" s="4"/>
      <c r="L8" s="4"/>
      <c r="M8" s="4"/>
      <c r="N8" s="4"/>
      <c r="O8" s="4"/>
    </row>
    <row r="9" spans="1:15">
      <c r="A9" s="6"/>
      <c r="B9" s="7"/>
      <c r="C9" s="7"/>
      <c r="D9" s="7"/>
      <c r="E9" s="7"/>
      <c r="F9" s="7"/>
      <c r="G9" s="7"/>
      <c r="H9" s="8"/>
    </row>
    <row r="10" spans="1:15">
      <c r="A10" s="6"/>
      <c r="B10" s="7"/>
      <c r="C10" s="7"/>
      <c r="D10" s="7"/>
      <c r="E10" s="7"/>
      <c r="F10" s="7"/>
      <c r="G10" s="7"/>
      <c r="H10" s="8"/>
    </row>
    <row r="11" spans="1:15" ht="13.5" customHeight="1">
      <c r="A11" s="6"/>
      <c r="B11" s="7"/>
      <c r="C11" s="7"/>
      <c r="D11" s="7"/>
      <c r="E11" s="7"/>
      <c r="F11" s="7"/>
      <c r="G11" s="7"/>
      <c r="H11" s="8"/>
    </row>
    <row r="12" spans="1:15" ht="13.5" customHeight="1">
      <c r="A12" s="229" t="s">
        <v>5</v>
      </c>
      <c r="B12" s="230"/>
      <c r="C12" s="230"/>
      <c r="D12" s="230"/>
      <c r="E12" s="230"/>
      <c r="F12" s="230"/>
      <c r="G12" s="230"/>
      <c r="H12" s="231"/>
    </row>
    <row r="13" spans="1:15" ht="13.5" customHeight="1">
      <c r="A13" s="229"/>
      <c r="B13" s="230"/>
      <c r="C13" s="230"/>
      <c r="D13" s="230"/>
      <c r="E13" s="230"/>
      <c r="F13" s="230"/>
      <c r="G13" s="230"/>
      <c r="H13" s="231"/>
    </row>
    <row r="14" spans="1:15">
      <c r="A14" s="6"/>
      <c r="B14" s="7"/>
      <c r="C14" s="7"/>
      <c r="D14" s="7"/>
      <c r="E14" s="7"/>
      <c r="F14" s="7"/>
      <c r="G14" s="7"/>
      <c r="H14" s="8"/>
    </row>
    <row r="15" spans="1:15">
      <c r="A15" s="6"/>
      <c r="B15" s="7"/>
      <c r="C15" s="7"/>
      <c r="D15" s="7"/>
      <c r="E15" s="7"/>
      <c r="F15" s="7"/>
      <c r="G15" s="7"/>
      <c r="H15" s="8"/>
    </row>
    <row r="16" spans="1:15">
      <c r="A16" s="6"/>
      <c r="B16" s="7"/>
      <c r="C16" s="7"/>
      <c r="D16" s="7"/>
      <c r="E16" s="7"/>
      <c r="F16" s="7"/>
      <c r="G16" s="7"/>
      <c r="H16" s="8"/>
    </row>
    <row r="17" spans="1:11">
      <c r="A17" s="6"/>
      <c r="B17" s="7"/>
      <c r="C17" s="7"/>
      <c r="D17" s="7"/>
      <c r="E17" s="7"/>
      <c r="F17" s="7"/>
      <c r="G17" s="7"/>
      <c r="H17" s="8"/>
    </row>
    <row r="18" spans="1:11">
      <c r="A18" s="6"/>
      <c r="B18" s="7"/>
      <c r="C18" s="7"/>
      <c r="D18" s="7"/>
      <c r="E18" s="7"/>
      <c r="F18" s="7"/>
      <c r="G18" s="7"/>
      <c r="H18" s="8"/>
    </row>
    <row r="19" spans="1:11">
      <c r="A19" s="6"/>
      <c r="B19" s="7"/>
      <c r="C19" s="7"/>
      <c r="D19" s="7"/>
      <c r="E19" s="7"/>
      <c r="F19" s="7"/>
      <c r="G19" s="7"/>
      <c r="H19" s="8"/>
    </row>
    <row r="20" spans="1:11">
      <c r="A20" s="6"/>
      <c r="B20" s="7"/>
      <c r="C20" s="7"/>
      <c r="D20" s="7"/>
      <c r="E20" s="7"/>
      <c r="F20" s="7"/>
      <c r="G20" s="7"/>
      <c r="H20" s="8"/>
    </row>
    <row r="21" spans="1:11">
      <c r="A21" s="6"/>
      <c r="B21" s="7"/>
      <c r="C21" s="7"/>
      <c r="D21" s="7"/>
      <c r="E21" s="7"/>
      <c r="F21" s="7"/>
      <c r="G21" s="7"/>
      <c r="H21" s="8"/>
    </row>
    <row r="22" spans="1:11" ht="17.25" customHeight="1">
      <c r="A22" s="217" t="s">
        <v>6</v>
      </c>
      <c r="B22" s="218"/>
      <c r="C22" s="226" t="s">
        <v>240</v>
      </c>
      <c r="D22" s="226"/>
      <c r="E22" s="226"/>
      <c r="F22" s="226"/>
      <c r="G22" s="226"/>
      <c r="H22" s="8"/>
    </row>
    <row r="23" spans="1:11" ht="17.25" customHeight="1">
      <c r="A23" s="6"/>
      <c r="B23" s="7"/>
      <c r="C23" s="226"/>
      <c r="D23" s="226"/>
      <c r="E23" s="226"/>
      <c r="F23" s="226"/>
      <c r="G23" s="226"/>
      <c r="H23" s="27"/>
      <c r="I23" s="9"/>
    </row>
    <row r="24" spans="1:11" ht="13.5" customHeight="1">
      <c r="A24" s="6"/>
      <c r="B24" s="7"/>
      <c r="C24" s="226"/>
      <c r="D24" s="226"/>
      <c r="E24" s="226"/>
      <c r="F24" s="226"/>
      <c r="G24" s="226"/>
      <c r="H24" s="8"/>
    </row>
    <row r="25" spans="1:11" ht="3.75" customHeight="1">
      <c r="A25" s="6"/>
      <c r="B25" s="7"/>
      <c r="C25" s="226"/>
      <c r="D25" s="226"/>
      <c r="E25" s="226"/>
      <c r="F25" s="226"/>
      <c r="G25" s="226"/>
      <c r="H25" s="8"/>
    </row>
    <row r="26" spans="1:11" ht="9.75" customHeight="1">
      <c r="A26" s="6"/>
      <c r="B26" s="7"/>
      <c r="C26" s="159"/>
      <c r="D26" s="159"/>
      <c r="E26" s="159"/>
      <c r="F26" s="159"/>
      <c r="G26" s="159"/>
      <c r="H26" s="8"/>
    </row>
    <row r="27" spans="1:11">
      <c r="A27" s="6"/>
      <c r="B27" s="7"/>
      <c r="C27" s="7"/>
      <c r="D27" s="7"/>
      <c r="E27" s="7"/>
      <c r="F27" s="7"/>
      <c r="G27" s="7"/>
      <c r="H27" s="8"/>
    </row>
    <row r="28" spans="1:11" ht="16.2">
      <c r="A28" s="217" t="s">
        <v>7</v>
      </c>
      <c r="B28" s="218"/>
      <c r="C28" s="244" t="s">
        <v>241</v>
      </c>
      <c r="D28" s="244"/>
      <c r="E28" s="244"/>
      <c r="F28" s="244"/>
      <c r="G28" s="244"/>
      <c r="H28" s="8"/>
    </row>
    <row r="29" spans="1:11" ht="16.2">
      <c r="A29" s="35"/>
      <c r="B29" s="36"/>
      <c r="C29" s="244"/>
      <c r="D29" s="244"/>
      <c r="E29" s="244"/>
      <c r="F29" s="244"/>
      <c r="G29" s="244"/>
      <c r="H29" s="8"/>
    </row>
    <row r="30" spans="1:11" ht="16.2">
      <c r="A30" s="6"/>
      <c r="B30" s="7"/>
      <c r="C30" s="7"/>
      <c r="D30" s="7"/>
      <c r="E30" s="7"/>
      <c r="F30" s="33"/>
      <c r="G30" s="33" t="str">
        <f ca="1">IF(OR(工事場所箇所数=0,工事場所箇所数=1),"","ほか " &amp; 工事場所箇所数 -1 &amp;" か所")</f>
        <v>ほか 14 か所</v>
      </c>
      <c r="H30" s="29"/>
      <c r="I30" s="3"/>
      <c r="J30" s="2" t="s">
        <v>25</v>
      </c>
      <c r="K30" s="133">
        <f ca="1">SUM(K31:K59)</f>
        <v>15</v>
      </c>
    </row>
    <row r="31" spans="1:11">
      <c r="A31" s="6"/>
      <c r="B31" s="7"/>
      <c r="C31" s="7"/>
      <c r="D31" s="7"/>
      <c r="E31" s="7"/>
      <c r="F31" s="7"/>
      <c r="G31" s="7"/>
      <c r="H31" s="8"/>
      <c r="J31" s="2" t="s">
        <v>111</v>
      </c>
      <c r="K31" s="2">
        <f ca="1">IF(ISERROR(INDIRECT(J31)),0,INDIRECT(J31))</f>
        <v>14</v>
      </c>
    </row>
    <row r="32" spans="1:11">
      <c r="A32" s="6"/>
      <c r="B32" s="7"/>
      <c r="C32" s="7"/>
      <c r="D32" s="7"/>
      <c r="E32" s="7"/>
      <c r="F32" s="7"/>
      <c r="G32" s="7"/>
      <c r="H32" s="8"/>
      <c r="J32" s="2" t="s">
        <v>112</v>
      </c>
      <c r="K32" s="2">
        <f t="shared" ref="K32:K57" ca="1" si="0">IF(ISERROR(INDIRECT(J32)),0,INDIRECT(J32))</f>
        <v>1</v>
      </c>
    </row>
    <row r="33" spans="1:11" ht="17.25" customHeight="1">
      <c r="A33" s="217" t="s">
        <v>12</v>
      </c>
      <c r="B33" s="218"/>
      <c r="C33" s="244" t="s">
        <v>151</v>
      </c>
      <c r="D33" s="244"/>
      <c r="E33" s="244"/>
      <c r="F33" s="244"/>
      <c r="G33" s="244"/>
      <c r="H33" s="161"/>
      <c r="J33" s="2" t="s">
        <v>113</v>
      </c>
      <c r="K33" s="2">
        <f t="shared" ca="1" si="0"/>
        <v>0</v>
      </c>
    </row>
    <row r="34" spans="1:11" ht="18.75" customHeight="1">
      <c r="A34" s="6"/>
      <c r="B34" s="7"/>
      <c r="C34" s="244"/>
      <c r="D34" s="244"/>
      <c r="E34" s="244"/>
      <c r="F34" s="244"/>
      <c r="G34" s="244"/>
      <c r="H34" s="161"/>
      <c r="J34" s="2" t="s">
        <v>114</v>
      </c>
      <c r="K34" s="2">
        <f t="shared" ca="1" si="0"/>
        <v>0</v>
      </c>
    </row>
    <row r="35" spans="1:11" ht="13.5" customHeight="1">
      <c r="A35" s="6"/>
      <c r="B35" s="7"/>
      <c r="C35" s="158"/>
      <c r="D35" s="158"/>
      <c r="E35" s="158"/>
      <c r="F35" s="158"/>
      <c r="G35" s="158"/>
      <c r="H35" s="161"/>
      <c r="J35" s="2" t="s">
        <v>115</v>
      </c>
      <c r="K35" s="2">
        <f t="shared" ca="1" si="0"/>
        <v>0</v>
      </c>
    </row>
    <row r="36" spans="1:11">
      <c r="A36" s="6"/>
      <c r="B36" s="7"/>
      <c r="C36" s="7"/>
      <c r="D36" s="7"/>
      <c r="E36" s="7"/>
      <c r="F36" s="7"/>
      <c r="G36" s="7"/>
      <c r="H36" s="8"/>
      <c r="J36" s="2" t="s">
        <v>116</v>
      </c>
      <c r="K36" s="2">
        <f t="shared" ca="1" si="0"/>
        <v>0</v>
      </c>
    </row>
    <row r="37" spans="1:11" ht="16.2">
      <c r="A37" s="217" t="s">
        <v>147</v>
      </c>
      <c r="B37" s="218"/>
      <c r="C37" s="227" t="s">
        <v>152</v>
      </c>
      <c r="D37" s="227"/>
      <c r="E37" s="227"/>
      <c r="F37" s="227"/>
      <c r="G37" s="157"/>
      <c r="H37" s="8"/>
      <c r="J37" s="2" t="s">
        <v>117</v>
      </c>
      <c r="K37" s="2">
        <f t="shared" ca="1" si="0"/>
        <v>0</v>
      </c>
    </row>
    <row r="38" spans="1:11">
      <c r="A38" s="6"/>
      <c r="B38" s="7"/>
      <c r="C38" s="7"/>
      <c r="D38" s="7"/>
      <c r="E38" s="7"/>
      <c r="F38" s="7"/>
      <c r="G38" s="7"/>
      <c r="H38" s="8"/>
      <c r="J38" s="2" t="s">
        <v>118</v>
      </c>
      <c r="K38" s="2">
        <f t="shared" ca="1" si="0"/>
        <v>0</v>
      </c>
    </row>
    <row r="39" spans="1:11">
      <c r="A39" s="6"/>
      <c r="B39" s="7"/>
      <c r="C39" s="7"/>
      <c r="D39" s="7"/>
      <c r="E39" s="7"/>
      <c r="F39" s="7"/>
      <c r="G39" s="7"/>
      <c r="H39" s="8"/>
      <c r="J39" s="2" t="s">
        <v>138</v>
      </c>
      <c r="K39" s="2">
        <f t="shared" ca="1" si="0"/>
        <v>0</v>
      </c>
    </row>
    <row r="40" spans="1:11" ht="16.2">
      <c r="A40" s="217" t="s">
        <v>13</v>
      </c>
      <c r="B40" s="218"/>
      <c r="C40" s="227" t="s">
        <v>153</v>
      </c>
      <c r="D40" s="227"/>
      <c r="E40" s="227"/>
      <c r="F40" s="227"/>
      <c r="G40" s="157"/>
      <c r="H40" s="8"/>
      <c r="J40" s="2" t="s">
        <v>119</v>
      </c>
      <c r="K40" s="2">
        <f t="shared" ca="1" si="0"/>
        <v>0</v>
      </c>
    </row>
    <row r="41" spans="1:11">
      <c r="A41" s="6"/>
      <c r="B41" s="7"/>
      <c r="C41" s="7"/>
      <c r="D41" s="7"/>
      <c r="E41" s="7"/>
      <c r="F41" s="7"/>
      <c r="G41" s="7"/>
      <c r="H41" s="8"/>
      <c r="J41" s="2" t="s">
        <v>120</v>
      </c>
      <c r="K41" s="2">
        <f t="shared" ca="1" si="0"/>
        <v>0</v>
      </c>
    </row>
    <row r="42" spans="1:11" ht="13.5" customHeight="1">
      <c r="A42" s="6"/>
      <c r="B42" s="7"/>
      <c r="C42" s="7"/>
      <c r="D42" s="7"/>
      <c r="E42" s="7"/>
      <c r="F42" s="7"/>
      <c r="G42" s="7"/>
      <c r="H42" s="8"/>
      <c r="J42" s="2" t="s">
        <v>121</v>
      </c>
      <c r="K42" s="2">
        <f t="shared" ca="1" si="0"/>
        <v>0</v>
      </c>
    </row>
    <row r="43" spans="1:11" ht="7.5" customHeight="1">
      <c r="A43" s="6"/>
      <c r="B43" s="7"/>
      <c r="C43" s="7"/>
      <c r="D43" s="7"/>
      <c r="E43" s="7"/>
      <c r="F43" s="7"/>
      <c r="G43" s="7"/>
      <c r="H43" s="8"/>
      <c r="J43" s="2" t="s">
        <v>122</v>
      </c>
      <c r="K43" s="2">
        <f t="shared" ca="1" si="0"/>
        <v>0</v>
      </c>
    </row>
    <row r="44" spans="1:11">
      <c r="A44" s="6"/>
      <c r="B44" s="7"/>
      <c r="C44" s="7"/>
      <c r="D44" s="7"/>
      <c r="E44" s="7"/>
      <c r="F44" s="7"/>
      <c r="G44" s="7"/>
      <c r="H44" s="8"/>
      <c r="J44" s="2" t="s">
        <v>123</v>
      </c>
      <c r="K44" s="2">
        <f t="shared" ca="1" si="0"/>
        <v>0</v>
      </c>
    </row>
    <row r="45" spans="1:11">
      <c r="A45" s="6"/>
      <c r="B45" s="7"/>
      <c r="C45" s="7"/>
      <c r="D45" s="7"/>
      <c r="E45" s="7"/>
      <c r="F45" s="7"/>
      <c r="G45" s="7"/>
      <c r="H45" s="8"/>
      <c r="J45" s="2" t="s">
        <v>124</v>
      </c>
      <c r="K45" s="2">
        <f t="shared" ca="1" si="0"/>
        <v>0</v>
      </c>
    </row>
    <row r="46" spans="1:11" ht="13.5" customHeight="1">
      <c r="A46" s="232" t="s">
        <v>154</v>
      </c>
      <c r="B46" s="233"/>
      <c r="C46" s="233"/>
      <c r="D46" s="233"/>
      <c r="E46" s="233"/>
      <c r="F46" s="233"/>
      <c r="G46" s="233"/>
      <c r="H46" s="234"/>
      <c r="J46" s="2" t="s">
        <v>125</v>
      </c>
      <c r="K46" s="2">
        <f t="shared" ca="1" si="0"/>
        <v>0</v>
      </c>
    </row>
    <row r="47" spans="1:11" ht="13.5" customHeight="1">
      <c r="A47" s="232"/>
      <c r="B47" s="233"/>
      <c r="C47" s="233"/>
      <c r="D47" s="233"/>
      <c r="E47" s="233"/>
      <c r="F47" s="233"/>
      <c r="G47" s="233"/>
      <c r="H47" s="234"/>
      <c r="J47" s="2" t="s">
        <v>126</v>
      </c>
      <c r="K47" s="2">
        <f t="shared" ca="1" si="0"/>
        <v>0</v>
      </c>
    </row>
    <row r="48" spans="1:11">
      <c r="A48" s="6"/>
      <c r="B48" s="7"/>
      <c r="C48" s="7"/>
      <c r="D48" s="7"/>
      <c r="E48" s="7"/>
      <c r="F48" s="7"/>
      <c r="G48" s="7"/>
      <c r="H48" s="8"/>
      <c r="J48" s="2" t="s">
        <v>127</v>
      </c>
      <c r="K48" s="2">
        <f t="shared" ca="1" si="0"/>
        <v>0</v>
      </c>
    </row>
    <row r="49" spans="1:15">
      <c r="A49" s="6"/>
      <c r="B49" s="7"/>
      <c r="C49" s="7"/>
      <c r="D49" s="7"/>
      <c r="E49" s="7"/>
      <c r="F49" s="7"/>
      <c r="G49" s="7"/>
      <c r="H49" s="8"/>
      <c r="J49" s="2" t="s">
        <v>128</v>
      </c>
      <c r="K49" s="2">
        <f t="shared" ca="1" si="0"/>
        <v>0</v>
      </c>
    </row>
    <row r="50" spans="1:15">
      <c r="A50" s="6"/>
      <c r="B50" s="7"/>
      <c r="C50" s="7"/>
      <c r="D50" s="7"/>
      <c r="E50" s="7"/>
      <c r="F50" s="7"/>
      <c r="G50" s="7"/>
      <c r="H50" s="8"/>
      <c r="J50" s="2" t="s">
        <v>129</v>
      </c>
      <c r="K50" s="2">
        <f t="shared" ca="1" si="0"/>
        <v>0</v>
      </c>
    </row>
    <row r="51" spans="1:15">
      <c r="A51" s="6"/>
      <c r="B51" s="7"/>
      <c r="C51" s="7"/>
      <c r="D51" s="7"/>
      <c r="E51" s="7"/>
      <c r="F51" s="7"/>
      <c r="G51" s="7"/>
      <c r="H51" s="8"/>
      <c r="J51" s="2" t="s">
        <v>130</v>
      </c>
      <c r="K51" s="2">
        <f t="shared" ca="1" si="0"/>
        <v>0</v>
      </c>
    </row>
    <row r="52" spans="1:15">
      <c r="A52" s="6"/>
      <c r="B52" s="7"/>
      <c r="C52" s="7"/>
      <c r="D52" s="7"/>
      <c r="E52" s="7"/>
      <c r="F52" s="7"/>
      <c r="G52" s="7"/>
      <c r="H52" s="8"/>
      <c r="J52" s="2" t="s">
        <v>131</v>
      </c>
      <c r="K52" s="2">
        <f t="shared" ca="1" si="0"/>
        <v>0</v>
      </c>
    </row>
    <row r="53" spans="1:15">
      <c r="A53" s="6"/>
      <c r="B53" s="7"/>
      <c r="C53" s="7"/>
      <c r="D53" s="7"/>
      <c r="E53" s="7"/>
      <c r="F53" s="7"/>
      <c r="G53" s="7"/>
      <c r="H53" s="8"/>
      <c r="J53" s="2" t="s">
        <v>132</v>
      </c>
      <c r="K53" s="2">
        <f t="shared" ca="1" si="0"/>
        <v>0</v>
      </c>
    </row>
    <row r="54" spans="1:15">
      <c r="A54" s="10"/>
      <c r="B54" s="11"/>
      <c r="C54" s="11"/>
      <c r="D54" s="11"/>
      <c r="E54" s="11"/>
      <c r="F54" s="11"/>
      <c r="G54" s="11"/>
      <c r="H54" s="12"/>
      <c r="J54" s="2" t="s">
        <v>133</v>
      </c>
      <c r="K54" s="2">
        <f t="shared" ca="1" si="0"/>
        <v>0</v>
      </c>
    </row>
    <row r="55" spans="1:15" ht="21.75" customHeight="1">
      <c r="A55" s="13"/>
      <c r="B55" s="13"/>
      <c r="C55" s="13"/>
      <c r="D55" s="13"/>
      <c r="E55" s="13"/>
      <c r="F55" s="13"/>
      <c r="G55" s="13"/>
      <c r="H55" s="13"/>
      <c r="J55" s="2" t="s">
        <v>134</v>
      </c>
      <c r="K55" s="2">
        <f t="shared" ca="1" si="0"/>
        <v>0</v>
      </c>
    </row>
    <row r="56" spans="1:15" ht="33" customHeight="1">
      <c r="A56" s="24" t="s">
        <v>29</v>
      </c>
      <c r="B56" s="25"/>
      <c r="C56" s="25"/>
      <c r="D56" s="25"/>
      <c r="E56" s="25"/>
      <c r="F56" s="25"/>
      <c r="G56" s="25"/>
      <c r="H56" s="26"/>
      <c r="J56" s="2" t="s">
        <v>135</v>
      </c>
      <c r="K56" s="2">
        <f t="shared" ca="1" si="0"/>
        <v>0</v>
      </c>
    </row>
    <row r="57" spans="1:15" ht="33" customHeight="1">
      <c r="A57" s="219" t="s">
        <v>14</v>
      </c>
      <c r="B57" s="220"/>
      <c r="C57" s="220"/>
      <c r="D57" s="220"/>
      <c r="E57" s="220"/>
      <c r="F57" s="220"/>
      <c r="G57" s="220"/>
      <c r="H57" s="221"/>
      <c r="J57" s="2" t="s">
        <v>136</v>
      </c>
      <c r="K57" s="2">
        <f t="shared" ca="1" si="0"/>
        <v>0</v>
      </c>
      <c r="L57" s="4"/>
      <c r="M57" s="4"/>
      <c r="N57" s="4"/>
      <c r="O57" s="4"/>
    </row>
    <row r="58" spans="1:15" s="13" customFormat="1" ht="33" customHeight="1">
      <c r="A58" s="235" t="s">
        <v>242</v>
      </c>
      <c r="B58" s="236"/>
      <c r="C58" s="236"/>
      <c r="D58" s="236"/>
      <c r="E58" s="236"/>
      <c r="F58" s="236"/>
      <c r="G58" s="236"/>
      <c r="H58" s="237"/>
      <c r="J58" s="195" t="s">
        <v>137</v>
      </c>
      <c r="K58" s="195">
        <f ca="1">IF(ISERROR(INDIRECT(J58)),0,INDIRECT(J58))</f>
        <v>0</v>
      </c>
      <c r="L58" s="7"/>
      <c r="M58" s="7"/>
      <c r="N58" s="7"/>
      <c r="O58" s="7"/>
    </row>
    <row r="59" spans="1:15" ht="33" customHeight="1">
      <c r="A59" s="241" t="s">
        <v>17</v>
      </c>
      <c r="B59" s="242"/>
      <c r="C59" s="242"/>
      <c r="D59" s="242"/>
      <c r="E59" s="242"/>
      <c r="F59" s="242"/>
      <c r="G59" s="242"/>
      <c r="H59" s="243"/>
      <c r="J59" s="2" t="s">
        <v>143</v>
      </c>
      <c r="K59" s="2">
        <f ca="1">IF(ISERROR(INDIRECT(J59)),0,INDIRECT(J59))</f>
        <v>0</v>
      </c>
      <c r="L59" s="4"/>
      <c r="M59" s="4"/>
      <c r="N59" s="4"/>
      <c r="O59" s="4"/>
    </row>
    <row r="60" spans="1:15" s="13" customFormat="1" ht="33" customHeight="1">
      <c r="A60" s="235" t="s">
        <v>243</v>
      </c>
      <c r="B60" s="236"/>
      <c r="C60" s="236"/>
      <c r="D60" s="236"/>
      <c r="E60" s="236"/>
      <c r="F60" s="236"/>
      <c r="G60" s="236"/>
      <c r="H60" s="237"/>
      <c r="J60" s="7"/>
      <c r="K60" s="7"/>
      <c r="L60" s="7"/>
      <c r="M60" s="7"/>
      <c r="N60" s="7"/>
      <c r="O60" s="7"/>
    </row>
    <row r="61" spans="1:15" ht="33" customHeight="1">
      <c r="A61" s="219" t="s">
        <v>18</v>
      </c>
      <c r="B61" s="220"/>
      <c r="C61" s="220"/>
      <c r="D61" s="220"/>
      <c r="E61" s="220"/>
      <c r="F61" s="220"/>
      <c r="G61" s="220"/>
      <c r="H61" s="221"/>
      <c r="J61" s="4"/>
      <c r="K61" s="4"/>
      <c r="L61" s="4"/>
      <c r="M61" s="4"/>
      <c r="N61" s="4"/>
      <c r="O61" s="4"/>
    </row>
    <row r="62" spans="1:15" s="13" customFormat="1" ht="33" customHeight="1">
      <c r="A62" s="235" t="s">
        <v>155</v>
      </c>
      <c r="B62" s="236"/>
      <c r="C62" s="236"/>
      <c r="D62" s="236"/>
      <c r="E62" s="236"/>
      <c r="F62" s="236"/>
      <c r="G62" s="236"/>
      <c r="H62" s="237"/>
      <c r="J62" s="7"/>
      <c r="K62" s="7"/>
      <c r="L62" s="7"/>
      <c r="M62" s="7"/>
      <c r="N62" s="7"/>
      <c r="O62" s="7"/>
    </row>
    <row r="63" spans="1:15" ht="33" customHeight="1">
      <c r="A63" s="238" t="s">
        <v>9</v>
      </c>
      <c r="B63" s="239"/>
      <c r="C63" s="239"/>
      <c r="D63" s="239"/>
      <c r="E63" s="239"/>
      <c r="F63" s="239"/>
      <c r="G63" s="239"/>
      <c r="H63" s="240"/>
    </row>
    <row r="64" spans="1:15" ht="33" customHeight="1">
      <c r="A64" s="15" t="s">
        <v>10</v>
      </c>
      <c r="B64" s="16"/>
      <c r="C64" s="16"/>
      <c r="D64" s="16"/>
      <c r="E64" s="16"/>
      <c r="F64" s="16"/>
      <c r="G64" s="16"/>
      <c r="H64" s="17"/>
    </row>
    <row r="65" spans="1:10" ht="33" customHeight="1">
      <c r="A65" s="18" t="s">
        <v>24</v>
      </c>
      <c r="B65" s="16"/>
      <c r="C65" s="16"/>
      <c r="D65" s="16"/>
      <c r="E65" s="16"/>
      <c r="F65" s="16"/>
      <c r="G65" s="16"/>
      <c r="H65" s="17"/>
    </row>
    <row r="66" spans="1:10" ht="33" customHeight="1">
      <c r="A66" s="15" t="s">
        <v>11</v>
      </c>
      <c r="B66" s="16"/>
      <c r="C66" s="16"/>
      <c r="D66" s="16"/>
      <c r="E66" s="16"/>
      <c r="F66" s="16"/>
      <c r="G66" s="16"/>
      <c r="H66" s="17"/>
    </row>
    <row r="67" spans="1:10" ht="33" customHeight="1">
      <c r="A67" s="30" t="s">
        <v>30</v>
      </c>
      <c r="B67" s="31"/>
      <c r="C67" s="31"/>
      <c r="D67" s="31"/>
      <c r="E67" s="32"/>
      <c r="F67" s="16"/>
      <c r="G67" s="16"/>
      <c r="H67" s="17"/>
      <c r="J67" s="19"/>
    </row>
    <row r="68" spans="1:10" ht="33" customHeight="1">
      <c r="A68" s="34" t="s">
        <v>28</v>
      </c>
      <c r="B68" s="228">
        <f xml:space="preserve"> 設計書!合計</f>
        <v>0</v>
      </c>
      <c r="C68" s="228"/>
      <c r="D68" s="228"/>
      <c r="E68" s="228"/>
      <c r="F68" s="16"/>
      <c r="G68" s="16"/>
      <c r="H68" s="17"/>
    </row>
    <row r="69" spans="1:10" ht="33" customHeight="1">
      <c r="A69" s="20"/>
      <c r="B69" s="16"/>
      <c r="C69" s="16"/>
      <c r="D69" s="16"/>
      <c r="E69" s="16"/>
      <c r="F69" s="16"/>
      <c r="G69" s="16"/>
      <c r="H69" s="17"/>
    </row>
    <row r="70" spans="1:10" ht="33" customHeight="1">
      <c r="A70" s="20"/>
      <c r="B70" s="16"/>
      <c r="C70" s="16"/>
      <c r="D70" s="16"/>
      <c r="E70" s="16"/>
      <c r="F70" s="16"/>
      <c r="G70" s="16"/>
      <c r="H70" s="17"/>
    </row>
    <row r="71" spans="1:10" ht="33" customHeight="1">
      <c r="A71" s="20"/>
      <c r="B71" s="16"/>
      <c r="C71" s="16"/>
      <c r="D71" s="16"/>
      <c r="E71" s="16"/>
      <c r="F71" s="16"/>
      <c r="G71" s="16"/>
      <c r="H71" s="17"/>
    </row>
    <row r="72" spans="1:10" ht="33" customHeight="1">
      <c r="A72" s="20"/>
      <c r="B72" s="16"/>
      <c r="C72" s="16"/>
      <c r="D72" s="16"/>
      <c r="E72" s="16"/>
      <c r="F72" s="16"/>
      <c r="G72" s="16"/>
      <c r="H72" s="17"/>
    </row>
    <row r="73" spans="1:10" ht="33" customHeight="1">
      <c r="A73" s="20"/>
      <c r="B73" s="16"/>
      <c r="C73" s="16"/>
      <c r="D73" s="16"/>
      <c r="E73" s="16"/>
      <c r="F73" s="16"/>
      <c r="G73" s="16"/>
      <c r="H73" s="17"/>
    </row>
    <row r="74" spans="1:10" ht="33" customHeight="1">
      <c r="A74" s="20"/>
      <c r="B74" s="16"/>
      <c r="C74" s="16"/>
      <c r="D74" s="16"/>
      <c r="E74" s="16"/>
      <c r="F74" s="16"/>
      <c r="G74" s="16"/>
      <c r="H74" s="17"/>
    </row>
    <row r="75" spans="1:10" ht="33" customHeight="1">
      <c r="A75" s="20"/>
      <c r="B75" s="16"/>
      <c r="C75" s="16"/>
      <c r="D75" s="16"/>
      <c r="E75" s="16"/>
      <c r="F75" s="16"/>
      <c r="G75" s="16"/>
      <c r="H75" s="17"/>
    </row>
    <row r="76" spans="1:10" ht="33" customHeight="1">
      <c r="A76" s="20"/>
      <c r="B76" s="16"/>
      <c r="C76" s="16"/>
      <c r="D76" s="16"/>
      <c r="E76" s="16"/>
      <c r="F76" s="16"/>
      <c r="G76" s="16"/>
      <c r="H76" s="17"/>
    </row>
    <row r="77" spans="1:10" ht="33" customHeight="1">
      <c r="A77" s="20"/>
      <c r="B77" s="16"/>
      <c r="C77" s="16"/>
      <c r="D77" s="16"/>
      <c r="E77" s="16"/>
      <c r="F77" s="16"/>
      <c r="G77" s="16"/>
      <c r="H77" s="17"/>
    </row>
    <row r="78" spans="1:10" ht="33" customHeight="1">
      <c r="A78" s="21"/>
      <c r="B78" s="22"/>
      <c r="C78" s="22"/>
      <c r="D78" s="22"/>
      <c r="E78" s="22"/>
      <c r="F78" s="22"/>
      <c r="G78" s="22"/>
      <c r="H78" s="23"/>
    </row>
    <row r="79" spans="1:10">
      <c r="A79" s="13"/>
      <c r="B79" s="13"/>
      <c r="C79" s="13"/>
      <c r="D79" s="13"/>
      <c r="E79" s="13"/>
      <c r="F79" s="13"/>
      <c r="G79" s="13"/>
      <c r="H79" s="13"/>
    </row>
  </sheetData>
  <mergeCells count="22">
    <mergeCell ref="B68:E68"/>
    <mergeCell ref="A12:H13"/>
    <mergeCell ref="A46:H47"/>
    <mergeCell ref="A61:H61"/>
    <mergeCell ref="A60:H60"/>
    <mergeCell ref="A58:H58"/>
    <mergeCell ref="C40:F40"/>
    <mergeCell ref="A33:B33"/>
    <mergeCell ref="A63:H63"/>
    <mergeCell ref="A59:H59"/>
    <mergeCell ref="A62:H62"/>
    <mergeCell ref="C28:G29"/>
    <mergeCell ref="C33:G34"/>
    <mergeCell ref="A37:B37"/>
    <mergeCell ref="A40:B40"/>
    <mergeCell ref="A28:B28"/>
    <mergeCell ref="A22:B22"/>
    <mergeCell ref="A57:H57"/>
    <mergeCell ref="G2:H2"/>
    <mergeCell ref="G3:H3"/>
    <mergeCell ref="C22:G25"/>
    <mergeCell ref="C37:F37"/>
  </mergeCells>
  <phoneticPr fontId="2"/>
  <pageMargins left="1.1023622047244095" right="0.51181102362204722" top="0.82677165354330717" bottom="0.59055118110236227" header="0.51181102362204722" footer="0.51181102362204722"/>
  <pageSetup paperSize="9" fitToHeight="2" orientation="portrait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3"/>
  <sheetViews>
    <sheetView showZeros="0" view="pageBreakPreview" zoomScaleNormal="100" workbookViewId="0">
      <selection activeCell="H20" sqref="H20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8" width="10.6640625" style="115" customWidth="1"/>
    <col min="9" max="9" width="22.44140625" style="116" customWidth="1"/>
    <col min="10" max="11" width="37.33203125" style="115" customWidth="1"/>
    <col min="12" max="12" width="100.6640625" style="116" customWidth="1"/>
    <col min="13" max="16384" width="9" style="115"/>
  </cols>
  <sheetData>
    <row r="1" spans="1:13" ht="19.8" thickBot="1">
      <c r="B1" s="114" t="s">
        <v>74</v>
      </c>
      <c r="C1" s="115" t="str">
        <f>"("&amp;表紙等_署用!H1&amp;")"</f>
        <v>(№ 8-12)</v>
      </c>
      <c r="I1" s="117" t="s">
        <v>234</v>
      </c>
      <c r="J1" s="301" t="s">
        <v>141</v>
      </c>
      <c r="K1" s="301"/>
      <c r="L1" s="301"/>
    </row>
    <row r="2" spans="1:13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14"/>
      <c r="J2" s="318" t="s">
        <v>75</v>
      </c>
      <c r="K2" s="308" t="s">
        <v>67</v>
      </c>
      <c r="L2" s="311" t="s">
        <v>68</v>
      </c>
    </row>
    <row r="3" spans="1:13" ht="39.6">
      <c r="B3" s="319"/>
      <c r="C3" s="309"/>
      <c r="D3" s="312"/>
      <c r="E3" s="312" t="s">
        <v>70</v>
      </c>
      <c r="F3" s="291" t="s">
        <v>71</v>
      </c>
      <c r="G3" s="123" t="s">
        <v>168</v>
      </c>
      <c r="H3" s="123" t="s">
        <v>172</v>
      </c>
      <c r="I3" s="293" t="s">
        <v>72</v>
      </c>
      <c r="J3" s="319"/>
      <c r="K3" s="309"/>
      <c r="L3" s="312"/>
    </row>
    <row r="4" spans="1:13" ht="13.8" thickBot="1">
      <c r="B4" s="320"/>
      <c r="C4" s="310"/>
      <c r="D4" s="313"/>
      <c r="E4" s="313"/>
      <c r="F4" s="292"/>
      <c r="G4" s="125" t="s">
        <v>158</v>
      </c>
      <c r="H4" s="125" t="s">
        <v>158</v>
      </c>
      <c r="I4" s="294"/>
      <c r="J4" s="320"/>
      <c r="K4" s="310"/>
      <c r="L4" s="313"/>
    </row>
    <row r="5" spans="1:13" ht="118.8">
      <c r="A5" s="216">
        <v>1</v>
      </c>
      <c r="B5" s="118" t="str">
        <f>J5</f>
        <v>第30-1-0075</v>
      </c>
      <c r="C5" s="119" t="str">
        <f>K5</f>
        <v>国道54号</v>
      </c>
      <c r="D5" s="119" t="str">
        <f>L5</f>
        <v>広島市中区西白島町15番南東角先から同市安佐北区口田南1丁目32番6号先までの間の道路の西側（同市東区牛田新町2丁目2番1号先（大芝水門東交差点）から同区牛田新町3丁目4番16号先（祇園新橋南詰交差点）までの600メートルの間を除く。）</v>
      </c>
      <c r="E5" s="119" t="s">
        <v>212</v>
      </c>
      <c r="F5" s="119">
        <v>8</v>
      </c>
      <c r="G5" s="119">
        <v>136</v>
      </c>
      <c r="H5" s="119"/>
      <c r="I5" s="127"/>
      <c r="J5" s="118" t="s">
        <v>209</v>
      </c>
      <c r="K5" s="119" t="s">
        <v>210</v>
      </c>
      <c r="L5" s="119" t="s">
        <v>235</v>
      </c>
      <c r="M5" s="115" t="str">
        <f>ASC(I5)</f>
        <v/>
      </c>
    </row>
    <row r="6" spans="1:13" ht="39.6">
      <c r="A6" s="216">
        <f ca="1">IF(D5="","",IF(D6="〃",A5,A5+1))</f>
        <v>1</v>
      </c>
      <c r="B6" s="128" t="str">
        <f t="shared" ref="B6:D9" ca="1" si="0">IF(OFFSET(J6,-1,)=J6,"〃",J6)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214</v>
      </c>
      <c r="F6" s="122">
        <v>16</v>
      </c>
      <c r="G6" s="122">
        <v>324</v>
      </c>
      <c r="H6" s="122"/>
      <c r="I6" s="129"/>
      <c r="J6" s="128" t="s">
        <v>209</v>
      </c>
      <c r="K6" s="122" t="s">
        <v>210</v>
      </c>
      <c r="L6" s="122" t="s">
        <v>235</v>
      </c>
      <c r="M6" s="115" t="str">
        <f>ASC(I6)</f>
        <v/>
      </c>
    </row>
    <row r="7" spans="1:13" ht="39.6">
      <c r="A7" s="216">
        <f t="shared" ref="A7:A9" ca="1" si="1">IF(D6="","",IF(D7="〃",A6,A6+1))</f>
        <v>1</v>
      </c>
      <c r="B7" s="128" t="str">
        <f t="shared" ref="B7:B8" ca="1" si="2">IF(OFFSET(J7,-1,)=J7,"〃",J7)</f>
        <v>〃</v>
      </c>
      <c r="C7" s="122" t="str">
        <f t="shared" ref="C7:C8" ca="1" si="3">IF(OFFSET(K7,-1,)=K7,"〃",K7)</f>
        <v>〃</v>
      </c>
      <c r="D7" s="122" t="str">
        <f t="shared" ref="D7:D8" ca="1" si="4">IF(OFFSET(L7,-1,)=L7,"〃",L7)</f>
        <v>〃</v>
      </c>
      <c r="E7" s="122" t="s">
        <v>236</v>
      </c>
      <c r="F7" s="122">
        <v>1</v>
      </c>
      <c r="G7" s="122">
        <v>18</v>
      </c>
      <c r="H7" s="122"/>
      <c r="I7" s="129"/>
      <c r="J7" s="128" t="s">
        <v>209</v>
      </c>
      <c r="K7" s="122" t="s">
        <v>210</v>
      </c>
      <c r="L7" s="122" t="s">
        <v>235</v>
      </c>
      <c r="M7" s="115" t="str">
        <f t="shared" ref="M7:M8" si="5">ASC(I7)</f>
        <v/>
      </c>
    </row>
    <row r="8" spans="1:13" ht="39.6">
      <c r="A8" s="216">
        <f t="shared" ca="1" si="1"/>
        <v>1</v>
      </c>
      <c r="B8" s="128" t="str">
        <f t="shared" ca="1" si="2"/>
        <v>〃</v>
      </c>
      <c r="C8" s="122" t="str">
        <f t="shared" ca="1" si="3"/>
        <v>〃</v>
      </c>
      <c r="D8" s="122" t="str">
        <f t="shared" ca="1" si="4"/>
        <v>〃</v>
      </c>
      <c r="E8" s="122" t="s">
        <v>216</v>
      </c>
      <c r="F8" s="122">
        <v>4</v>
      </c>
      <c r="G8" s="122"/>
      <c r="H8" s="122">
        <v>72</v>
      </c>
      <c r="I8" s="129" t="s">
        <v>237</v>
      </c>
      <c r="J8" s="128" t="s">
        <v>209</v>
      </c>
      <c r="K8" s="122" t="s">
        <v>210</v>
      </c>
      <c r="L8" s="122" t="s">
        <v>235</v>
      </c>
      <c r="M8" s="115" t="str">
        <f t="shared" si="5"/>
        <v>ﾊﾞｽ専用7-9 17-19署担当者確認</v>
      </c>
    </row>
    <row r="9" spans="1:13" ht="40.200000000000003" thickBot="1">
      <c r="A9" s="216">
        <f t="shared" ca="1" si="1"/>
        <v>1</v>
      </c>
      <c r="B9" s="128" t="str">
        <f t="shared" ca="1" si="0"/>
        <v>〃</v>
      </c>
      <c r="C9" s="122" t="str">
        <f t="shared" ca="1" si="0"/>
        <v>〃</v>
      </c>
      <c r="D9" s="122" t="str">
        <f t="shared" ca="1" si="0"/>
        <v>〃</v>
      </c>
      <c r="E9" s="123" t="s">
        <v>238</v>
      </c>
      <c r="F9" s="123">
        <v>1</v>
      </c>
      <c r="G9" s="123"/>
      <c r="H9" s="123">
        <v>18</v>
      </c>
      <c r="I9" s="130" t="s">
        <v>239</v>
      </c>
      <c r="J9" s="148" t="s">
        <v>209</v>
      </c>
      <c r="K9" s="123" t="s">
        <v>210</v>
      </c>
      <c r="L9" s="123" t="s">
        <v>235</v>
      </c>
      <c r="M9" s="115" t="str">
        <f>ASC(I9)</f>
        <v>既存のもの削除</v>
      </c>
    </row>
    <row r="10" spans="1:13" ht="16.2">
      <c r="B10" s="295" t="str">
        <f>警察署名</f>
        <v>広島東</v>
      </c>
      <c r="C10" s="296"/>
      <c r="D10" s="299" t="s">
        <v>76</v>
      </c>
      <c r="E10" s="149">
        <v>1</v>
      </c>
      <c r="F10" s="150"/>
      <c r="G10" s="151">
        <f>IF(ISERROR(FIND("図示", G3)), IF(ISERROR(FIND("削除", G3)), SUMPRODUCT((ISNUMBER(FIND("横断歩道　実線",$E5:$E9)))*(G5:G9&lt;&gt;""), $F5:$F9), 0), SUMIF(G5:G9,"&gt;0",$F5:$F9))</f>
        <v>25</v>
      </c>
      <c r="H10" s="151">
        <f>IF(ISERROR(FIND("図示", H3)), IF(ISERROR(FIND("削除", H3)), SUMPRODUCT((ISNUMBER(FIND("横断歩道　実線",$E5:$E9)))*(H5:H9&lt;&gt;""), $F5:$F9), 0), SUMIF(H5:H9,"&gt;0",$F5:$F9))</f>
        <v>0</v>
      </c>
      <c r="I10" s="131"/>
      <c r="J10" s="295"/>
      <c r="K10" s="296"/>
      <c r="L10" s="299"/>
    </row>
    <row r="11" spans="1:13" ht="16.8" thickBot="1">
      <c r="B11" s="297"/>
      <c r="C11" s="298"/>
      <c r="D11" s="300"/>
      <c r="E11" s="152"/>
      <c r="F11" s="153"/>
      <c r="G11" s="154">
        <f>SUM(G5:G9)</f>
        <v>478</v>
      </c>
      <c r="H11" s="154">
        <f>SUM(H5:H9)</f>
        <v>90</v>
      </c>
      <c r="I11" s="132"/>
      <c r="J11" s="316"/>
      <c r="K11" s="317"/>
      <c r="L11" s="315"/>
    </row>
    <row r="12" spans="1:13" ht="16.2" hidden="1">
      <c r="B12" s="295" t="str">
        <f>警察署名</f>
        <v>広島東</v>
      </c>
      <c r="C12" s="296"/>
      <c r="D12" s="299" t="s">
        <v>77</v>
      </c>
      <c r="E12" s="149">
        <f>場所表_広島東_新規!新規合計+更新合計</f>
        <v>1</v>
      </c>
      <c r="F12" s="150"/>
      <c r="G12" s="151">
        <f>G10</f>
        <v>25</v>
      </c>
      <c r="H12" s="151">
        <f>H10</f>
        <v>0</v>
      </c>
      <c r="I12" s="131"/>
      <c r="J12" s="316"/>
      <c r="K12" s="317"/>
      <c r="L12" s="315"/>
    </row>
    <row r="13" spans="1:13" ht="16.8" hidden="1" thickBot="1">
      <c r="B13" s="297"/>
      <c r="C13" s="298"/>
      <c r="D13" s="300"/>
      <c r="E13" s="152"/>
      <c r="F13" s="153"/>
      <c r="G13" s="154">
        <f>G11</f>
        <v>478</v>
      </c>
      <c r="H13" s="154">
        <f>H11</f>
        <v>90</v>
      </c>
      <c r="I13" s="132"/>
      <c r="J13" s="316"/>
      <c r="K13" s="317"/>
      <c r="L13" s="315"/>
    </row>
  </sheetData>
  <mergeCells count="19">
    <mergeCell ref="D10:D11"/>
    <mergeCell ref="J10:K11"/>
    <mergeCell ref="L10:L11"/>
    <mergeCell ref="B12:C13"/>
    <mergeCell ref="D12:D13"/>
    <mergeCell ref="J12:K13"/>
    <mergeCell ref="L12:L13"/>
    <mergeCell ref="J1:L1"/>
    <mergeCell ref="B2:B4"/>
    <mergeCell ref="C2:C4"/>
    <mergeCell ref="D2:D4"/>
    <mergeCell ref="G2:I2"/>
    <mergeCell ref="J2:J4"/>
    <mergeCell ref="K2:K4"/>
    <mergeCell ref="L2:L4"/>
    <mergeCell ref="E3:E4"/>
    <mergeCell ref="F3:F4"/>
    <mergeCell ref="I3:I4"/>
    <mergeCell ref="B10:C11"/>
  </mergeCells>
  <phoneticPr fontId="2"/>
  <conditionalFormatting sqref="A5:A9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Zeros="0" view="pageBreakPreview" zoomScale="115" zoomScaleNormal="100" zoomScaleSheetLayoutView="115" workbookViewId="0">
      <selection activeCell="A58" sqref="A58:I58"/>
    </sheetView>
  </sheetViews>
  <sheetFormatPr defaultColWidth="9" defaultRowHeight="13.2"/>
  <cols>
    <col min="1" max="1" width="11.6640625" style="1" customWidth="1"/>
    <col min="2" max="2" width="10.6640625" style="1" customWidth="1"/>
    <col min="3" max="4" width="9.6640625" style="1" customWidth="1"/>
    <col min="5" max="5" width="9" style="1"/>
    <col min="6" max="6" width="8.6640625" style="1" customWidth="1"/>
    <col min="7" max="7" width="8.44140625" style="1" customWidth="1"/>
    <col min="8" max="8" width="8.21875" style="1" customWidth="1"/>
    <col min="9" max="9" width="6.88671875" style="1" customWidth="1"/>
    <col min="10" max="10" width="9" style="1"/>
    <col min="11" max="11" width="13.88671875" style="1" bestFit="1" customWidth="1"/>
    <col min="12" max="16384" width="9" style="1"/>
  </cols>
  <sheetData>
    <row r="1" spans="1:16" ht="17.25" customHeight="1">
      <c r="A1" s="160"/>
      <c r="H1" s="170"/>
      <c r="I1" s="167" t="str">
        <f>表紙等_署用!H1</f>
        <v>№ 8-12</v>
      </c>
    </row>
    <row r="2" spans="1:16">
      <c r="A2" s="14" t="s">
        <v>0</v>
      </c>
      <c r="B2" s="14" t="s">
        <v>1</v>
      </c>
      <c r="C2" s="14" t="s">
        <v>2</v>
      </c>
      <c r="D2" s="14" t="s">
        <v>31</v>
      </c>
      <c r="E2" s="14" t="s">
        <v>3</v>
      </c>
      <c r="F2" s="14" t="s">
        <v>4</v>
      </c>
      <c r="G2" s="14" t="s">
        <v>140</v>
      </c>
      <c r="H2" s="245" t="str">
        <f xml:space="preserve"> 表紙等_署用!G2</f>
        <v>令和 8 年 7 月</v>
      </c>
      <c r="I2" s="246"/>
    </row>
    <row r="3" spans="1:16" ht="54" customHeight="1">
      <c r="A3" s="2"/>
      <c r="B3" s="2"/>
      <c r="C3" s="2"/>
      <c r="D3" s="2"/>
      <c r="E3" s="2"/>
      <c r="F3" s="2"/>
      <c r="G3" s="2"/>
      <c r="H3" s="224" t="s">
        <v>146</v>
      </c>
      <c r="I3" s="225"/>
    </row>
    <row r="4" spans="1:16">
      <c r="A4" s="3"/>
      <c r="B4" s="4"/>
      <c r="C4" s="4"/>
      <c r="D4" s="4"/>
      <c r="E4" s="4"/>
      <c r="F4" s="4"/>
      <c r="G4" s="4"/>
      <c r="H4" s="4"/>
      <c r="I4" s="5"/>
    </row>
    <row r="5" spans="1:16">
      <c r="A5" s="6"/>
      <c r="B5" s="7"/>
      <c r="C5" s="7"/>
      <c r="D5" s="7"/>
      <c r="E5" s="7"/>
      <c r="F5" s="7"/>
      <c r="G5" s="7"/>
      <c r="H5" s="7"/>
      <c r="I5" s="8"/>
      <c r="K5" s="4"/>
      <c r="L5" s="4"/>
      <c r="M5" s="4"/>
      <c r="N5" s="4"/>
      <c r="O5" s="4"/>
      <c r="P5" s="4"/>
    </row>
    <row r="6" spans="1:16">
      <c r="A6" s="6"/>
      <c r="B6" s="7"/>
      <c r="C6" s="7"/>
      <c r="D6" s="7"/>
      <c r="E6" s="7"/>
      <c r="F6" s="7"/>
      <c r="G6" s="7"/>
      <c r="H6" s="7"/>
      <c r="I6" s="8"/>
      <c r="K6" s="4"/>
      <c r="L6" s="4"/>
      <c r="M6" s="4"/>
      <c r="N6" s="4"/>
      <c r="O6" s="4"/>
      <c r="P6" s="4"/>
    </row>
    <row r="7" spans="1:16">
      <c r="A7" s="6"/>
      <c r="B7" s="7"/>
      <c r="C7" s="7"/>
      <c r="D7" s="7"/>
      <c r="E7" s="7"/>
      <c r="F7" s="7"/>
      <c r="G7" s="7"/>
      <c r="H7" s="7"/>
      <c r="I7" s="8"/>
      <c r="K7" s="4"/>
      <c r="L7" s="4"/>
      <c r="M7" s="4"/>
      <c r="N7" s="4"/>
      <c r="O7" s="4"/>
      <c r="P7" s="4"/>
    </row>
    <row r="8" spans="1:16">
      <c r="A8" s="6"/>
      <c r="B8" s="7"/>
      <c r="C8" s="7"/>
      <c r="D8" s="7"/>
      <c r="E8" s="7"/>
      <c r="F8" s="7"/>
      <c r="G8" s="7"/>
      <c r="H8" s="7"/>
      <c r="I8" s="8"/>
      <c r="K8" s="4"/>
      <c r="L8" s="4"/>
      <c r="M8" s="4"/>
      <c r="N8" s="4"/>
      <c r="O8" s="4"/>
      <c r="P8" s="4"/>
    </row>
    <row r="9" spans="1:16">
      <c r="A9" s="6"/>
      <c r="B9" s="7"/>
      <c r="C9" s="7"/>
      <c r="D9" s="7"/>
      <c r="E9" s="7"/>
      <c r="F9" s="7"/>
      <c r="G9" s="7"/>
      <c r="H9" s="7"/>
      <c r="I9" s="8"/>
    </row>
    <row r="10" spans="1:16">
      <c r="A10" s="6"/>
      <c r="B10" s="7"/>
      <c r="C10" s="7"/>
      <c r="D10" s="7"/>
      <c r="E10" s="7"/>
      <c r="F10" s="7"/>
      <c r="G10" s="7"/>
      <c r="H10" s="7"/>
      <c r="I10" s="8"/>
    </row>
    <row r="11" spans="1:16" ht="13.5" customHeight="1">
      <c r="A11" s="6"/>
      <c r="B11" s="7"/>
      <c r="C11" s="7"/>
      <c r="D11" s="7"/>
      <c r="E11" s="7"/>
      <c r="F11" s="7"/>
      <c r="G11" s="7"/>
      <c r="H11" s="7"/>
      <c r="I11" s="8"/>
    </row>
    <row r="12" spans="1:16" ht="13.5" customHeight="1">
      <c r="A12" s="229" t="s">
        <v>5</v>
      </c>
      <c r="B12" s="230"/>
      <c r="C12" s="230"/>
      <c r="D12" s="230"/>
      <c r="E12" s="230"/>
      <c r="F12" s="230"/>
      <c r="G12" s="230"/>
      <c r="H12" s="230"/>
      <c r="I12" s="231"/>
    </row>
    <row r="13" spans="1:16" ht="13.5" customHeight="1">
      <c r="A13" s="229"/>
      <c r="B13" s="230"/>
      <c r="C13" s="230"/>
      <c r="D13" s="230"/>
      <c r="E13" s="230"/>
      <c r="F13" s="230"/>
      <c r="G13" s="230"/>
      <c r="H13" s="230"/>
      <c r="I13" s="231"/>
    </row>
    <row r="14" spans="1:16">
      <c r="A14" s="6"/>
      <c r="B14" s="7"/>
      <c r="C14" s="7"/>
      <c r="D14" s="7"/>
      <c r="E14" s="7"/>
      <c r="F14" s="7"/>
      <c r="G14" s="7"/>
      <c r="H14" s="7"/>
      <c r="I14" s="8"/>
    </row>
    <row r="15" spans="1:16">
      <c r="A15" s="6"/>
      <c r="B15" s="7"/>
      <c r="C15" s="7"/>
      <c r="D15" s="7"/>
      <c r="E15" s="7"/>
      <c r="F15" s="7"/>
      <c r="G15" s="7"/>
      <c r="H15" s="7"/>
      <c r="I15" s="8"/>
    </row>
    <row r="16" spans="1:16">
      <c r="A16" s="6"/>
      <c r="B16" s="7"/>
      <c r="C16" s="7"/>
      <c r="D16" s="7"/>
      <c r="E16" s="7"/>
      <c r="F16" s="7"/>
      <c r="G16" s="7"/>
      <c r="H16" s="7"/>
      <c r="I16" s="8"/>
    </row>
    <row r="17" spans="1:10">
      <c r="A17" s="6"/>
      <c r="B17" s="7"/>
      <c r="C17" s="7"/>
      <c r="D17" s="7"/>
      <c r="E17" s="7"/>
      <c r="F17" s="7"/>
      <c r="G17" s="7"/>
      <c r="H17" s="7"/>
      <c r="I17" s="8"/>
    </row>
    <row r="18" spans="1:10">
      <c r="A18" s="6"/>
      <c r="B18" s="7"/>
      <c r="C18" s="7"/>
      <c r="D18" s="7"/>
      <c r="E18" s="7"/>
      <c r="F18" s="7"/>
      <c r="G18" s="7"/>
      <c r="H18" s="7"/>
      <c r="I18" s="8"/>
    </row>
    <row r="19" spans="1:10">
      <c r="A19" s="6"/>
      <c r="B19" s="7"/>
      <c r="C19" s="7"/>
      <c r="D19" s="7"/>
      <c r="E19" s="7"/>
      <c r="F19" s="7"/>
      <c r="G19" s="7"/>
      <c r="H19" s="7"/>
      <c r="I19" s="8"/>
    </row>
    <row r="20" spans="1:10">
      <c r="A20" s="6"/>
      <c r="B20" s="7"/>
      <c r="C20" s="7"/>
      <c r="D20" s="7"/>
      <c r="E20" s="7"/>
      <c r="F20" s="7"/>
      <c r="G20" s="7"/>
      <c r="H20" s="7"/>
      <c r="I20" s="8"/>
    </row>
    <row r="21" spans="1:10">
      <c r="A21" s="6"/>
      <c r="B21" s="7"/>
      <c r="C21" s="7"/>
      <c r="D21" s="7"/>
      <c r="E21" s="7"/>
      <c r="F21" s="7"/>
      <c r="G21" s="7"/>
      <c r="H21" s="7"/>
      <c r="I21" s="8"/>
    </row>
    <row r="22" spans="1:10" ht="16.2">
      <c r="A22" s="217" t="s">
        <v>6</v>
      </c>
      <c r="B22" s="218"/>
      <c r="C22" s="226" t="str">
        <f xml:space="preserve"> 表紙等_署用!工事名称</f>
        <v>広島市中区江波西ほか道路標示工事</v>
      </c>
      <c r="D22" s="226"/>
      <c r="E22" s="226"/>
      <c r="F22" s="226"/>
      <c r="G22" s="226"/>
      <c r="H22" s="226"/>
      <c r="I22" s="8"/>
    </row>
    <row r="23" spans="1:10" ht="17.25" customHeight="1">
      <c r="A23" s="6"/>
      <c r="B23" s="7"/>
      <c r="C23" s="226"/>
      <c r="D23" s="226"/>
      <c r="E23" s="226"/>
      <c r="F23" s="226"/>
      <c r="G23" s="226"/>
      <c r="H23" s="226"/>
      <c r="I23" s="27"/>
      <c r="J23" s="9"/>
    </row>
    <row r="24" spans="1:10" ht="13.5" customHeight="1">
      <c r="A24" s="6"/>
      <c r="B24" s="7"/>
      <c r="C24" s="226"/>
      <c r="D24" s="226"/>
      <c r="E24" s="226"/>
      <c r="F24" s="226"/>
      <c r="G24" s="226"/>
      <c r="H24" s="226"/>
      <c r="I24" s="8"/>
    </row>
    <row r="25" spans="1:10" ht="3.75" customHeight="1">
      <c r="A25" s="6"/>
      <c r="B25" s="7"/>
      <c r="C25" s="226"/>
      <c r="D25" s="226"/>
      <c r="E25" s="226"/>
      <c r="F25" s="226"/>
      <c r="G25" s="226"/>
      <c r="H25" s="226"/>
      <c r="I25" s="8"/>
    </row>
    <row r="26" spans="1:10" ht="9.75" customHeight="1">
      <c r="A26" s="6"/>
      <c r="B26" s="7"/>
      <c r="C26" s="7"/>
      <c r="D26" s="7"/>
      <c r="E26" s="7"/>
      <c r="F26" s="7"/>
      <c r="G26" s="7"/>
      <c r="H26" s="7"/>
      <c r="I26" s="8"/>
    </row>
    <row r="27" spans="1:10">
      <c r="A27" s="6"/>
      <c r="B27" s="7"/>
      <c r="C27" s="7"/>
      <c r="D27" s="7"/>
      <c r="E27" s="7"/>
      <c r="F27" s="7"/>
      <c r="G27" s="7"/>
      <c r="H27" s="7"/>
      <c r="I27" s="8"/>
    </row>
    <row r="28" spans="1:10" ht="17.25" customHeight="1">
      <c r="A28" s="217" t="s">
        <v>7</v>
      </c>
      <c r="B28" s="218"/>
      <c r="C28" s="244" t="str">
        <f xml:space="preserve"> 表紙等_署用!工事場所</f>
        <v>広島市中区江波西2丁目7番北東角先</v>
      </c>
      <c r="D28" s="244"/>
      <c r="E28" s="244"/>
      <c r="F28" s="244"/>
      <c r="G28" s="244"/>
      <c r="H28" s="244"/>
      <c r="I28" s="8"/>
    </row>
    <row r="29" spans="1:10" ht="16.2">
      <c r="A29" s="35"/>
      <c r="B29" s="36"/>
      <c r="C29" s="244"/>
      <c r="D29" s="244"/>
      <c r="E29" s="244"/>
      <c r="F29" s="244"/>
      <c r="G29" s="244"/>
      <c r="H29" s="244"/>
      <c r="I29" s="8"/>
    </row>
    <row r="30" spans="1:10" ht="16.2">
      <c r="A30" s="6"/>
      <c r="B30" s="7"/>
      <c r="C30" s="7"/>
      <c r="D30" s="7"/>
      <c r="E30" s="7"/>
      <c r="F30" s="28"/>
      <c r="G30" s="33"/>
      <c r="H30" s="33" t="str">
        <f ca="1" xml:space="preserve"> 表紙等_署用!G30</f>
        <v>ほか 14 か所</v>
      </c>
      <c r="I30" s="29"/>
    </row>
    <row r="31" spans="1:10">
      <c r="A31" s="6"/>
      <c r="B31" s="7"/>
      <c r="C31" s="7"/>
      <c r="D31" s="7"/>
      <c r="E31" s="7"/>
      <c r="F31" s="7"/>
      <c r="G31" s="7"/>
      <c r="H31" s="7"/>
      <c r="I31" s="8"/>
    </row>
    <row r="32" spans="1:10">
      <c r="A32" s="6"/>
      <c r="B32" s="7"/>
      <c r="C32" s="7"/>
      <c r="D32" s="7"/>
      <c r="E32" s="7"/>
      <c r="F32" s="7"/>
      <c r="G32" s="7"/>
      <c r="H32" s="7"/>
      <c r="I32" s="8"/>
    </row>
    <row r="33" spans="1:9" ht="16.2">
      <c r="A33" s="217" t="s">
        <v>12</v>
      </c>
      <c r="B33" s="218"/>
      <c r="C33" s="244" t="str">
        <f>表紙等_署用!工事期間</f>
        <v>契約日の翌日から令和８年12月25日までの間</v>
      </c>
      <c r="D33" s="244"/>
      <c r="E33" s="244"/>
      <c r="F33" s="244"/>
      <c r="G33" s="244"/>
      <c r="H33" s="244"/>
      <c r="I33" s="8"/>
    </row>
    <row r="34" spans="1:9" ht="18.75" customHeight="1">
      <c r="A34" s="6"/>
      <c r="B34" s="7"/>
      <c r="C34" s="244"/>
      <c r="D34" s="244"/>
      <c r="E34" s="244"/>
      <c r="F34" s="244"/>
      <c r="G34" s="244"/>
      <c r="H34" s="244"/>
      <c r="I34" s="8"/>
    </row>
    <row r="35" spans="1:9">
      <c r="A35" s="6"/>
      <c r="B35" s="7"/>
      <c r="C35" s="7"/>
      <c r="D35" s="7"/>
      <c r="E35" s="7"/>
      <c r="F35" s="7"/>
      <c r="G35" s="7"/>
      <c r="H35" s="7"/>
      <c r="I35" s="8"/>
    </row>
    <row r="36" spans="1:9">
      <c r="A36" s="6"/>
      <c r="B36" s="7"/>
      <c r="C36" s="7"/>
      <c r="D36" s="7"/>
      <c r="E36" s="7"/>
      <c r="F36" s="7"/>
      <c r="G36" s="7"/>
      <c r="H36" s="7"/>
      <c r="I36" s="8"/>
    </row>
    <row r="37" spans="1:9" ht="16.2">
      <c r="A37" s="217" t="s">
        <v>147</v>
      </c>
      <c r="B37" s="218"/>
      <c r="C37" s="227" t="str">
        <f>表紙等_署用!監督員</f>
        <v>高山　航輝</v>
      </c>
      <c r="D37" s="227"/>
      <c r="E37" s="227"/>
      <c r="F37" s="227"/>
      <c r="G37" s="227"/>
      <c r="H37" s="157"/>
      <c r="I37" s="8"/>
    </row>
    <row r="38" spans="1:9">
      <c r="A38" s="6"/>
      <c r="B38" s="7"/>
      <c r="C38" s="7"/>
      <c r="D38" s="7"/>
      <c r="E38" s="7"/>
      <c r="F38" s="7"/>
      <c r="G38" s="7"/>
      <c r="H38" s="7"/>
      <c r="I38" s="8"/>
    </row>
    <row r="39" spans="1:9">
      <c r="A39" s="6"/>
      <c r="B39" s="7"/>
      <c r="C39" s="7"/>
      <c r="D39" s="7"/>
      <c r="E39" s="7"/>
      <c r="F39" s="7"/>
      <c r="G39" s="7"/>
      <c r="H39" s="7"/>
      <c r="I39" s="8"/>
    </row>
    <row r="40" spans="1:9" ht="16.2">
      <c r="A40" s="217" t="s">
        <v>13</v>
      </c>
      <c r="B40" s="218"/>
      <c r="C40" s="227" t="str">
        <f>表紙等_署用!検査員</f>
        <v>大塚　真二</v>
      </c>
      <c r="D40" s="227"/>
      <c r="E40" s="227"/>
      <c r="F40" s="227"/>
      <c r="G40" s="227"/>
      <c r="H40" s="157"/>
      <c r="I40" s="8"/>
    </row>
    <row r="41" spans="1:9">
      <c r="A41" s="6"/>
      <c r="B41" s="7"/>
      <c r="C41" s="7"/>
      <c r="D41" s="7"/>
      <c r="E41" s="7"/>
      <c r="F41" s="7"/>
      <c r="G41" s="7"/>
      <c r="H41" s="7"/>
      <c r="I41" s="8"/>
    </row>
    <row r="42" spans="1:9" ht="13.5" customHeight="1">
      <c r="A42" s="6"/>
      <c r="B42" s="7"/>
      <c r="C42" s="7"/>
      <c r="D42" s="7"/>
      <c r="E42" s="7"/>
      <c r="F42" s="7"/>
      <c r="G42" s="7"/>
      <c r="H42" s="7"/>
      <c r="I42" s="8"/>
    </row>
    <row r="43" spans="1:9" ht="13.5" customHeight="1">
      <c r="A43" s="6"/>
      <c r="B43" s="7"/>
      <c r="C43" s="7"/>
      <c r="D43" s="7"/>
      <c r="E43" s="7"/>
      <c r="F43" s="7"/>
      <c r="G43" s="7"/>
      <c r="H43" s="7"/>
      <c r="I43" s="8"/>
    </row>
    <row r="44" spans="1:9" ht="7.5" customHeight="1">
      <c r="A44" s="6"/>
      <c r="B44" s="7"/>
      <c r="C44" s="7"/>
      <c r="D44" s="7"/>
      <c r="E44" s="7"/>
      <c r="F44" s="7"/>
      <c r="G44" s="7"/>
      <c r="H44" s="7"/>
      <c r="I44" s="8"/>
    </row>
    <row r="45" spans="1:9">
      <c r="A45" s="6"/>
      <c r="B45" s="7"/>
      <c r="C45" s="7"/>
      <c r="D45" s="7"/>
      <c r="E45" s="7"/>
      <c r="F45" s="7"/>
      <c r="G45" s="7"/>
      <c r="H45" s="7"/>
      <c r="I45" s="8"/>
    </row>
    <row r="46" spans="1:9" ht="13.5" customHeight="1">
      <c r="A46" s="232" t="s">
        <v>8</v>
      </c>
      <c r="B46" s="233"/>
      <c r="C46" s="233"/>
      <c r="D46" s="233"/>
      <c r="E46" s="233"/>
      <c r="F46" s="233"/>
      <c r="G46" s="233"/>
      <c r="H46" s="233"/>
      <c r="I46" s="234"/>
    </row>
    <row r="47" spans="1:9" ht="13.5" customHeight="1">
      <c r="A47" s="232"/>
      <c r="B47" s="233"/>
      <c r="C47" s="233"/>
      <c r="D47" s="233"/>
      <c r="E47" s="233"/>
      <c r="F47" s="233"/>
      <c r="G47" s="233"/>
      <c r="H47" s="233"/>
      <c r="I47" s="234"/>
    </row>
    <row r="48" spans="1:9">
      <c r="A48" s="6"/>
      <c r="B48" s="7"/>
      <c r="C48" s="7"/>
      <c r="D48" s="7"/>
      <c r="E48" s="7"/>
      <c r="F48" s="7"/>
      <c r="G48" s="7"/>
      <c r="H48" s="7"/>
      <c r="I48" s="8"/>
    </row>
    <row r="49" spans="1:16">
      <c r="A49" s="6"/>
      <c r="B49" s="7"/>
      <c r="C49" s="7"/>
      <c r="D49" s="7"/>
      <c r="E49" s="7"/>
      <c r="F49" s="7"/>
      <c r="G49" s="7"/>
      <c r="H49" s="7"/>
      <c r="I49" s="8"/>
    </row>
    <row r="50" spans="1:16">
      <c r="A50" s="6"/>
      <c r="B50" s="7"/>
      <c r="C50" s="7"/>
      <c r="D50" s="7"/>
      <c r="E50" s="7"/>
      <c r="F50" s="7"/>
      <c r="G50" s="7"/>
      <c r="H50" s="7"/>
      <c r="I50" s="8"/>
    </row>
    <row r="51" spans="1:16">
      <c r="A51" s="6"/>
      <c r="B51" s="7"/>
      <c r="C51" s="7"/>
      <c r="D51" s="7"/>
      <c r="E51" s="7"/>
      <c r="F51" s="7"/>
      <c r="G51" s="7"/>
      <c r="H51" s="7"/>
      <c r="I51" s="8"/>
    </row>
    <row r="52" spans="1:16">
      <c r="A52" s="6"/>
      <c r="B52" s="7"/>
      <c r="C52" s="7"/>
      <c r="D52" s="7"/>
      <c r="E52" s="7"/>
      <c r="F52" s="7"/>
      <c r="G52" s="7"/>
      <c r="H52" s="7"/>
      <c r="I52" s="8"/>
    </row>
    <row r="53" spans="1:16">
      <c r="A53" s="6"/>
      <c r="B53" s="7"/>
      <c r="C53" s="7"/>
      <c r="D53" s="7"/>
      <c r="E53" s="7"/>
      <c r="F53" s="7"/>
      <c r="G53" s="7"/>
      <c r="H53" s="7"/>
      <c r="I53" s="8"/>
    </row>
    <row r="54" spans="1:16">
      <c r="A54" s="10"/>
      <c r="B54" s="11"/>
      <c r="C54" s="11"/>
      <c r="D54" s="11"/>
      <c r="E54" s="11"/>
      <c r="F54" s="11"/>
      <c r="G54" s="11"/>
      <c r="H54" s="11"/>
      <c r="I54" s="12"/>
    </row>
    <row r="55" spans="1:16" ht="21.75" customHeight="1">
      <c r="A55" s="13"/>
      <c r="B55" s="13"/>
      <c r="C55" s="13"/>
      <c r="D55" s="13"/>
      <c r="E55" s="13"/>
      <c r="F55" s="13"/>
      <c r="G55" s="13"/>
      <c r="H55" s="13"/>
      <c r="I55" s="13"/>
    </row>
    <row r="56" spans="1:16" ht="33" customHeight="1">
      <c r="A56" s="24" t="s">
        <v>32</v>
      </c>
      <c r="B56" s="25"/>
      <c r="C56" s="25"/>
      <c r="D56" s="25"/>
      <c r="E56" s="25"/>
      <c r="F56" s="25"/>
      <c r="G56" s="25"/>
      <c r="H56" s="25"/>
      <c r="I56" s="26"/>
    </row>
    <row r="57" spans="1:16" ht="33" customHeight="1">
      <c r="A57" s="219" t="s">
        <v>14</v>
      </c>
      <c r="B57" s="220"/>
      <c r="C57" s="220"/>
      <c r="D57" s="220"/>
      <c r="E57" s="220"/>
      <c r="F57" s="220"/>
      <c r="G57" s="220"/>
      <c r="H57" s="220"/>
      <c r="I57" s="221"/>
      <c r="K57" s="4"/>
      <c r="L57" s="4"/>
      <c r="M57" s="4"/>
      <c r="N57" s="4"/>
      <c r="O57" s="4"/>
      <c r="P57" s="4"/>
    </row>
    <row r="58" spans="1:16" ht="33" customHeight="1">
      <c r="A58" s="235" t="str">
        <f xml:space="preserve"> 表紙等_署用!工事種別</f>
        <v>　　　 塗装工</v>
      </c>
      <c r="B58" s="236"/>
      <c r="C58" s="236"/>
      <c r="D58" s="236"/>
      <c r="E58" s="236"/>
      <c r="F58" s="236"/>
      <c r="G58" s="236"/>
      <c r="H58" s="236"/>
      <c r="I58" s="237"/>
      <c r="K58" s="4"/>
      <c r="L58" s="4"/>
      <c r="M58" s="4"/>
      <c r="N58" s="4"/>
      <c r="O58" s="4"/>
      <c r="P58" s="4"/>
    </row>
    <row r="59" spans="1:16" ht="33" customHeight="1">
      <c r="A59" s="219" t="s">
        <v>33</v>
      </c>
      <c r="B59" s="220"/>
      <c r="C59" s="220"/>
      <c r="D59" s="220"/>
      <c r="E59" s="220"/>
      <c r="F59" s="220"/>
      <c r="G59" s="220"/>
      <c r="H59" s="220"/>
      <c r="I59" s="221"/>
      <c r="K59" s="4"/>
      <c r="L59" s="4"/>
      <c r="M59" s="4"/>
      <c r="N59" s="4"/>
      <c r="O59" s="4"/>
      <c r="P59" s="4"/>
    </row>
    <row r="60" spans="1:16" ht="33" customHeight="1">
      <c r="A60" s="235" t="str">
        <f xml:space="preserve"> 表紙等_署用!工事内容</f>
        <v>　　　 別添のとおり</v>
      </c>
      <c r="B60" s="236"/>
      <c r="C60" s="236"/>
      <c r="D60" s="236"/>
      <c r="E60" s="236"/>
      <c r="F60" s="236"/>
      <c r="G60" s="236"/>
      <c r="H60" s="236"/>
      <c r="I60" s="237"/>
      <c r="K60" s="4"/>
      <c r="L60" s="4"/>
      <c r="M60" s="4"/>
      <c r="N60" s="4"/>
      <c r="O60" s="4"/>
      <c r="P60" s="4"/>
    </row>
    <row r="61" spans="1:16" ht="33" customHeight="1">
      <c r="A61" s="219" t="s">
        <v>18</v>
      </c>
      <c r="B61" s="220"/>
      <c r="C61" s="220"/>
      <c r="D61" s="220"/>
      <c r="E61" s="220"/>
      <c r="F61" s="220"/>
      <c r="G61" s="220"/>
      <c r="H61" s="220"/>
      <c r="I61" s="221"/>
      <c r="K61" s="4"/>
      <c r="L61" s="4"/>
      <c r="M61" s="4"/>
      <c r="N61" s="4"/>
      <c r="O61" s="4"/>
      <c r="P61" s="4"/>
    </row>
    <row r="62" spans="1:16" ht="33" customHeight="1">
      <c r="A62" s="235" t="str">
        <f xml:space="preserve"> 表紙等_署用!特記事項</f>
        <v>1　道路標示工事仕様書に従い、正確に施工すること。
2　交通誘導は交通規制区間内で行い、安全に配意すること。</v>
      </c>
      <c r="B62" s="236"/>
      <c r="C62" s="236"/>
      <c r="D62" s="236"/>
      <c r="E62" s="236"/>
      <c r="F62" s="236"/>
      <c r="G62" s="236"/>
      <c r="H62" s="236"/>
      <c r="I62" s="237"/>
      <c r="K62" s="4"/>
      <c r="L62" s="4"/>
      <c r="M62" s="4"/>
      <c r="N62" s="4"/>
      <c r="O62" s="4"/>
      <c r="P62" s="4"/>
    </row>
    <row r="63" spans="1:16" ht="33" customHeight="1">
      <c r="A63" s="238" t="s">
        <v>9</v>
      </c>
      <c r="B63" s="239"/>
      <c r="C63" s="239"/>
      <c r="D63" s="239"/>
      <c r="E63" s="239"/>
      <c r="F63" s="239"/>
      <c r="G63" s="239"/>
      <c r="H63" s="239"/>
      <c r="I63" s="240"/>
    </row>
    <row r="64" spans="1:16" ht="33" customHeight="1">
      <c r="A64" s="15" t="s">
        <v>10</v>
      </c>
      <c r="B64" s="16"/>
      <c r="C64" s="16"/>
      <c r="D64" s="16"/>
      <c r="E64" s="16"/>
      <c r="F64" s="16"/>
      <c r="G64" s="16"/>
      <c r="H64" s="16"/>
      <c r="I64" s="17"/>
    </row>
    <row r="65" spans="1:11" ht="33" customHeight="1">
      <c r="A65" s="18" t="s">
        <v>26</v>
      </c>
      <c r="B65" s="16"/>
      <c r="C65" s="16"/>
      <c r="D65" s="16"/>
      <c r="E65" s="16"/>
      <c r="F65" s="16"/>
      <c r="G65" s="16"/>
      <c r="H65" s="16"/>
      <c r="I65" s="17"/>
    </row>
    <row r="66" spans="1:11" ht="33" customHeight="1">
      <c r="A66" s="15" t="s">
        <v>11</v>
      </c>
      <c r="B66" s="16"/>
      <c r="C66" s="16"/>
      <c r="D66" s="16"/>
      <c r="E66" s="16"/>
      <c r="F66" s="16"/>
      <c r="G66" s="16"/>
      <c r="H66" s="16"/>
      <c r="I66" s="17"/>
    </row>
    <row r="67" spans="1:11" ht="33" customHeight="1">
      <c r="A67" s="30" t="s">
        <v>27</v>
      </c>
      <c r="B67" s="31"/>
      <c r="C67" s="31"/>
      <c r="D67" s="31"/>
      <c r="E67" s="32"/>
      <c r="F67" s="16"/>
      <c r="G67" s="16"/>
      <c r="H67" s="16"/>
      <c r="I67" s="17"/>
      <c r="K67" s="19"/>
    </row>
    <row r="68" spans="1:11" ht="33" customHeight="1">
      <c r="A68" s="34" t="s">
        <v>28</v>
      </c>
      <c r="B68" s="228">
        <f>表紙等_署用!工事費</f>
        <v>0</v>
      </c>
      <c r="C68" s="228"/>
      <c r="D68" s="228"/>
      <c r="E68" s="228"/>
      <c r="F68" s="16"/>
      <c r="G68" s="16"/>
      <c r="H68" s="16"/>
      <c r="I68" s="17"/>
    </row>
    <row r="69" spans="1:11" ht="33" customHeight="1">
      <c r="A69" s="20"/>
      <c r="B69" s="16"/>
      <c r="C69" s="16"/>
      <c r="D69" s="16"/>
      <c r="E69" s="16"/>
      <c r="F69" s="16"/>
      <c r="G69" s="16"/>
      <c r="H69" s="16"/>
      <c r="I69" s="17"/>
    </row>
    <row r="70" spans="1:11" ht="33" customHeight="1">
      <c r="A70" s="20"/>
      <c r="B70" s="16"/>
      <c r="C70" s="16"/>
      <c r="D70" s="16"/>
      <c r="E70" s="16"/>
      <c r="F70" s="16"/>
      <c r="G70" s="16"/>
      <c r="H70" s="16"/>
      <c r="I70" s="17"/>
    </row>
    <row r="71" spans="1:11" ht="33" customHeight="1">
      <c r="A71" s="20"/>
      <c r="B71" s="16"/>
      <c r="C71" s="16"/>
      <c r="D71" s="16"/>
      <c r="E71" s="16"/>
      <c r="F71" s="16"/>
      <c r="G71" s="16"/>
      <c r="H71" s="16"/>
      <c r="I71" s="17"/>
    </row>
    <row r="72" spans="1:11" ht="33" customHeight="1">
      <c r="A72" s="20"/>
      <c r="B72" s="16"/>
      <c r="C72" s="16"/>
      <c r="D72" s="16"/>
      <c r="E72" s="16"/>
      <c r="F72" s="16"/>
      <c r="G72" s="16"/>
      <c r="H72" s="16"/>
      <c r="I72" s="17"/>
    </row>
    <row r="73" spans="1:11" ht="33" customHeight="1">
      <c r="A73" s="20"/>
      <c r="B73" s="16"/>
      <c r="C73" s="16"/>
      <c r="D73" s="16"/>
      <c r="E73" s="16"/>
      <c r="F73" s="16"/>
      <c r="G73" s="16"/>
      <c r="H73" s="16"/>
      <c r="I73" s="17"/>
    </row>
    <row r="74" spans="1:11" ht="33" customHeight="1">
      <c r="A74" s="20"/>
      <c r="B74" s="16"/>
      <c r="C74" s="16"/>
      <c r="D74" s="16"/>
      <c r="E74" s="16"/>
      <c r="F74" s="16"/>
      <c r="G74" s="16"/>
      <c r="H74" s="16"/>
      <c r="I74" s="17"/>
    </row>
    <row r="75" spans="1:11" ht="33" customHeight="1">
      <c r="A75" s="20"/>
      <c r="B75" s="16"/>
      <c r="C75" s="16"/>
      <c r="D75" s="16"/>
      <c r="E75" s="16"/>
      <c r="F75" s="16"/>
      <c r="G75" s="16"/>
      <c r="H75" s="16"/>
      <c r="I75" s="17"/>
    </row>
    <row r="76" spans="1:11" ht="33" customHeight="1">
      <c r="A76" s="20"/>
      <c r="B76" s="16"/>
      <c r="C76" s="16"/>
      <c r="D76" s="16"/>
      <c r="E76" s="16"/>
      <c r="F76" s="16"/>
      <c r="G76" s="16"/>
      <c r="H76" s="16"/>
      <c r="I76" s="17"/>
    </row>
    <row r="77" spans="1:11" ht="33" customHeight="1">
      <c r="A77" s="20"/>
      <c r="B77" s="16"/>
      <c r="C77" s="16"/>
      <c r="D77" s="16"/>
      <c r="E77" s="16"/>
      <c r="F77" s="16"/>
      <c r="G77" s="16"/>
      <c r="H77" s="16"/>
      <c r="I77" s="17"/>
    </row>
    <row r="78" spans="1:11" ht="33" customHeight="1">
      <c r="A78" s="21"/>
      <c r="B78" s="22"/>
      <c r="C78" s="22"/>
      <c r="D78" s="22"/>
      <c r="E78" s="22"/>
      <c r="F78" s="22"/>
      <c r="G78" s="22"/>
      <c r="H78" s="22"/>
      <c r="I78" s="23"/>
    </row>
    <row r="79" spans="1:11">
      <c r="A79" s="13"/>
      <c r="B79" s="13"/>
      <c r="C79" s="13"/>
      <c r="D79" s="13"/>
      <c r="E79" s="13"/>
      <c r="F79" s="13"/>
      <c r="G79" s="13"/>
      <c r="H79" s="13"/>
      <c r="I79" s="13"/>
    </row>
  </sheetData>
  <mergeCells count="22">
    <mergeCell ref="C22:H25"/>
    <mergeCell ref="A46:I47"/>
    <mergeCell ref="A33:B33"/>
    <mergeCell ref="A37:B37"/>
    <mergeCell ref="C28:H29"/>
    <mergeCell ref="C33:H34"/>
    <mergeCell ref="H2:I2"/>
    <mergeCell ref="H3:I3"/>
    <mergeCell ref="A12:I13"/>
    <mergeCell ref="A62:I62"/>
    <mergeCell ref="B68:E68"/>
    <mergeCell ref="A63:I63"/>
    <mergeCell ref="A59:I59"/>
    <mergeCell ref="A61:I61"/>
    <mergeCell ref="A60:I60"/>
    <mergeCell ref="A58:I58"/>
    <mergeCell ref="A40:B40"/>
    <mergeCell ref="C40:G40"/>
    <mergeCell ref="A22:B22"/>
    <mergeCell ref="A57:I57"/>
    <mergeCell ref="A28:B28"/>
    <mergeCell ref="C37:G37"/>
  </mergeCells>
  <phoneticPr fontId="2"/>
  <pageMargins left="1.1023622047244095" right="0.6692913385826772" top="0.82677165354330717" bottom="0.59055118110236227" header="0.51181102362204722" footer="0.51181102362204722"/>
  <pageSetup paperSize="9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6"/>
  <sheetViews>
    <sheetView showZeros="0" tabSelected="1" view="pageBreakPreview" zoomScaleNormal="100" zoomScaleSheetLayoutView="100" workbookViewId="0">
      <selection activeCell="A58" sqref="A58:H58"/>
    </sheetView>
  </sheetViews>
  <sheetFormatPr defaultColWidth="9" defaultRowHeight="10.8"/>
  <cols>
    <col min="1" max="1" width="34.109375" style="83" customWidth="1"/>
    <col min="2" max="2" width="8.77734375" style="84" hidden="1" customWidth="1"/>
    <col min="3" max="3" width="12.21875" style="83" hidden="1" customWidth="1"/>
    <col min="4" max="4" width="14.77734375" style="85" customWidth="1"/>
    <col min="5" max="6" width="8.6640625" style="86" customWidth="1"/>
    <col min="7" max="7" width="9.21875" style="82" customWidth="1"/>
    <col min="8" max="8" width="14.44140625" style="82" customWidth="1"/>
    <col min="9" max="9" width="10.77734375" style="82" hidden="1" customWidth="1"/>
    <col min="10" max="10" width="12.88671875" style="41" customWidth="1"/>
    <col min="11" max="11" width="17" style="60" customWidth="1"/>
    <col min="12" max="12" width="7.44140625" style="41" customWidth="1"/>
    <col min="13" max="13" width="9.6640625" style="60" customWidth="1"/>
    <col min="14" max="14" width="17.33203125" style="41" bestFit="1" customWidth="1"/>
    <col min="15" max="15" width="10.33203125" style="41" bestFit="1" customWidth="1"/>
    <col min="16" max="16" width="9.44140625" style="41" bestFit="1" customWidth="1"/>
    <col min="17" max="17" width="12.6640625" style="41" bestFit="1" customWidth="1"/>
    <col min="18" max="18" width="13.44140625" style="41" customWidth="1"/>
    <col min="19" max="16384" width="9" style="41"/>
  </cols>
  <sheetData>
    <row r="1" spans="1:15" ht="33.75" customHeight="1">
      <c r="A1" s="251" t="s">
        <v>78</v>
      </c>
      <c r="B1" s="251"/>
      <c r="C1" s="251"/>
      <c r="D1" s="251"/>
      <c r="E1" s="251"/>
      <c r="F1" s="251"/>
      <c r="G1" s="251"/>
      <c r="H1" s="251"/>
      <c r="I1" s="251"/>
      <c r="J1" s="39"/>
      <c r="K1" s="39"/>
      <c r="L1" s="39"/>
      <c r="M1" s="39"/>
      <c r="N1" s="40"/>
      <c r="O1" s="40"/>
    </row>
    <row r="2" spans="1:15" ht="13.2">
      <c r="A2" s="42"/>
      <c r="B2" s="43"/>
      <c r="C2" s="43"/>
      <c r="D2" s="43"/>
      <c r="E2" s="44"/>
      <c r="F2" s="44"/>
      <c r="G2" s="38"/>
      <c r="H2" s="38" t="str">
        <f>"("&amp;表紙等_署用!H1&amp;")"</f>
        <v>(№ 8-12)</v>
      </c>
      <c r="I2" s="38"/>
      <c r="J2" s="45"/>
      <c r="K2" s="45"/>
      <c r="L2" s="45"/>
      <c r="M2" s="45"/>
      <c r="N2" s="40"/>
      <c r="O2" s="46"/>
    </row>
    <row r="3" spans="1:15" ht="13.2">
      <c r="A3" s="42"/>
      <c r="B3" s="47"/>
      <c r="C3" s="47"/>
      <c r="D3" s="47"/>
      <c r="E3" s="44"/>
      <c r="F3" s="44"/>
      <c r="G3" s="48"/>
      <c r="H3" s="48" t="s">
        <v>79</v>
      </c>
      <c r="I3" s="48"/>
      <c r="J3" s="45"/>
      <c r="K3" s="45"/>
      <c r="L3" s="45"/>
      <c r="M3" s="45"/>
      <c r="N3" s="40"/>
      <c r="O3" s="46"/>
    </row>
    <row r="4" spans="1:15" ht="4.5" customHeight="1" thickBot="1">
      <c r="A4" s="49"/>
      <c r="B4" s="50"/>
      <c r="C4" s="49"/>
      <c r="D4" s="50"/>
      <c r="E4" s="51"/>
      <c r="F4" s="51"/>
      <c r="G4" s="52"/>
      <c r="H4" s="53"/>
      <c r="I4" s="53"/>
      <c r="J4" s="45"/>
      <c r="K4" s="45"/>
      <c r="L4" s="45"/>
      <c r="M4" s="45"/>
      <c r="N4" s="40"/>
      <c r="O4" s="46"/>
    </row>
    <row r="5" spans="1:15" ht="16.5" customHeight="1" thickBot="1">
      <c r="A5" s="54" t="s">
        <v>35</v>
      </c>
      <c r="B5" s="55" t="s">
        <v>36</v>
      </c>
      <c r="C5" s="56" t="s">
        <v>37</v>
      </c>
      <c r="D5" s="55" t="s">
        <v>38</v>
      </c>
      <c r="E5" s="57" t="s">
        <v>39</v>
      </c>
      <c r="F5" s="57" t="s">
        <v>40</v>
      </c>
      <c r="G5" s="58" t="s">
        <v>41</v>
      </c>
      <c r="H5" s="59" t="s">
        <v>42</v>
      </c>
      <c r="I5" s="141" t="s">
        <v>43</v>
      </c>
    </row>
    <row r="6" spans="1:15" s="66" customFormat="1" ht="12.75" customHeight="1">
      <c r="A6" s="61" t="s">
        <v>156</v>
      </c>
      <c r="B6" s="62">
        <v>45</v>
      </c>
      <c r="C6" s="63"/>
      <c r="D6" s="64" t="s">
        <v>157</v>
      </c>
      <c r="E6" s="204">
        <v>692</v>
      </c>
      <c r="F6" s="185" t="s">
        <v>158</v>
      </c>
      <c r="G6" s="186"/>
      <c r="H6" s="187"/>
      <c r="I6" s="65"/>
    </row>
    <row r="7" spans="1:15" s="66" customFormat="1" ht="12.75" customHeight="1">
      <c r="A7" s="61" t="s">
        <v>159</v>
      </c>
      <c r="B7" s="62">
        <v>15</v>
      </c>
      <c r="C7" s="63"/>
      <c r="D7" s="64" t="s">
        <v>157</v>
      </c>
      <c r="E7" s="204">
        <v>266.39999999999998</v>
      </c>
      <c r="F7" s="73" t="s">
        <v>158</v>
      </c>
      <c r="G7" s="186"/>
      <c r="H7" s="187"/>
      <c r="I7" s="144" t="str">
        <f>IF(SUM(H7:H7)=0,"",SUM(H7:H7))</f>
        <v/>
      </c>
    </row>
    <row r="8" spans="1:15" s="66" customFormat="1" ht="12.75" customHeight="1">
      <c r="A8" s="61" t="s">
        <v>160</v>
      </c>
      <c r="B8" s="62"/>
      <c r="C8" s="63"/>
      <c r="D8" s="64" t="s">
        <v>157</v>
      </c>
      <c r="E8" s="204">
        <v>1173</v>
      </c>
      <c r="F8" s="73" t="s">
        <v>158</v>
      </c>
      <c r="G8" s="186"/>
      <c r="H8" s="187"/>
      <c r="I8" s="144" t="str">
        <f t="shared" ref="I8:I11" si="0">IF(SUM(H8:H8)=0,"",SUM(H8:H8))</f>
        <v/>
      </c>
    </row>
    <row r="9" spans="1:15" s="66" customFormat="1" ht="12.75" customHeight="1">
      <c r="A9" s="61" t="s">
        <v>161</v>
      </c>
      <c r="B9" s="62"/>
      <c r="C9" s="63"/>
      <c r="D9" s="64" t="s">
        <v>157</v>
      </c>
      <c r="E9" s="204">
        <v>22</v>
      </c>
      <c r="F9" s="73" t="s">
        <v>162</v>
      </c>
      <c r="G9" s="186"/>
      <c r="H9" s="187"/>
      <c r="I9" s="144" t="str">
        <f t="shared" si="0"/>
        <v/>
      </c>
    </row>
    <row r="10" spans="1:15" s="66" customFormat="1" ht="12.75" customHeight="1">
      <c r="A10" s="61" t="s">
        <v>163</v>
      </c>
      <c r="B10" s="62"/>
      <c r="C10" s="63"/>
      <c r="D10" s="64" t="s">
        <v>157</v>
      </c>
      <c r="E10" s="204">
        <v>29</v>
      </c>
      <c r="F10" s="73" t="s">
        <v>158</v>
      </c>
      <c r="G10" s="186"/>
      <c r="H10" s="187"/>
      <c r="I10" s="144" t="str">
        <f t="shared" si="0"/>
        <v/>
      </c>
    </row>
    <row r="11" spans="1:15" s="66" customFormat="1" ht="12.75" customHeight="1">
      <c r="A11" s="61" t="s">
        <v>164</v>
      </c>
      <c r="B11" s="62"/>
      <c r="C11" s="63"/>
      <c r="D11" s="64"/>
      <c r="E11" s="204">
        <v>56</v>
      </c>
      <c r="F11" s="73" t="s">
        <v>158</v>
      </c>
      <c r="G11" s="186"/>
      <c r="H11" s="187"/>
      <c r="I11" s="144" t="str">
        <f t="shared" si="0"/>
        <v/>
      </c>
    </row>
    <row r="12" spans="1:15" s="66" customFormat="1" ht="12.75" customHeight="1" thickBot="1">
      <c r="A12" s="68" t="s">
        <v>165</v>
      </c>
      <c r="B12" s="69"/>
      <c r="C12" s="70"/>
      <c r="D12" s="70"/>
      <c r="E12" s="205">
        <v>301</v>
      </c>
      <c r="F12" s="188" t="s">
        <v>158</v>
      </c>
      <c r="G12" s="189"/>
      <c r="H12" s="190"/>
      <c r="I12" s="144"/>
      <c r="L12" s="67"/>
    </row>
    <row r="13" spans="1:15" s="71" customFormat="1" ht="14.25" customHeight="1" thickBot="1">
      <c r="A13" s="249" t="s">
        <v>44</v>
      </c>
      <c r="B13" s="250"/>
      <c r="C13" s="250"/>
      <c r="D13" s="250"/>
      <c r="E13" s="250"/>
      <c r="F13" s="250"/>
      <c r="G13" s="250"/>
      <c r="H13" s="196">
        <f>ROUNDUP(SUM(H6:H12),0)</f>
        <v>0</v>
      </c>
      <c r="I13" s="145">
        <f>SUM(I7:I12)</f>
        <v>0</v>
      </c>
      <c r="L13" s="72"/>
    </row>
    <row r="14" spans="1:15" s="71" customFormat="1" ht="13.2">
      <c r="A14" s="252" t="s">
        <v>145</v>
      </c>
      <c r="B14" s="73"/>
      <c r="C14" s="73"/>
      <c r="D14" s="164" t="s">
        <v>45</v>
      </c>
      <c r="E14" s="198"/>
      <c r="F14" s="73" t="s">
        <v>46</v>
      </c>
      <c r="G14" s="200"/>
      <c r="H14" s="197"/>
      <c r="I14" s="146"/>
      <c r="J14" s="263"/>
      <c r="K14" s="264"/>
      <c r="L14" s="74"/>
      <c r="M14" s="75"/>
      <c r="N14" s="76"/>
    </row>
    <row r="15" spans="1:15" s="71" customFormat="1" ht="13.2">
      <c r="A15" s="253"/>
      <c r="B15" s="73"/>
      <c r="C15" s="73"/>
      <c r="D15" s="164" t="s">
        <v>47</v>
      </c>
      <c r="E15" s="198">
        <v>7</v>
      </c>
      <c r="F15" s="73" t="s">
        <v>46</v>
      </c>
      <c r="G15" s="200"/>
      <c r="H15" s="197"/>
      <c r="I15" s="146"/>
      <c r="J15" s="77"/>
      <c r="K15" s="78"/>
      <c r="L15" s="74"/>
    </row>
    <row r="16" spans="1:15" s="71" customFormat="1" ht="13.2">
      <c r="A16" s="253"/>
      <c r="B16" s="73"/>
      <c r="C16" s="73"/>
      <c r="D16" s="164" t="s">
        <v>110</v>
      </c>
      <c r="E16" s="198"/>
      <c r="F16" s="73" t="s">
        <v>46</v>
      </c>
      <c r="G16" s="200"/>
      <c r="H16" s="197"/>
      <c r="I16" s="146"/>
      <c r="J16" s="79"/>
      <c r="K16" s="80"/>
      <c r="L16" s="74"/>
    </row>
    <row r="17" spans="1:22" s="71" customFormat="1" ht="13.8" thickBot="1">
      <c r="A17" s="254"/>
      <c r="B17" s="73"/>
      <c r="C17" s="73"/>
      <c r="D17" s="165" t="s">
        <v>48</v>
      </c>
      <c r="E17" s="199">
        <v>16</v>
      </c>
      <c r="F17" s="73" t="s">
        <v>46</v>
      </c>
      <c r="G17" s="200"/>
      <c r="H17" s="197"/>
      <c r="I17" s="146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71" customFormat="1" ht="14.25" customHeight="1" thickBot="1">
      <c r="A18" s="249" t="s">
        <v>44</v>
      </c>
      <c r="B18" s="250"/>
      <c r="C18" s="250"/>
      <c r="D18" s="250"/>
      <c r="E18" s="250"/>
      <c r="F18" s="250"/>
      <c r="G18" s="250"/>
      <c r="H18" s="196">
        <f>SUM(H14:H17)</f>
        <v>0</v>
      </c>
      <c r="I18" s="147">
        <f>SUM(H14:H17)</f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1.4" customHeight="1">
      <c r="A19" s="257"/>
      <c r="B19" s="259" t="s">
        <v>49</v>
      </c>
      <c r="C19" s="259"/>
      <c r="D19" s="259"/>
      <c r="E19" s="259"/>
      <c r="F19" s="259"/>
      <c r="G19" s="259"/>
      <c r="H19" s="201">
        <f>ROUNDDOWN((H13+H18)*M19/100,-3)</f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1.4" customHeight="1">
      <c r="A20" s="257"/>
      <c r="B20" s="259" t="s">
        <v>50</v>
      </c>
      <c r="C20" s="259"/>
      <c r="D20" s="259"/>
      <c r="E20" s="259"/>
      <c r="F20" s="259"/>
      <c r="G20" s="259"/>
      <c r="H20" s="201">
        <f>ROUNDDOWN((H13+H19+H18)*$M20/100,-3)</f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1.4" customHeight="1" thickBot="1">
      <c r="A21" s="258"/>
      <c r="B21" s="260" t="s">
        <v>51</v>
      </c>
      <c r="C21" s="260"/>
      <c r="D21" s="260"/>
      <c r="E21" s="260"/>
      <c r="F21" s="260"/>
      <c r="G21" s="260"/>
      <c r="H21" s="202">
        <f>J21-M22</f>
        <v>0</v>
      </c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1.4" customHeight="1">
      <c r="A22" s="255" t="s">
        <v>52</v>
      </c>
      <c r="B22" s="256"/>
      <c r="C22" s="256"/>
      <c r="D22" s="256"/>
      <c r="E22" s="256"/>
      <c r="F22" s="256"/>
      <c r="G22" s="256"/>
      <c r="H22" s="203">
        <f>SUM(H13,H18:H21)</f>
        <v>0</v>
      </c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1.4" customHeight="1">
      <c r="A23" s="261" t="s">
        <v>53</v>
      </c>
      <c r="B23" s="262"/>
      <c r="C23" s="262"/>
      <c r="D23" s="262"/>
      <c r="E23" s="262"/>
      <c r="F23" s="262"/>
      <c r="G23" s="262"/>
      <c r="H23" s="201">
        <f>H22*0.1</f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21" customHeight="1" thickBot="1">
      <c r="A24" s="247" t="s">
        <v>54</v>
      </c>
      <c r="B24" s="248"/>
      <c r="C24" s="248"/>
      <c r="D24" s="248"/>
      <c r="E24" s="248"/>
      <c r="F24" s="248"/>
      <c r="G24" s="248"/>
      <c r="H24" s="202">
        <f>SUM(H22:H23)</f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6.5" customHeight="1">
      <c r="H25" s="87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1.4" customHeight="1"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83" customFormat="1" ht="11.4" customHeight="1">
      <c r="B27" s="84"/>
      <c r="D27" s="85"/>
      <c r="E27" s="86"/>
      <c r="F27" s="86"/>
      <c r="G27" s="82"/>
      <c r="H27" s="82"/>
      <c r="I27" s="82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3.2"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3.2"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3.2"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3.2"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3.2"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0:22" ht="13.2"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0:22" ht="13.2"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0:22" ht="13.2"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0:22" ht="13.2"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0:22" ht="13.2"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0:22" ht="13.2"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0:22" ht="13.2"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0:22" ht="13.2"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0:22" ht="13.2"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0:22" ht="13.2"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0:22" ht="13.2"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0:22" ht="13.2"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0:22" ht="13.2"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0:22" ht="13.2">
      <c r="J46"/>
      <c r="K46"/>
      <c r="L46"/>
      <c r="M46"/>
      <c r="N46"/>
      <c r="O46"/>
      <c r="P46"/>
      <c r="Q46"/>
      <c r="R46"/>
      <c r="S46"/>
      <c r="T46"/>
      <c r="U46"/>
      <c r="V46"/>
    </row>
  </sheetData>
  <mergeCells count="12">
    <mergeCell ref="J14:K14"/>
    <mergeCell ref="A24:G24"/>
    <mergeCell ref="A18:G18"/>
    <mergeCell ref="A1:I1"/>
    <mergeCell ref="A13:G13"/>
    <mergeCell ref="A14:A17"/>
    <mergeCell ref="A22:G22"/>
    <mergeCell ref="A19:A21"/>
    <mergeCell ref="B19:G19"/>
    <mergeCell ref="B20:G20"/>
    <mergeCell ref="B21:G21"/>
    <mergeCell ref="A23:G23"/>
  </mergeCells>
  <phoneticPr fontId="2"/>
  <pageMargins left="0.75" right="0.75" top="1" bottom="1" header="0.51200000000000001" footer="0.51200000000000001"/>
  <pageSetup paperSize="9" scale="97" fitToHeight="0" orientation="portrait" r:id="rId1"/>
  <headerFooter alignWithMargins="0"/>
  <colBreaks count="1" manualBreakCount="1">
    <brk id="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B50"/>
  <sheetViews>
    <sheetView showZeros="0" view="pageBreakPreview" topLeftCell="A4" zoomScaleNormal="100" workbookViewId="0">
      <selection activeCell="A58" sqref="A58:H58"/>
    </sheetView>
  </sheetViews>
  <sheetFormatPr defaultColWidth="9" defaultRowHeight="10.8"/>
  <cols>
    <col min="1" max="1" width="27.6640625" style="83" customWidth="1"/>
    <col min="2" max="2" width="7.44140625" style="84" hidden="1" customWidth="1"/>
    <col min="3" max="3" width="20.6640625" style="85" hidden="1" customWidth="1"/>
    <col min="4" max="4" width="11.77734375" style="83" hidden="1" customWidth="1"/>
    <col min="5" max="5" width="9.6640625" style="85" customWidth="1"/>
    <col min="6" max="9" width="5.77734375" style="90" customWidth="1"/>
    <col min="10" max="67" width="5.77734375" style="90" hidden="1" customWidth="1"/>
    <col min="68" max="68" width="5.77734375" style="90" customWidth="1"/>
    <col min="69" max="69" width="7.44140625" style="90" customWidth="1"/>
    <col min="70" max="70" width="8.77734375" style="83" customWidth="1"/>
    <col min="71" max="71" width="7" style="83" customWidth="1"/>
    <col min="72" max="72" width="35.88671875" style="82" bestFit="1" customWidth="1"/>
    <col min="73" max="73" width="7.44140625" style="83" customWidth="1"/>
    <col min="74" max="74" width="9.6640625" style="82" customWidth="1"/>
    <col min="75" max="75" width="5.6640625" style="83" customWidth="1"/>
    <col min="76" max="76" width="3.6640625" style="83" customWidth="1"/>
    <col min="77" max="77" width="5.6640625" style="83" customWidth="1"/>
    <col min="78" max="78" width="9.6640625" style="83" customWidth="1"/>
    <col min="79" max="79" width="13.44140625" style="83" customWidth="1"/>
    <col min="80" max="16384" width="9" style="83"/>
  </cols>
  <sheetData>
    <row r="1" spans="1:77" s="41" customFormat="1" ht="33.75" customHeight="1">
      <c r="A1" s="251" t="s">
        <v>55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40"/>
    </row>
    <row r="2" spans="1:77" s="41" customFormat="1" ht="13.2">
      <c r="A2" s="42"/>
      <c r="B2" s="43"/>
      <c r="C2" s="43"/>
      <c r="D2" s="43"/>
      <c r="E2" s="44"/>
      <c r="F2" s="44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45"/>
      <c r="BO2" s="45"/>
      <c r="BP2" s="45"/>
      <c r="BQ2" s="38" t="str">
        <f>"("&amp;表紙等_署用!$H$1&amp;")"</f>
        <v>(№ 8-12)</v>
      </c>
      <c r="BR2" s="46"/>
    </row>
    <row r="3" spans="1:77" s="41" customFormat="1" ht="13.2">
      <c r="A3" s="42"/>
      <c r="B3" s="47"/>
      <c r="C3" s="47"/>
      <c r="D3" s="47"/>
      <c r="E3" s="44"/>
      <c r="F3" s="44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45"/>
      <c r="BO3" s="45"/>
      <c r="BP3" s="45"/>
      <c r="BQ3" s="48" t="s">
        <v>79</v>
      </c>
      <c r="BR3" s="46"/>
    </row>
    <row r="4" spans="1:77" ht="5.25" customHeight="1" thickBot="1">
      <c r="B4" s="85"/>
      <c r="BS4" s="82"/>
      <c r="BT4" s="83"/>
      <c r="BU4" s="82"/>
      <c r="BV4" s="83"/>
      <c r="BY4" s="91"/>
    </row>
    <row r="5" spans="1:77" ht="13.5" customHeight="1">
      <c r="A5" s="283"/>
      <c r="B5" s="284"/>
      <c r="C5" s="284"/>
      <c r="D5" s="284"/>
      <c r="E5" s="285"/>
      <c r="F5" s="271" t="s">
        <v>80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3"/>
      <c r="BS5" s="82"/>
      <c r="BT5" s="83"/>
      <c r="BU5" s="82"/>
      <c r="BV5" s="83"/>
    </row>
    <row r="6" spans="1:77" ht="14.25" customHeight="1">
      <c r="A6" s="286"/>
      <c r="B6" s="287"/>
      <c r="C6" s="287"/>
      <c r="D6" s="287"/>
      <c r="E6" s="288"/>
      <c r="F6" s="289" t="s">
        <v>107</v>
      </c>
      <c r="G6" s="270"/>
      <c r="H6" s="267" t="s">
        <v>64</v>
      </c>
      <c r="I6" s="268"/>
      <c r="J6" s="267" t="s">
        <v>81</v>
      </c>
      <c r="K6" s="268"/>
      <c r="L6" s="267" t="s">
        <v>82</v>
      </c>
      <c r="M6" s="268"/>
      <c r="N6" s="267" t="s">
        <v>83</v>
      </c>
      <c r="O6" s="268"/>
      <c r="P6" s="269" t="s">
        <v>91</v>
      </c>
      <c r="Q6" s="270"/>
      <c r="R6" s="267" t="s">
        <v>144</v>
      </c>
      <c r="S6" s="268"/>
      <c r="T6" s="267" t="s">
        <v>84</v>
      </c>
      <c r="U6" s="268"/>
      <c r="V6" s="267" t="s">
        <v>85</v>
      </c>
      <c r="W6" s="268"/>
      <c r="X6" s="267" t="s">
        <v>86</v>
      </c>
      <c r="Y6" s="268"/>
      <c r="Z6" s="267" t="s">
        <v>93</v>
      </c>
      <c r="AA6" s="268"/>
      <c r="AB6" s="267" t="s">
        <v>108</v>
      </c>
      <c r="AC6" s="268"/>
      <c r="AD6" s="267" t="s">
        <v>88</v>
      </c>
      <c r="AE6" s="268"/>
      <c r="AF6" s="267" t="s">
        <v>109</v>
      </c>
      <c r="AG6" s="268"/>
      <c r="AH6" s="267" t="s">
        <v>139</v>
      </c>
      <c r="AI6" s="268"/>
      <c r="AJ6" s="267" t="s">
        <v>89</v>
      </c>
      <c r="AK6" s="268"/>
      <c r="AL6" s="267" t="s">
        <v>87</v>
      </c>
      <c r="AM6" s="268"/>
      <c r="AN6" s="269" t="s">
        <v>98</v>
      </c>
      <c r="AO6" s="270"/>
      <c r="AP6" s="269" t="s">
        <v>97</v>
      </c>
      <c r="AQ6" s="270"/>
      <c r="AR6" s="269" t="s">
        <v>99</v>
      </c>
      <c r="AS6" s="270"/>
      <c r="AT6" s="267" t="s">
        <v>94</v>
      </c>
      <c r="AU6" s="268"/>
      <c r="AV6" s="269" t="s">
        <v>95</v>
      </c>
      <c r="AW6" s="270"/>
      <c r="AX6" s="269" t="s">
        <v>96</v>
      </c>
      <c r="AY6" s="270"/>
      <c r="AZ6" s="269" t="s">
        <v>100</v>
      </c>
      <c r="BA6" s="270"/>
      <c r="BB6" s="267" t="s">
        <v>102</v>
      </c>
      <c r="BC6" s="268"/>
      <c r="BD6" s="267" t="s">
        <v>101</v>
      </c>
      <c r="BE6" s="268"/>
      <c r="BF6" s="269" t="s">
        <v>92</v>
      </c>
      <c r="BG6" s="270"/>
      <c r="BH6" s="267" t="s">
        <v>103</v>
      </c>
      <c r="BI6" s="268"/>
      <c r="BJ6" s="267" t="s">
        <v>104</v>
      </c>
      <c r="BK6" s="268"/>
      <c r="BL6" s="267" t="s">
        <v>90</v>
      </c>
      <c r="BM6" s="268"/>
      <c r="BN6" s="269" t="s">
        <v>105</v>
      </c>
      <c r="BO6" s="290"/>
      <c r="BP6" s="281" t="s">
        <v>56</v>
      </c>
      <c r="BQ6" s="282"/>
      <c r="BS6" s="82"/>
      <c r="BT6" s="83"/>
      <c r="BU6" s="82"/>
      <c r="BV6" s="83"/>
    </row>
    <row r="7" spans="1:77" ht="14.25" customHeight="1">
      <c r="A7" s="277" t="s">
        <v>57</v>
      </c>
      <c r="B7" s="278"/>
      <c r="C7" s="278"/>
      <c r="D7" s="278"/>
      <c r="E7" s="279"/>
      <c r="F7" s="280">
        <f>BU19</f>
        <v>0</v>
      </c>
      <c r="G7" s="266"/>
      <c r="H7" s="265">
        <f>BU20</f>
        <v>0</v>
      </c>
      <c r="I7" s="266"/>
      <c r="J7" s="265">
        <f>BU21</f>
        <v>0</v>
      </c>
      <c r="K7" s="266"/>
      <c r="L7" s="265">
        <f>BU22</f>
        <v>0</v>
      </c>
      <c r="M7" s="266"/>
      <c r="N7" s="265">
        <f>BU23</f>
        <v>0</v>
      </c>
      <c r="O7" s="266"/>
      <c r="P7" s="265">
        <f>BU34</f>
        <v>0</v>
      </c>
      <c r="Q7" s="266"/>
      <c r="R7" s="265">
        <f>BU49</f>
        <v>0</v>
      </c>
      <c r="S7" s="266"/>
      <c r="T7" s="265">
        <f>BU27</f>
        <v>0</v>
      </c>
      <c r="U7" s="266"/>
      <c r="V7" s="265">
        <f>BU28</f>
        <v>0</v>
      </c>
      <c r="W7" s="266"/>
      <c r="X7" s="265">
        <f>BU29</f>
        <v>0</v>
      </c>
      <c r="Y7" s="266"/>
      <c r="Z7" s="265">
        <f>BU36</f>
        <v>0</v>
      </c>
      <c r="AA7" s="266"/>
      <c r="AB7" s="265">
        <f>BU24</f>
        <v>0</v>
      </c>
      <c r="AC7" s="266"/>
      <c r="AD7" s="265">
        <f>BU31</f>
        <v>0</v>
      </c>
      <c r="AE7" s="266"/>
      <c r="AF7" s="265">
        <f>BU25</f>
        <v>0</v>
      </c>
      <c r="AG7" s="266"/>
      <c r="AH7" s="265">
        <f>BU26</f>
        <v>0</v>
      </c>
      <c r="AI7" s="266"/>
      <c r="AJ7" s="265">
        <f>BU32</f>
        <v>0</v>
      </c>
      <c r="AK7" s="266"/>
      <c r="AL7" s="265">
        <f>BU30</f>
        <v>0</v>
      </c>
      <c r="AM7" s="266"/>
      <c r="AN7" s="265">
        <f>BU41</f>
        <v>0</v>
      </c>
      <c r="AO7" s="266"/>
      <c r="AP7" s="265">
        <f>BU40</f>
        <v>0</v>
      </c>
      <c r="AQ7" s="266"/>
      <c r="AR7" s="265">
        <f>BU42</f>
        <v>0</v>
      </c>
      <c r="AS7" s="266"/>
      <c r="AT7" s="265">
        <f>BU37</f>
        <v>0</v>
      </c>
      <c r="AU7" s="266"/>
      <c r="AV7" s="265">
        <f>BU38</f>
        <v>0</v>
      </c>
      <c r="AW7" s="266"/>
      <c r="AX7" s="265">
        <f>BU39</f>
        <v>0</v>
      </c>
      <c r="AY7" s="266"/>
      <c r="AZ7" s="265">
        <f>BU43</f>
        <v>0</v>
      </c>
      <c r="BA7" s="266"/>
      <c r="BB7" s="265">
        <f>BU45</f>
        <v>0</v>
      </c>
      <c r="BC7" s="266"/>
      <c r="BD7" s="265">
        <f>BU44</f>
        <v>0</v>
      </c>
      <c r="BE7" s="266"/>
      <c r="BF7" s="265">
        <f>BU35</f>
        <v>0</v>
      </c>
      <c r="BG7" s="266"/>
      <c r="BH7" s="265">
        <f>BU46</f>
        <v>0</v>
      </c>
      <c r="BI7" s="266"/>
      <c r="BJ7" s="265">
        <f>BU47</f>
        <v>0</v>
      </c>
      <c r="BK7" s="266"/>
      <c r="BL7" s="265">
        <f>BU33</f>
        <v>0</v>
      </c>
      <c r="BM7" s="266"/>
      <c r="BN7" s="265">
        <f>BU48</f>
        <v>0</v>
      </c>
      <c r="BO7" s="274"/>
      <c r="BP7" s="275">
        <f>SUM(F7:BO7)</f>
        <v>0</v>
      </c>
      <c r="BQ7" s="276"/>
      <c r="BS7" s="82"/>
      <c r="BT7" s="83"/>
      <c r="BU7" s="82"/>
      <c r="BV7" s="83"/>
    </row>
    <row r="8" spans="1:77" s="107" customFormat="1" ht="18.75" customHeight="1" thickBot="1">
      <c r="A8" s="138" t="s">
        <v>35</v>
      </c>
      <c r="B8" s="81" t="s">
        <v>36</v>
      </c>
      <c r="C8" s="81" t="s">
        <v>58</v>
      </c>
      <c r="D8" s="139" t="s">
        <v>37</v>
      </c>
      <c r="E8" s="140" t="s">
        <v>38</v>
      </c>
      <c r="F8" s="92" t="s">
        <v>106</v>
      </c>
      <c r="G8" s="93" t="s">
        <v>60</v>
      </c>
      <c r="H8" s="93" t="s">
        <v>59</v>
      </c>
      <c r="I8" s="93" t="s">
        <v>60</v>
      </c>
      <c r="J8" s="93" t="s">
        <v>59</v>
      </c>
      <c r="K8" s="93" t="s">
        <v>60</v>
      </c>
      <c r="L8" s="93" t="s">
        <v>59</v>
      </c>
      <c r="M8" s="93" t="s">
        <v>60</v>
      </c>
      <c r="N8" s="93" t="s">
        <v>59</v>
      </c>
      <c r="O8" s="93" t="s">
        <v>60</v>
      </c>
      <c r="P8" s="93" t="s">
        <v>59</v>
      </c>
      <c r="Q8" s="93" t="s">
        <v>60</v>
      </c>
      <c r="R8" s="93" t="s">
        <v>59</v>
      </c>
      <c r="S8" s="93" t="s">
        <v>60</v>
      </c>
      <c r="T8" s="93" t="s">
        <v>59</v>
      </c>
      <c r="U8" s="93" t="s">
        <v>60</v>
      </c>
      <c r="V8" s="93" t="s">
        <v>59</v>
      </c>
      <c r="W8" s="93" t="s">
        <v>60</v>
      </c>
      <c r="X8" s="93" t="s">
        <v>59</v>
      </c>
      <c r="Y8" s="93" t="s">
        <v>60</v>
      </c>
      <c r="Z8" s="93" t="s">
        <v>59</v>
      </c>
      <c r="AA8" s="93" t="s">
        <v>60</v>
      </c>
      <c r="AB8" s="93" t="s">
        <v>59</v>
      </c>
      <c r="AC8" s="93" t="s">
        <v>60</v>
      </c>
      <c r="AD8" s="93" t="s">
        <v>59</v>
      </c>
      <c r="AE8" s="93" t="s">
        <v>60</v>
      </c>
      <c r="AF8" s="93" t="s">
        <v>59</v>
      </c>
      <c r="AG8" s="93" t="s">
        <v>60</v>
      </c>
      <c r="AH8" s="93" t="s">
        <v>59</v>
      </c>
      <c r="AI8" s="93" t="s">
        <v>60</v>
      </c>
      <c r="AJ8" s="93" t="s">
        <v>59</v>
      </c>
      <c r="AK8" s="93" t="s">
        <v>60</v>
      </c>
      <c r="AL8" s="93" t="s">
        <v>59</v>
      </c>
      <c r="AM8" s="93" t="s">
        <v>60</v>
      </c>
      <c r="AN8" s="93" t="s">
        <v>59</v>
      </c>
      <c r="AO8" s="93" t="s">
        <v>60</v>
      </c>
      <c r="AP8" s="93" t="s">
        <v>59</v>
      </c>
      <c r="AQ8" s="93" t="s">
        <v>60</v>
      </c>
      <c r="AR8" s="93" t="s">
        <v>59</v>
      </c>
      <c r="AS8" s="93" t="s">
        <v>60</v>
      </c>
      <c r="AT8" s="93" t="s">
        <v>59</v>
      </c>
      <c r="AU8" s="93" t="s">
        <v>60</v>
      </c>
      <c r="AV8" s="93" t="s">
        <v>59</v>
      </c>
      <c r="AW8" s="93" t="s">
        <v>60</v>
      </c>
      <c r="AX8" s="93" t="s">
        <v>59</v>
      </c>
      <c r="AY8" s="93" t="s">
        <v>60</v>
      </c>
      <c r="AZ8" s="93" t="s">
        <v>59</v>
      </c>
      <c r="BA8" s="93" t="s">
        <v>60</v>
      </c>
      <c r="BB8" s="93" t="s">
        <v>59</v>
      </c>
      <c r="BC8" s="93" t="s">
        <v>60</v>
      </c>
      <c r="BD8" s="93" t="s">
        <v>59</v>
      </c>
      <c r="BE8" s="93" t="s">
        <v>60</v>
      </c>
      <c r="BF8" s="93" t="s">
        <v>59</v>
      </c>
      <c r="BG8" s="93" t="s">
        <v>60</v>
      </c>
      <c r="BH8" s="93" t="s">
        <v>59</v>
      </c>
      <c r="BI8" s="93" t="s">
        <v>60</v>
      </c>
      <c r="BJ8" s="93" t="s">
        <v>59</v>
      </c>
      <c r="BK8" s="93" t="s">
        <v>60</v>
      </c>
      <c r="BL8" s="93" t="s">
        <v>59</v>
      </c>
      <c r="BM8" s="93" t="s">
        <v>60</v>
      </c>
      <c r="BN8" s="93" t="s">
        <v>61</v>
      </c>
      <c r="BO8" s="94" t="s">
        <v>60</v>
      </c>
      <c r="BP8" s="92" t="s">
        <v>61</v>
      </c>
      <c r="BQ8" s="95" t="s">
        <v>62</v>
      </c>
      <c r="BS8" s="137"/>
      <c r="BT8" s="83"/>
      <c r="BU8" s="82"/>
    </row>
    <row r="9" spans="1:77" s="135" customFormat="1">
      <c r="A9" s="171" t="s">
        <v>156</v>
      </c>
      <c r="B9" s="172"/>
      <c r="C9" s="173"/>
      <c r="D9" s="174"/>
      <c r="E9" s="175" t="s">
        <v>157</v>
      </c>
      <c r="F9" s="191">
        <v>12</v>
      </c>
      <c r="G9" s="206">
        <v>692</v>
      </c>
      <c r="H9" s="192"/>
      <c r="I9" s="206"/>
      <c r="J9" s="192"/>
      <c r="K9" s="206"/>
      <c r="L9" s="192"/>
      <c r="M9" s="206"/>
      <c r="N9" s="192"/>
      <c r="O9" s="206"/>
      <c r="P9" s="192"/>
      <c r="Q9" s="206"/>
      <c r="R9" s="192"/>
      <c r="S9" s="206"/>
      <c r="T9" s="192"/>
      <c r="U9" s="206"/>
      <c r="V9" s="192"/>
      <c r="W9" s="206"/>
      <c r="X9" s="192"/>
      <c r="Y9" s="206"/>
      <c r="Z9" s="192"/>
      <c r="AA9" s="206"/>
      <c r="AB9" s="192"/>
      <c r="AC9" s="206"/>
      <c r="AD9" s="192"/>
      <c r="AE9" s="206"/>
      <c r="AF9" s="192"/>
      <c r="AG9" s="206"/>
      <c r="AH9" s="192"/>
      <c r="AI9" s="206"/>
      <c r="AJ9" s="192"/>
      <c r="AK9" s="206"/>
      <c r="AL9" s="192"/>
      <c r="AM9" s="206"/>
      <c r="AN9" s="192"/>
      <c r="AO9" s="206"/>
      <c r="AP9" s="192"/>
      <c r="AQ9" s="206"/>
      <c r="AR9" s="192"/>
      <c r="AS9" s="206"/>
      <c r="AT9" s="192"/>
      <c r="AU9" s="206"/>
      <c r="AV9" s="192"/>
      <c r="AW9" s="206"/>
      <c r="AX9" s="192"/>
      <c r="AY9" s="206"/>
      <c r="AZ9" s="192"/>
      <c r="BA9" s="206"/>
      <c r="BB9" s="192"/>
      <c r="BC9" s="206"/>
      <c r="BD9" s="192"/>
      <c r="BE9" s="206"/>
      <c r="BF9" s="192"/>
      <c r="BG9" s="206"/>
      <c r="BH9" s="192"/>
      <c r="BI9" s="206"/>
      <c r="BJ9" s="192"/>
      <c r="BK9" s="206"/>
      <c r="BL9" s="192"/>
      <c r="BM9" s="206"/>
      <c r="BN9" s="192"/>
      <c r="BO9" s="210"/>
      <c r="BP9" s="191">
        <f>SUMIF(F$8:BO$8,"個数",F9:BO9)</f>
        <v>12</v>
      </c>
      <c r="BQ9" s="210">
        <f>SUMIF(F$8:BO$8,"施工長",F9:BO9)</f>
        <v>692</v>
      </c>
      <c r="BS9" s="136"/>
      <c r="BT9" s="83"/>
      <c r="BU9" s="82"/>
    </row>
    <row r="10" spans="1:77" s="135" customFormat="1">
      <c r="A10" s="176" t="s">
        <v>159</v>
      </c>
      <c r="B10" s="177"/>
      <c r="C10" s="178"/>
      <c r="D10" s="179"/>
      <c r="E10" s="180" t="s">
        <v>157</v>
      </c>
      <c r="F10" s="193">
        <v>14</v>
      </c>
      <c r="G10" s="207">
        <v>266.39999999999998</v>
      </c>
      <c r="H10" s="142"/>
      <c r="I10" s="207"/>
      <c r="J10" s="142"/>
      <c r="K10" s="207"/>
      <c r="L10" s="142"/>
      <c r="M10" s="207"/>
      <c r="N10" s="142"/>
      <c r="O10" s="207"/>
      <c r="P10" s="142"/>
      <c r="Q10" s="207"/>
      <c r="R10" s="142"/>
      <c r="S10" s="207"/>
      <c r="T10" s="142"/>
      <c r="U10" s="207"/>
      <c r="V10" s="142"/>
      <c r="W10" s="207"/>
      <c r="X10" s="142"/>
      <c r="Y10" s="207"/>
      <c r="Z10" s="142"/>
      <c r="AA10" s="207"/>
      <c r="AB10" s="142"/>
      <c r="AC10" s="207"/>
      <c r="AD10" s="142"/>
      <c r="AE10" s="207"/>
      <c r="AF10" s="142"/>
      <c r="AG10" s="207"/>
      <c r="AH10" s="142"/>
      <c r="AI10" s="207"/>
      <c r="AJ10" s="142"/>
      <c r="AK10" s="207"/>
      <c r="AL10" s="142"/>
      <c r="AM10" s="207"/>
      <c r="AN10" s="142"/>
      <c r="AO10" s="207"/>
      <c r="AP10" s="142"/>
      <c r="AQ10" s="207"/>
      <c r="AR10" s="142"/>
      <c r="AS10" s="207"/>
      <c r="AT10" s="142"/>
      <c r="AU10" s="207"/>
      <c r="AV10" s="142"/>
      <c r="AW10" s="207"/>
      <c r="AX10" s="142"/>
      <c r="AY10" s="207"/>
      <c r="AZ10" s="142"/>
      <c r="BA10" s="207"/>
      <c r="BB10" s="142"/>
      <c r="BC10" s="207"/>
      <c r="BD10" s="142"/>
      <c r="BE10" s="207"/>
      <c r="BF10" s="142"/>
      <c r="BG10" s="207"/>
      <c r="BH10" s="142"/>
      <c r="BI10" s="207"/>
      <c r="BJ10" s="142"/>
      <c r="BK10" s="207"/>
      <c r="BL10" s="142"/>
      <c r="BM10" s="207"/>
      <c r="BN10" s="142"/>
      <c r="BO10" s="211"/>
      <c r="BP10" s="193">
        <f>SUMIF(F$8:BO$8,"個数",F10:BO10)</f>
        <v>14</v>
      </c>
      <c r="BQ10" s="211">
        <f>SUMIF(F$8:BO$8,"施工長",F10:BO10)</f>
        <v>266.39999999999998</v>
      </c>
      <c r="BS10" s="136"/>
      <c r="BT10" s="83"/>
      <c r="BU10" s="82"/>
    </row>
    <row r="11" spans="1:77" s="135" customFormat="1">
      <c r="A11" s="176" t="s">
        <v>160</v>
      </c>
      <c r="B11" s="177"/>
      <c r="C11" s="178"/>
      <c r="D11" s="179"/>
      <c r="E11" s="180" t="s">
        <v>157</v>
      </c>
      <c r="F11" s="193">
        <v>44</v>
      </c>
      <c r="G11" s="207">
        <v>695</v>
      </c>
      <c r="H11" s="142">
        <v>25</v>
      </c>
      <c r="I11" s="207">
        <v>478</v>
      </c>
      <c r="J11" s="142"/>
      <c r="K11" s="207"/>
      <c r="L11" s="142"/>
      <c r="M11" s="207"/>
      <c r="N11" s="142"/>
      <c r="O11" s="207"/>
      <c r="P11" s="142"/>
      <c r="Q11" s="207"/>
      <c r="R11" s="142"/>
      <c r="S11" s="207"/>
      <c r="T11" s="142"/>
      <c r="U11" s="207"/>
      <c r="V11" s="142"/>
      <c r="W11" s="207"/>
      <c r="X11" s="142"/>
      <c r="Y11" s="207"/>
      <c r="Z11" s="142"/>
      <c r="AA11" s="207"/>
      <c r="AB11" s="142"/>
      <c r="AC11" s="207"/>
      <c r="AD11" s="142"/>
      <c r="AE11" s="207"/>
      <c r="AF11" s="142"/>
      <c r="AG11" s="207"/>
      <c r="AH11" s="142"/>
      <c r="AI11" s="207"/>
      <c r="AJ11" s="142"/>
      <c r="AK11" s="207"/>
      <c r="AL11" s="142"/>
      <c r="AM11" s="207"/>
      <c r="AN11" s="142"/>
      <c r="AO11" s="207"/>
      <c r="AP11" s="142"/>
      <c r="AQ11" s="207"/>
      <c r="AR11" s="142"/>
      <c r="AS11" s="207"/>
      <c r="AT11" s="142"/>
      <c r="AU11" s="207"/>
      <c r="AV11" s="142"/>
      <c r="AW11" s="207"/>
      <c r="AX11" s="142"/>
      <c r="AY11" s="207"/>
      <c r="AZ11" s="142"/>
      <c r="BA11" s="207"/>
      <c r="BB11" s="142"/>
      <c r="BC11" s="207"/>
      <c r="BD11" s="142"/>
      <c r="BE11" s="207"/>
      <c r="BF11" s="142"/>
      <c r="BG11" s="207"/>
      <c r="BH11" s="142"/>
      <c r="BI11" s="207"/>
      <c r="BJ11" s="142"/>
      <c r="BK11" s="207"/>
      <c r="BL11" s="142"/>
      <c r="BM11" s="207"/>
      <c r="BN11" s="142"/>
      <c r="BO11" s="211"/>
      <c r="BP11" s="193">
        <f t="shared" ref="BP11:BP14" si="0">SUMIF(F$8:BO$8,"個数",F11:BO11)</f>
        <v>69</v>
      </c>
      <c r="BQ11" s="211">
        <f t="shared" ref="BQ11:BQ14" si="1">SUMIF(F$8:BO$8,"施工長",F11:BO11)</f>
        <v>1173</v>
      </c>
      <c r="BS11" s="136"/>
      <c r="BT11" s="83"/>
      <c r="BU11" s="82"/>
    </row>
    <row r="12" spans="1:77" s="135" customFormat="1">
      <c r="A12" s="176" t="s">
        <v>161</v>
      </c>
      <c r="B12" s="177"/>
      <c r="C12" s="178"/>
      <c r="D12" s="179"/>
      <c r="E12" s="180" t="s">
        <v>157</v>
      </c>
      <c r="F12" s="193">
        <v>22</v>
      </c>
      <c r="G12" s="207">
        <v>44</v>
      </c>
      <c r="H12" s="142"/>
      <c r="I12" s="207"/>
      <c r="J12" s="142"/>
      <c r="K12" s="207"/>
      <c r="L12" s="142"/>
      <c r="M12" s="207"/>
      <c r="N12" s="142"/>
      <c r="O12" s="207"/>
      <c r="P12" s="142"/>
      <c r="Q12" s="207"/>
      <c r="R12" s="142"/>
      <c r="S12" s="207"/>
      <c r="T12" s="142"/>
      <c r="U12" s="207"/>
      <c r="V12" s="142"/>
      <c r="W12" s="207"/>
      <c r="X12" s="142"/>
      <c r="Y12" s="207"/>
      <c r="Z12" s="142"/>
      <c r="AA12" s="207"/>
      <c r="AB12" s="142"/>
      <c r="AC12" s="207"/>
      <c r="AD12" s="142"/>
      <c r="AE12" s="207"/>
      <c r="AF12" s="142"/>
      <c r="AG12" s="207"/>
      <c r="AH12" s="142"/>
      <c r="AI12" s="207"/>
      <c r="AJ12" s="142"/>
      <c r="AK12" s="207"/>
      <c r="AL12" s="142"/>
      <c r="AM12" s="207"/>
      <c r="AN12" s="142"/>
      <c r="AO12" s="207"/>
      <c r="AP12" s="142"/>
      <c r="AQ12" s="207"/>
      <c r="AR12" s="142"/>
      <c r="AS12" s="207"/>
      <c r="AT12" s="142"/>
      <c r="AU12" s="207"/>
      <c r="AV12" s="142"/>
      <c r="AW12" s="207"/>
      <c r="AX12" s="142"/>
      <c r="AY12" s="207"/>
      <c r="AZ12" s="142"/>
      <c r="BA12" s="207"/>
      <c r="BB12" s="142"/>
      <c r="BC12" s="207"/>
      <c r="BD12" s="142"/>
      <c r="BE12" s="207"/>
      <c r="BF12" s="142"/>
      <c r="BG12" s="207"/>
      <c r="BH12" s="142"/>
      <c r="BI12" s="207"/>
      <c r="BJ12" s="142"/>
      <c r="BK12" s="207"/>
      <c r="BL12" s="142"/>
      <c r="BM12" s="207"/>
      <c r="BN12" s="142"/>
      <c r="BO12" s="211"/>
      <c r="BP12" s="193">
        <f t="shared" si="0"/>
        <v>22</v>
      </c>
      <c r="BQ12" s="211">
        <f t="shared" si="1"/>
        <v>44</v>
      </c>
      <c r="BS12" s="136"/>
      <c r="BT12" s="83"/>
      <c r="BU12" s="82"/>
    </row>
    <row r="13" spans="1:77" s="135" customFormat="1">
      <c r="A13" s="176" t="s">
        <v>163</v>
      </c>
      <c r="B13" s="177"/>
      <c r="C13" s="178"/>
      <c r="D13" s="179"/>
      <c r="E13" s="180" t="s">
        <v>157</v>
      </c>
      <c r="F13" s="193">
        <v>1</v>
      </c>
      <c r="G13" s="207">
        <v>29</v>
      </c>
      <c r="H13" s="142"/>
      <c r="I13" s="207"/>
      <c r="J13" s="142"/>
      <c r="K13" s="207"/>
      <c r="L13" s="142"/>
      <c r="M13" s="207"/>
      <c r="N13" s="142"/>
      <c r="O13" s="207"/>
      <c r="P13" s="142"/>
      <c r="Q13" s="207"/>
      <c r="R13" s="142"/>
      <c r="S13" s="207"/>
      <c r="T13" s="142"/>
      <c r="U13" s="207"/>
      <c r="V13" s="142"/>
      <c r="W13" s="207"/>
      <c r="X13" s="142"/>
      <c r="Y13" s="207"/>
      <c r="Z13" s="142"/>
      <c r="AA13" s="207"/>
      <c r="AB13" s="142"/>
      <c r="AC13" s="207"/>
      <c r="AD13" s="142"/>
      <c r="AE13" s="207"/>
      <c r="AF13" s="142"/>
      <c r="AG13" s="207"/>
      <c r="AH13" s="142"/>
      <c r="AI13" s="207"/>
      <c r="AJ13" s="142"/>
      <c r="AK13" s="207"/>
      <c r="AL13" s="142"/>
      <c r="AM13" s="207"/>
      <c r="AN13" s="142"/>
      <c r="AO13" s="207"/>
      <c r="AP13" s="142"/>
      <c r="AQ13" s="207"/>
      <c r="AR13" s="142"/>
      <c r="AS13" s="207"/>
      <c r="AT13" s="142"/>
      <c r="AU13" s="207"/>
      <c r="AV13" s="142"/>
      <c r="AW13" s="207"/>
      <c r="AX13" s="142"/>
      <c r="AY13" s="207"/>
      <c r="AZ13" s="142"/>
      <c r="BA13" s="207"/>
      <c r="BB13" s="142"/>
      <c r="BC13" s="207"/>
      <c r="BD13" s="142"/>
      <c r="BE13" s="207"/>
      <c r="BF13" s="142"/>
      <c r="BG13" s="207"/>
      <c r="BH13" s="142"/>
      <c r="BI13" s="207"/>
      <c r="BJ13" s="142"/>
      <c r="BK13" s="207"/>
      <c r="BL13" s="142"/>
      <c r="BM13" s="207"/>
      <c r="BN13" s="142"/>
      <c r="BO13" s="211"/>
      <c r="BP13" s="193">
        <f t="shared" si="0"/>
        <v>1</v>
      </c>
      <c r="BQ13" s="211">
        <f t="shared" si="1"/>
        <v>29</v>
      </c>
      <c r="BS13" s="136"/>
      <c r="BT13" s="83"/>
      <c r="BU13" s="82"/>
    </row>
    <row r="14" spans="1:77" s="135" customFormat="1">
      <c r="A14" s="176" t="s">
        <v>164</v>
      </c>
      <c r="B14" s="177"/>
      <c r="C14" s="178"/>
      <c r="D14" s="179"/>
      <c r="E14" s="180"/>
      <c r="F14" s="193">
        <v>5</v>
      </c>
      <c r="G14" s="207">
        <v>56</v>
      </c>
      <c r="H14" s="142"/>
      <c r="I14" s="207"/>
      <c r="J14" s="142"/>
      <c r="K14" s="207"/>
      <c r="L14" s="142"/>
      <c r="M14" s="207"/>
      <c r="N14" s="142"/>
      <c r="O14" s="207"/>
      <c r="P14" s="142"/>
      <c r="Q14" s="207"/>
      <c r="R14" s="142"/>
      <c r="S14" s="207"/>
      <c r="T14" s="142"/>
      <c r="U14" s="207"/>
      <c r="V14" s="142"/>
      <c r="W14" s="207"/>
      <c r="X14" s="142"/>
      <c r="Y14" s="207"/>
      <c r="Z14" s="142"/>
      <c r="AA14" s="207"/>
      <c r="AB14" s="142"/>
      <c r="AC14" s="207"/>
      <c r="AD14" s="142"/>
      <c r="AE14" s="207"/>
      <c r="AF14" s="142"/>
      <c r="AG14" s="207"/>
      <c r="AH14" s="142"/>
      <c r="AI14" s="207"/>
      <c r="AJ14" s="142"/>
      <c r="AK14" s="207"/>
      <c r="AL14" s="142"/>
      <c r="AM14" s="207"/>
      <c r="AN14" s="142"/>
      <c r="AO14" s="207"/>
      <c r="AP14" s="142"/>
      <c r="AQ14" s="207"/>
      <c r="AR14" s="142"/>
      <c r="AS14" s="207"/>
      <c r="AT14" s="142"/>
      <c r="AU14" s="207"/>
      <c r="AV14" s="142"/>
      <c r="AW14" s="207"/>
      <c r="AX14" s="142"/>
      <c r="AY14" s="207"/>
      <c r="AZ14" s="142"/>
      <c r="BA14" s="207"/>
      <c r="BB14" s="142"/>
      <c r="BC14" s="207"/>
      <c r="BD14" s="142"/>
      <c r="BE14" s="207"/>
      <c r="BF14" s="142"/>
      <c r="BG14" s="207"/>
      <c r="BH14" s="142"/>
      <c r="BI14" s="207"/>
      <c r="BJ14" s="142"/>
      <c r="BK14" s="207"/>
      <c r="BL14" s="142"/>
      <c r="BM14" s="207"/>
      <c r="BN14" s="142"/>
      <c r="BO14" s="211"/>
      <c r="BP14" s="193">
        <f t="shared" si="0"/>
        <v>5</v>
      </c>
      <c r="BQ14" s="211">
        <f t="shared" si="1"/>
        <v>56</v>
      </c>
      <c r="BS14" s="136"/>
      <c r="BT14" s="83"/>
      <c r="BU14" s="82"/>
    </row>
    <row r="15" spans="1:77" s="66" customFormat="1" ht="11.4" thickBot="1">
      <c r="A15" s="96" t="s">
        <v>165</v>
      </c>
      <c r="B15" s="97"/>
      <c r="C15" s="98"/>
      <c r="D15" s="99"/>
      <c r="E15" s="155"/>
      <c r="F15" s="194">
        <v>11</v>
      </c>
      <c r="G15" s="208">
        <v>211</v>
      </c>
      <c r="H15" s="143">
        <v>5</v>
      </c>
      <c r="I15" s="208">
        <v>90</v>
      </c>
      <c r="J15" s="143"/>
      <c r="K15" s="208"/>
      <c r="L15" s="143"/>
      <c r="M15" s="208"/>
      <c r="N15" s="143"/>
      <c r="O15" s="208"/>
      <c r="P15" s="143"/>
      <c r="Q15" s="208"/>
      <c r="R15" s="143"/>
      <c r="S15" s="208"/>
      <c r="T15" s="143"/>
      <c r="U15" s="208"/>
      <c r="V15" s="143"/>
      <c r="W15" s="208"/>
      <c r="X15" s="143"/>
      <c r="Y15" s="208"/>
      <c r="Z15" s="143"/>
      <c r="AA15" s="208"/>
      <c r="AB15" s="143"/>
      <c r="AC15" s="208"/>
      <c r="AD15" s="143"/>
      <c r="AE15" s="208"/>
      <c r="AF15" s="143"/>
      <c r="AG15" s="208"/>
      <c r="AH15" s="143"/>
      <c r="AI15" s="208"/>
      <c r="AJ15" s="143"/>
      <c r="AK15" s="208"/>
      <c r="AL15" s="143"/>
      <c r="AM15" s="208"/>
      <c r="AN15" s="143"/>
      <c r="AO15" s="208"/>
      <c r="AP15" s="143"/>
      <c r="AQ15" s="208"/>
      <c r="AR15" s="143"/>
      <c r="AS15" s="208"/>
      <c r="AT15" s="143"/>
      <c r="AU15" s="208"/>
      <c r="AV15" s="143"/>
      <c r="AW15" s="208"/>
      <c r="AX15" s="143"/>
      <c r="AY15" s="208"/>
      <c r="AZ15" s="143"/>
      <c r="BA15" s="208"/>
      <c r="BB15" s="143"/>
      <c r="BC15" s="208"/>
      <c r="BD15" s="143"/>
      <c r="BE15" s="208"/>
      <c r="BF15" s="143"/>
      <c r="BG15" s="208"/>
      <c r="BH15" s="143"/>
      <c r="BI15" s="208"/>
      <c r="BJ15" s="143"/>
      <c r="BK15" s="208"/>
      <c r="BL15" s="143"/>
      <c r="BM15" s="208"/>
      <c r="BN15" s="143"/>
      <c r="BO15" s="212"/>
      <c r="BP15" s="194">
        <f>SUMIF(F$8:BO$8,"個数",F15:BO15)</f>
        <v>16</v>
      </c>
      <c r="BQ15" s="212">
        <f>SUMIF(F$8:BO$8,"施工長",F15:BO15)</f>
        <v>301</v>
      </c>
      <c r="BS15" s="67"/>
      <c r="BT15" s="83"/>
      <c r="BU15" s="82"/>
    </row>
    <row r="16" spans="1:77" s="105" customFormat="1" ht="11.4" thickBot="1">
      <c r="A16" s="100"/>
      <c r="B16" s="101"/>
      <c r="C16" s="101"/>
      <c r="D16" s="102"/>
      <c r="E16" s="156" t="s">
        <v>52</v>
      </c>
      <c r="F16" s="103">
        <f t="shared" ref="F16:AM16" si="2">SUM(F9:F15)</f>
        <v>109</v>
      </c>
      <c r="G16" s="209">
        <f t="shared" si="2"/>
        <v>1993.4</v>
      </c>
      <c r="H16" s="104">
        <f t="shared" si="2"/>
        <v>30</v>
      </c>
      <c r="I16" s="209">
        <f t="shared" si="2"/>
        <v>568</v>
      </c>
      <c r="J16" s="104">
        <f t="shared" si="2"/>
        <v>0</v>
      </c>
      <c r="K16" s="209">
        <f t="shared" si="2"/>
        <v>0</v>
      </c>
      <c r="L16" s="104">
        <f t="shared" si="2"/>
        <v>0</v>
      </c>
      <c r="M16" s="209">
        <f t="shared" si="2"/>
        <v>0</v>
      </c>
      <c r="N16" s="104">
        <f t="shared" si="2"/>
        <v>0</v>
      </c>
      <c r="O16" s="209">
        <f t="shared" si="2"/>
        <v>0</v>
      </c>
      <c r="P16" s="104">
        <f t="shared" ref="P16:AA16" si="3">SUM(P9:P15)</f>
        <v>0</v>
      </c>
      <c r="Q16" s="209">
        <f t="shared" si="3"/>
        <v>0</v>
      </c>
      <c r="R16" s="104">
        <f t="shared" si="3"/>
        <v>0</v>
      </c>
      <c r="S16" s="209">
        <f t="shared" si="3"/>
        <v>0</v>
      </c>
      <c r="T16" s="104">
        <f t="shared" si="3"/>
        <v>0</v>
      </c>
      <c r="U16" s="209">
        <f t="shared" si="3"/>
        <v>0</v>
      </c>
      <c r="V16" s="104">
        <f t="shared" si="3"/>
        <v>0</v>
      </c>
      <c r="W16" s="209">
        <f t="shared" si="3"/>
        <v>0</v>
      </c>
      <c r="X16" s="104">
        <f t="shared" si="3"/>
        <v>0</v>
      </c>
      <c r="Y16" s="209">
        <f t="shared" si="3"/>
        <v>0</v>
      </c>
      <c r="Z16" s="104">
        <f t="shared" si="3"/>
        <v>0</v>
      </c>
      <c r="AA16" s="209">
        <f t="shared" si="3"/>
        <v>0</v>
      </c>
      <c r="AB16" s="104">
        <f t="shared" si="2"/>
        <v>0</v>
      </c>
      <c r="AC16" s="209">
        <f t="shared" si="2"/>
        <v>0</v>
      </c>
      <c r="AD16" s="104">
        <f>SUM(AD9:AD15)</f>
        <v>0</v>
      </c>
      <c r="AE16" s="209">
        <f>SUM(AE9:AE15)</f>
        <v>0</v>
      </c>
      <c r="AF16" s="104">
        <f t="shared" si="2"/>
        <v>0</v>
      </c>
      <c r="AG16" s="209">
        <f t="shared" si="2"/>
        <v>0</v>
      </c>
      <c r="AH16" s="104">
        <f t="shared" si="2"/>
        <v>0</v>
      </c>
      <c r="AI16" s="209">
        <f t="shared" si="2"/>
        <v>0</v>
      </c>
      <c r="AJ16" s="104">
        <f>SUM(AJ9:AJ15)</f>
        <v>0</v>
      </c>
      <c r="AK16" s="209">
        <f>SUM(AK9:AK15)</f>
        <v>0</v>
      </c>
      <c r="AL16" s="104">
        <f t="shared" si="2"/>
        <v>0</v>
      </c>
      <c r="AM16" s="209">
        <f t="shared" si="2"/>
        <v>0</v>
      </c>
      <c r="AN16" s="104">
        <f t="shared" ref="AN16:AS16" si="4">SUM(AN9:AN15)</f>
        <v>0</v>
      </c>
      <c r="AO16" s="209">
        <f t="shared" si="4"/>
        <v>0</v>
      </c>
      <c r="AP16" s="104">
        <f t="shared" si="4"/>
        <v>0</v>
      </c>
      <c r="AQ16" s="209">
        <f t="shared" si="4"/>
        <v>0</v>
      </c>
      <c r="AR16" s="104">
        <f t="shared" si="4"/>
        <v>0</v>
      </c>
      <c r="AS16" s="209">
        <f t="shared" si="4"/>
        <v>0</v>
      </c>
      <c r="AT16" s="104">
        <f t="shared" ref="AT16:BN16" si="5">SUM(AT9:AT15)</f>
        <v>0</v>
      </c>
      <c r="AU16" s="209">
        <f t="shared" si="5"/>
        <v>0</v>
      </c>
      <c r="AV16" s="104">
        <f t="shared" si="5"/>
        <v>0</v>
      </c>
      <c r="AW16" s="209">
        <f t="shared" si="5"/>
        <v>0</v>
      </c>
      <c r="AX16" s="104">
        <f t="shared" si="5"/>
        <v>0</v>
      </c>
      <c r="AY16" s="209">
        <f t="shared" si="5"/>
        <v>0</v>
      </c>
      <c r="AZ16" s="104">
        <f t="shared" si="5"/>
        <v>0</v>
      </c>
      <c r="BA16" s="209">
        <f t="shared" si="5"/>
        <v>0</v>
      </c>
      <c r="BB16" s="104">
        <f>SUM(BB9:BB15)</f>
        <v>0</v>
      </c>
      <c r="BC16" s="209">
        <f>SUM(BC9:BC15)</f>
        <v>0</v>
      </c>
      <c r="BD16" s="104">
        <f t="shared" si="5"/>
        <v>0</v>
      </c>
      <c r="BE16" s="209">
        <f t="shared" si="5"/>
        <v>0</v>
      </c>
      <c r="BF16" s="104">
        <f>SUM(BF9:BF15)</f>
        <v>0</v>
      </c>
      <c r="BG16" s="209">
        <f>SUM(BG9:BG15)</f>
        <v>0</v>
      </c>
      <c r="BH16" s="104">
        <f t="shared" si="5"/>
        <v>0</v>
      </c>
      <c r="BI16" s="209">
        <f t="shared" si="5"/>
        <v>0</v>
      </c>
      <c r="BJ16" s="104">
        <f t="shared" si="5"/>
        <v>0</v>
      </c>
      <c r="BK16" s="209">
        <f t="shared" si="5"/>
        <v>0</v>
      </c>
      <c r="BL16" s="104">
        <f>SUM(BL9:BL15)</f>
        <v>0</v>
      </c>
      <c r="BM16" s="209">
        <f>SUM(BM9:BM15)</f>
        <v>0</v>
      </c>
      <c r="BN16" s="104">
        <f t="shared" si="5"/>
        <v>0</v>
      </c>
      <c r="BO16" s="213">
        <f>SUM(BO9:BO15)</f>
        <v>0</v>
      </c>
      <c r="BP16" s="103">
        <f>SUMIF(F$8:BO$8,"個数",F16:BO16)</f>
        <v>139</v>
      </c>
      <c r="BQ16" s="214">
        <f>SUMIF(F$8:BO$8,"施工長",F16:BO16)</f>
        <v>2561.4</v>
      </c>
      <c r="BS16" s="106"/>
      <c r="BT16" s="83"/>
      <c r="BU16" s="82"/>
    </row>
    <row r="17" spans="2:80" ht="11.4" customHeight="1">
      <c r="BS17"/>
      <c r="BT17"/>
      <c r="BU17"/>
      <c r="BV17"/>
      <c r="CB17" s="107"/>
    </row>
    <row r="18" spans="2:80" ht="11.4" customHeight="1">
      <c r="D18" s="108"/>
      <c r="E18" s="109"/>
      <c r="BS18"/>
      <c r="BT18"/>
      <c r="BU18"/>
      <c r="BV18"/>
      <c r="CB18" s="107"/>
    </row>
    <row r="19" spans="2:80" ht="11.4" customHeight="1"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S19"/>
      <c r="BT19"/>
      <c r="BU19"/>
      <c r="BV19"/>
      <c r="CB19" s="111"/>
    </row>
    <row r="20" spans="2:80" ht="11.4" customHeight="1">
      <c r="BS20"/>
      <c r="BT20"/>
      <c r="BU20"/>
      <c r="BV20"/>
      <c r="CB20" s="107"/>
    </row>
    <row r="21" spans="2:80" ht="11.4" customHeight="1">
      <c r="BS21"/>
      <c r="BT21"/>
      <c r="BU21"/>
      <c r="BV21"/>
      <c r="CB21" s="107"/>
    </row>
    <row r="22" spans="2:80" ht="11.4" customHeight="1">
      <c r="BS22"/>
      <c r="BT22"/>
      <c r="BU22"/>
      <c r="BV22"/>
      <c r="CB22" s="107"/>
    </row>
    <row r="23" spans="2:80" ht="11.4" customHeight="1">
      <c r="BS23"/>
      <c r="BT23"/>
      <c r="BU23"/>
      <c r="BV23"/>
    </row>
    <row r="24" spans="2:80" ht="11.4" customHeight="1">
      <c r="BS24"/>
      <c r="BT24"/>
      <c r="BU24"/>
      <c r="BV24"/>
    </row>
    <row r="25" spans="2:80" ht="11.4" customHeight="1">
      <c r="B25" s="112"/>
      <c r="C25" s="113"/>
      <c r="BS25"/>
      <c r="BT25"/>
      <c r="BU25"/>
      <c r="BV25"/>
    </row>
    <row r="26" spans="2:80" ht="13.2">
      <c r="BS26"/>
      <c r="BT26"/>
      <c r="BU26"/>
      <c r="BV26"/>
    </row>
    <row r="27" spans="2:80" ht="13.2">
      <c r="BS27"/>
      <c r="BT27"/>
      <c r="BU27"/>
      <c r="BV27"/>
    </row>
    <row r="28" spans="2:80" ht="13.2">
      <c r="BS28"/>
      <c r="BT28"/>
      <c r="BU28"/>
      <c r="BV28"/>
    </row>
    <row r="29" spans="2:80" ht="13.2">
      <c r="BS29"/>
      <c r="BT29"/>
      <c r="BU29"/>
      <c r="BV29"/>
    </row>
    <row r="30" spans="2:80" ht="13.2">
      <c r="BS30"/>
      <c r="BT30"/>
      <c r="BU30"/>
      <c r="BV30"/>
    </row>
    <row r="31" spans="2:80" ht="13.2">
      <c r="BS31"/>
      <c r="BT31"/>
      <c r="BU31"/>
      <c r="BV31"/>
    </row>
    <row r="32" spans="2:80" ht="13.2">
      <c r="BS32"/>
      <c r="BT32"/>
      <c r="BU32"/>
      <c r="BV32"/>
    </row>
    <row r="33" spans="71:74" ht="13.2">
      <c r="BS33"/>
      <c r="BT33"/>
      <c r="BU33"/>
      <c r="BV33"/>
    </row>
    <row r="34" spans="71:74" ht="13.2">
      <c r="BS34"/>
      <c r="BT34"/>
      <c r="BU34"/>
      <c r="BV34"/>
    </row>
    <row r="35" spans="71:74" ht="13.2">
      <c r="BS35"/>
      <c r="BT35"/>
      <c r="BU35"/>
      <c r="BV35"/>
    </row>
    <row r="36" spans="71:74" ht="13.2">
      <c r="BS36"/>
      <c r="BT36"/>
      <c r="BU36"/>
      <c r="BV36"/>
    </row>
    <row r="37" spans="71:74" ht="13.2">
      <c r="BS37"/>
      <c r="BT37"/>
      <c r="BU37"/>
      <c r="BV37"/>
    </row>
    <row r="38" spans="71:74" ht="13.2">
      <c r="BS38"/>
      <c r="BT38"/>
      <c r="BU38"/>
      <c r="BV38"/>
    </row>
    <row r="39" spans="71:74" ht="13.2">
      <c r="BS39"/>
      <c r="BT39"/>
      <c r="BU39"/>
      <c r="BV39"/>
    </row>
    <row r="40" spans="71:74" ht="13.2">
      <c r="BS40"/>
      <c r="BT40"/>
      <c r="BU40"/>
      <c r="BV40"/>
    </row>
    <row r="41" spans="71:74" ht="13.2">
      <c r="BS41"/>
      <c r="BT41"/>
      <c r="BU41"/>
      <c r="BV41"/>
    </row>
    <row r="42" spans="71:74" ht="13.2">
      <c r="BS42"/>
      <c r="BT42"/>
      <c r="BU42"/>
      <c r="BV42"/>
    </row>
    <row r="43" spans="71:74" ht="13.2">
      <c r="BS43"/>
      <c r="BT43"/>
      <c r="BU43"/>
      <c r="BV43"/>
    </row>
    <row r="44" spans="71:74" ht="13.2">
      <c r="BS44"/>
      <c r="BT44"/>
      <c r="BU44"/>
      <c r="BV44"/>
    </row>
    <row r="45" spans="71:74" ht="13.2">
      <c r="BS45"/>
      <c r="BT45"/>
      <c r="BU45"/>
      <c r="BV45"/>
    </row>
    <row r="46" spans="71:74" ht="13.2">
      <c r="BS46"/>
      <c r="BT46"/>
      <c r="BU46"/>
      <c r="BV46"/>
    </row>
    <row r="47" spans="71:74" ht="13.2">
      <c r="BS47"/>
      <c r="BT47"/>
      <c r="BU47"/>
      <c r="BV47"/>
    </row>
    <row r="48" spans="71:74" ht="13.2">
      <c r="BS48"/>
      <c r="BT48"/>
      <c r="BU48"/>
      <c r="BV48"/>
    </row>
    <row r="49" spans="71:74" ht="13.2">
      <c r="BS49"/>
      <c r="BT49"/>
      <c r="BU49"/>
      <c r="BV49"/>
    </row>
    <row r="50" spans="71:74" ht="13.2">
      <c r="BS50"/>
      <c r="BT50"/>
      <c r="BU50"/>
      <c r="BV50"/>
    </row>
  </sheetData>
  <mergeCells count="68">
    <mergeCell ref="A5:E6"/>
    <mergeCell ref="F6:G6"/>
    <mergeCell ref="BJ6:BK6"/>
    <mergeCell ref="BH6:BI6"/>
    <mergeCell ref="BN6:BO6"/>
    <mergeCell ref="AZ6:BA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</mergeCells>
  <phoneticPr fontId="2"/>
  <conditionalFormatting sqref="A9:BP10 A15:BP15">
    <cfRule type="expression" dxfId="3" priority="2" stopIfTrue="1">
      <formula>$A9="消去"</formula>
    </cfRule>
  </conditionalFormatting>
  <conditionalFormatting sqref="A11:BP14">
    <cfRule type="expression" dxfId="2" priority="1" stopIfTrue="1">
      <formula>$A11="消去"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8-12)</v>
      </c>
      <c r="J1" s="117" t="s">
        <v>142</v>
      </c>
      <c r="K1" s="301" t="s">
        <v>141</v>
      </c>
      <c r="L1" s="301"/>
      <c r="M1" s="301"/>
    </row>
    <row r="2" spans="1:14">
      <c r="A2" s="302" t="s">
        <v>65</v>
      </c>
      <c r="B2" s="305" t="s">
        <v>66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14"/>
      <c r="K2" s="302" t="s">
        <v>65</v>
      </c>
      <c r="L2" s="308" t="s">
        <v>67</v>
      </c>
      <c r="M2" s="311" t="s">
        <v>68</v>
      </c>
    </row>
    <row r="3" spans="1:14">
      <c r="A3" s="303"/>
      <c r="B3" s="306"/>
      <c r="C3" s="309"/>
      <c r="D3" s="312"/>
      <c r="E3" s="312" t="s">
        <v>70</v>
      </c>
      <c r="F3" s="291" t="s">
        <v>71</v>
      </c>
      <c r="G3" s="162"/>
      <c r="H3" s="163"/>
      <c r="I3" s="162"/>
      <c r="J3" s="293" t="s">
        <v>72</v>
      </c>
      <c r="K3" s="303"/>
      <c r="L3" s="309"/>
      <c r="M3" s="312"/>
    </row>
    <row r="4" spans="1:14" ht="13.8" thickBot="1">
      <c r="A4" s="304"/>
      <c r="B4" s="307"/>
      <c r="C4" s="310"/>
      <c r="D4" s="313"/>
      <c r="E4" s="313"/>
      <c r="F4" s="292"/>
      <c r="G4" s="125"/>
      <c r="H4" s="126"/>
      <c r="I4" s="125"/>
      <c r="J4" s="294"/>
      <c r="K4" s="304"/>
      <c r="L4" s="310"/>
      <c r="M4" s="31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>
        <v>0</v>
      </c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8-12)</v>
      </c>
      <c r="J1" s="117" t="s">
        <v>142</v>
      </c>
      <c r="K1" s="301" t="s">
        <v>141</v>
      </c>
      <c r="L1" s="301"/>
      <c r="M1" s="301"/>
    </row>
    <row r="2" spans="1:14">
      <c r="A2" s="302" t="s">
        <v>65</v>
      </c>
      <c r="B2" s="305" t="s">
        <v>66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14"/>
      <c r="K2" s="302" t="s">
        <v>65</v>
      </c>
      <c r="L2" s="308" t="s">
        <v>67</v>
      </c>
      <c r="M2" s="311" t="s">
        <v>68</v>
      </c>
    </row>
    <row r="3" spans="1:14">
      <c r="A3" s="303"/>
      <c r="B3" s="306"/>
      <c r="C3" s="309"/>
      <c r="D3" s="312"/>
      <c r="E3" s="312" t="s">
        <v>70</v>
      </c>
      <c r="F3" s="291" t="s">
        <v>71</v>
      </c>
      <c r="G3" s="162"/>
      <c r="H3" s="163"/>
      <c r="I3" s="162"/>
      <c r="J3" s="293" t="s">
        <v>72</v>
      </c>
      <c r="K3" s="303"/>
      <c r="L3" s="309"/>
      <c r="M3" s="312"/>
    </row>
    <row r="4" spans="1:14" ht="13.8" thickBot="1">
      <c r="A4" s="304"/>
      <c r="B4" s="307"/>
      <c r="C4" s="310"/>
      <c r="D4" s="313"/>
      <c r="E4" s="313"/>
      <c r="F4" s="292"/>
      <c r="G4" s="125"/>
      <c r="H4" s="126"/>
      <c r="I4" s="125"/>
      <c r="J4" s="294"/>
      <c r="K4" s="304"/>
      <c r="L4" s="310"/>
      <c r="M4" s="31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>
        <v>0</v>
      </c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8-12)</v>
      </c>
      <c r="J1" s="117" t="s">
        <v>142</v>
      </c>
      <c r="K1" s="301" t="s">
        <v>141</v>
      </c>
      <c r="L1" s="301"/>
      <c r="M1" s="301"/>
    </row>
    <row r="2" spans="1:14">
      <c r="A2" s="302" t="s">
        <v>65</v>
      </c>
      <c r="B2" s="305" t="s">
        <v>66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14"/>
      <c r="K2" s="302" t="s">
        <v>65</v>
      </c>
      <c r="L2" s="308" t="s">
        <v>67</v>
      </c>
      <c r="M2" s="311" t="s">
        <v>68</v>
      </c>
    </row>
    <row r="3" spans="1:14">
      <c r="A3" s="303"/>
      <c r="B3" s="306"/>
      <c r="C3" s="309"/>
      <c r="D3" s="312"/>
      <c r="E3" s="312" t="s">
        <v>70</v>
      </c>
      <c r="F3" s="291" t="s">
        <v>71</v>
      </c>
      <c r="G3" s="162"/>
      <c r="H3" s="163"/>
      <c r="I3" s="162"/>
      <c r="J3" s="293" t="s">
        <v>72</v>
      </c>
      <c r="K3" s="303"/>
      <c r="L3" s="309"/>
      <c r="M3" s="312"/>
    </row>
    <row r="4" spans="1:14" ht="13.8" thickBot="1">
      <c r="A4" s="304"/>
      <c r="B4" s="307"/>
      <c r="C4" s="310"/>
      <c r="D4" s="313"/>
      <c r="E4" s="313"/>
      <c r="F4" s="292"/>
      <c r="G4" s="125"/>
      <c r="H4" s="126"/>
      <c r="I4" s="125"/>
      <c r="J4" s="294"/>
      <c r="K4" s="304"/>
      <c r="L4" s="310"/>
      <c r="M4" s="31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/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/>
  <cols>
    <col min="1" max="1" width="22.33203125" style="115" customWidth="1"/>
    <col min="2" max="2" width="9" style="115"/>
    <col min="3" max="3" width="25.6640625" style="116" customWidth="1"/>
    <col min="4" max="4" width="13.44140625" style="115" customWidth="1"/>
    <col min="5" max="5" width="3.44140625" style="115" bestFit="1" customWidth="1"/>
    <col min="6" max="8" width="10.6640625" style="115" customWidth="1"/>
    <col min="9" max="9" width="22.44140625" style="116" customWidth="1"/>
    <col min="10" max="11" width="37.33203125" style="115" customWidth="1"/>
    <col min="12" max="12" width="100.6640625" style="116" customWidth="1"/>
    <col min="13" max="16384" width="9" style="115"/>
  </cols>
  <sheetData>
    <row r="1" spans="1:13" ht="19.8" thickBot="1">
      <c r="A1" s="114" t="s">
        <v>74</v>
      </c>
      <c r="B1" s="115" t="str">
        <f>"("&amp;表紙等_署用!H1&amp;")"</f>
        <v>(№ 8-12)</v>
      </c>
      <c r="I1" s="117" t="s">
        <v>142</v>
      </c>
      <c r="J1" s="301" t="s">
        <v>141</v>
      </c>
      <c r="K1" s="301"/>
      <c r="L1" s="301"/>
    </row>
    <row r="2" spans="1:13">
      <c r="A2" s="318" t="s">
        <v>75</v>
      </c>
      <c r="B2" s="308" t="s">
        <v>67</v>
      </c>
      <c r="C2" s="311" t="s">
        <v>68</v>
      </c>
      <c r="D2" s="120" t="s">
        <v>69</v>
      </c>
      <c r="E2" s="121"/>
      <c r="F2" s="308" t="s">
        <v>39</v>
      </c>
      <c r="G2" s="308"/>
      <c r="H2" s="308"/>
      <c r="I2" s="314"/>
      <c r="J2" s="318" t="s">
        <v>75</v>
      </c>
      <c r="K2" s="308" t="s">
        <v>67</v>
      </c>
      <c r="L2" s="311" t="s">
        <v>68</v>
      </c>
    </row>
    <row r="3" spans="1:13">
      <c r="A3" s="319"/>
      <c r="B3" s="309"/>
      <c r="C3" s="312"/>
      <c r="D3" s="312" t="s">
        <v>70</v>
      </c>
      <c r="E3" s="291" t="s">
        <v>71</v>
      </c>
      <c r="F3" s="123"/>
      <c r="G3" s="124"/>
      <c r="H3" s="123"/>
      <c r="I3" s="293" t="s">
        <v>72</v>
      </c>
      <c r="J3" s="319"/>
      <c r="K3" s="309"/>
      <c r="L3" s="312"/>
    </row>
    <row r="4" spans="1:13" ht="13.8" thickBot="1">
      <c r="A4" s="320"/>
      <c r="B4" s="310"/>
      <c r="C4" s="313"/>
      <c r="D4" s="313"/>
      <c r="E4" s="292"/>
      <c r="F4" s="125"/>
      <c r="G4" s="126"/>
      <c r="H4" s="125"/>
      <c r="I4" s="294"/>
      <c r="J4" s="320"/>
      <c r="K4" s="310"/>
      <c r="L4" s="313"/>
    </row>
    <row r="5" spans="1:13">
      <c r="A5" s="118">
        <f>J5</f>
        <v>0</v>
      </c>
      <c r="B5" s="119">
        <f>K5</f>
        <v>0</v>
      </c>
      <c r="C5" s="119">
        <f>L5</f>
        <v>0</v>
      </c>
      <c r="D5" s="119"/>
      <c r="E5" s="119"/>
      <c r="F5" s="119"/>
      <c r="G5" s="119"/>
      <c r="H5" s="119"/>
      <c r="I5" s="127"/>
      <c r="J5" s="118"/>
      <c r="K5" s="119"/>
      <c r="L5" s="119"/>
      <c r="M5" s="115" t="str">
        <f>ASC(I5)</f>
        <v/>
      </c>
    </row>
    <row r="6" spans="1:13">
      <c r="A6" s="128" t="str">
        <f t="shared" ref="A6:C7" ca="1" si="0">IF(OFFSET(J6,-1,)=J6,"〃",J6)</f>
        <v>〃</v>
      </c>
      <c r="B6" s="122" t="str">
        <f t="shared" ca="1" si="0"/>
        <v>〃</v>
      </c>
      <c r="C6" s="122" t="str">
        <f t="shared" ca="1" si="0"/>
        <v>〃</v>
      </c>
      <c r="D6" s="122"/>
      <c r="E6" s="122"/>
      <c r="F6" s="122"/>
      <c r="G6" s="122"/>
      <c r="H6" s="122"/>
      <c r="I6" s="129"/>
      <c r="J6" s="128"/>
      <c r="K6" s="122"/>
      <c r="L6" s="122"/>
      <c r="M6" s="115" t="str">
        <f>ASC(I6)</f>
        <v/>
      </c>
    </row>
    <row r="7" spans="1:13" ht="13.8" thickBot="1">
      <c r="A7" s="128" t="str">
        <f t="shared" ca="1" si="0"/>
        <v>〃</v>
      </c>
      <c r="B7" s="122" t="str">
        <f t="shared" ca="1" si="0"/>
        <v>〃</v>
      </c>
      <c r="C7" s="122" t="str">
        <f t="shared" ca="1" si="0"/>
        <v>〃</v>
      </c>
      <c r="D7" s="123"/>
      <c r="E7" s="123"/>
      <c r="F7" s="123"/>
      <c r="G7" s="123"/>
      <c r="H7" s="123"/>
      <c r="I7" s="130"/>
      <c r="J7" s="148"/>
      <c r="K7" s="123"/>
      <c r="L7" s="123"/>
      <c r="M7" s="115" t="str">
        <f>ASC(I7)</f>
        <v/>
      </c>
    </row>
    <row r="8" spans="1:13" ht="16.2">
      <c r="A8" s="295" t="str">
        <f>警察署名</f>
        <v>凸凹</v>
      </c>
      <c r="B8" s="296"/>
      <c r="C8" s="299" t="s">
        <v>76</v>
      </c>
      <c r="D8" s="149"/>
      <c r="E8" s="150"/>
      <c r="F8" s="151">
        <f>IF(ISERROR(FIND("図示", F3)), IF(ISERROR(FIND("削除", F3)), SUMPRODUCT((ISNUMBER(FIND("横断歩道　実線",$D5:$D7)))*(F5:F7&lt;&gt;""), $E5:$E7), 0), SUMIF(F5:F7,"&gt;0",$E5:$E7))</f>
        <v>0</v>
      </c>
      <c r="G8" s="151">
        <f>IF(ISERROR(FIND("図示", G3)), IF(ISERROR(FIND("削除", G3)), SUMPRODUCT((ISNUMBER(FIND("横断歩道　実線",$D5:$D7)))*(G5:G7&lt;&gt;""), $E5:$E7), 0), SUMIF(G5:G7,"&gt;0",$E5:$E7))</f>
        <v>0</v>
      </c>
      <c r="H8" s="151">
        <f>IF(ISERROR(FIND("図示", H3)), IF(ISERROR(FIND("削除", H3)), SUMPRODUCT((ISNUMBER(FIND("横断歩道　実線",$D5:$D7)))*(H5:H7&lt;&gt;""), $E5:$E7), 0), SUMIF(H5:H7,"&gt;0",$E5:$E7))</f>
        <v>0</v>
      </c>
      <c r="I8" s="131"/>
      <c r="J8" s="295"/>
      <c r="K8" s="296"/>
      <c r="L8" s="299"/>
    </row>
    <row r="9" spans="1:13" ht="16.8" thickBot="1">
      <c r="A9" s="297"/>
      <c r="B9" s="298"/>
      <c r="C9" s="300"/>
      <c r="D9" s="152"/>
      <c r="E9" s="153"/>
      <c r="F9" s="154">
        <f>SUM(F5:F7)</f>
        <v>0</v>
      </c>
      <c r="G9" s="154">
        <f>SUM(G5:G7)</f>
        <v>0</v>
      </c>
      <c r="H9" s="154">
        <f>SUM(H5:H7)</f>
        <v>0</v>
      </c>
      <c r="I9" s="132"/>
      <c r="J9" s="316"/>
      <c r="K9" s="317"/>
      <c r="L9" s="315"/>
    </row>
    <row r="10" spans="1:13" ht="16.2">
      <c r="A10" s="295" t="str">
        <f>警察署名</f>
        <v>凸凹</v>
      </c>
      <c r="B10" s="296"/>
      <c r="C10" s="299" t="s">
        <v>77</v>
      </c>
      <c r="D10" s="149">
        <f>場所表_新規!新規合計+更新合計</f>
        <v>0</v>
      </c>
      <c r="E10" s="150"/>
      <c r="F10" s="151">
        <f>場所表_新規!G8+場所表_更新!F8</f>
        <v>0</v>
      </c>
      <c r="G10" s="151">
        <f>場所表_新規!H8+場所表_更新!G8</f>
        <v>0</v>
      </c>
      <c r="H10" s="151">
        <f>場所表_新規!I8+場所表_更新!H8</f>
        <v>0</v>
      </c>
      <c r="I10" s="131"/>
      <c r="J10" s="316"/>
      <c r="K10" s="317"/>
      <c r="L10" s="315"/>
    </row>
    <row r="11" spans="1:13" ht="16.8" thickBot="1">
      <c r="A11" s="297"/>
      <c r="B11" s="298"/>
      <c r="C11" s="300"/>
      <c r="D11" s="152"/>
      <c r="E11" s="153"/>
      <c r="F11" s="154">
        <f>場所表_新規!G9+場所表_更新!F9</f>
        <v>0</v>
      </c>
      <c r="G11" s="154">
        <f>場所表_新規!H9+場所表_更新!G9</f>
        <v>0</v>
      </c>
      <c r="H11" s="154">
        <f>場所表_新規!I9+場所表_更新!H9</f>
        <v>0</v>
      </c>
      <c r="I11" s="132"/>
      <c r="J11" s="316"/>
      <c r="K11" s="317"/>
      <c r="L11" s="315"/>
    </row>
  </sheetData>
  <mergeCells count="19">
    <mergeCell ref="J1:L1"/>
    <mergeCell ref="L2:L4"/>
    <mergeCell ref="F2:I2"/>
    <mergeCell ref="D3:D4"/>
    <mergeCell ref="E3:E4"/>
    <mergeCell ref="A10:B11"/>
    <mergeCell ref="C10:C11"/>
    <mergeCell ref="J8:K9"/>
    <mergeCell ref="A2:A4"/>
    <mergeCell ref="B2:B4"/>
    <mergeCell ref="C2:C4"/>
    <mergeCell ref="A8:B9"/>
    <mergeCell ref="C8:C9"/>
    <mergeCell ref="L8:L9"/>
    <mergeCell ref="J10:K11"/>
    <mergeCell ref="L10:L11"/>
    <mergeCell ref="I3:I4"/>
    <mergeCell ref="J2:J4"/>
    <mergeCell ref="K2:K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7"/>
  <sheetViews>
    <sheetView showZeros="0" view="pageBreakPreview" zoomScaleNormal="100" workbookViewId="0">
      <selection activeCell="A58" sqref="A58:H58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3" width="10.6640625" style="115" customWidth="1"/>
    <col min="14" max="14" width="22.44140625" style="116" customWidth="1"/>
    <col min="15" max="16" width="37.33203125" style="115" customWidth="1"/>
    <col min="17" max="17" width="100.6640625" style="116" customWidth="1"/>
    <col min="18" max="16384" width="9" style="115"/>
  </cols>
  <sheetData>
    <row r="1" spans="1:18" ht="19.8" thickBot="1">
      <c r="B1" s="114" t="s">
        <v>74</v>
      </c>
      <c r="C1" s="115" t="str">
        <f>"("&amp;表紙等_署用!H1&amp;")"</f>
        <v>(№ 8-12)</v>
      </c>
      <c r="N1" s="117" t="s">
        <v>107</v>
      </c>
      <c r="O1" s="301" t="s">
        <v>141</v>
      </c>
      <c r="P1" s="301"/>
      <c r="Q1" s="301"/>
    </row>
    <row r="2" spans="1:18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08"/>
      <c r="K2" s="308"/>
      <c r="L2" s="308"/>
      <c r="M2" s="308"/>
      <c r="N2" s="314"/>
      <c r="O2" s="318" t="s">
        <v>75</v>
      </c>
      <c r="P2" s="308" t="s">
        <v>67</v>
      </c>
      <c r="Q2" s="311" t="s">
        <v>68</v>
      </c>
    </row>
    <row r="3" spans="1:18" ht="52.8">
      <c r="B3" s="319"/>
      <c r="C3" s="309"/>
      <c r="D3" s="312"/>
      <c r="E3" s="312" t="s">
        <v>70</v>
      </c>
      <c r="F3" s="291" t="s">
        <v>71</v>
      </c>
      <c r="G3" s="123" t="s">
        <v>166</v>
      </c>
      <c r="H3" s="124" t="s">
        <v>167</v>
      </c>
      <c r="I3" s="124" t="s">
        <v>168</v>
      </c>
      <c r="J3" s="124" t="s">
        <v>169</v>
      </c>
      <c r="K3" s="124" t="s">
        <v>170</v>
      </c>
      <c r="L3" s="124" t="s">
        <v>171</v>
      </c>
      <c r="M3" s="123" t="s">
        <v>172</v>
      </c>
      <c r="N3" s="293" t="s">
        <v>72</v>
      </c>
      <c r="O3" s="319"/>
      <c r="P3" s="309"/>
      <c r="Q3" s="312"/>
    </row>
    <row r="4" spans="1:18" ht="13.8" thickBot="1">
      <c r="B4" s="320"/>
      <c r="C4" s="310"/>
      <c r="D4" s="313"/>
      <c r="E4" s="313"/>
      <c r="F4" s="292"/>
      <c r="G4" s="125" t="s">
        <v>158</v>
      </c>
      <c r="H4" s="126" t="s">
        <v>158</v>
      </c>
      <c r="I4" s="126" t="s">
        <v>158</v>
      </c>
      <c r="J4" s="126" t="s">
        <v>162</v>
      </c>
      <c r="K4" s="126" t="s">
        <v>158</v>
      </c>
      <c r="L4" s="126" t="s">
        <v>158</v>
      </c>
      <c r="M4" s="125" t="s">
        <v>158</v>
      </c>
      <c r="N4" s="294"/>
      <c r="O4" s="320"/>
      <c r="P4" s="310"/>
      <c r="Q4" s="313"/>
    </row>
    <row r="5" spans="1:18" ht="79.2">
      <c r="A5" s="216">
        <v>1</v>
      </c>
      <c r="B5" s="118" t="str">
        <f>O5</f>
        <v>第25-1-0888</v>
      </c>
      <c r="C5" s="119" t="str">
        <f>P5</f>
        <v>国道2号(広島南道路)</v>
      </c>
      <c r="D5" s="119" t="str">
        <f>Q5</f>
        <v>(起点)広島市中区江波本町14番南東角先（江波本町交差点）東方30メートル地点
(終点)広島市中区江波本町14番南東角先（江波本町交差点）</v>
      </c>
      <c r="E5" s="119" t="s">
        <v>175</v>
      </c>
      <c r="F5" s="119">
        <v>2</v>
      </c>
      <c r="G5" s="119"/>
      <c r="H5" s="119"/>
      <c r="I5" s="119">
        <v>20</v>
      </c>
      <c r="J5" s="119"/>
      <c r="K5" s="119"/>
      <c r="L5" s="119"/>
      <c r="M5" s="119"/>
      <c r="N5" s="127" t="s">
        <v>176</v>
      </c>
      <c r="O5" s="118" t="s">
        <v>173</v>
      </c>
      <c r="P5" s="119" t="s">
        <v>174</v>
      </c>
      <c r="Q5" s="119" t="s">
        <v>150</v>
      </c>
      <c r="R5" s="115" t="str">
        <f>ASC(N5)</f>
        <v>第1通行帯 起点_x000D_
第1通行帯 終点</v>
      </c>
    </row>
    <row r="6" spans="1:18" ht="79.2">
      <c r="A6" s="216">
        <f ca="1">IF(D5="","",IF(D6="〃",A5,A5+1))</f>
        <v>2</v>
      </c>
      <c r="B6" s="128" t="str">
        <f t="shared" ref="B6:D43" ca="1" si="0">IF(OFFSET(O6,-1,)=O6,"〃",O6)</f>
        <v>第25-1-0891</v>
      </c>
      <c r="C6" s="122" t="str">
        <f t="shared" ca="1" si="0"/>
        <v>〃</v>
      </c>
      <c r="D6" s="122" t="str">
        <f t="shared" ca="1" si="0"/>
        <v>(起点)広島市中区江波本町14番南東角先（江波本町交差点）南方30メートル地点
(終点)広島市中区江波本町14番南東角先（江波本町交差点）</v>
      </c>
      <c r="E6" s="122" t="s">
        <v>179</v>
      </c>
      <c r="F6" s="122">
        <v>2</v>
      </c>
      <c r="G6" s="122"/>
      <c r="H6" s="122"/>
      <c r="I6" s="122">
        <v>16</v>
      </c>
      <c r="J6" s="122"/>
      <c r="K6" s="122"/>
      <c r="L6" s="122"/>
      <c r="M6" s="122"/>
      <c r="N6" s="129" t="s">
        <v>180</v>
      </c>
      <c r="O6" s="128" t="s">
        <v>177</v>
      </c>
      <c r="P6" s="122" t="s">
        <v>174</v>
      </c>
      <c r="Q6" s="122" t="s">
        <v>178</v>
      </c>
      <c r="R6" s="115" t="str">
        <f>ASC(N6)</f>
        <v>第3通行帯 起点_x000D_
第3通行帯 終点</v>
      </c>
    </row>
    <row r="7" spans="1:18" ht="39.6">
      <c r="A7" s="216">
        <f t="shared" ref="A7:A43" ca="1" si="1">IF(D6="","",IF(D7="〃",A6,A6+1))</f>
        <v>2</v>
      </c>
      <c r="B7" s="128" t="str">
        <f t="shared" ref="B7:B42" ca="1" si="2">IF(OFFSET(O7,-1,)=O7,"〃",O7)</f>
        <v>〃</v>
      </c>
      <c r="C7" s="122" t="str">
        <f t="shared" ref="C7:C42" ca="1" si="3">IF(OFFSET(P7,-1,)=P7,"〃",P7)</f>
        <v>〃</v>
      </c>
      <c r="D7" s="122" t="str">
        <f t="shared" ref="D7:D42" ca="1" si="4">IF(OFFSET(Q7,-1,)=Q7,"〃",Q7)</f>
        <v>〃</v>
      </c>
      <c r="E7" s="122" t="s">
        <v>175</v>
      </c>
      <c r="F7" s="122">
        <v>2</v>
      </c>
      <c r="G7" s="122"/>
      <c r="H7" s="122"/>
      <c r="I7" s="122">
        <v>20</v>
      </c>
      <c r="J7" s="122"/>
      <c r="K7" s="122"/>
      <c r="L7" s="122"/>
      <c r="M7" s="122"/>
      <c r="N7" s="129" t="s">
        <v>176</v>
      </c>
      <c r="O7" s="128" t="s">
        <v>177</v>
      </c>
      <c r="P7" s="122" t="s">
        <v>174</v>
      </c>
      <c r="Q7" s="122" t="s">
        <v>178</v>
      </c>
      <c r="R7" s="115" t="str">
        <f t="shared" ref="R7:R42" si="5">ASC(N7)</f>
        <v>第1通行帯 起点_x000D_
第1通行帯 終点</v>
      </c>
    </row>
    <row r="8" spans="1:18" ht="39.6">
      <c r="A8" s="216">
        <f t="shared" ca="1" si="1"/>
        <v>2</v>
      </c>
      <c r="B8" s="128" t="str">
        <f t="shared" ca="1" si="2"/>
        <v>〃</v>
      </c>
      <c r="C8" s="122" t="str">
        <f t="shared" ca="1" si="3"/>
        <v>〃</v>
      </c>
      <c r="D8" s="122" t="str">
        <f t="shared" ca="1" si="4"/>
        <v>〃</v>
      </c>
      <c r="E8" s="122" t="s">
        <v>181</v>
      </c>
      <c r="F8" s="122">
        <v>2</v>
      </c>
      <c r="G8" s="122"/>
      <c r="H8" s="122"/>
      <c r="I8" s="122">
        <v>14</v>
      </c>
      <c r="J8" s="122"/>
      <c r="K8" s="122"/>
      <c r="L8" s="122"/>
      <c r="M8" s="122"/>
      <c r="N8" s="129" t="s">
        <v>182</v>
      </c>
      <c r="O8" s="128" t="s">
        <v>177</v>
      </c>
      <c r="P8" s="122" t="s">
        <v>174</v>
      </c>
      <c r="Q8" s="122" t="s">
        <v>178</v>
      </c>
      <c r="R8" s="115" t="str">
        <f t="shared" si="5"/>
        <v>第2通行帯 起点_x000D_
第2通行帯 終点</v>
      </c>
    </row>
    <row r="9" spans="1:18" ht="79.2">
      <c r="A9" s="216">
        <f t="shared" ca="1" si="1"/>
        <v>3</v>
      </c>
      <c r="B9" s="128" t="str">
        <f t="shared" ca="1" si="2"/>
        <v>第25-1-0890</v>
      </c>
      <c r="C9" s="122" t="str">
        <f t="shared" ca="1" si="3"/>
        <v>〃</v>
      </c>
      <c r="D9" s="122" t="str">
        <f t="shared" ca="1" si="4"/>
        <v>(起点)広島市中区江波本町14番南東角先（江波本町交差点）北方30メートル地点
(終点)広島市中区江波本町14番南東角先（江波本町交差点）</v>
      </c>
      <c r="E9" s="122" t="s">
        <v>185</v>
      </c>
      <c r="F9" s="122">
        <v>2</v>
      </c>
      <c r="G9" s="122"/>
      <c r="H9" s="122">
        <v>60</v>
      </c>
      <c r="I9" s="122"/>
      <c r="J9" s="122"/>
      <c r="K9" s="122"/>
      <c r="L9" s="122"/>
      <c r="M9" s="122"/>
      <c r="N9" s="129" t="s">
        <v>186</v>
      </c>
      <c r="O9" s="128" t="s">
        <v>183</v>
      </c>
      <c r="P9" s="122" t="s">
        <v>174</v>
      </c>
      <c r="Q9" s="122" t="s">
        <v>184</v>
      </c>
      <c r="R9" s="115" t="str">
        <f t="shared" si="5"/>
        <v>第1通行帯と第2通行帯の区分線30m_x000D_
第2通行帯と第3通行帯の区分線30m</v>
      </c>
    </row>
    <row r="10" spans="1:18" ht="39.6">
      <c r="A10" s="216">
        <f t="shared" ca="1" si="1"/>
        <v>3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179</v>
      </c>
      <c r="F10" s="122">
        <v>2</v>
      </c>
      <c r="G10" s="122"/>
      <c r="H10" s="122"/>
      <c r="I10" s="122">
        <v>16</v>
      </c>
      <c r="J10" s="122"/>
      <c r="K10" s="122"/>
      <c r="L10" s="122"/>
      <c r="M10" s="122"/>
      <c r="N10" s="129" t="s">
        <v>180</v>
      </c>
      <c r="O10" s="128" t="s">
        <v>183</v>
      </c>
      <c r="P10" s="122" t="s">
        <v>174</v>
      </c>
      <c r="Q10" s="122" t="s">
        <v>184</v>
      </c>
      <c r="R10" s="115" t="str">
        <f t="shared" si="5"/>
        <v>第3通行帯 起点_x000D_
第3通行帯 終点</v>
      </c>
    </row>
    <row r="11" spans="1:18" ht="39.6">
      <c r="A11" s="216">
        <f t="shared" ca="1" si="1"/>
        <v>3</v>
      </c>
      <c r="B11" s="128" t="str">
        <f t="shared" ca="1" si="2"/>
        <v>〃</v>
      </c>
      <c r="C11" s="122" t="str">
        <f t="shared" ca="1" si="3"/>
        <v>〃</v>
      </c>
      <c r="D11" s="122" t="str">
        <f t="shared" ca="1" si="4"/>
        <v>〃</v>
      </c>
      <c r="E11" s="122" t="s">
        <v>175</v>
      </c>
      <c r="F11" s="122">
        <v>2</v>
      </c>
      <c r="G11" s="122"/>
      <c r="H11" s="122"/>
      <c r="I11" s="122">
        <v>20</v>
      </c>
      <c r="J11" s="122"/>
      <c r="K11" s="122"/>
      <c r="L11" s="122"/>
      <c r="M11" s="122"/>
      <c r="N11" s="129" t="s">
        <v>176</v>
      </c>
      <c r="O11" s="128" t="s">
        <v>183</v>
      </c>
      <c r="P11" s="122" t="s">
        <v>174</v>
      </c>
      <c r="Q11" s="122" t="s">
        <v>184</v>
      </c>
      <c r="R11" s="115" t="str">
        <f t="shared" si="5"/>
        <v>第1通行帯 起点_x000D_
第1通行帯 終点</v>
      </c>
    </row>
    <row r="12" spans="1:18" ht="39.6">
      <c r="A12" s="216">
        <f t="shared" ca="1" si="1"/>
        <v>3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181</v>
      </c>
      <c r="F12" s="122">
        <v>2</v>
      </c>
      <c r="G12" s="122"/>
      <c r="H12" s="122"/>
      <c r="I12" s="122">
        <v>14</v>
      </c>
      <c r="J12" s="122"/>
      <c r="K12" s="122"/>
      <c r="L12" s="122"/>
      <c r="M12" s="122"/>
      <c r="N12" s="129" t="s">
        <v>182</v>
      </c>
      <c r="O12" s="128" t="s">
        <v>183</v>
      </c>
      <c r="P12" s="122" t="s">
        <v>174</v>
      </c>
      <c r="Q12" s="122" t="s">
        <v>184</v>
      </c>
      <c r="R12" s="115" t="str">
        <f t="shared" si="5"/>
        <v>第2通行帯 起点_x000D_
第2通行帯 終点</v>
      </c>
    </row>
    <row r="13" spans="1:18" ht="211.2">
      <c r="A13" s="216">
        <f t="shared" ca="1" si="1"/>
        <v>4</v>
      </c>
      <c r="B13" s="128" t="str">
        <f t="shared" ca="1" si="2"/>
        <v>第20-1-5603</v>
      </c>
      <c r="C13" s="122" t="str">
        <f t="shared" ca="1" si="3"/>
        <v>〃</v>
      </c>
      <c r="D13" s="122" t="str">
        <f t="shared" ca="1" si="4"/>
        <v>広島市中区江波西2丁目7番北東角先(気象館通り交差点)</v>
      </c>
      <c r="E13" s="122" t="s">
        <v>189</v>
      </c>
      <c r="F13" s="122">
        <v>6</v>
      </c>
      <c r="G13" s="122">
        <v>244.70000000000002</v>
      </c>
      <c r="H13" s="122"/>
      <c r="I13" s="122"/>
      <c r="J13" s="122"/>
      <c r="K13" s="122"/>
      <c r="L13" s="122"/>
      <c r="M13" s="122"/>
      <c r="N13" s="129" t="s">
        <v>190</v>
      </c>
      <c r="O13" s="128" t="s">
        <v>187</v>
      </c>
      <c r="P13" s="122" t="s">
        <v>174</v>
      </c>
      <c r="Q13" s="122" t="s">
        <v>188</v>
      </c>
      <c r="R13" s="115" t="str">
        <f t="shared" si="5"/>
        <v>西側東行3.2m1縞(北から1縞)2.7m1縞(南から1縞)3.9m11縞(他11縞)_x000D_
西側西行1.8m1縞(北から1縞)3m1縞(南から1縞)3.9m7縞(他7縞)_x000D_
南側2.4m1縞(東から1縞)3.8m9縞(他9縞)_x000D_
東側西行2.5m1縞(南から1縞)3.9m10縞(他10縞)_x000D_
東側東行2.4m1縞(南から1縞)2.8m1縞(北から1縞)3.9m9縞(他9縞)_x000D_
北側3.6m1縞(東から2縞)3.8m11縞(他11縞)※両端1縞更新不要</v>
      </c>
    </row>
    <row r="14" spans="1:18" ht="52.8">
      <c r="A14" s="216">
        <f t="shared" ca="1" si="1"/>
        <v>4</v>
      </c>
      <c r="B14" s="128" t="str">
        <f t="shared" ca="1" si="2"/>
        <v>〃</v>
      </c>
      <c r="C14" s="122" t="str">
        <f t="shared" ca="1" si="3"/>
        <v>〃</v>
      </c>
      <c r="D14" s="122" t="str">
        <f t="shared" ca="1" si="4"/>
        <v>〃</v>
      </c>
      <c r="E14" s="122" t="s">
        <v>191</v>
      </c>
      <c r="F14" s="122">
        <v>4</v>
      </c>
      <c r="G14" s="122">
        <v>24.3</v>
      </c>
      <c r="H14" s="122"/>
      <c r="I14" s="122"/>
      <c r="J14" s="122"/>
      <c r="K14" s="122"/>
      <c r="L14" s="122"/>
      <c r="M14" s="122"/>
      <c r="N14" s="129" t="s">
        <v>192</v>
      </c>
      <c r="O14" s="128" t="s">
        <v>187</v>
      </c>
      <c r="P14" s="122" t="s">
        <v>174</v>
      </c>
      <c r="Q14" s="122" t="s">
        <v>188</v>
      </c>
      <c r="R14" s="115" t="str">
        <f t="shared" si="5"/>
        <v>西側東行9m_x000D_
南側3m_x000D_
東側西行8m_x000D_
北側4.3m</v>
      </c>
    </row>
    <row r="15" spans="1:18" ht="158.4">
      <c r="A15" s="216">
        <f t="shared" ca="1" si="1"/>
        <v>4</v>
      </c>
      <c r="B15" s="128" t="str">
        <f t="shared" ca="1" si="2"/>
        <v>第24の2-1-1300</v>
      </c>
      <c r="C15" s="122" t="str">
        <f t="shared" ca="1" si="3"/>
        <v>〃</v>
      </c>
      <c r="D15" s="122" t="str">
        <f t="shared" ca="1" si="4"/>
        <v>〃</v>
      </c>
      <c r="E15" s="122" t="s">
        <v>194</v>
      </c>
      <c r="F15" s="122">
        <v>12</v>
      </c>
      <c r="G15" s="122"/>
      <c r="H15" s="122"/>
      <c r="I15" s="122"/>
      <c r="J15" s="122">
        <v>12</v>
      </c>
      <c r="K15" s="122"/>
      <c r="L15" s="122"/>
      <c r="M15" s="122"/>
      <c r="N15" s="129" t="s">
        <v>195</v>
      </c>
      <c r="O15" s="128" t="s">
        <v>193</v>
      </c>
      <c r="P15" s="122" t="s">
        <v>174</v>
      </c>
      <c r="Q15" s="122" t="s">
        <v>188</v>
      </c>
      <c r="R15" s="115" t="str">
        <f t="shared" si="5"/>
        <v>西側東行 北端_x000D_
西側東行 南端_x000D_
西側西行 北端_x000D_
西側西行 南端_x000D_
南側 西端に新設_x000D_
南側 東端に新設_x000D_
東側西行 南端_x000D_
東側西行 北端_x000D_
東側東行 南端_x000D_
東側東行 北端_x000D_
北側 東端に新設_x000D_
北側 西端に新設</v>
      </c>
    </row>
    <row r="16" spans="1:18" ht="158.4">
      <c r="A16" s="216">
        <f t="shared" ca="1" si="1"/>
        <v>4</v>
      </c>
      <c r="B16" s="128" t="str">
        <f t="shared" ca="1" si="2"/>
        <v>〃</v>
      </c>
      <c r="C16" s="122" t="str">
        <f t="shared" ca="1" si="3"/>
        <v>〃</v>
      </c>
      <c r="D16" s="122" t="str">
        <f t="shared" ca="1" si="4"/>
        <v>〃</v>
      </c>
      <c r="E16" s="122" t="s">
        <v>196</v>
      </c>
      <c r="F16" s="122">
        <v>6</v>
      </c>
      <c r="G16" s="122"/>
      <c r="H16" s="122">
        <v>82.399999999999991</v>
      </c>
      <c r="I16" s="122"/>
      <c r="J16" s="122"/>
      <c r="K16" s="122"/>
      <c r="L16" s="122"/>
      <c r="M16" s="122"/>
      <c r="N16" s="129" t="s">
        <v>197</v>
      </c>
      <c r="O16" s="128" t="s">
        <v>193</v>
      </c>
      <c r="P16" s="122" t="s">
        <v>174</v>
      </c>
      <c r="Q16" s="122" t="s">
        <v>188</v>
      </c>
      <c r="R16" s="115" t="str">
        <f t="shared" si="5"/>
        <v>西側東行14.6m※外側のみ更新_x000D_
西側西行10.7m※外側のみ更新_x000D_
南側12.7m※外側のみ更新_x000D_
東側西行13.8m※外側のみ更新_x000D_
東側東行13.9m※外側のみ更新_x000D_
北側16.7m※外側のみ更新</v>
      </c>
    </row>
    <row r="17" spans="1:18" ht="52.8">
      <c r="A17" s="216">
        <f t="shared" ca="1" si="1"/>
        <v>4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198</v>
      </c>
      <c r="F17" s="122">
        <v>2</v>
      </c>
      <c r="G17" s="122"/>
      <c r="H17" s="122"/>
      <c r="I17" s="122"/>
      <c r="J17" s="122"/>
      <c r="K17" s="122"/>
      <c r="L17" s="122">
        <v>2</v>
      </c>
      <c r="M17" s="122"/>
      <c r="N17" s="129" t="s">
        <v>199</v>
      </c>
      <c r="O17" s="128" t="s">
        <v>193</v>
      </c>
      <c r="P17" s="122" t="s">
        <v>174</v>
      </c>
      <c r="Q17" s="122" t="s">
        <v>188</v>
      </c>
      <c r="R17" s="115" t="str">
        <f t="shared" si="5"/>
        <v>南側 中央部削除※両端に新設するため_x000D_
北側 中央部削除※両端に新設するため</v>
      </c>
    </row>
    <row r="18" spans="1:18" ht="132">
      <c r="A18" s="216">
        <f t="shared" ca="1" si="1"/>
        <v>5</v>
      </c>
      <c r="B18" s="128" t="str">
        <f t="shared" ca="1" si="2"/>
        <v>第24の2-1-1299</v>
      </c>
      <c r="C18" s="122" t="str">
        <f t="shared" ca="1" si="3"/>
        <v>〃</v>
      </c>
      <c r="D18" s="122" t="str">
        <f t="shared" ca="1" si="4"/>
        <v>広島市中区江波本町14番南東角先(江波本町交差点)</v>
      </c>
      <c r="E18" s="122" t="s">
        <v>194</v>
      </c>
      <c r="F18" s="122">
        <v>10</v>
      </c>
      <c r="G18" s="122"/>
      <c r="H18" s="122"/>
      <c r="I18" s="122"/>
      <c r="J18" s="122">
        <v>10</v>
      </c>
      <c r="K18" s="122"/>
      <c r="L18" s="122"/>
      <c r="M18" s="122"/>
      <c r="N18" s="129" t="s">
        <v>202</v>
      </c>
      <c r="O18" s="128" t="s">
        <v>200</v>
      </c>
      <c r="P18" s="122" t="s">
        <v>174</v>
      </c>
      <c r="Q18" s="122" t="s">
        <v>201</v>
      </c>
      <c r="R18" s="115" t="str">
        <f t="shared" si="5"/>
        <v>北側 西端に新設_x000D_
北側 東端に新設_x000D_
東側東行 北端_x000D_
東側東行 南端_x000D_
南側 東端に新設_x000D_
南側 西端に新設_x000D_
西側西行 南端_x000D_
西側西行 北端_x000D_
西側東行 南端_x000D_
西側東行 北端</v>
      </c>
    </row>
    <row r="19" spans="1:18" ht="171.6">
      <c r="A19" s="216">
        <f t="shared" ca="1" si="1"/>
        <v>5</v>
      </c>
      <c r="B19" s="128" t="str">
        <f t="shared" ca="1" si="2"/>
        <v>〃</v>
      </c>
      <c r="C19" s="122" t="str">
        <f t="shared" ca="1" si="3"/>
        <v>〃</v>
      </c>
      <c r="D19" s="122" t="str">
        <f t="shared" ca="1" si="4"/>
        <v>〃</v>
      </c>
      <c r="E19" s="122" t="s">
        <v>196</v>
      </c>
      <c r="F19" s="122">
        <v>6</v>
      </c>
      <c r="G19" s="122"/>
      <c r="H19" s="122">
        <v>124</v>
      </c>
      <c r="I19" s="122"/>
      <c r="J19" s="122"/>
      <c r="K19" s="122"/>
      <c r="L19" s="122"/>
      <c r="M19" s="122"/>
      <c r="N19" s="129" t="s">
        <v>203</v>
      </c>
      <c r="O19" s="128" t="s">
        <v>200</v>
      </c>
      <c r="P19" s="122" t="s">
        <v>174</v>
      </c>
      <c r="Q19" s="122" t="s">
        <v>201</v>
      </c>
      <c r="R19" s="115" t="str">
        <f t="shared" si="5"/>
        <v>北側31.1m※外側のみ更新_x000D_
東側東行12.6m※外側のみ更新_x000D_
東側西行18.4m※外側のみ薄くなっている部分を補修_x000D_
南側29.1m※外側のみ更新_x000D_
西側西行16.1m※外側のみ更新_x000D_
西側東行16.7m※外側のみ更新</v>
      </c>
    </row>
    <row r="20" spans="1:18" ht="52.8">
      <c r="A20" s="216">
        <f t="shared" ca="1" si="1"/>
        <v>5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198</v>
      </c>
      <c r="F20" s="122">
        <v>2</v>
      </c>
      <c r="G20" s="122"/>
      <c r="H20" s="122"/>
      <c r="I20" s="122"/>
      <c r="J20" s="122"/>
      <c r="K20" s="122"/>
      <c r="L20" s="122">
        <v>2</v>
      </c>
      <c r="M20" s="122"/>
      <c r="N20" s="129" t="s">
        <v>204</v>
      </c>
      <c r="O20" s="128" t="s">
        <v>200</v>
      </c>
      <c r="P20" s="122" t="s">
        <v>174</v>
      </c>
      <c r="Q20" s="122" t="s">
        <v>201</v>
      </c>
      <c r="R20" s="115" t="str">
        <f t="shared" si="5"/>
        <v>北側 中央部削除※両端に新設するため_x000D_
南側 中央部削除※両端に新設するため</v>
      </c>
    </row>
    <row r="21" spans="1:18" ht="264">
      <c r="A21" s="216">
        <f t="shared" ca="1" si="1"/>
        <v>6</v>
      </c>
      <c r="B21" s="128" t="str">
        <f t="shared" ca="1" si="2"/>
        <v>第20-1-5602</v>
      </c>
      <c r="C21" s="122" t="str">
        <f t="shared" ca="1" si="3"/>
        <v>〃</v>
      </c>
      <c r="D21" s="122" t="str">
        <f t="shared" ca="1" si="4"/>
        <v>広島市中区江波本町14番南東角先（江波本町交差点）</v>
      </c>
      <c r="E21" s="122" t="s">
        <v>189</v>
      </c>
      <c r="F21" s="122">
        <v>6</v>
      </c>
      <c r="G21" s="122">
        <v>374.4</v>
      </c>
      <c r="H21" s="122"/>
      <c r="I21" s="122"/>
      <c r="J21" s="122"/>
      <c r="K21" s="122"/>
      <c r="L21" s="122"/>
      <c r="M21" s="122"/>
      <c r="N21" s="129" t="s">
        <v>207</v>
      </c>
      <c r="O21" s="128" t="s">
        <v>205</v>
      </c>
      <c r="P21" s="122" t="s">
        <v>174</v>
      </c>
      <c r="Q21" s="122" t="s">
        <v>206</v>
      </c>
      <c r="R21" s="115" t="e">
        <f t="shared" si="5"/>
        <v>#VALUE!</v>
      </c>
    </row>
    <row r="22" spans="1:18" ht="66">
      <c r="A22" s="216">
        <f t="shared" ca="1" si="1"/>
        <v>6</v>
      </c>
      <c r="B22" s="128" t="str">
        <f t="shared" ca="1" si="2"/>
        <v>〃</v>
      </c>
      <c r="C22" s="122" t="str">
        <f t="shared" ca="1" si="3"/>
        <v>〃</v>
      </c>
      <c r="D22" s="122" t="str">
        <f t="shared" ca="1" si="4"/>
        <v>〃</v>
      </c>
      <c r="E22" s="122" t="s">
        <v>191</v>
      </c>
      <c r="F22" s="122">
        <v>4</v>
      </c>
      <c r="G22" s="122">
        <v>48.6</v>
      </c>
      <c r="H22" s="122"/>
      <c r="I22" s="122"/>
      <c r="J22" s="122"/>
      <c r="K22" s="122"/>
      <c r="L22" s="122"/>
      <c r="M22" s="122"/>
      <c r="N22" s="129" t="s">
        <v>208</v>
      </c>
      <c r="O22" s="128" t="s">
        <v>205</v>
      </c>
      <c r="P22" s="122" t="s">
        <v>174</v>
      </c>
      <c r="Q22" s="122" t="s">
        <v>206</v>
      </c>
      <c r="R22" s="115" t="str">
        <f t="shared" si="5"/>
        <v>北側12m_x000D_
東側西行13.8m※薄くなっている部分を補修_x000D_
南側11.8m_x000D_
西側東行11m</v>
      </c>
    </row>
    <row r="23" spans="1:18" ht="39.6">
      <c r="A23" s="216">
        <f t="shared" ca="1" si="1"/>
        <v>7</v>
      </c>
      <c r="B23" s="128" t="str">
        <f t="shared" ca="1" si="2"/>
        <v>第30-1-0075</v>
      </c>
      <c r="C23" s="122" t="str">
        <f t="shared" ca="1" si="3"/>
        <v>国道54号</v>
      </c>
      <c r="D23" s="122" t="str">
        <f t="shared" ca="1" si="4"/>
        <v>広島市中区西白島町15番4号先　北行</v>
      </c>
      <c r="E23" s="122" t="s">
        <v>212</v>
      </c>
      <c r="F23" s="122">
        <v>2</v>
      </c>
      <c r="G23" s="122"/>
      <c r="H23" s="122"/>
      <c r="I23" s="122">
        <v>34</v>
      </c>
      <c r="J23" s="122"/>
      <c r="K23" s="122"/>
      <c r="L23" s="122"/>
      <c r="M23" s="122"/>
      <c r="N23" s="129" t="s">
        <v>213</v>
      </c>
      <c r="O23" s="128" t="s">
        <v>209</v>
      </c>
      <c r="P23" s="122" t="s">
        <v>210</v>
      </c>
      <c r="Q23" s="122" t="s">
        <v>211</v>
      </c>
      <c r="R23" s="115" t="str">
        <f t="shared" si="5"/>
        <v>｢7-9｣更新_x000D_
｢17-19｣更新</v>
      </c>
    </row>
    <row r="24" spans="1:18" ht="79.2">
      <c r="A24" s="216">
        <f t="shared" ca="1" si="1"/>
        <v>7</v>
      </c>
      <c r="B24" s="128" t="str">
        <f t="shared" ca="1" si="2"/>
        <v>〃</v>
      </c>
      <c r="C24" s="122" t="str">
        <f t="shared" ca="1" si="3"/>
        <v>〃</v>
      </c>
      <c r="D24" s="122" t="str">
        <f t="shared" ca="1" si="4"/>
        <v>〃</v>
      </c>
      <c r="E24" s="122" t="s">
        <v>214</v>
      </c>
      <c r="F24" s="122">
        <v>4</v>
      </c>
      <c r="G24" s="122"/>
      <c r="H24" s="122"/>
      <c r="I24" s="122">
        <v>81</v>
      </c>
      <c r="J24" s="122"/>
      <c r="K24" s="122"/>
      <c r="L24" s="122"/>
      <c r="M24" s="122"/>
      <c r="N24" s="129" t="s">
        <v>215</v>
      </c>
      <c r="O24" s="128" t="s">
        <v>209</v>
      </c>
      <c r="P24" s="122" t="s">
        <v>210</v>
      </c>
      <c r="Q24" s="122" t="s">
        <v>211</v>
      </c>
      <c r="R24" s="115" t="str">
        <f t="shared" si="5"/>
        <v>既存の｢ﾊﾞｽ｣は削除し､｢ﾀｸｼｰ｣｢二輪｣の北側へ更新_x000D_
｢二輪｣と2列で標示_x000D_
｢ﾀｸｼｰ｣と2列で標示_x000D_
｢専用｣更新</v>
      </c>
    </row>
    <row r="25" spans="1:18" ht="39.6">
      <c r="A25" s="216">
        <f t="shared" ca="1" si="1"/>
        <v>7</v>
      </c>
      <c r="B25" s="128" t="str">
        <f t="shared" ca="1" si="2"/>
        <v>〃</v>
      </c>
      <c r="C25" s="122" t="str">
        <f t="shared" ca="1" si="3"/>
        <v>〃</v>
      </c>
      <c r="D25" s="122" t="str">
        <f t="shared" ca="1" si="4"/>
        <v>〃</v>
      </c>
      <c r="E25" s="122" t="s">
        <v>216</v>
      </c>
      <c r="F25" s="122">
        <v>1</v>
      </c>
      <c r="G25" s="122"/>
      <c r="H25" s="122"/>
      <c r="I25" s="122"/>
      <c r="J25" s="122"/>
      <c r="K25" s="122"/>
      <c r="L25" s="122"/>
      <c r="M25" s="122">
        <v>15</v>
      </c>
      <c r="N25" s="129"/>
      <c r="O25" s="128" t="s">
        <v>209</v>
      </c>
      <c r="P25" s="122" t="s">
        <v>210</v>
      </c>
      <c r="Q25" s="122" t="s">
        <v>211</v>
      </c>
      <c r="R25" s="115" t="str">
        <f t="shared" si="5"/>
        <v/>
      </c>
    </row>
    <row r="26" spans="1:18" ht="39.6">
      <c r="A26" s="216">
        <f t="shared" ca="1" si="1"/>
        <v>8</v>
      </c>
      <c r="B26" s="128" t="str">
        <f t="shared" ca="1" si="2"/>
        <v>第20-1-0134</v>
      </c>
      <c r="C26" s="122" t="str">
        <f t="shared" ca="1" si="3"/>
        <v>国道2号</v>
      </c>
      <c r="D26" s="122" t="str">
        <f t="shared" ca="1" si="4"/>
        <v>広島市中区大手町5丁目1番1号先（広島市役所前交差点）</v>
      </c>
      <c r="E26" s="122" t="s">
        <v>220</v>
      </c>
      <c r="F26" s="122">
        <v>1</v>
      </c>
      <c r="G26" s="122"/>
      <c r="H26" s="122"/>
      <c r="I26" s="122"/>
      <c r="J26" s="122"/>
      <c r="K26" s="122">
        <v>29</v>
      </c>
      <c r="L26" s="122"/>
      <c r="M26" s="122"/>
      <c r="N26" s="129" t="s">
        <v>221</v>
      </c>
      <c r="O26" s="128" t="s">
        <v>217</v>
      </c>
      <c r="P26" s="122" t="s">
        <v>218</v>
      </c>
      <c r="Q26" s="122" t="s">
        <v>219</v>
      </c>
      <c r="R26" s="115" t="str">
        <f t="shared" si="5"/>
        <v>西側ｴｽｺｰﾄ</v>
      </c>
    </row>
    <row r="27" spans="1:18" ht="26.4">
      <c r="A27" s="216">
        <f t="shared" ca="1" si="1"/>
        <v>8</v>
      </c>
      <c r="B27" s="128" t="str">
        <f t="shared" ca="1" si="2"/>
        <v>〃</v>
      </c>
      <c r="C27" s="122" t="str">
        <f t="shared" ca="1" si="3"/>
        <v>〃</v>
      </c>
      <c r="D27" s="122" t="str">
        <f t="shared" ca="1" si="4"/>
        <v>〃</v>
      </c>
      <c r="E27" s="122" t="s">
        <v>222</v>
      </c>
      <c r="F27" s="122">
        <v>1</v>
      </c>
      <c r="G27" s="122"/>
      <c r="H27" s="122"/>
      <c r="I27" s="122"/>
      <c r="J27" s="122"/>
      <c r="K27" s="122"/>
      <c r="L27" s="122">
        <v>48</v>
      </c>
      <c r="M27" s="122"/>
      <c r="N27" s="129" t="s">
        <v>223</v>
      </c>
      <c r="O27" s="128" t="s">
        <v>217</v>
      </c>
      <c r="P27" s="122" t="s">
        <v>218</v>
      </c>
      <c r="Q27" s="122" t="s">
        <v>219</v>
      </c>
      <c r="R27" s="115" t="str">
        <f t="shared" si="5"/>
        <v>西側各縞0.5m削除</v>
      </c>
    </row>
    <row r="28" spans="1:18" ht="39.6">
      <c r="A28" s="216">
        <f t="shared" ca="1" si="1"/>
        <v>9</v>
      </c>
      <c r="B28" s="128" t="str">
        <f t="shared" ca="1" si="2"/>
        <v>第30-1-0075</v>
      </c>
      <c r="C28" s="122" t="str">
        <f t="shared" ca="1" si="3"/>
        <v>国道54号</v>
      </c>
      <c r="D28" s="122" t="str">
        <f t="shared" ca="1" si="4"/>
        <v>広島市中区白島北町18番5号先　北行</v>
      </c>
      <c r="E28" s="122" t="s">
        <v>212</v>
      </c>
      <c r="F28" s="122">
        <v>2</v>
      </c>
      <c r="G28" s="122"/>
      <c r="H28" s="122"/>
      <c r="I28" s="122">
        <v>34</v>
      </c>
      <c r="J28" s="122"/>
      <c r="K28" s="122"/>
      <c r="L28" s="122"/>
      <c r="M28" s="122"/>
      <c r="N28" s="129" t="s">
        <v>213</v>
      </c>
      <c r="O28" s="128" t="s">
        <v>209</v>
      </c>
      <c r="P28" s="122" t="s">
        <v>210</v>
      </c>
      <c r="Q28" s="122" t="s">
        <v>224</v>
      </c>
      <c r="R28" s="115" t="str">
        <f t="shared" si="5"/>
        <v>｢7-9｣更新_x000D_
｢17-19｣更新</v>
      </c>
    </row>
    <row r="29" spans="1:18" ht="79.2">
      <c r="A29" s="216">
        <f t="shared" ca="1" si="1"/>
        <v>9</v>
      </c>
      <c r="B29" s="128" t="str">
        <f t="shared" ca="1" si="2"/>
        <v>〃</v>
      </c>
      <c r="C29" s="122" t="str">
        <f t="shared" ca="1" si="3"/>
        <v>〃</v>
      </c>
      <c r="D29" s="122" t="str">
        <f t="shared" ca="1" si="4"/>
        <v>〃</v>
      </c>
      <c r="E29" s="122" t="s">
        <v>214</v>
      </c>
      <c r="F29" s="122">
        <v>4</v>
      </c>
      <c r="G29" s="122"/>
      <c r="H29" s="122"/>
      <c r="I29" s="122">
        <v>81</v>
      </c>
      <c r="J29" s="122"/>
      <c r="K29" s="122"/>
      <c r="L29" s="122"/>
      <c r="M29" s="122"/>
      <c r="N29" s="129" t="s">
        <v>215</v>
      </c>
      <c r="O29" s="128" t="s">
        <v>209</v>
      </c>
      <c r="P29" s="122" t="s">
        <v>210</v>
      </c>
      <c r="Q29" s="122" t="s">
        <v>224</v>
      </c>
      <c r="R29" s="115" t="str">
        <f t="shared" si="5"/>
        <v>既存の｢ﾊﾞｽ｣は削除し､｢ﾀｸｼｰ｣｢二輪｣の北側へ更新_x000D_
｢二輪｣と2列で標示_x000D_
｢ﾀｸｼｰ｣と2列で標示_x000D_
｢専用｣更新</v>
      </c>
    </row>
    <row r="30" spans="1:18" ht="39.6">
      <c r="A30" s="216">
        <f t="shared" ca="1" si="1"/>
        <v>9</v>
      </c>
      <c r="B30" s="128" t="str">
        <f t="shared" ca="1" si="2"/>
        <v>〃</v>
      </c>
      <c r="C30" s="122" t="str">
        <f t="shared" ca="1" si="3"/>
        <v>〃</v>
      </c>
      <c r="D30" s="122" t="str">
        <f t="shared" ca="1" si="4"/>
        <v>〃</v>
      </c>
      <c r="E30" s="122" t="s">
        <v>216</v>
      </c>
      <c r="F30" s="122">
        <v>1</v>
      </c>
      <c r="G30" s="122"/>
      <c r="H30" s="122"/>
      <c r="I30" s="122"/>
      <c r="J30" s="122"/>
      <c r="K30" s="122"/>
      <c r="L30" s="122"/>
      <c r="M30" s="122">
        <v>18</v>
      </c>
      <c r="N30" s="129"/>
      <c r="O30" s="128" t="s">
        <v>209</v>
      </c>
      <c r="P30" s="122" t="s">
        <v>210</v>
      </c>
      <c r="Q30" s="122" t="s">
        <v>224</v>
      </c>
      <c r="R30" s="115" t="str">
        <f t="shared" si="5"/>
        <v/>
      </c>
    </row>
    <row r="31" spans="1:18" ht="39.6">
      <c r="A31" s="216">
        <f t="shared" ca="1" si="1"/>
        <v>10</v>
      </c>
      <c r="B31" s="128" t="str">
        <f t="shared" ca="1" si="2"/>
        <v>〃</v>
      </c>
      <c r="C31" s="122" t="str">
        <f t="shared" ca="1" si="3"/>
        <v>〃</v>
      </c>
      <c r="D31" s="122" t="str">
        <f t="shared" ca="1" si="4"/>
        <v>広島市中区白島北町19番1号先　北行</v>
      </c>
      <c r="E31" s="122" t="s">
        <v>212</v>
      </c>
      <c r="F31" s="122">
        <v>2</v>
      </c>
      <c r="G31" s="122"/>
      <c r="H31" s="122"/>
      <c r="I31" s="122">
        <v>34</v>
      </c>
      <c r="J31" s="122"/>
      <c r="K31" s="122"/>
      <c r="L31" s="122"/>
      <c r="M31" s="122"/>
      <c r="N31" s="129" t="s">
        <v>213</v>
      </c>
      <c r="O31" s="128" t="s">
        <v>209</v>
      </c>
      <c r="P31" s="122" t="s">
        <v>210</v>
      </c>
      <c r="Q31" s="122" t="s">
        <v>225</v>
      </c>
      <c r="R31" s="115" t="str">
        <f t="shared" si="5"/>
        <v>｢7-9｣更新_x000D_
｢17-19｣更新</v>
      </c>
    </row>
    <row r="32" spans="1:18" ht="79.2">
      <c r="A32" s="216">
        <f t="shared" ca="1" si="1"/>
        <v>10</v>
      </c>
      <c r="B32" s="128" t="str">
        <f t="shared" ca="1" si="2"/>
        <v>〃</v>
      </c>
      <c r="C32" s="122" t="str">
        <f t="shared" ca="1" si="3"/>
        <v>〃</v>
      </c>
      <c r="D32" s="122" t="str">
        <f t="shared" ca="1" si="4"/>
        <v>〃</v>
      </c>
      <c r="E32" s="122" t="s">
        <v>214</v>
      </c>
      <c r="F32" s="122">
        <v>4</v>
      </c>
      <c r="G32" s="122"/>
      <c r="H32" s="122"/>
      <c r="I32" s="122">
        <v>81</v>
      </c>
      <c r="J32" s="122"/>
      <c r="K32" s="122"/>
      <c r="L32" s="122"/>
      <c r="M32" s="122"/>
      <c r="N32" s="129" t="s">
        <v>215</v>
      </c>
      <c r="O32" s="128" t="s">
        <v>209</v>
      </c>
      <c r="P32" s="122" t="s">
        <v>210</v>
      </c>
      <c r="Q32" s="122" t="s">
        <v>225</v>
      </c>
      <c r="R32" s="115" t="str">
        <f t="shared" si="5"/>
        <v>既存の｢ﾊﾞｽ｣は削除し､｢ﾀｸｼｰ｣｢二輪｣の北側へ更新_x000D_
｢二輪｣と2列で標示_x000D_
｢ﾀｸｼｰ｣と2列で標示_x000D_
｢専用｣更新</v>
      </c>
    </row>
    <row r="33" spans="1:18" ht="39.6">
      <c r="A33" s="216">
        <f t="shared" ca="1" si="1"/>
        <v>10</v>
      </c>
      <c r="B33" s="128" t="str">
        <f t="shared" ca="1" si="2"/>
        <v>〃</v>
      </c>
      <c r="C33" s="122" t="str">
        <f t="shared" ca="1" si="3"/>
        <v>〃</v>
      </c>
      <c r="D33" s="122" t="str">
        <f t="shared" ca="1" si="4"/>
        <v>〃</v>
      </c>
      <c r="E33" s="122" t="s">
        <v>216</v>
      </c>
      <c r="F33" s="122">
        <v>1</v>
      </c>
      <c r="G33" s="122"/>
      <c r="H33" s="122"/>
      <c r="I33" s="122"/>
      <c r="J33" s="122"/>
      <c r="K33" s="122"/>
      <c r="L33" s="122"/>
      <c r="M33" s="122">
        <v>15</v>
      </c>
      <c r="N33" s="129"/>
      <c r="O33" s="128" t="s">
        <v>209</v>
      </c>
      <c r="P33" s="122" t="s">
        <v>210</v>
      </c>
      <c r="Q33" s="122" t="s">
        <v>225</v>
      </c>
      <c r="R33" s="115" t="str">
        <f t="shared" si="5"/>
        <v/>
      </c>
    </row>
    <row r="34" spans="1:18" ht="39.6">
      <c r="A34" s="216">
        <f t="shared" ca="1" si="1"/>
        <v>11</v>
      </c>
      <c r="B34" s="128" t="str">
        <f t="shared" ca="1" si="2"/>
        <v>〃</v>
      </c>
      <c r="C34" s="122" t="str">
        <f t="shared" ca="1" si="3"/>
        <v>〃</v>
      </c>
      <c r="D34" s="122" t="str">
        <f t="shared" ca="1" si="4"/>
        <v>広島市中区白島北町19番1号北東角先　北行</v>
      </c>
      <c r="E34" s="122" t="s">
        <v>227</v>
      </c>
      <c r="F34" s="122">
        <v>2</v>
      </c>
      <c r="G34" s="122"/>
      <c r="H34" s="122"/>
      <c r="I34" s="122"/>
      <c r="J34" s="122"/>
      <c r="K34" s="122"/>
      <c r="L34" s="122"/>
      <c r="M34" s="122">
        <v>25</v>
      </c>
      <c r="N34" s="129" t="s">
        <v>228</v>
      </c>
      <c r="O34" s="128" t="s">
        <v>209</v>
      </c>
      <c r="P34" s="122" t="s">
        <v>210</v>
      </c>
      <c r="Q34" s="122" t="s">
        <v>226</v>
      </c>
      <c r="R34" s="115" t="str">
        <f t="shared" si="5"/>
        <v>｢7-9｣削除_x000D_
｢17-19｣削除</v>
      </c>
    </row>
    <row r="35" spans="1:18" ht="39.6">
      <c r="A35" s="216">
        <f t="shared" ca="1" si="1"/>
        <v>11</v>
      </c>
      <c r="B35" s="128" t="str">
        <f t="shared" ca="1" si="2"/>
        <v>〃</v>
      </c>
      <c r="C35" s="122" t="str">
        <f t="shared" ca="1" si="3"/>
        <v>〃</v>
      </c>
      <c r="D35" s="122" t="str">
        <f t="shared" ca="1" si="4"/>
        <v>〃</v>
      </c>
      <c r="E35" s="122" t="s">
        <v>229</v>
      </c>
      <c r="F35" s="122">
        <v>1</v>
      </c>
      <c r="G35" s="122"/>
      <c r="H35" s="122"/>
      <c r="I35" s="122"/>
      <c r="J35" s="122"/>
      <c r="K35" s="122"/>
      <c r="L35" s="122"/>
      <c r="M35" s="122">
        <v>40</v>
      </c>
      <c r="N35" s="129" t="s">
        <v>230</v>
      </c>
      <c r="O35" s="128" t="s">
        <v>209</v>
      </c>
      <c r="P35" s="122" t="s">
        <v>210</v>
      </c>
      <c r="Q35" s="122" t="s">
        <v>226</v>
      </c>
      <c r="R35" s="115" t="str">
        <f t="shared" si="5"/>
        <v>｢ﾊﾞｽ専用｣削除</v>
      </c>
    </row>
    <row r="36" spans="1:18" ht="39.6">
      <c r="A36" s="216">
        <f t="shared" ca="1" si="1"/>
        <v>12</v>
      </c>
      <c r="B36" s="128" t="str">
        <f t="shared" ca="1" si="2"/>
        <v>〃</v>
      </c>
      <c r="C36" s="122" t="str">
        <f t="shared" ca="1" si="3"/>
        <v>〃</v>
      </c>
      <c r="D36" s="122" t="str">
        <f t="shared" ca="1" si="4"/>
        <v>広島市中区白島北町19番2号北東角先　北行</v>
      </c>
      <c r="E36" s="122" t="s">
        <v>227</v>
      </c>
      <c r="F36" s="122">
        <v>2</v>
      </c>
      <c r="G36" s="122"/>
      <c r="H36" s="122"/>
      <c r="I36" s="122"/>
      <c r="J36" s="122"/>
      <c r="K36" s="122"/>
      <c r="L36" s="122"/>
      <c r="M36" s="122">
        <v>25</v>
      </c>
      <c r="N36" s="129" t="s">
        <v>228</v>
      </c>
      <c r="O36" s="128" t="s">
        <v>209</v>
      </c>
      <c r="P36" s="122" t="s">
        <v>210</v>
      </c>
      <c r="Q36" s="122" t="s">
        <v>231</v>
      </c>
      <c r="R36" s="115" t="str">
        <f t="shared" si="5"/>
        <v>｢7-9｣削除_x000D_
｢17-19｣削除</v>
      </c>
    </row>
    <row r="37" spans="1:18" ht="39.6">
      <c r="A37" s="216">
        <f t="shared" ca="1" si="1"/>
        <v>12</v>
      </c>
      <c r="B37" s="128" t="str">
        <f t="shared" ca="1" si="2"/>
        <v>〃</v>
      </c>
      <c r="C37" s="122" t="str">
        <f t="shared" ca="1" si="3"/>
        <v>〃</v>
      </c>
      <c r="D37" s="122" t="str">
        <f t="shared" ca="1" si="4"/>
        <v>〃</v>
      </c>
      <c r="E37" s="122" t="s">
        <v>229</v>
      </c>
      <c r="F37" s="122">
        <v>1</v>
      </c>
      <c r="G37" s="122"/>
      <c r="H37" s="122"/>
      <c r="I37" s="122"/>
      <c r="J37" s="122"/>
      <c r="K37" s="122"/>
      <c r="L37" s="122"/>
      <c r="M37" s="122">
        <v>40</v>
      </c>
      <c r="N37" s="129" t="s">
        <v>230</v>
      </c>
      <c r="O37" s="128" t="s">
        <v>209</v>
      </c>
      <c r="P37" s="122" t="s">
        <v>210</v>
      </c>
      <c r="Q37" s="122" t="s">
        <v>231</v>
      </c>
      <c r="R37" s="115" t="str">
        <f t="shared" si="5"/>
        <v>｢ﾊﾞｽ専用｣削除</v>
      </c>
    </row>
    <row r="38" spans="1:18" ht="39.6">
      <c r="A38" s="216">
        <f t="shared" ca="1" si="1"/>
        <v>13</v>
      </c>
      <c r="B38" s="128" t="str">
        <f t="shared" ca="1" si="2"/>
        <v>〃</v>
      </c>
      <c r="C38" s="122" t="str">
        <f t="shared" ca="1" si="3"/>
        <v>〃</v>
      </c>
      <c r="D38" s="122" t="str">
        <f t="shared" ca="1" si="4"/>
        <v>広島市中区白島北町1番北西角先（新こうへい橋南詰）　南行</v>
      </c>
      <c r="E38" s="122" t="s">
        <v>212</v>
      </c>
      <c r="F38" s="122">
        <v>2</v>
      </c>
      <c r="G38" s="122"/>
      <c r="H38" s="122"/>
      <c r="I38" s="122">
        <v>34</v>
      </c>
      <c r="J38" s="122"/>
      <c r="K38" s="122"/>
      <c r="L38" s="122"/>
      <c r="M38" s="122"/>
      <c r="N38" s="129" t="s">
        <v>213</v>
      </c>
      <c r="O38" s="128" t="s">
        <v>209</v>
      </c>
      <c r="P38" s="122" t="s">
        <v>210</v>
      </c>
      <c r="Q38" s="122" t="s">
        <v>232</v>
      </c>
      <c r="R38" s="115" t="str">
        <f t="shared" si="5"/>
        <v>｢7-9｣更新_x000D_
｢17-19｣更新</v>
      </c>
    </row>
    <row r="39" spans="1:18" ht="79.2">
      <c r="A39" s="216">
        <f t="shared" ca="1" si="1"/>
        <v>13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214</v>
      </c>
      <c r="F39" s="122">
        <v>4</v>
      </c>
      <c r="G39" s="122"/>
      <c r="H39" s="122"/>
      <c r="I39" s="122">
        <v>81</v>
      </c>
      <c r="J39" s="122"/>
      <c r="K39" s="122"/>
      <c r="L39" s="122"/>
      <c r="M39" s="122"/>
      <c r="N39" s="129" t="s">
        <v>215</v>
      </c>
      <c r="O39" s="128" t="s">
        <v>209</v>
      </c>
      <c r="P39" s="122" t="s">
        <v>210</v>
      </c>
      <c r="Q39" s="122" t="s">
        <v>232</v>
      </c>
      <c r="R39" s="115" t="str">
        <f t="shared" si="5"/>
        <v>既存の｢ﾊﾞｽ｣は削除し､｢ﾀｸｼｰ｣｢二輪｣の北側へ更新_x000D_
｢二輪｣と2列で標示_x000D_
｢ﾀｸｼｰ｣と2列で標示_x000D_
｢専用｣更新</v>
      </c>
    </row>
    <row r="40" spans="1:18" ht="39.6">
      <c r="A40" s="216">
        <f t="shared" ca="1" si="1"/>
        <v>13</v>
      </c>
      <c r="B40" s="128" t="str">
        <f t="shared" ca="1" si="2"/>
        <v>〃</v>
      </c>
      <c r="C40" s="122" t="str">
        <f t="shared" ca="1" si="3"/>
        <v>〃</v>
      </c>
      <c r="D40" s="122" t="str">
        <f t="shared" ca="1" si="4"/>
        <v>〃</v>
      </c>
      <c r="E40" s="122" t="s">
        <v>216</v>
      </c>
      <c r="F40" s="122">
        <v>1</v>
      </c>
      <c r="G40" s="122"/>
      <c r="H40" s="122"/>
      <c r="I40" s="122"/>
      <c r="J40" s="122"/>
      <c r="K40" s="122"/>
      <c r="L40" s="122"/>
      <c r="M40" s="122">
        <v>15</v>
      </c>
      <c r="N40" s="129"/>
      <c r="O40" s="128" t="s">
        <v>209</v>
      </c>
      <c r="P40" s="122" t="s">
        <v>210</v>
      </c>
      <c r="Q40" s="122" t="s">
        <v>232</v>
      </c>
      <c r="R40" s="115" t="str">
        <f t="shared" si="5"/>
        <v/>
      </c>
    </row>
    <row r="41" spans="1:18" ht="39.6">
      <c r="A41" s="216">
        <f t="shared" ca="1" si="1"/>
        <v>14</v>
      </c>
      <c r="B41" s="128" t="str">
        <f t="shared" ca="1" si="2"/>
        <v>〃</v>
      </c>
      <c r="C41" s="122" t="str">
        <f t="shared" ca="1" si="3"/>
        <v>〃</v>
      </c>
      <c r="D41" s="122" t="str">
        <f t="shared" ca="1" si="4"/>
        <v>広島市中区白島北町3番14号先　南行</v>
      </c>
      <c r="E41" s="122" t="s">
        <v>212</v>
      </c>
      <c r="F41" s="122">
        <v>2</v>
      </c>
      <c r="G41" s="122"/>
      <c r="H41" s="122"/>
      <c r="I41" s="122">
        <v>34</v>
      </c>
      <c r="J41" s="122"/>
      <c r="K41" s="122"/>
      <c r="L41" s="122"/>
      <c r="M41" s="122"/>
      <c r="N41" s="129" t="s">
        <v>213</v>
      </c>
      <c r="O41" s="128" t="s">
        <v>209</v>
      </c>
      <c r="P41" s="122" t="s">
        <v>210</v>
      </c>
      <c r="Q41" s="122" t="s">
        <v>233</v>
      </c>
      <c r="R41" s="115" t="str">
        <f t="shared" si="5"/>
        <v>｢7-9｣更新_x000D_
｢17-19｣更新</v>
      </c>
    </row>
    <row r="42" spans="1:18" ht="79.2">
      <c r="A42" s="216">
        <f t="shared" ca="1" si="1"/>
        <v>14</v>
      </c>
      <c r="B42" s="128" t="str">
        <f t="shared" ca="1" si="2"/>
        <v>〃</v>
      </c>
      <c r="C42" s="122" t="str">
        <f t="shared" ca="1" si="3"/>
        <v>〃</v>
      </c>
      <c r="D42" s="122" t="str">
        <f t="shared" ca="1" si="4"/>
        <v>〃</v>
      </c>
      <c r="E42" s="122" t="s">
        <v>214</v>
      </c>
      <c r="F42" s="122">
        <v>4</v>
      </c>
      <c r="G42" s="122"/>
      <c r="H42" s="122"/>
      <c r="I42" s="122">
        <v>81</v>
      </c>
      <c r="J42" s="122"/>
      <c r="K42" s="122"/>
      <c r="L42" s="122"/>
      <c r="M42" s="122"/>
      <c r="N42" s="129" t="s">
        <v>215</v>
      </c>
      <c r="O42" s="128" t="s">
        <v>209</v>
      </c>
      <c r="P42" s="122" t="s">
        <v>210</v>
      </c>
      <c r="Q42" s="122" t="s">
        <v>233</v>
      </c>
      <c r="R42" s="115" t="str">
        <f t="shared" si="5"/>
        <v>既存の｢ﾊﾞｽ｣は削除し､｢ﾀｸｼｰ｣｢二輪｣の北側へ更新_x000D_
｢二輪｣と2列で標示_x000D_
｢ﾀｸｼｰ｣と2列で標示_x000D_
｢専用｣更新</v>
      </c>
    </row>
    <row r="43" spans="1:18" ht="40.200000000000003" thickBot="1">
      <c r="A43" s="216">
        <f t="shared" ca="1" si="1"/>
        <v>14</v>
      </c>
      <c r="B43" s="128" t="str">
        <f t="shared" ca="1" si="0"/>
        <v>〃</v>
      </c>
      <c r="C43" s="122" t="str">
        <f t="shared" ca="1" si="0"/>
        <v>〃</v>
      </c>
      <c r="D43" s="122" t="str">
        <f t="shared" ca="1" si="0"/>
        <v>〃</v>
      </c>
      <c r="E43" s="123" t="s">
        <v>216</v>
      </c>
      <c r="F43" s="123">
        <v>1</v>
      </c>
      <c r="G43" s="123"/>
      <c r="H43" s="123"/>
      <c r="I43" s="123"/>
      <c r="J43" s="123"/>
      <c r="K43" s="123"/>
      <c r="L43" s="123"/>
      <c r="M43" s="123">
        <v>18</v>
      </c>
      <c r="N43" s="130"/>
      <c r="O43" s="148" t="s">
        <v>209</v>
      </c>
      <c r="P43" s="123" t="s">
        <v>210</v>
      </c>
      <c r="Q43" s="123" t="s">
        <v>233</v>
      </c>
      <c r="R43" s="115" t="str">
        <f>ASC(N43)</f>
        <v/>
      </c>
    </row>
    <row r="44" spans="1:18" ht="16.2">
      <c r="B44" s="295" t="str">
        <f>警察署名</f>
        <v>広島中央</v>
      </c>
      <c r="C44" s="296"/>
      <c r="D44" s="299" t="s">
        <v>76</v>
      </c>
      <c r="E44" s="149">
        <v>14</v>
      </c>
      <c r="F44" s="150"/>
      <c r="G44" s="151">
        <f>IF(ISERROR(FIND("図示", G3)), IF(ISERROR(FIND("削除", G3)), SUMPRODUCT((ISNUMBER(FIND("横断歩道　実線",$E5:$E43)))*(G5:G43&lt;&gt;""), $F5:$F43), 0), SUMIF(G5:G43,"&gt;0",$F5:$F43))</f>
        <v>12</v>
      </c>
      <c r="H44" s="151">
        <f>IF(ISERROR(FIND("図示", H3)), IF(ISERROR(FIND("削除", H3)), SUMPRODUCT((ISNUMBER(FIND("横断歩道　実線",$E5:$E43)))*(H5:H43&lt;&gt;""), $F5:$F43), 0), SUMIF(H5:H43,"&gt;0",$F5:$F43))</f>
        <v>0</v>
      </c>
      <c r="I44" s="151">
        <f t="shared" ref="I44:L44" si="6">IF(ISERROR(FIND("図示", I3)), IF(ISERROR(FIND("削除", I3)), SUMPRODUCT((ISNUMBER(FIND("横断歩道　実線",$E5:$E43)))*(I5:I43&lt;&gt;""), $F5:$F43), 0), SUMIF(I5:I43,"&gt;0",$F5:$F43))</f>
        <v>44</v>
      </c>
      <c r="J44" s="151">
        <f t="shared" si="6"/>
        <v>0</v>
      </c>
      <c r="K44" s="151">
        <f t="shared" si="6"/>
        <v>0</v>
      </c>
      <c r="L44" s="151">
        <f t="shared" si="6"/>
        <v>0</v>
      </c>
      <c r="M44" s="151">
        <f>IF(ISERROR(FIND("図示", M3)), IF(ISERROR(FIND("削除", M3)), SUMPRODUCT((ISNUMBER(FIND("横断歩道　実線",$E5:$E43)))*(M5:M43&lt;&gt;""), $F5:$F43), 0), SUMIF(M5:M43,"&gt;0",$F5:$F43))</f>
        <v>0</v>
      </c>
      <c r="N44" s="131"/>
      <c r="O44" s="295"/>
      <c r="P44" s="296"/>
      <c r="Q44" s="299"/>
    </row>
    <row r="45" spans="1:18" ht="16.8" thickBot="1">
      <c r="B45" s="297"/>
      <c r="C45" s="298"/>
      <c r="D45" s="300"/>
      <c r="E45" s="152"/>
      <c r="F45" s="153"/>
      <c r="G45" s="154">
        <f>SUM(G5:G43)</f>
        <v>692</v>
      </c>
      <c r="H45" s="154">
        <f>SUM(H5:H43)</f>
        <v>266.39999999999998</v>
      </c>
      <c r="I45" s="154">
        <f t="shared" ref="I45:L45" si="7">SUM(I5:I43)</f>
        <v>695</v>
      </c>
      <c r="J45" s="154">
        <f t="shared" si="7"/>
        <v>22</v>
      </c>
      <c r="K45" s="154">
        <f t="shared" si="7"/>
        <v>29</v>
      </c>
      <c r="L45" s="154">
        <f t="shared" si="7"/>
        <v>52</v>
      </c>
      <c r="M45" s="154">
        <f>SUM(M5:M43)</f>
        <v>211</v>
      </c>
      <c r="N45" s="132"/>
      <c r="O45" s="316"/>
      <c r="P45" s="317"/>
      <c r="Q45" s="315"/>
    </row>
    <row r="46" spans="1:18" ht="16.2" hidden="1">
      <c r="B46" s="295" t="str">
        <f>警察署名</f>
        <v>広島中央</v>
      </c>
      <c r="C46" s="296"/>
      <c r="D46" s="299" t="s">
        <v>77</v>
      </c>
      <c r="E46" s="149">
        <f>場所表_広島中央_新規!新規合計+更新合計</f>
        <v>14</v>
      </c>
      <c r="F46" s="150"/>
      <c r="G46" s="151">
        <f t="shared" ref="G46:M47" si="8">G44</f>
        <v>12</v>
      </c>
      <c r="H46" s="151">
        <f t="shared" si="8"/>
        <v>0</v>
      </c>
      <c r="I46" s="151">
        <f t="shared" si="8"/>
        <v>44</v>
      </c>
      <c r="J46" s="151">
        <f t="shared" si="8"/>
        <v>0</v>
      </c>
      <c r="K46" s="151">
        <f t="shared" si="8"/>
        <v>0</v>
      </c>
      <c r="L46" s="151">
        <f t="shared" si="8"/>
        <v>0</v>
      </c>
      <c r="M46" s="151">
        <f t="shared" si="8"/>
        <v>0</v>
      </c>
      <c r="N46" s="131"/>
      <c r="O46" s="316"/>
      <c r="P46" s="317"/>
      <c r="Q46" s="315"/>
    </row>
    <row r="47" spans="1:18" ht="16.8" hidden="1" thickBot="1">
      <c r="B47" s="297"/>
      <c r="C47" s="298"/>
      <c r="D47" s="300"/>
      <c r="E47" s="152"/>
      <c r="F47" s="153"/>
      <c r="G47" s="154">
        <f t="shared" si="8"/>
        <v>692</v>
      </c>
      <c r="H47" s="154">
        <f t="shared" si="8"/>
        <v>266.39999999999998</v>
      </c>
      <c r="I47" s="154">
        <f t="shared" si="8"/>
        <v>695</v>
      </c>
      <c r="J47" s="154">
        <f t="shared" si="8"/>
        <v>22</v>
      </c>
      <c r="K47" s="154">
        <f t="shared" si="8"/>
        <v>29</v>
      </c>
      <c r="L47" s="154">
        <f t="shared" si="8"/>
        <v>52</v>
      </c>
      <c r="M47" s="154">
        <f t="shared" si="8"/>
        <v>211</v>
      </c>
      <c r="N47" s="132"/>
      <c r="O47" s="316"/>
      <c r="P47" s="317"/>
      <c r="Q47" s="315"/>
    </row>
  </sheetData>
  <mergeCells count="19">
    <mergeCell ref="D44:D45"/>
    <mergeCell ref="O44:P45"/>
    <mergeCell ref="Q44:Q45"/>
    <mergeCell ref="B46:C47"/>
    <mergeCell ref="D46:D47"/>
    <mergeCell ref="O46:P47"/>
    <mergeCell ref="Q46:Q47"/>
    <mergeCell ref="O1:Q1"/>
    <mergeCell ref="B2:B4"/>
    <mergeCell ref="C2:C4"/>
    <mergeCell ref="D2:D4"/>
    <mergeCell ref="G2:N2"/>
    <mergeCell ref="O2:O4"/>
    <mergeCell ref="P2:P4"/>
    <mergeCell ref="Q2:Q4"/>
    <mergeCell ref="E3:E4"/>
    <mergeCell ref="F3:F4"/>
    <mergeCell ref="N3:N4"/>
    <mergeCell ref="B44:C45"/>
  </mergeCells>
  <phoneticPr fontId="2"/>
  <conditionalFormatting sqref="A5:A43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204</vt:i4>
      </vt:variant>
    </vt:vector>
  </HeadingPairs>
  <TitlesOfParts>
    <vt:vector size="214" baseType="lpstr">
      <vt:lpstr>表紙等_署用</vt:lpstr>
      <vt:lpstr>表紙等_本部</vt:lpstr>
      <vt:lpstr>設計書</vt:lpstr>
      <vt:lpstr>所属別事業量一覧表</vt:lpstr>
      <vt:lpstr>場所表_広島中央_新規</vt:lpstr>
      <vt:lpstr>場所表_広島東_新規</vt:lpstr>
      <vt:lpstr>場所表_新規</vt:lpstr>
      <vt:lpstr>場所表_更新</vt:lpstr>
      <vt:lpstr>場所表_広島中央_更新</vt:lpstr>
      <vt:lpstr>場所表_広島東_更新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場所表_広島中央_更新!EditCol</vt:lpstr>
      <vt:lpstr>場所表_広島中央_新規!EditCol</vt:lpstr>
      <vt:lpstr>場所表_広島東_新規!EditCol</vt:lpstr>
      <vt:lpstr>場所表_更新!EditCol</vt:lpstr>
      <vt:lpstr>場所表_新規!EditCol</vt:lpstr>
      <vt:lpstr>場所表_広島中央_更新!EditRow</vt:lpstr>
      <vt:lpstr>場所表_広島中央_新規!EditRow</vt:lpstr>
      <vt:lpstr>場所表_広島東_更新!EditRow</vt:lpstr>
      <vt:lpstr>場所表_広島東_新規!EditRow</vt:lpstr>
      <vt:lpstr>場所表_更新!EditRow</vt:lpstr>
      <vt:lpstr>場所表_新規!EditRow</vt:lpstr>
      <vt:lpstr>場所表_広島中央_更新!EndCol</vt:lpstr>
      <vt:lpstr>場所表_広島中央_新規!EndCol</vt:lpstr>
      <vt:lpstr>場所表_広島東_更新!EndCol</vt:lpstr>
      <vt:lpstr>場所表_広島東_新規!EndCol</vt:lpstr>
      <vt:lpstr>場所表_更新!EndCol</vt:lpstr>
      <vt:lpstr>場所表_新規!EndCol</vt:lpstr>
      <vt:lpstr>場所表_広島中央_更新!EndRow</vt:lpstr>
      <vt:lpstr>場所表_広島中央_新規!EndRow</vt:lpstr>
      <vt:lpstr>場所表_広島東_更新!EndRow</vt:lpstr>
      <vt:lpstr>場所表_広島東_新規!EndRow</vt:lpstr>
      <vt:lpstr>場所表_更新!EndRow</vt:lpstr>
      <vt:lpstr>場所表_新規!EndRow</vt:lpstr>
      <vt:lpstr>所属別事業量一覧表!INSERT_START</vt:lpstr>
      <vt:lpstr>設計書!INSERT_START</vt:lpstr>
      <vt:lpstr>所属別事業量一覧表!Print_Area</vt:lpstr>
      <vt:lpstr>場所表_広島中央_更新!Print_Area</vt:lpstr>
      <vt:lpstr>場所表_広島中央_新規!Print_Area</vt:lpstr>
      <vt:lpstr>場所表_広島東_更新!Print_Area</vt:lpstr>
      <vt:lpstr>場所表_広島東_新規!Print_Area</vt:lpstr>
      <vt:lpstr>場所表_更新!Print_Area</vt:lpstr>
      <vt:lpstr>場所表_新規!Print_Area</vt:lpstr>
      <vt:lpstr>設計書!Print_Area</vt:lpstr>
      <vt:lpstr>表紙等_署用!Print_Area</vt:lpstr>
      <vt:lpstr>表紙等_本部!Print_Area</vt:lpstr>
      <vt:lpstr>場所表_広島中央_更新!Print_Titles</vt:lpstr>
      <vt:lpstr>場所表_広島中央_新規!Print_Titles</vt:lpstr>
      <vt:lpstr>場所表_広島東_更新!Print_Titles</vt:lpstr>
      <vt:lpstr>場所表_広島東_新規!Print_Titles</vt:lpstr>
      <vt:lpstr>場所表_更新!Print_Titles</vt:lpstr>
      <vt:lpstr>場所表_新規!Print_Titles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場所表_広島中央_更新!StartCol</vt:lpstr>
      <vt:lpstr>場所表_広島中央_新規!StartCol</vt:lpstr>
      <vt:lpstr>場所表_広島東_更新!StartCol</vt:lpstr>
      <vt:lpstr>場所表_広島東_新規!StartCol</vt:lpstr>
      <vt:lpstr>場所表_更新!StartCol</vt:lpstr>
      <vt:lpstr>場所表_新規!StartCol</vt:lpstr>
      <vt:lpstr>場所表_広島中央_更新!StartRow</vt:lpstr>
      <vt:lpstr>場所表_広島中央_新規!StartRow</vt:lpstr>
      <vt:lpstr>場所表_広島東_更新!StartRow</vt:lpstr>
      <vt:lpstr>場所表_広島東_新規!StartRow</vt:lpstr>
      <vt:lpstr>場所表_更新!StartRow</vt:lpstr>
      <vt:lpstr>場所表_新規!StartRow</vt:lpstr>
      <vt:lpstr>所属別事業量一覧表!データ</vt:lpstr>
      <vt:lpstr>所属別事業量一覧表!一覧表</vt:lpstr>
      <vt:lpstr>場所表_広島中央_更新!一覧表</vt:lpstr>
      <vt:lpstr>場所表_広島中央_新規!一覧表</vt:lpstr>
      <vt:lpstr>場所表_広島東_更新!一覧表</vt:lpstr>
      <vt:lpstr>場所表_広島東_新規!一覧表</vt:lpstr>
      <vt:lpstr>場所表_更新!一覧表</vt:lpstr>
      <vt:lpstr>場所表_新規!一覧表</vt:lpstr>
      <vt:lpstr>設計書!一覧表</vt:lpstr>
      <vt:lpstr>表紙等_署用!監督員</vt:lpstr>
      <vt:lpstr>場所表_広島中央_更新!規制番号</vt:lpstr>
      <vt:lpstr>場所表_広島東_更新!規制番号</vt:lpstr>
      <vt:lpstr>場所表_更新!規制番号</vt:lpstr>
      <vt:lpstr>場所表_広島中央_新規!区分</vt:lpstr>
      <vt:lpstr>場所表_広島東_新規!区分</vt:lpstr>
      <vt:lpstr>場所表_新規!区分</vt:lpstr>
      <vt:lpstr>場所表_広島中央_更新!警察署名</vt:lpstr>
      <vt:lpstr>場所表_広島中央_新規!警察署名</vt:lpstr>
      <vt:lpstr>場所表_広島東_更新!警察署名</vt:lpstr>
      <vt:lpstr>場所表_広島東_新規!警察署名</vt:lpstr>
      <vt:lpstr>場所表_更新!警察署名</vt:lpstr>
      <vt:lpstr>場所表_新規!警察署名</vt:lpstr>
      <vt:lpstr>表紙等_署用!警察署名</vt:lpstr>
      <vt:lpstr>表紙等_署用!検査員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表紙等_署用!工事期間</vt:lpstr>
      <vt:lpstr>表紙等_署用!工事種別</vt:lpstr>
      <vt:lpstr>表紙等_署用!工事場所</vt:lpstr>
      <vt:lpstr>表紙等_署用!工事場所箇所数</vt:lpstr>
      <vt:lpstr>表紙等_署用!工事内容</vt:lpstr>
      <vt:lpstr>表紙等_署用!工事番号</vt:lpstr>
      <vt:lpstr>表紙等_署用!工事費</vt:lpstr>
      <vt:lpstr>表紙等_署用!工事名称</vt:lpstr>
      <vt:lpstr>場所表_広島中央_更新!更新合計</vt:lpstr>
      <vt:lpstr>場所表_広島東_更新!更新合計</vt:lpstr>
      <vt:lpstr>場所表_更新!更新合計</vt:lpstr>
      <vt:lpstr>設計書!合計</vt:lpstr>
      <vt:lpstr>場所表_広島中央_更新!事業量</vt:lpstr>
      <vt:lpstr>場所表_広島中央_新規!事業量</vt:lpstr>
      <vt:lpstr>場所表_広島東_更新!事業量</vt:lpstr>
      <vt:lpstr>場所表_広島東_新規!事業量</vt:lpstr>
      <vt:lpstr>場所表_更新!事業量</vt:lpstr>
      <vt:lpstr>場所表_新規!事業量</vt:lpstr>
      <vt:lpstr>場所表_広島中央_更新!事業量新規更新合計</vt:lpstr>
      <vt:lpstr>場所表_広島東_更新!事業量新規更新合計</vt:lpstr>
      <vt:lpstr>場所表_更新!事業量新規更新合計</vt:lpstr>
      <vt:lpstr>場所表_広島中央_新規!事業量新規合計</vt:lpstr>
      <vt:lpstr>場所表_広島東_新規!事業量新規合計</vt:lpstr>
      <vt:lpstr>場所表_新規!事業量新規合計</vt:lpstr>
      <vt:lpstr>場所表_広島中央_更新!場所</vt:lpstr>
      <vt:lpstr>場所表_広島中央_新規!場所</vt:lpstr>
      <vt:lpstr>場所表_広島東_更新!場所</vt:lpstr>
      <vt:lpstr>場所表_広島東_新規!場所</vt:lpstr>
      <vt:lpstr>場所表_更新!場所</vt:lpstr>
      <vt:lpstr>場所表_新規!場所</vt:lpstr>
      <vt:lpstr>場所表_広島中央_更新!新規更新合計</vt:lpstr>
      <vt:lpstr>場所表_広島東_更新!新規更新合計</vt:lpstr>
      <vt:lpstr>場所表_更新!新規更新合計</vt:lpstr>
      <vt:lpstr>場所表_広島中央_更新!新規更新合計値</vt:lpstr>
      <vt:lpstr>場所表_広島東_更新!新規更新合計値</vt:lpstr>
      <vt:lpstr>場所表_更新!新規更新合計値</vt:lpstr>
      <vt:lpstr>場所表_広島中央_新規!新規合計</vt:lpstr>
      <vt:lpstr>場所表_広島東_新規!新規合計</vt:lpstr>
      <vt:lpstr>場所表_新規!新規合計</vt:lpstr>
      <vt:lpstr>場所表_広島中央_更新!数</vt:lpstr>
      <vt:lpstr>場所表_広島中央_新規!数</vt:lpstr>
      <vt:lpstr>場所表_広島東_更新!数</vt:lpstr>
      <vt:lpstr>場所表_広島東_新規!数</vt:lpstr>
      <vt:lpstr>場所表_更新!数</vt:lpstr>
      <vt:lpstr>場所表_新規!数</vt:lpstr>
      <vt:lpstr>場所表_広島中央_新規!整理番号</vt:lpstr>
      <vt:lpstr>場所表_広島東_新規!整理番号</vt:lpstr>
      <vt:lpstr>場所表_新規!整理番号</vt:lpstr>
      <vt:lpstr>場所表_広島中央_更新!単位</vt:lpstr>
      <vt:lpstr>場所表_広島中央_新規!単位</vt:lpstr>
      <vt:lpstr>場所表_広島東_更新!単位</vt:lpstr>
      <vt:lpstr>場所表_広島東_新規!単位</vt:lpstr>
      <vt:lpstr>場所表_更新!単位</vt:lpstr>
      <vt:lpstr>場所表_新規!単位</vt:lpstr>
      <vt:lpstr>設計書!単価</vt:lpstr>
      <vt:lpstr>場所表_広島中央_更新!道路種別</vt:lpstr>
      <vt:lpstr>場所表_広島中央_新規!道路種別</vt:lpstr>
      <vt:lpstr>場所表_広島東_更新!道路種別</vt:lpstr>
      <vt:lpstr>場所表_広島東_新規!道路種別</vt:lpstr>
      <vt:lpstr>場所表_更新!道路種別</vt:lpstr>
      <vt:lpstr>場所表_新規!道路種別</vt:lpstr>
      <vt:lpstr>表紙等_署用!特記事項</vt:lpstr>
      <vt:lpstr>表紙等_署用!年月</vt:lpstr>
      <vt:lpstr>場所表_広島中央_更新!発注分類</vt:lpstr>
      <vt:lpstr>場所表_広島中央_新規!発注分類</vt:lpstr>
      <vt:lpstr>場所表_広島東_更新!発注分類</vt:lpstr>
      <vt:lpstr>場所表_広島東_新規!発注分類</vt:lpstr>
      <vt:lpstr>場所表_更新!発注分類</vt:lpstr>
      <vt:lpstr>場所表_新規!発注分類</vt:lpstr>
      <vt:lpstr>場所表_広島中央_更新!備考</vt:lpstr>
      <vt:lpstr>場所表_広島中央_新規!備考</vt:lpstr>
      <vt:lpstr>場所表_広島東_更新!備考</vt:lpstr>
      <vt:lpstr>場所表_広島東_新規!備考</vt:lpstr>
      <vt:lpstr>場所表_更新!備考</vt:lpstr>
      <vt:lpstr>場所表_新規!備考</vt:lpstr>
      <vt:lpstr>場所表_広島中央_更新!標示種別</vt:lpstr>
      <vt:lpstr>場所表_広島中央_新規!標示種別</vt:lpstr>
      <vt:lpstr>場所表_広島東_更新!標示種別</vt:lpstr>
      <vt:lpstr>場所表_広島東_新規!標示種別</vt:lpstr>
      <vt:lpstr>場所表_更新!標示種別</vt:lpstr>
      <vt:lpstr>場所表_新規!標示種別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2026-07-08T23:51:35Z</dcterms:created>
  <dcterms:modified xsi:type="dcterms:W3CDTF">2026-07-08T23:51:35Z</dcterms:modified>
</cp:coreProperties>
</file>