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8_{772CD8FB-A21A-4E72-B1F5-EBA04B26A5C3}" xr6:coauthVersionLast="47" xr6:coauthVersionMax="47" xr10:uidLastSave="{00000000-0000-0000-0000-000000000000}"/>
  <bookViews>
    <workbookView xWindow="1152" yWindow="144" windowWidth="12132" windowHeight="13656" tabRatio="785" firstSheet="2" activeTab="2" xr2:uid="{00000000-000D-0000-FFFF-FFFF00000000}"/>
  </bookViews>
  <sheets>
    <sheet name="表紙等_署用" sheetId="34" state="hidden" r:id="rId1"/>
    <sheet name="表紙等_本部" sheetId="15" state="hidden" r:id="rId2"/>
    <sheet name="設計書" sheetId="40" r:id="rId3"/>
    <sheet name="所属別事業量一覧表" sheetId="39" r:id="rId4"/>
    <sheet name="場所表_新規" sheetId="37" state="hidden" r:id="rId5"/>
    <sheet name="場所表_更新" sheetId="38" state="hidden" r:id="rId6"/>
    <sheet name="場所表_海田_新規" sheetId="41" r:id="rId7"/>
    <sheet name="場所表_海田_更新" sheetId="42" r:id="rId8"/>
    <sheet name="場所表_呉_更新" sheetId="44" r:id="rId9"/>
    <sheet name="場所表_呉_新規" sheetId="43" r:id="rId10"/>
    <sheet name="場所表_広_新規" sheetId="45" r:id="rId11"/>
    <sheet name="場所表_広_更新" sheetId="46" r:id="rId12"/>
  </sheets>
  <definedNames>
    <definedName name="COL_事業量" localSheetId="2">設計書!$E$5</definedName>
    <definedName name="COL_詳細情報" localSheetId="2">設計書!$C$5</definedName>
    <definedName name="COL_単位" localSheetId="2">設計書!$F$5</definedName>
    <definedName name="COL_塗装情報" localSheetId="3">所属別事業量一覧表!$E$8</definedName>
    <definedName name="COL_塗装情報" localSheetId="2">設計書!$D$5</definedName>
    <definedName name="COL_発注分類" localSheetId="3">所属別事業量一覧表!$A$8</definedName>
    <definedName name="COL_発注分類" localSheetId="2">設計書!$A$5</definedName>
    <definedName name="COL_幅員" localSheetId="2">設計書!$B$5</definedName>
    <definedName name="COUNT_SUM" localSheetId="3">所属別事業量一覧表!$F$18</definedName>
    <definedName name="EditCol" localSheetId="7">場所表_海田_更新!$H$3:$H$115</definedName>
    <definedName name="EditCol" localSheetId="6">場所表_海田_新規!#REF!</definedName>
    <definedName name="EditCol" localSheetId="8">場所表_呉_更新!$H$3:$H$116</definedName>
    <definedName name="EditCol" localSheetId="9">場所表_呉_新規!#REF!</definedName>
    <definedName name="EditCol" localSheetId="11">場所表_広_更新!$H$3:$H$61</definedName>
    <definedName name="EditCol" localSheetId="10">場所表_広_新規!$I$3:$I$13</definedName>
    <definedName name="EditCol" localSheetId="5">場所表_更新!$G$3:$G$7</definedName>
    <definedName name="EditCol" localSheetId="4">場所表_新規!$H$3:$H$7</definedName>
    <definedName name="EditRow" localSheetId="7">場所表_海田_更新!$B$6:$L$6</definedName>
    <definedName name="EditRow" localSheetId="6">場所表_海田_新規!#REF!</definedName>
    <definedName name="EditRow" localSheetId="8">場所表_呉_更新!$B$6:$L$6</definedName>
    <definedName name="EditRow" localSheetId="9">場所表_呉_新規!$B$6:$I$6</definedName>
    <definedName name="EditRow" localSheetId="11">場所表_広_更新!$B$6:$N$6</definedName>
    <definedName name="EditRow" localSheetId="10">場所表_広_新規!$B$6:$M$6</definedName>
    <definedName name="EditRow" localSheetId="5">場所表_更新!$A$6:$I$6</definedName>
    <definedName name="EditRow" localSheetId="4">場所表_新規!$A$6:$J$6</definedName>
    <definedName name="EndCol" localSheetId="7">場所表_海田_更新!$K$3:$K$115</definedName>
    <definedName name="EndCol" localSheetId="6">場所表_海田_新規!#REF!</definedName>
    <definedName name="EndCol" localSheetId="8">場所表_呉_更新!$K$3:$K$116</definedName>
    <definedName name="EndCol" localSheetId="9">場所表_呉_新規!#REF!</definedName>
    <definedName name="EndCol" localSheetId="11">場所表_広_更新!$M$3:$M$61</definedName>
    <definedName name="EndCol" localSheetId="10">場所表_広_新規!$L$3:$L$13</definedName>
    <definedName name="EndCol" localSheetId="5">場所表_更新!$H$3:$H$7</definedName>
    <definedName name="EndCol" localSheetId="4">場所表_新規!$I$3:$I$7</definedName>
    <definedName name="EndRow" localSheetId="7">場所表_海田_更新!$B$115:$L$115</definedName>
    <definedName name="EndRow" localSheetId="6">場所表_海田_新規!$B$6:$I$6</definedName>
    <definedName name="EndRow" localSheetId="8">場所表_呉_更新!$B$116:$L$116</definedName>
    <definedName name="EndRow" localSheetId="9">場所表_呉_新規!$B$19:$I$19</definedName>
    <definedName name="EndRow" localSheetId="11">場所表_広_更新!$B$61:$N$61</definedName>
    <definedName name="EndRow" localSheetId="10">場所表_広_新規!$B$13:$M$13</definedName>
    <definedName name="EndRow" localSheetId="5">場所表_更新!$A$7:$I$7</definedName>
    <definedName name="EndRow" localSheetId="4">場所表_新規!$A$7:$J$7</definedName>
    <definedName name="INSERT_START" localSheetId="3">所属別事業量一覧表!$9:$9</definedName>
    <definedName name="INSERT_START" localSheetId="2">設計書!$7:$7</definedName>
    <definedName name="_xlnm.Print_Area" localSheetId="3">所属別事業量一覧表!$A$1:$BQ$18</definedName>
    <definedName name="_xlnm.Print_Area" localSheetId="7">場所表_海田_更新!$A$1:$L$119</definedName>
    <definedName name="_xlnm.Print_Area" localSheetId="6">場所表_海田_新規!$A$1:$I$8</definedName>
    <definedName name="_xlnm.Print_Area" localSheetId="8">場所表_呉_更新!$A$1:$L$120</definedName>
    <definedName name="_xlnm.Print_Area" localSheetId="9">場所表_呉_新規!$A$1:$I$21</definedName>
    <definedName name="_xlnm.Print_Area" localSheetId="11">場所表_広_更新!$A$1:$N$65</definedName>
    <definedName name="_xlnm.Print_Area" localSheetId="10">場所表_広_新規!$A$1:$M$15</definedName>
    <definedName name="_xlnm.Print_Area" localSheetId="5">場所表_更新!$A$1:$I$11</definedName>
    <definedName name="_xlnm.Print_Area" localSheetId="4">場所表_新規!$A$1:$J$9</definedName>
    <definedName name="_xlnm.Print_Area" localSheetId="2">設計書!$A$1:$H$26</definedName>
    <definedName name="_xlnm.Print_Area" localSheetId="0">表紙等_署用!$A$1:$H$78</definedName>
    <definedName name="_xlnm.Print_Area" localSheetId="1">表紙等_本部!$A$1:$I$78</definedName>
    <definedName name="_xlnm.Print_Titles" localSheetId="7">場所表_海田_更新!$2:$4</definedName>
    <definedName name="_xlnm.Print_Titles" localSheetId="6">場所表_海田_新規!$2:$4</definedName>
    <definedName name="_xlnm.Print_Titles" localSheetId="8">場所表_呉_更新!$2:$4</definedName>
    <definedName name="_xlnm.Print_Titles" localSheetId="9">場所表_呉_新規!$2:$4</definedName>
    <definedName name="_xlnm.Print_Titles" localSheetId="11">場所表_広_更新!$2:$4</definedName>
    <definedName name="_xlnm.Print_Titles" localSheetId="10">場所表_広_新規!$2:$4</definedName>
    <definedName name="_xlnm.Print_Titles" localSheetId="5">場所表_更新!$2:$4</definedName>
    <definedName name="_xlnm.Print_Titles" localSheetId="4">場所表_新規!$2:$4</definedName>
    <definedName name="PS_1" localSheetId="3">所属別事業量一覧表!$BJ$6</definedName>
    <definedName name="PS_10" localSheetId="3">所属別事業量一覧表!$V$6</definedName>
    <definedName name="PS_11" localSheetId="3">所属別事業量一覧表!$X$6</definedName>
    <definedName name="PS_12" localSheetId="3">所属別事業量一覧表!$AL$6</definedName>
    <definedName name="PS_13" localSheetId="3">所属別事業量一覧表!$AD$6</definedName>
    <definedName name="PS_14" localSheetId="3">所属別事業量一覧表!$AJ$6</definedName>
    <definedName name="PS_15" localSheetId="3">所属別事業量一覧表!$BL$6</definedName>
    <definedName name="PS_16" localSheetId="3">所属別事業量一覧表!$P$6</definedName>
    <definedName name="PS_17" localSheetId="3">所属別事業量一覧表!$BF$6</definedName>
    <definedName name="PS_18" localSheetId="3">所属別事業量一覧表!$Z$6</definedName>
    <definedName name="PS_19" localSheetId="3">所属別事業量一覧表!$AT$6</definedName>
    <definedName name="PS_2" localSheetId="3">所属別事業量一覧表!$BN$6</definedName>
    <definedName name="PS_20" localSheetId="3">所属別事業量一覧表!$AV$6</definedName>
    <definedName name="PS_21" localSheetId="3">所属別事業量一覧表!$AX$6</definedName>
    <definedName name="PS_22" localSheetId="3">所属別事業量一覧表!$AP$6</definedName>
    <definedName name="PS_23" localSheetId="3">所属別事業量一覧表!$AN$6</definedName>
    <definedName name="PS_24" localSheetId="3">所属別事業量一覧表!$AZ$6</definedName>
    <definedName name="PS_25" localSheetId="3">所属別事業量一覧表!$BD$6</definedName>
    <definedName name="PS_26" localSheetId="3">所属別事業量一覧表!$BB$6</definedName>
    <definedName name="PS_27" localSheetId="3">所属別事業量一覧表!$BH$6</definedName>
    <definedName name="PS_28" localSheetId="3">所属別事業量一覧表!$N$6</definedName>
    <definedName name="PS_29" localSheetId="3">所属別事業量一覧表!$J$6</definedName>
    <definedName name="PS_3" localSheetId="3">所属別事業量一覧表!$H$6</definedName>
    <definedName name="PS_30" localSheetId="3">所属別事業量一覧表!$AR$6</definedName>
    <definedName name="PS_31" localSheetId="3">所属別事業量一覧表!$R$6</definedName>
    <definedName name="PS_4" localSheetId="3">所属別事業量一覧表!$F$6</definedName>
    <definedName name="PS_5" localSheetId="3">所属別事業量一覧表!$L$6</definedName>
    <definedName name="PS_6" localSheetId="3">所属別事業量一覧表!$AB$6</definedName>
    <definedName name="PS_7" localSheetId="3">所属別事業量一覧表!$AF$6</definedName>
    <definedName name="PS_8" localSheetId="3">所属別事業量一覧表!$AH$6</definedName>
    <definedName name="PS_9" localSheetId="3">所属別事業量一覧表!$T$6</definedName>
    <definedName name="StartCol" localSheetId="7">場所表_海田_更新!$G$3:$G$115</definedName>
    <definedName name="StartCol" localSheetId="6">場所表_海田_新規!$H$3:$H$6</definedName>
    <definedName name="StartCol" localSheetId="8">場所表_呉_更新!$G$3:$G$116</definedName>
    <definedName name="StartCol" localSheetId="9">場所表_呉_新規!$H$3:$H$19</definedName>
    <definedName name="StartCol" localSheetId="11">場所表_広_更新!$G$3:$G$61</definedName>
    <definedName name="StartCol" localSheetId="10">場所表_広_新規!$H$3:$H$13</definedName>
    <definedName name="StartCol" localSheetId="5">場所表_更新!$F$3:$F$7</definedName>
    <definedName name="StartCol" localSheetId="4">場所表_新規!$G$3:$G$7</definedName>
    <definedName name="StartRow" localSheetId="7">場所表_海田_更新!$B$5:$L$5</definedName>
    <definedName name="StartRow" localSheetId="6">場所表_海田_新規!$B$5:$I$5</definedName>
    <definedName name="StartRow" localSheetId="8">場所表_呉_更新!$B$5:$L$5</definedName>
    <definedName name="StartRow" localSheetId="9">場所表_呉_新規!$B$5:$I$5</definedName>
    <definedName name="StartRow" localSheetId="11">場所表_広_更新!$B$5:$N$5</definedName>
    <definedName name="StartRow" localSheetId="10">場所表_広_新規!$B$5:$M$5</definedName>
    <definedName name="StartRow" localSheetId="5">場所表_更新!$A$5:$I$5</definedName>
    <definedName name="StartRow" localSheetId="4">場所表_新規!$A$5:$J$5</definedName>
    <definedName name="データ" localSheetId="3">所属別事業量一覧表!$A$6:$BO$17</definedName>
    <definedName name="一覧表" localSheetId="3">所属別事業量一覧表!$A$9:$BO$17</definedName>
    <definedName name="一覧表" localSheetId="7">場所表_海田_更新!$B$5:$O$115</definedName>
    <definedName name="一覧表" localSheetId="6">場所表_海田_新規!$B$5:$L$6</definedName>
    <definedName name="一覧表" localSheetId="8">場所表_呉_更新!$B$5:$O$116</definedName>
    <definedName name="一覧表" localSheetId="9">場所表_呉_新規!$B$5:$L$19</definedName>
    <definedName name="一覧表" localSheetId="11">場所表_広_更新!$B$5:$Q$61</definedName>
    <definedName name="一覧表" localSheetId="10">場所表_広_新規!$B$5:$P$13</definedName>
    <definedName name="一覧表" localSheetId="5">場所表_更新!$A$5:$L$7</definedName>
    <definedName name="一覧表" localSheetId="4">場所表_新規!$A$5:$M$7</definedName>
    <definedName name="一覧表" localSheetId="2">設計書!$A$6:$H$14</definedName>
    <definedName name="監督員" localSheetId="0">表紙等_署用!$C$37</definedName>
    <definedName name="規制番号" localSheetId="7">場所表_海田_更新!$M$2</definedName>
    <definedName name="規制番号" localSheetId="8">場所表_呉_更新!$M$2</definedName>
    <definedName name="規制番号" localSheetId="11">場所表_広_更新!$O$2</definedName>
    <definedName name="規制番号" localSheetId="5">場所表_更新!$J$2</definedName>
    <definedName name="区分" localSheetId="6">場所表_海田_新規!$C$2</definedName>
    <definedName name="区分" localSheetId="9">場所表_呉_新規!$C$2</definedName>
    <definedName name="区分" localSheetId="10">場所表_広_新規!$C$2</definedName>
    <definedName name="区分" localSheetId="4">場所表_新規!$B$2</definedName>
    <definedName name="警察署名" localSheetId="7">場所表_海田_更新!$L$1</definedName>
    <definedName name="警察署名" localSheetId="6">場所表_海田_新規!$I$1</definedName>
    <definedName name="警察署名" localSheetId="8">場所表_呉_更新!$L$1</definedName>
    <definedName name="警察署名" localSheetId="9">場所表_呉_新規!$I$1</definedName>
    <definedName name="警察署名" localSheetId="11">場所表_広_更新!$N$1</definedName>
    <definedName name="警察署名" localSheetId="10">場所表_広_新規!$M$1</definedName>
    <definedName name="警察署名" localSheetId="5">場所表_更新!$I$1</definedName>
    <definedName name="警察署名" localSheetId="4">場所表_新規!$J$1</definedName>
    <definedName name="警察署名" localSheetId="0">表紙等_署用!$A$46</definedName>
    <definedName name="検査員" localSheetId="0">表紙等_署用!$C$40</definedName>
    <definedName name="交_通_規_制_課">設計書!$H$3</definedName>
    <definedName name="交通整理員" localSheetId="2">設計書!$D$16:$G$19</definedName>
    <definedName name="交通整理員Ａ" localSheetId="2">設計書!$E$16</definedName>
    <definedName name="交通整理員Ａ_夜間" localSheetId="2">設計書!$E$17</definedName>
    <definedName name="交通整理員B" localSheetId="2">設計書!$E$18</definedName>
    <definedName name="交通整理員Ｂ_夜間" localSheetId="2">設計書!$E$19</definedName>
    <definedName name="工事期間" localSheetId="0">表紙等_署用!$C$33</definedName>
    <definedName name="工事種別" localSheetId="0">表紙等_署用!$A$58</definedName>
    <definedName name="工事場所" localSheetId="0">表紙等_署用!$C$28</definedName>
    <definedName name="工事場所箇所数" localSheetId="0">表紙等_署用!$K$30</definedName>
    <definedName name="工事内容" localSheetId="0">表紙等_署用!$A$60</definedName>
    <definedName name="工事番号" localSheetId="0">表紙等_署用!$K$1</definedName>
    <definedName name="工事費" localSheetId="0">表紙等_署用!$B$68</definedName>
    <definedName name="工事名称" localSheetId="0">表紙等_署用!$C$22</definedName>
    <definedName name="更新合計" localSheetId="7">場所表_海田_更新!$E$116</definedName>
    <definedName name="更新合計" localSheetId="8">場所表_呉_更新!$E$117</definedName>
    <definedName name="更新合計" localSheetId="11">場所表_広_更新!$E$62</definedName>
    <definedName name="更新合計" localSheetId="5">場所表_更新!$D$8</definedName>
    <definedName name="合計" localSheetId="2">設計書!$H$26</definedName>
    <definedName name="事業量" localSheetId="7">場所表_海田_更新!$G$3:$L$115</definedName>
    <definedName name="事業量" localSheetId="6">場所表_海田_新規!$H$3:$I$6</definedName>
    <definedName name="事業量" localSheetId="8">場所表_呉_更新!$G$3:$L$116</definedName>
    <definedName name="事業量" localSheetId="9">場所表_呉_新規!$H$3:$I$19</definedName>
    <definedName name="事業量" localSheetId="11">場所表_広_更新!$G$3:$N$61</definedName>
    <definedName name="事業量" localSheetId="10">場所表_広_新規!$H$3:$M$13</definedName>
    <definedName name="事業量" localSheetId="5">場所表_更新!$F$3:$I$7</definedName>
    <definedName name="事業量" localSheetId="4">場所表_新規!$G$3:$J$7</definedName>
    <definedName name="事業量新規更新合計" localSheetId="7">場所表_海田_更新!$G$3:$K$119</definedName>
    <definedName name="事業量新規更新合計" localSheetId="8">場所表_呉_更新!$G$3:$K$120</definedName>
    <definedName name="事業量新規更新合計" localSheetId="11">場所表_広_更新!$G$3:$M$65</definedName>
    <definedName name="事業量新規更新合計" localSheetId="5">場所表_更新!$F$3:$H$11</definedName>
    <definedName name="事業量新規合計" localSheetId="6">場所表_海田_新規!$H$3:$H$8</definedName>
    <definedName name="事業量新規合計" localSheetId="9">場所表_呉_新規!$H$3:$H$21</definedName>
    <definedName name="事業量新規合計" localSheetId="10">場所表_広_新規!$H$3:$L$15</definedName>
    <definedName name="事業量新規合計" localSheetId="4">場所表_新規!$G$3:$I$9</definedName>
    <definedName name="場所" localSheetId="7">場所表_海田_更新!$O$2</definedName>
    <definedName name="場所" localSheetId="6">場所表_海田_新規!$L$2</definedName>
    <definedName name="場所" localSheetId="8">場所表_呉_更新!$O$2</definedName>
    <definedName name="場所" localSheetId="9">場所表_呉_新規!$L$2</definedName>
    <definedName name="場所" localSheetId="11">場所表_広_更新!$Q$2</definedName>
    <definedName name="場所" localSheetId="10">場所表_広_新規!$P$2</definedName>
    <definedName name="場所" localSheetId="5">場所表_更新!$L$2</definedName>
    <definedName name="場所" localSheetId="4">場所表_新規!$M$2</definedName>
    <definedName name="新規更新合計" localSheetId="7">場所表_海田_更新!$B$118:$L$119</definedName>
    <definedName name="新規更新合計" localSheetId="8">場所表_呉_更新!$B$119:$L$120</definedName>
    <definedName name="新規更新合計" localSheetId="11">場所表_広_更新!$B$64:$N$65</definedName>
    <definedName name="新規更新合計" localSheetId="5">場所表_更新!$A$10:$I$11</definedName>
    <definedName name="新規更新合計値" localSheetId="7">場所表_海田_更新!$E$118</definedName>
    <definedName name="新規更新合計値" localSheetId="8">場所表_呉_更新!$E$119</definedName>
    <definedName name="新規更新合計値" localSheetId="11">場所表_広_更新!$E$64</definedName>
    <definedName name="新規更新合計値" localSheetId="5">場所表_更新!$D$10</definedName>
    <definedName name="新規合計" localSheetId="6">場所表_海田_新規!$F$7</definedName>
    <definedName name="新規合計" localSheetId="9">場所表_呉_新規!$F$20</definedName>
    <definedName name="新規合計" localSheetId="10">場所表_広_新規!$F$14</definedName>
    <definedName name="新規合計" localSheetId="4">場所表_新規!$E$8</definedName>
    <definedName name="数" localSheetId="7">場所表_海田_更新!$F$2</definedName>
    <definedName name="数" localSheetId="6">場所表_海田_新規!$G$2</definedName>
    <definedName name="数" localSheetId="8">場所表_呉_更新!$F$2</definedName>
    <definedName name="数" localSheetId="9">場所表_呉_新規!$G$2</definedName>
    <definedName name="数" localSheetId="11">場所表_広_更新!$F$2</definedName>
    <definedName name="数" localSheetId="10">場所表_広_新規!$G$2</definedName>
    <definedName name="数" localSheetId="5">場所表_更新!$E$2</definedName>
    <definedName name="数" localSheetId="4">場所表_新規!$F$2</definedName>
    <definedName name="整理番号" localSheetId="6">場所表_海田_新規!$J$2</definedName>
    <definedName name="整理番号" localSheetId="9">場所表_呉_新規!$J$2</definedName>
    <definedName name="整理番号" localSheetId="10">場所表_広_新規!$N$2</definedName>
    <definedName name="整理番号" localSheetId="4">場所表_新規!$K$2</definedName>
    <definedName name="単位" localSheetId="7">場所表_海田_更新!$G$4:$K$4</definedName>
    <definedName name="単位" localSheetId="6">場所表_海田_新規!$H$4:$H$4</definedName>
    <definedName name="単位" localSheetId="8">場所表_呉_更新!$G$4:$K$4</definedName>
    <definedName name="単位" localSheetId="9">場所表_呉_新規!$H$4:$H$4</definedName>
    <definedName name="単位" localSheetId="11">場所表_広_更新!$G$4:$M$4</definedName>
    <definedName name="単位" localSheetId="10">場所表_広_新規!$H$4:$L$4</definedName>
    <definedName name="単位" localSheetId="5">場所表_更新!$F$4:$H$4</definedName>
    <definedName name="単位" localSheetId="4">場所表_新規!$G$4:$I$4</definedName>
    <definedName name="単価" localSheetId="2">設計書!$G$5</definedName>
    <definedName name="道路種別" localSheetId="7">場所表_海田_更新!$N$2</definedName>
    <definedName name="道路種別" localSheetId="6">場所表_海田_新規!$K$2</definedName>
    <definedName name="道路種別" localSheetId="8">場所表_呉_更新!$N$2</definedName>
    <definedName name="道路種別" localSheetId="9">場所表_呉_新規!$K$2</definedName>
    <definedName name="道路種別" localSheetId="11">場所表_広_更新!$P$2</definedName>
    <definedName name="道路種別" localSheetId="10">場所表_広_新規!$O$2</definedName>
    <definedName name="道路種別" localSheetId="5">場所表_更新!$K$2</definedName>
    <definedName name="道路種別" localSheetId="4">場所表_新規!$L$2</definedName>
    <definedName name="特記事項" localSheetId="0">表紙等_署用!$A$62</definedName>
    <definedName name="年月" localSheetId="0">表紙等_署用!$K$2</definedName>
    <definedName name="発注分類" localSheetId="7">場所表_海田_更新!$G$3:$K$3</definedName>
    <definedName name="発注分類" localSheetId="6">場所表_海田_新規!$H$3:$H$3</definedName>
    <definedName name="発注分類" localSheetId="8">場所表_呉_更新!$G$3:$K$3</definedName>
    <definedName name="発注分類" localSheetId="9">場所表_呉_新規!$H$3:$H$3</definedName>
    <definedName name="発注分類" localSheetId="11">場所表_広_更新!$G$3:$M$3</definedName>
    <definedName name="発注分類" localSheetId="10">場所表_広_新規!$H$3:$L$3</definedName>
    <definedName name="発注分類" localSheetId="5">場所表_更新!$F$3:$H$3</definedName>
    <definedName name="発注分類" localSheetId="4">場所表_新規!$G$3:$I$3</definedName>
    <definedName name="備考" localSheetId="7">場所表_海田_更新!$L$3</definedName>
    <definedName name="備考" localSheetId="6">場所表_海田_新規!$I$3</definedName>
    <definedName name="備考" localSheetId="8">場所表_呉_更新!$L$3</definedName>
    <definedName name="備考" localSheetId="9">場所表_呉_新規!$I$3</definedName>
    <definedName name="備考" localSheetId="11">場所表_広_更新!$N$3</definedName>
    <definedName name="備考" localSheetId="10">場所表_広_新規!$M$3</definedName>
    <definedName name="備考" localSheetId="5">場所表_更新!$I$3</definedName>
    <definedName name="備考" localSheetId="4">場所表_新規!$J$3</definedName>
    <definedName name="標示種別" localSheetId="7">場所表_海田_更新!$E$2</definedName>
    <definedName name="標示種別" localSheetId="6">場所表_海田_新規!$F$2</definedName>
    <definedName name="標示種別" localSheetId="8">場所表_呉_更新!$E$2</definedName>
    <definedName name="標示種別" localSheetId="9">場所表_呉_新規!$F$2</definedName>
    <definedName name="標示種別" localSheetId="11">場所表_広_更新!$E$2</definedName>
    <definedName name="標示種別" localSheetId="10">場所表_広_新規!$F$2</definedName>
    <definedName name="標示種別" localSheetId="5">場所表_更新!$D$2</definedName>
    <definedName name="標示種別" localSheetId="4">場所表_新規!$E$2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46" l="1"/>
  <c r="L63" i="46"/>
  <c r="L65" i="46" s="1"/>
  <c r="K63" i="46"/>
  <c r="K65" i="46" s="1"/>
  <c r="J63" i="46"/>
  <c r="I63" i="46"/>
  <c r="L62" i="46"/>
  <c r="L64" i="46" s="1"/>
  <c r="K62" i="46"/>
  <c r="K64" i="46" s="1"/>
  <c r="J62" i="46"/>
  <c r="I62" i="46"/>
  <c r="R60" i="46"/>
  <c r="D60" i="46"/>
  <c r="C60" i="46"/>
  <c r="B60" i="46"/>
  <c r="R59" i="46"/>
  <c r="D59" i="46"/>
  <c r="C59" i="46"/>
  <c r="B59" i="46"/>
  <c r="R58" i="46"/>
  <c r="D58" i="46"/>
  <c r="C58" i="46"/>
  <c r="B58" i="46"/>
  <c r="R57" i="46"/>
  <c r="D57" i="46"/>
  <c r="C57" i="46"/>
  <c r="B57" i="46"/>
  <c r="R56" i="46"/>
  <c r="D56" i="46"/>
  <c r="C56" i="46"/>
  <c r="B56" i="46"/>
  <c r="R55" i="46"/>
  <c r="D55" i="46"/>
  <c r="C55" i="46"/>
  <c r="B55" i="46"/>
  <c r="R54" i="46"/>
  <c r="D54" i="46"/>
  <c r="C54" i="46"/>
  <c r="B54" i="46"/>
  <c r="R53" i="46"/>
  <c r="D53" i="46"/>
  <c r="C53" i="46"/>
  <c r="B53" i="46"/>
  <c r="R52" i="46"/>
  <c r="D52" i="46"/>
  <c r="C52" i="46"/>
  <c r="B52" i="46"/>
  <c r="R51" i="46"/>
  <c r="D51" i="46"/>
  <c r="C51" i="46"/>
  <c r="B51" i="46"/>
  <c r="R50" i="46"/>
  <c r="D50" i="46"/>
  <c r="C50" i="46"/>
  <c r="B50" i="46"/>
  <c r="R49" i="46"/>
  <c r="D49" i="46"/>
  <c r="C49" i="46"/>
  <c r="B49" i="46"/>
  <c r="R48" i="46"/>
  <c r="D48" i="46"/>
  <c r="C48" i="46"/>
  <c r="B48" i="46"/>
  <c r="R47" i="46"/>
  <c r="D47" i="46"/>
  <c r="C47" i="46"/>
  <c r="B47" i="46"/>
  <c r="R46" i="46"/>
  <c r="D46" i="46"/>
  <c r="C46" i="46"/>
  <c r="B46" i="46"/>
  <c r="R45" i="46"/>
  <c r="D45" i="46"/>
  <c r="C45" i="46"/>
  <c r="B45" i="46"/>
  <c r="R44" i="46"/>
  <c r="D44" i="46"/>
  <c r="C44" i="46"/>
  <c r="B44" i="46"/>
  <c r="R43" i="46"/>
  <c r="D43" i="46"/>
  <c r="C43" i="46"/>
  <c r="B43" i="46"/>
  <c r="R42" i="46"/>
  <c r="D42" i="46"/>
  <c r="C42" i="46"/>
  <c r="B42" i="46"/>
  <c r="R41" i="46"/>
  <c r="D41" i="46"/>
  <c r="C41" i="46"/>
  <c r="B41" i="46"/>
  <c r="R40" i="46"/>
  <c r="D40" i="46"/>
  <c r="C40" i="46"/>
  <c r="B40" i="46"/>
  <c r="R39" i="46"/>
  <c r="D39" i="46"/>
  <c r="C39" i="46"/>
  <c r="B39" i="46"/>
  <c r="R38" i="46"/>
  <c r="D38" i="46"/>
  <c r="C38" i="46"/>
  <c r="B38" i="46"/>
  <c r="R37" i="46"/>
  <c r="D37" i="46"/>
  <c r="C37" i="46"/>
  <c r="B37" i="46"/>
  <c r="R36" i="46"/>
  <c r="D36" i="46"/>
  <c r="C36" i="46"/>
  <c r="B36" i="46"/>
  <c r="R35" i="46"/>
  <c r="D35" i="46"/>
  <c r="C35" i="46"/>
  <c r="B35" i="46"/>
  <c r="R34" i="46"/>
  <c r="D34" i="46"/>
  <c r="C34" i="46"/>
  <c r="B34" i="46"/>
  <c r="R33" i="46"/>
  <c r="D33" i="46"/>
  <c r="C33" i="46"/>
  <c r="B33" i="46"/>
  <c r="R32" i="46"/>
  <c r="D32" i="46"/>
  <c r="C32" i="46"/>
  <c r="B32" i="46"/>
  <c r="R31" i="46"/>
  <c r="D31" i="46"/>
  <c r="C31" i="46"/>
  <c r="B31" i="46"/>
  <c r="R30" i="46"/>
  <c r="D30" i="46"/>
  <c r="C30" i="46"/>
  <c r="B30" i="46"/>
  <c r="R29" i="46"/>
  <c r="D29" i="46"/>
  <c r="C29" i="46"/>
  <c r="B29" i="46"/>
  <c r="R28" i="46"/>
  <c r="D28" i="46"/>
  <c r="C28" i="46"/>
  <c r="B28" i="46"/>
  <c r="R27" i="46"/>
  <c r="D27" i="46"/>
  <c r="C27" i="46"/>
  <c r="B27" i="46"/>
  <c r="R26" i="46"/>
  <c r="D26" i="46"/>
  <c r="C26" i="46"/>
  <c r="B26" i="46"/>
  <c r="R25" i="46"/>
  <c r="D25" i="46"/>
  <c r="C25" i="46"/>
  <c r="B25" i="46"/>
  <c r="R24" i="46"/>
  <c r="D24" i="46"/>
  <c r="C24" i="46"/>
  <c r="B24" i="46"/>
  <c r="R23" i="46"/>
  <c r="D23" i="46"/>
  <c r="C23" i="46"/>
  <c r="B23" i="46"/>
  <c r="R22" i="46"/>
  <c r="D22" i="46"/>
  <c r="C22" i="46"/>
  <c r="B22" i="46"/>
  <c r="R21" i="46"/>
  <c r="D21" i="46"/>
  <c r="C21" i="46"/>
  <c r="B21" i="46"/>
  <c r="R20" i="46"/>
  <c r="D20" i="46"/>
  <c r="C20" i="46"/>
  <c r="B20" i="46"/>
  <c r="R19" i="46"/>
  <c r="D19" i="46"/>
  <c r="C19" i="46"/>
  <c r="B19" i="46"/>
  <c r="R18" i="46"/>
  <c r="D18" i="46"/>
  <c r="C18" i="46"/>
  <c r="B18" i="46"/>
  <c r="R17" i="46"/>
  <c r="D17" i="46"/>
  <c r="C17" i="46"/>
  <c r="B17" i="46"/>
  <c r="R16" i="46"/>
  <c r="D16" i="46"/>
  <c r="C16" i="46"/>
  <c r="B16" i="46"/>
  <c r="R15" i="46"/>
  <c r="D15" i="46"/>
  <c r="C15" i="46"/>
  <c r="B15" i="46"/>
  <c r="R14" i="46"/>
  <c r="D14" i="46"/>
  <c r="C14" i="46"/>
  <c r="B14" i="46"/>
  <c r="R13" i="46"/>
  <c r="D13" i="46"/>
  <c r="C13" i="46"/>
  <c r="B13" i="46"/>
  <c r="R12" i="46"/>
  <c r="D12" i="46"/>
  <c r="C12" i="46"/>
  <c r="B12" i="46"/>
  <c r="R11" i="46"/>
  <c r="D11" i="46"/>
  <c r="C11" i="46"/>
  <c r="B11" i="46"/>
  <c r="R10" i="46"/>
  <c r="D10" i="46"/>
  <c r="C10" i="46"/>
  <c r="B10" i="46"/>
  <c r="R9" i="46"/>
  <c r="D9" i="46"/>
  <c r="C9" i="46"/>
  <c r="B9" i="46"/>
  <c r="R8" i="46"/>
  <c r="D8" i="46"/>
  <c r="C8" i="46"/>
  <c r="B8" i="46"/>
  <c r="R7" i="46"/>
  <c r="D7" i="46"/>
  <c r="C7" i="46"/>
  <c r="B7" i="46"/>
  <c r="B64" i="46"/>
  <c r="M63" i="46"/>
  <c r="H63" i="46"/>
  <c r="G63" i="46"/>
  <c r="M62" i="46"/>
  <c r="H62" i="46"/>
  <c r="G62" i="46"/>
  <c r="B62" i="46"/>
  <c r="R61" i="46"/>
  <c r="D61" i="46"/>
  <c r="C61" i="46"/>
  <c r="B61" i="46"/>
  <c r="R6" i="46"/>
  <c r="D6" i="46"/>
  <c r="A6" i="46" s="1"/>
  <c r="C6" i="46"/>
  <c r="B6" i="46"/>
  <c r="R5" i="46"/>
  <c r="D5" i="46"/>
  <c r="C5" i="46"/>
  <c r="B5" i="46"/>
  <c r="K15" i="45"/>
  <c r="J15" i="45"/>
  <c r="K14" i="45"/>
  <c r="J64" i="46" s="1"/>
  <c r="J14" i="45"/>
  <c r="I64" i="46" s="1"/>
  <c r="Q12" i="45"/>
  <c r="E12" i="45"/>
  <c r="D12" i="45"/>
  <c r="B12" i="45"/>
  <c r="C12" i="45" s="1"/>
  <c r="Q11" i="45"/>
  <c r="E11" i="45"/>
  <c r="D11" i="45"/>
  <c r="B11" i="45"/>
  <c r="C11" i="45" s="1"/>
  <c r="Q10" i="45"/>
  <c r="E10" i="45"/>
  <c r="D10" i="45"/>
  <c r="B10" i="45"/>
  <c r="C10" i="45" s="1"/>
  <c r="Q9" i="45"/>
  <c r="E9" i="45"/>
  <c r="D9" i="45"/>
  <c r="B9" i="45"/>
  <c r="C9" i="45" s="1"/>
  <c r="Q8" i="45"/>
  <c r="E8" i="45"/>
  <c r="D8" i="45"/>
  <c r="B8" i="45"/>
  <c r="C8" i="45" s="1"/>
  <c r="Q7" i="45"/>
  <c r="E7" i="45"/>
  <c r="D7" i="45"/>
  <c r="B7" i="45"/>
  <c r="C7" i="45" s="1"/>
  <c r="L15" i="45"/>
  <c r="M65" i="46" s="1"/>
  <c r="I15" i="45"/>
  <c r="H15" i="45"/>
  <c r="L14" i="45"/>
  <c r="M64" i="46" s="1"/>
  <c r="I14" i="45"/>
  <c r="H14" i="45"/>
  <c r="B14" i="45"/>
  <c r="Q13" i="45"/>
  <c r="E13" i="45"/>
  <c r="D13" i="45"/>
  <c r="B13" i="45"/>
  <c r="C13" i="45" s="1"/>
  <c r="Q6" i="45"/>
  <c r="E6" i="45"/>
  <c r="D6" i="45"/>
  <c r="B6" i="45"/>
  <c r="C6" i="45" s="1"/>
  <c r="Q5" i="45"/>
  <c r="E5" i="45"/>
  <c r="D5" i="45"/>
  <c r="B5" i="45"/>
  <c r="C5" i="45" s="1"/>
  <c r="I119" i="44"/>
  <c r="E119" i="44"/>
  <c r="J118" i="44"/>
  <c r="J120" i="44" s="1"/>
  <c r="I118" i="44"/>
  <c r="I120" i="44" s="1"/>
  <c r="J117" i="44"/>
  <c r="J119" i="44" s="1"/>
  <c r="I117" i="44"/>
  <c r="P115" i="44"/>
  <c r="D115" i="44"/>
  <c r="C115" i="44"/>
  <c r="B115" i="44"/>
  <c r="P114" i="44"/>
  <c r="D114" i="44"/>
  <c r="C114" i="44"/>
  <c r="B114" i="44"/>
  <c r="P113" i="44"/>
  <c r="D113" i="44"/>
  <c r="C113" i="44"/>
  <c r="B113" i="44"/>
  <c r="P112" i="44"/>
  <c r="D112" i="44"/>
  <c r="C112" i="44"/>
  <c r="B112" i="44"/>
  <c r="P111" i="44"/>
  <c r="D111" i="44"/>
  <c r="C111" i="44"/>
  <c r="B111" i="44"/>
  <c r="P110" i="44"/>
  <c r="D110" i="44"/>
  <c r="C110" i="44"/>
  <c r="B110" i="44"/>
  <c r="P109" i="44"/>
  <c r="D109" i="44"/>
  <c r="C109" i="44"/>
  <c r="B109" i="44"/>
  <c r="P108" i="44"/>
  <c r="D108" i="44"/>
  <c r="C108" i="44"/>
  <c r="B108" i="44"/>
  <c r="P107" i="44"/>
  <c r="D107" i="44"/>
  <c r="C107" i="44"/>
  <c r="B107" i="44"/>
  <c r="P106" i="44"/>
  <c r="D106" i="44"/>
  <c r="C106" i="44"/>
  <c r="B106" i="44"/>
  <c r="P105" i="44"/>
  <c r="D105" i="44"/>
  <c r="C105" i="44"/>
  <c r="B105" i="44"/>
  <c r="P104" i="44"/>
  <c r="D104" i="44"/>
  <c r="C104" i="44"/>
  <c r="B104" i="44"/>
  <c r="P103" i="44"/>
  <c r="D103" i="44"/>
  <c r="C103" i="44"/>
  <c r="B103" i="44"/>
  <c r="P102" i="44"/>
  <c r="D102" i="44"/>
  <c r="C102" i="44"/>
  <c r="B102" i="44"/>
  <c r="P101" i="44"/>
  <c r="D101" i="44"/>
  <c r="C101" i="44"/>
  <c r="B101" i="44"/>
  <c r="P100" i="44"/>
  <c r="D100" i="44"/>
  <c r="C100" i="44"/>
  <c r="B100" i="44"/>
  <c r="P99" i="44"/>
  <c r="D99" i="44"/>
  <c r="C99" i="44"/>
  <c r="B99" i="44"/>
  <c r="P98" i="44"/>
  <c r="D98" i="44"/>
  <c r="C98" i="44"/>
  <c r="B98" i="44"/>
  <c r="P97" i="44"/>
  <c r="D97" i="44"/>
  <c r="C97" i="44"/>
  <c r="B97" i="44"/>
  <c r="P96" i="44"/>
  <c r="D96" i="44"/>
  <c r="C96" i="44"/>
  <c r="B96" i="44"/>
  <c r="P95" i="44"/>
  <c r="D95" i="44"/>
  <c r="C95" i="44"/>
  <c r="B95" i="44"/>
  <c r="P94" i="44"/>
  <c r="D94" i="44"/>
  <c r="C94" i="44"/>
  <c r="B94" i="44"/>
  <c r="P93" i="44"/>
  <c r="D93" i="44"/>
  <c r="C93" i="44"/>
  <c r="B93" i="44"/>
  <c r="P92" i="44"/>
  <c r="D92" i="44"/>
  <c r="C92" i="44"/>
  <c r="B92" i="44"/>
  <c r="P91" i="44"/>
  <c r="D91" i="44"/>
  <c r="C91" i="44"/>
  <c r="B91" i="44"/>
  <c r="P90" i="44"/>
  <c r="D90" i="44"/>
  <c r="C90" i="44"/>
  <c r="B90" i="44"/>
  <c r="P89" i="44"/>
  <c r="D89" i="44"/>
  <c r="C89" i="44"/>
  <c r="B89" i="44"/>
  <c r="P88" i="44"/>
  <c r="D88" i="44"/>
  <c r="C88" i="44"/>
  <c r="B88" i="44"/>
  <c r="P87" i="44"/>
  <c r="D87" i="44"/>
  <c r="C87" i="44"/>
  <c r="B87" i="44"/>
  <c r="P86" i="44"/>
  <c r="D86" i="44"/>
  <c r="C86" i="44"/>
  <c r="B86" i="44"/>
  <c r="P85" i="44"/>
  <c r="D85" i="44"/>
  <c r="C85" i="44"/>
  <c r="B85" i="44"/>
  <c r="P84" i="44"/>
  <c r="D84" i="44"/>
  <c r="C84" i="44"/>
  <c r="B84" i="44"/>
  <c r="P83" i="44"/>
  <c r="D83" i="44"/>
  <c r="C83" i="44"/>
  <c r="B83" i="44"/>
  <c r="P82" i="44"/>
  <c r="D82" i="44"/>
  <c r="C82" i="44"/>
  <c r="B82" i="44"/>
  <c r="P81" i="44"/>
  <c r="D81" i="44"/>
  <c r="C81" i="44"/>
  <c r="B81" i="44"/>
  <c r="P80" i="44"/>
  <c r="D80" i="44"/>
  <c r="C80" i="44"/>
  <c r="B80" i="44"/>
  <c r="P79" i="44"/>
  <c r="D79" i="44"/>
  <c r="C79" i="44"/>
  <c r="B79" i="44"/>
  <c r="P78" i="44"/>
  <c r="D78" i="44"/>
  <c r="C78" i="44"/>
  <c r="B78" i="44"/>
  <c r="P77" i="44"/>
  <c r="D77" i="44"/>
  <c r="C77" i="44"/>
  <c r="B77" i="44"/>
  <c r="P76" i="44"/>
  <c r="D76" i="44"/>
  <c r="C76" i="44"/>
  <c r="B76" i="44"/>
  <c r="P75" i="44"/>
  <c r="D75" i="44"/>
  <c r="C75" i="44"/>
  <c r="B75" i="44"/>
  <c r="P74" i="44"/>
  <c r="D74" i="44"/>
  <c r="C74" i="44"/>
  <c r="B74" i="44"/>
  <c r="P73" i="44"/>
  <c r="D73" i="44"/>
  <c r="C73" i="44"/>
  <c r="B73" i="44"/>
  <c r="P72" i="44"/>
  <c r="D72" i="44"/>
  <c r="C72" i="44"/>
  <c r="B72" i="44"/>
  <c r="P71" i="44"/>
  <c r="D71" i="44"/>
  <c r="C71" i="44"/>
  <c r="B71" i="44"/>
  <c r="P70" i="44"/>
  <c r="D70" i="44"/>
  <c r="C70" i="44"/>
  <c r="B70" i="44"/>
  <c r="P69" i="44"/>
  <c r="D69" i="44"/>
  <c r="C69" i="44"/>
  <c r="B69" i="44"/>
  <c r="P68" i="44"/>
  <c r="D68" i="44"/>
  <c r="C68" i="44"/>
  <c r="B68" i="44"/>
  <c r="P67" i="44"/>
  <c r="D67" i="44"/>
  <c r="C67" i="44"/>
  <c r="B67" i="44"/>
  <c r="P66" i="44"/>
  <c r="D66" i="44"/>
  <c r="C66" i="44"/>
  <c r="B66" i="44"/>
  <c r="P65" i="44"/>
  <c r="D65" i="44"/>
  <c r="C65" i="44"/>
  <c r="B65" i="44"/>
  <c r="P64" i="44"/>
  <c r="D64" i="44"/>
  <c r="C64" i="44"/>
  <c r="B64" i="44"/>
  <c r="P63" i="44"/>
  <c r="D63" i="44"/>
  <c r="C63" i="44"/>
  <c r="B63" i="44"/>
  <c r="P62" i="44"/>
  <c r="D62" i="44"/>
  <c r="C62" i="44"/>
  <c r="B62" i="44"/>
  <c r="P61" i="44"/>
  <c r="D61" i="44"/>
  <c r="C61" i="44"/>
  <c r="B61" i="44"/>
  <c r="P60" i="44"/>
  <c r="D60" i="44"/>
  <c r="C60" i="44"/>
  <c r="B60" i="44"/>
  <c r="P59" i="44"/>
  <c r="D59" i="44"/>
  <c r="C59" i="44"/>
  <c r="B59" i="44"/>
  <c r="P58" i="44"/>
  <c r="D58" i="44"/>
  <c r="C58" i="44"/>
  <c r="B58" i="44"/>
  <c r="P57" i="44"/>
  <c r="D57" i="44"/>
  <c r="C57" i="44"/>
  <c r="B57" i="44"/>
  <c r="P56" i="44"/>
  <c r="D56" i="44"/>
  <c r="C56" i="44"/>
  <c r="B56" i="44"/>
  <c r="P55" i="44"/>
  <c r="D55" i="44"/>
  <c r="C55" i="44"/>
  <c r="B55" i="44"/>
  <c r="P54" i="44"/>
  <c r="D54" i="44"/>
  <c r="C54" i="44"/>
  <c r="B54" i="44"/>
  <c r="P53" i="44"/>
  <c r="D53" i="44"/>
  <c r="C53" i="44"/>
  <c r="B53" i="44"/>
  <c r="P52" i="44"/>
  <c r="D52" i="44"/>
  <c r="C52" i="44"/>
  <c r="B52" i="44"/>
  <c r="P51" i="44"/>
  <c r="D51" i="44"/>
  <c r="C51" i="44"/>
  <c r="B51" i="44"/>
  <c r="P50" i="44"/>
  <c r="D50" i="44"/>
  <c r="C50" i="44"/>
  <c r="B50" i="44"/>
  <c r="P49" i="44"/>
  <c r="D49" i="44"/>
  <c r="C49" i="44"/>
  <c r="B49" i="44"/>
  <c r="P48" i="44"/>
  <c r="D48" i="44"/>
  <c r="C48" i="44"/>
  <c r="B48" i="44"/>
  <c r="P47" i="44"/>
  <c r="D47" i="44"/>
  <c r="C47" i="44"/>
  <c r="B47" i="44"/>
  <c r="P46" i="44"/>
  <c r="D46" i="44"/>
  <c r="C46" i="44"/>
  <c r="B46" i="44"/>
  <c r="P45" i="44"/>
  <c r="D45" i="44"/>
  <c r="C45" i="44"/>
  <c r="B45" i="44"/>
  <c r="P44" i="44"/>
  <c r="D44" i="44"/>
  <c r="C44" i="44"/>
  <c r="B44" i="44"/>
  <c r="P43" i="44"/>
  <c r="D43" i="44"/>
  <c r="C43" i="44"/>
  <c r="B43" i="44"/>
  <c r="P42" i="44"/>
  <c r="D42" i="44"/>
  <c r="C42" i="44"/>
  <c r="B42" i="44"/>
  <c r="P41" i="44"/>
  <c r="D41" i="44"/>
  <c r="C41" i="44"/>
  <c r="B41" i="44"/>
  <c r="P40" i="44"/>
  <c r="D40" i="44"/>
  <c r="C40" i="44"/>
  <c r="B40" i="44"/>
  <c r="P39" i="44"/>
  <c r="D39" i="44"/>
  <c r="C39" i="44"/>
  <c r="B39" i="44"/>
  <c r="P38" i="44"/>
  <c r="D38" i="44"/>
  <c r="C38" i="44"/>
  <c r="B38" i="44"/>
  <c r="P37" i="44"/>
  <c r="D37" i="44"/>
  <c r="C37" i="44"/>
  <c r="B37" i="44"/>
  <c r="P36" i="44"/>
  <c r="D36" i="44"/>
  <c r="C36" i="44"/>
  <c r="B36" i="44"/>
  <c r="P35" i="44"/>
  <c r="D35" i="44"/>
  <c r="C35" i="44"/>
  <c r="B35" i="44"/>
  <c r="P34" i="44"/>
  <c r="D34" i="44"/>
  <c r="C34" i="44"/>
  <c r="B34" i="44"/>
  <c r="P33" i="44"/>
  <c r="D33" i="44"/>
  <c r="C33" i="44"/>
  <c r="B33" i="44"/>
  <c r="P32" i="44"/>
  <c r="D32" i="44"/>
  <c r="C32" i="44"/>
  <c r="B32" i="44"/>
  <c r="P31" i="44"/>
  <c r="D31" i="44"/>
  <c r="C31" i="44"/>
  <c r="B31" i="44"/>
  <c r="P30" i="44"/>
  <c r="D30" i="44"/>
  <c r="C30" i="44"/>
  <c r="B30" i="44"/>
  <c r="P29" i="44"/>
  <c r="D29" i="44"/>
  <c r="C29" i="44"/>
  <c r="B29" i="44"/>
  <c r="P28" i="44"/>
  <c r="D28" i="44"/>
  <c r="C28" i="44"/>
  <c r="B28" i="44"/>
  <c r="P27" i="44"/>
  <c r="D27" i="44"/>
  <c r="C27" i="44"/>
  <c r="B27" i="44"/>
  <c r="P26" i="44"/>
  <c r="D26" i="44"/>
  <c r="C26" i="44"/>
  <c r="B26" i="44"/>
  <c r="P25" i="44"/>
  <c r="D25" i="44"/>
  <c r="C25" i="44"/>
  <c r="B25" i="44"/>
  <c r="P24" i="44"/>
  <c r="D24" i="44"/>
  <c r="C24" i="44"/>
  <c r="B24" i="44"/>
  <c r="P23" i="44"/>
  <c r="D23" i="44"/>
  <c r="C23" i="44"/>
  <c r="B23" i="44"/>
  <c r="P22" i="44"/>
  <c r="D22" i="44"/>
  <c r="C22" i="44"/>
  <c r="B22" i="44"/>
  <c r="P21" i="44"/>
  <c r="D21" i="44"/>
  <c r="C21" i="44"/>
  <c r="B21" i="44"/>
  <c r="P20" i="44"/>
  <c r="D20" i="44"/>
  <c r="C20" i="44"/>
  <c r="B20" i="44"/>
  <c r="P19" i="44"/>
  <c r="D19" i="44"/>
  <c r="C19" i="44"/>
  <c r="B19" i="44"/>
  <c r="P18" i="44"/>
  <c r="D18" i="44"/>
  <c r="C18" i="44"/>
  <c r="B18" i="44"/>
  <c r="P17" i="44"/>
  <c r="D17" i="44"/>
  <c r="C17" i="44"/>
  <c r="B17" i="44"/>
  <c r="P16" i="44"/>
  <c r="D16" i="44"/>
  <c r="C16" i="44"/>
  <c r="B16" i="44"/>
  <c r="P15" i="44"/>
  <c r="D15" i="44"/>
  <c r="C15" i="44"/>
  <c r="B15" i="44"/>
  <c r="P14" i="44"/>
  <c r="D14" i="44"/>
  <c r="C14" i="44"/>
  <c r="B14" i="44"/>
  <c r="P13" i="44"/>
  <c r="D13" i="44"/>
  <c r="C13" i="44"/>
  <c r="B13" i="44"/>
  <c r="P12" i="44"/>
  <c r="D12" i="44"/>
  <c r="C12" i="44"/>
  <c r="B12" i="44"/>
  <c r="P11" i="44"/>
  <c r="D11" i="44"/>
  <c r="C11" i="44"/>
  <c r="B11" i="44"/>
  <c r="P10" i="44"/>
  <c r="D10" i="44"/>
  <c r="C10" i="44"/>
  <c r="B10" i="44"/>
  <c r="P9" i="44"/>
  <c r="D9" i="44"/>
  <c r="C9" i="44"/>
  <c r="B9" i="44"/>
  <c r="P8" i="44"/>
  <c r="D8" i="44"/>
  <c r="C8" i="44"/>
  <c r="B8" i="44"/>
  <c r="P7" i="44"/>
  <c r="D7" i="44"/>
  <c r="C7" i="44"/>
  <c r="B7" i="44"/>
  <c r="B119" i="44"/>
  <c r="K118" i="44"/>
  <c r="H118" i="44"/>
  <c r="H120" i="44" s="1"/>
  <c r="G118" i="44"/>
  <c r="G120" i="44" s="1"/>
  <c r="K117" i="44"/>
  <c r="H117" i="44"/>
  <c r="H119" i="44" s="1"/>
  <c r="G117" i="44"/>
  <c r="G119" i="44" s="1"/>
  <c r="B117" i="44"/>
  <c r="P116" i="44"/>
  <c r="D116" i="44"/>
  <c r="C116" i="44"/>
  <c r="B116" i="44"/>
  <c r="P6" i="44"/>
  <c r="D6" i="44"/>
  <c r="A6" i="44" s="1"/>
  <c r="C6" i="44"/>
  <c r="B6" i="44"/>
  <c r="P5" i="44"/>
  <c r="D5" i="44"/>
  <c r="C5" i="44"/>
  <c r="B5" i="44"/>
  <c r="M18" i="43"/>
  <c r="E18" i="43"/>
  <c r="D18" i="43"/>
  <c r="B18" i="43"/>
  <c r="C18" i="43" s="1"/>
  <c r="M17" i="43"/>
  <c r="E17" i="43"/>
  <c r="D17" i="43"/>
  <c r="B17" i="43"/>
  <c r="C17" i="43" s="1"/>
  <c r="M16" i="43"/>
  <c r="E16" i="43"/>
  <c r="D16" i="43"/>
  <c r="B16" i="43"/>
  <c r="C16" i="43" s="1"/>
  <c r="M15" i="43"/>
  <c r="E15" i="43"/>
  <c r="D15" i="43"/>
  <c r="B15" i="43"/>
  <c r="C15" i="43" s="1"/>
  <c r="M14" i="43"/>
  <c r="E14" i="43"/>
  <c r="D14" i="43"/>
  <c r="B14" i="43"/>
  <c r="C14" i="43" s="1"/>
  <c r="M13" i="43"/>
  <c r="E13" i="43"/>
  <c r="D13" i="43"/>
  <c r="B13" i="43"/>
  <c r="C13" i="43" s="1"/>
  <c r="M12" i="43"/>
  <c r="E12" i="43"/>
  <c r="D12" i="43"/>
  <c r="B12" i="43"/>
  <c r="C12" i="43" s="1"/>
  <c r="M11" i="43"/>
  <c r="E11" i="43"/>
  <c r="D11" i="43"/>
  <c r="B11" i="43"/>
  <c r="C11" i="43" s="1"/>
  <c r="M10" i="43"/>
  <c r="E10" i="43"/>
  <c r="D10" i="43"/>
  <c r="B10" i="43"/>
  <c r="C10" i="43" s="1"/>
  <c r="M9" i="43"/>
  <c r="E9" i="43"/>
  <c r="D9" i="43"/>
  <c r="B9" i="43"/>
  <c r="C9" i="43" s="1"/>
  <c r="M8" i="43"/>
  <c r="E8" i="43"/>
  <c r="D8" i="43"/>
  <c r="B8" i="43"/>
  <c r="C8" i="43" s="1"/>
  <c r="M7" i="43"/>
  <c r="E7" i="43"/>
  <c r="D7" i="43"/>
  <c r="B7" i="43"/>
  <c r="C7" i="43" s="1"/>
  <c r="H21" i="43"/>
  <c r="K120" i="44" s="1"/>
  <c r="H20" i="43"/>
  <c r="K119" i="44" s="1"/>
  <c r="B20" i="43"/>
  <c r="M19" i="43"/>
  <c r="E19" i="43"/>
  <c r="D19" i="43"/>
  <c r="B19" i="43"/>
  <c r="C19" i="43" s="1"/>
  <c r="M6" i="43"/>
  <c r="E6" i="43"/>
  <c r="D6" i="43"/>
  <c r="B6" i="43"/>
  <c r="C6" i="43" s="1"/>
  <c r="M5" i="43"/>
  <c r="E5" i="43"/>
  <c r="D5" i="43"/>
  <c r="B5" i="43"/>
  <c r="C5" i="43" s="1"/>
  <c r="E118" i="42"/>
  <c r="J117" i="42"/>
  <c r="J119" i="42" s="1"/>
  <c r="I117" i="42"/>
  <c r="I119" i="42" s="1"/>
  <c r="J116" i="42"/>
  <c r="J118" i="42" s="1"/>
  <c r="I116" i="42"/>
  <c r="I118" i="42" s="1"/>
  <c r="P114" i="42"/>
  <c r="D114" i="42"/>
  <c r="C114" i="42"/>
  <c r="B114" i="42"/>
  <c r="P113" i="42"/>
  <c r="D113" i="42"/>
  <c r="C113" i="42"/>
  <c r="B113" i="42"/>
  <c r="P112" i="42"/>
  <c r="D112" i="42"/>
  <c r="C112" i="42"/>
  <c r="B112" i="42"/>
  <c r="P111" i="42"/>
  <c r="D111" i="42"/>
  <c r="C111" i="42"/>
  <c r="B111" i="42"/>
  <c r="P110" i="42"/>
  <c r="D110" i="42"/>
  <c r="C110" i="42"/>
  <c r="B110" i="42"/>
  <c r="P109" i="42"/>
  <c r="D109" i="42"/>
  <c r="C109" i="42"/>
  <c r="B109" i="42"/>
  <c r="P108" i="42"/>
  <c r="D108" i="42"/>
  <c r="C108" i="42"/>
  <c r="B108" i="42"/>
  <c r="P107" i="42"/>
  <c r="D107" i="42"/>
  <c r="C107" i="42"/>
  <c r="B107" i="42"/>
  <c r="P106" i="42"/>
  <c r="D106" i="42"/>
  <c r="C106" i="42"/>
  <c r="B106" i="42"/>
  <c r="P105" i="42"/>
  <c r="D105" i="42"/>
  <c r="C105" i="42"/>
  <c r="B105" i="42"/>
  <c r="P104" i="42"/>
  <c r="D104" i="42"/>
  <c r="C104" i="42"/>
  <c r="B104" i="42"/>
  <c r="P103" i="42"/>
  <c r="D103" i="42"/>
  <c r="C103" i="42"/>
  <c r="B103" i="42"/>
  <c r="P102" i="42"/>
  <c r="D102" i="42"/>
  <c r="C102" i="42"/>
  <c r="B102" i="42"/>
  <c r="P101" i="42"/>
  <c r="D101" i="42"/>
  <c r="C101" i="42"/>
  <c r="B101" i="42"/>
  <c r="P100" i="42"/>
  <c r="D100" i="42"/>
  <c r="C100" i="42"/>
  <c r="B100" i="42"/>
  <c r="P99" i="42"/>
  <c r="D99" i="42"/>
  <c r="C99" i="42"/>
  <c r="B99" i="42"/>
  <c r="P98" i="42"/>
  <c r="D98" i="42"/>
  <c r="C98" i="42"/>
  <c r="B98" i="42"/>
  <c r="P97" i="42"/>
  <c r="D97" i="42"/>
  <c r="C97" i="42"/>
  <c r="B97" i="42"/>
  <c r="P96" i="42"/>
  <c r="D96" i="42"/>
  <c r="C96" i="42"/>
  <c r="B96" i="42"/>
  <c r="P95" i="42"/>
  <c r="D95" i="42"/>
  <c r="C95" i="42"/>
  <c r="B95" i="42"/>
  <c r="P94" i="42"/>
  <c r="D94" i="42"/>
  <c r="C94" i="42"/>
  <c r="B94" i="42"/>
  <c r="P93" i="42"/>
  <c r="D93" i="42"/>
  <c r="C93" i="42"/>
  <c r="B93" i="42"/>
  <c r="P92" i="42"/>
  <c r="D92" i="42"/>
  <c r="C92" i="42"/>
  <c r="B92" i="42"/>
  <c r="P91" i="42"/>
  <c r="D91" i="42"/>
  <c r="C91" i="42"/>
  <c r="B91" i="42"/>
  <c r="P90" i="42"/>
  <c r="D90" i="42"/>
  <c r="C90" i="42"/>
  <c r="B90" i="42"/>
  <c r="P89" i="42"/>
  <c r="D89" i="42"/>
  <c r="C89" i="42"/>
  <c r="B89" i="42"/>
  <c r="P88" i="42"/>
  <c r="D88" i="42"/>
  <c r="C88" i="42"/>
  <c r="B88" i="42"/>
  <c r="P87" i="42"/>
  <c r="D87" i="42"/>
  <c r="C87" i="42"/>
  <c r="B87" i="42"/>
  <c r="P86" i="42"/>
  <c r="D86" i="42"/>
  <c r="C86" i="42"/>
  <c r="B86" i="42"/>
  <c r="P85" i="42"/>
  <c r="D85" i="42"/>
  <c r="C85" i="42"/>
  <c r="B85" i="42"/>
  <c r="P84" i="42"/>
  <c r="D84" i="42"/>
  <c r="C84" i="42"/>
  <c r="B84" i="42"/>
  <c r="P83" i="42"/>
  <c r="D83" i="42"/>
  <c r="C83" i="42"/>
  <c r="B83" i="42"/>
  <c r="P82" i="42"/>
  <c r="D82" i="42"/>
  <c r="C82" i="42"/>
  <c r="B82" i="42"/>
  <c r="P81" i="42"/>
  <c r="D81" i="42"/>
  <c r="C81" i="42"/>
  <c r="B81" i="42"/>
  <c r="P80" i="42"/>
  <c r="D80" i="42"/>
  <c r="C80" i="42"/>
  <c r="B80" i="42"/>
  <c r="P79" i="42"/>
  <c r="D79" i="42"/>
  <c r="C79" i="42"/>
  <c r="B79" i="42"/>
  <c r="P78" i="42"/>
  <c r="D78" i="42"/>
  <c r="C78" i="42"/>
  <c r="B78" i="42"/>
  <c r="P77" i="42"/>
  <c r="D77" i="42"/>
  <c r="C77" i="42"/>
  <c r="B77" i="42"/>
  <c r="P76" i="42"/>
  <c r="D76" i="42"/>
  <c r="C76" i="42"/>
  <c r="B76" i="42"/>
  <c r="P75" i="42"/>
  <c r="D75" i="42"/>
  <c r="C75" i="42"/>
  <c r="B75" i="42"/>
  <c r="P74" i="42"/>
  <c r="D74" i="42"/>
  <c r="C74" i="42"/>
  <c r="B74" i="42"/>
  <c r="P73" i="42"/>
  <c r="D73" i="42"/>
  <c r="C73" i="42"/>
  <c r="B73" i="42"/>
  <c r="P72" i="42"/>
  <c r="D72" i="42"/>
  <c r="C72" i="42"/>
  <c r="B72" i="42"/>
  <c r="P71" i="42"/>
  <c r="D71" i="42"/>
  <c r="C71" i="42"/>
  <c r="B71" i="42"/>
  <c r="P70" i="42"/>
  <c r="D70" i="42"/>
  <c r="C70" i="42"/>
  <c r="B70" i="42"/>
  <c r="P69" i="42"/>
  <c r="D69" i="42"/>
  <c r="C69" i="42"/>
  <c r="B69" i="42"/>
  <c r="P68" i="42"/>
  <c r="D68" i="42"/>
  <c r="C68" i="42"/>
  <c r="B68" i="42"/>
  <c r="P67" i="42"/>
  <c r="D67" i="42"/>
  <c r="C67" i="42"/>
  <c r="B67" i="42"/>
  <c r="P66" i="42"/>
  <c r="D66" i="42"/>
  <c r="C66" i="42"/>
  <c r="B66" i="42"/>
  <c r="P65" i="42"/>
  <c r="D65" i="42"/>
  <c r="C65" i="42"/>
  <c r="B65" i="42"/>
  <c r="P64" i="42"/>
  <c r="D64" i="42"/>
  <c r="C64" i="42"/>
  <c r="B64" i="42"/>
  <c r="P63" i="42"/>
  <c r="D63" i="42"/>
  <c r="C63" i="42"/>
  <c r="B63" i="42"/>
  <c r="P62" i="42"/>
  <c r="D62" i="42"/>
  <c r="C62" i="42"/>
  <c r="B62" i="42"/>
  <c r="P61" i="42"/>
  <c r="D61" i="42"/>
  <c r="C61" i="42"/>
  <c r="B61" i="42"/>
  <c r="P60" i="42"/>
  <c r="D60" i="42"/>
  <c r="C60" i="42"/>
  <c r="B60" i="42"/>
  <c r="P59" i="42"/>
  <c r="D59" i="42"/>
  <c r="C59" i="42"/>
  <c r="B59" i="42"/>
  <c r="P58" i="42"/>
  <c r="D58" i="42"/>
  <c r="C58" i="42"/>
  <c r="B58" i="42"/>
  <c r="P57" i="42"/>
  <c r="D57" i="42"/>
  <c r="C57" i="42"/>
  <c r="B57" i="42"/>
  <c r="P56" i="42"/>
  <c r="D56" i="42"/>
  <c r="C56" i="42"/>
  <c r="B56" i="42"/>
  <c r="P55" i="42"/>
  <c r="D55" i="42"/>
  <c r="C55" i="42"/>
  <c r="B55" i="42"/>
  <c r="P54" i="42"/>
  <c r="D54" i="42"/>
  <c r="C54" i="42"/>
  <c r="B54" i="42"/>
  <c r="P53" i="42"/>
  <c r="D53" i="42"/>
  <c r="C53" i="42"/>
  <c r="B53" i="42"/>
  <c r="P52" i="42"/>
  <c r="D52" i="42"/>
  <c r="C52" i="42"/>
  <c r="B52" i="42"/>
  <c r="P51" i="42"/>
  <c r="D51" i="42"/>
  <c r="C51" i="42"/>
  <c r="B51" i="42"/>
  <c r="P50" i="42"/>
  <c r="D50" i="42"/>
  <c r="C50" i="42"/>
  <c r="B50" i="42"/>
  <c r="P49" i="42"/>
  <c r="D49" i="42"/>
  <c r="C49" i="42"/>
  <c r="B49" i="42"/>
  <c r="P48" i="42"/>
  <c r="D48" i="42"/>
  <c r="C48" i="42"/>
  <c r="B48" i="42"/>
  <c r="P47" i="42"/>
  <c r="D47" i="42"/>
  <c r="C47" i="42"/>
  <c r="B47" i="42"/>
  <c r="P46" i="42"/>
  <c r="D46" i="42"/>
  <c r="C46" i="42"/>
  <c r="B46" i="42"/>
  <c r="P45" i="42"/>
  <c r="D45" i="42"/>
  <c r="C45" i="42"/>
  <c r="B45" i="42"/>
  <c r="P44" i="42"/>
  <c r="D44" i="42"/>
  <c r="C44" i="42"/>
  <c r="B44" i="42"/>
  <c r="P43" i="42"/>
  <c r="D43" i="42"/>
  <c r="C43" i="42"/>
  <c r="B43" i="42"/>
  <c r="P42" i="42"/>
  <c r="D42" i="42"/>
  <c r="C42" i="42"/>
  <c r="B42" i="42"/>
  <c r="P41" i="42"/>
  <c r="D41" i="42"/>
  <c r="C41" i="42"/>
  <c r="B41" i="42"/>
  <c r="P40" i="42"/>
  <c r="D40" i="42"/>
  <c r="C40" i="42"/>
  <c r="B40" i="42"/>
  <c r="P39" i="42"/>
  <c r="D39" i="42"/>
  <c r="C39" i="42"/>
  <c r="B39" i="42"/>
  <c r="P38" i="42"/>
  <c r="D38" i="42"/>
  <c r="C38" i="42"/>
  <c r="B38" i="42"/>
  <c r="P37" i="42"/>
  <c r="D37" i="42"/>
  <c r="C37" i="42"/>
  <c r="B37" i="42"/>
  <c r="P36" i="42"/>
  <c r="D36" i="42"/>
  <c r="C36" i="42"/>
  <c r="B36" i="42"/>
  <c r="P35" i="42"/>
  <c r="D35" i="42"/>
  <c r="C35" i="42"/>
  <c r="B35" i="42"/>
  <c r="P34" i="42"/>
  <c r="D34" i="42"/>
  <c r="C34" i="42"/>
  <c r="B34" i="42"/>
  <c r="P33" i="42"/>
  <c r="D33" i="42"/>
  <c r="C33" i="42"/>
  <c r="B33" i="42"/>
  <c r="P32" i="42"/>
  <c r="D32" i="42"/>
  <c r="C32" i="42"/>
  <c r="B32" i="42"/>
  <c r="P31" i="42"/>
  <c r="D31" i="42"/>
  <c r="C31" i="42"/>
  <c r="B31" i="42"/>
  <c r="P30" i="42"/>
  <c r="D30" i="42"/>
  <c r="C30" i="42"/>
  <c r="B30" i="42"/>
  <c r="P29" i="42"/>
  <c r="D29" i="42"/>
  <c r="C29" i="42"/>
  <c r="B29" i="42"/>
  <c r="P28" i="42"/>
  <c r="D28" i="42"/>
  <c r="C28" i="42"/>
  <c r="B28" i="42"/>
  <c r="P27" i="42"/>
  <c r="D27" i="42"/>
  <c r="C27" i="42"/>
  <c r="B27" i="42"/>
  <c r="P26" i="42"/>
  <c r="D26" i="42"/>
  <c r="C26" i="42"/>
  <c r="B26" i="42"/>
  <c r="P25" i="42"/>
  <c r="D25" i="42"/>
  <c r="C25" i="42"/>
  <c r="B25" i="42"/>
  <c r="P24" i="42"/>
  <c r="D24" i="42"/>
  <c r="C24" i="42"/>
  <c r="B24" i="42"/>
  <c r="P23" i="42"/>
  <c r="D23" i="42"/>
  <c r="C23" i="42"/>
  <c r="B23" i="42"/>
  <c r="P22" i="42"/>
  <c r="D22" i="42"/>
  <c r="C22" i="42"/>
  <c r="B22" i="42"/>
  <c r="P21" i="42"/>
  <c r="D21" i="42"/>
  <c r="C21" i="42"/>
  <c r="B21" i="42"/>
  <c r="P20" i="42"/>
  <c r="D20" i="42"/>
  <c r="C20" i="42"/>
  <c r="B20" i="42"/>
  <c r="P19" i="42"/>
  <c r="D19" i="42"/>
  <c r="C19" i="42"/>
  <c r="B19" i="42"/>
  <c r="P18" i="42"/>
  <c r="D18" i="42"/>
  <c r="C18" i="42"/>
  <c r="B18" i="42"/>
  <c r="P17" i="42"/>
  <c r="D17" i="42"/>
  <c r="C17" i="42"/>
  <c r="B17" i="42"/>
  <c r="P16" i="42"/>
  <c r="D16" i="42"/>
  <c r="C16" i="42"/>
  <c r="B16" i="42"/>
  <c r="P15" i="42"/>
  <c r="D15" i="42"/>
  <c r="C15" i="42"/>
  <c r="B15" i="42"/>
  <c r="P14" i="42"/>
  <c r="D14" i="42"/>
  <c r="C14" i="42"/>
  <c r="B14" i="42"/>
  <c r="P13" i="42"/>
  <c r="D13" i="42"/>
  <c r="C13" i="42"/>
  <c r="B13" i="42"/>
  <c r="P12" i="42"/>
  <c r="D12" i="42"/>
  <c r="C12" i="42"/>
  <c r="B12" i="42"/>
  <c r="P11" i="42"/>
  <c r="D11" i="42"/>
  <c r="C11" i="42"/>
  <c r="B11" i="42"/>
  <c r="P10" i="42"/>
  <c r="D10" i="42"/>
  <c r="C10" i="42"/>
  <c r="B10" i="42"/>
  <c r="P9" i="42"/>
  <c r="D9" i="42"/>
  <c r="C9" i="42"/>
  <c r="B9" i="42"/>
  <c r="P8" i="42"/>
  <c r="D8" i="42"/>
  <c r="C8" i="42"/>
  <c r="B8" i="42"/>
  <c r="P7" i="42"/>
  <c r="D7" i="42"/>
  <c r="C7" i="42"/>
  <c r="B7" i="42"/>
  <c r="B118" i="42"/>
  <c r="K117" i="42"/>
  <c r="H117" i="42"/>
  <c r="H119" i="42" s="1"/>
  <c r="G117" i="42"/>
  <c r="G119" i="42" s="1"/>
  <c r="K116" i="42"/>
  <c r="H116" i="42"/>
  <c r="H118" i="42" s="1"/>
  <c r="G116" i="42"/>
  <c r="G118" i="42" s="1"/>
  <c r="B116" i="42"/>
  <c r="P115" i="42"/>
  <c r="D115" i="42"/>
  <c r="C115" i="42"/>
  <c r="B115" i="42"/>
  <c r="P6" i="42"/>
  <c r="D6" i="42"/>
  <c r="C6" i="42"/>
  <c r="B6" i="42"/>
  <c r="P5" i="42"/>
  <c r="D5" i="42"/>
  <c r="C5" i="42"/>
  <c r="B5" i="42"/>
  <c r="H8" i="41"/>
  <c r="K119" i="42" s="1"/>
  <c r="H7" i="41"/>
  <c r="B7" i="41"/>
  <c r="M6" i="41"/>
  <c r="E6" i="41"/>
  <c r="D6" i="41"/>
  <c r="B6" i="41"/>
  <c r="C6" i="41" s="1"/>
  <c r="M5" i="41"/>
  <c r="E5" i="41"/>
  <c r="D5" i="41"/>
  <c r="B5" i="41"/>
  <c r="C5" i="41" s="1"/>
  <c r="BQ16" i="39"/>
  <c r="BP16" i="39"/>
  <c r="BQ15" i="39"/>
  <c r="BP15" i="39"/>
  <c r="BQ14" i="39"/>
  <c r="BP14" i="39"/>
  <c r="BQ13" i="39"/>
  <c r="BP13" i="39"/>
  <c r="BQ12" i="39"/>
  <c r="BP12" i="39"/>
  <c r="BQ11" i="39"/>
  <c r="BP11" i="39"/>
  <c r="I13" i="40"/>
  <c r="I12" i="40"/>
  <c r="I11" i="40"/>
  <c r="I10" i="40"/>
  <c r="I9" i="40"/>
  <c r="I8" i="40"/>
  <c r="G2" i="34"/>
  <c r="H2" i="15" s="1"/>
  <c r="M6" i="38"/>
  <c r="M7" i="38"/>
  <c r="M5" i="38"/>
  <c r="N6" i="37"/>
  <c r="N7" i="37"/>
  <c r="N5" i="37"/>
  <c r="BO18" i="39"/>
  <c r="BQ10" i="39"/>
  <c r="BQ17" i="39"/>
  <c r="BQ9" i="39"/>
  <c r="BP9" i="39"/>
  <c r="BP10" i="39"/>
  <c r="BP17" i="39"/>
  <c r="S18" i="39"/>
  <c r="R18" i="39"/>
  <c r="B7" i="38"/>
  <c r="B6" i="38"/>
  <c r="C7" i="37"/>
  <c r="C6" i="37"/>
  <c r="C7" i="38"/>
  <c r="C6" i="38"/>
  <c r="D6" i="37"/>
  <c r="D7" i="37"/>
  <c r="A7" i="37"/>
  <c r="B7" i="37" s="1"/>
  <c r="A6" i="37"/>
  <c r="B6" i="37" s="1"/>
  <c r="D10" i="38"/>
  <c r="C5" i="38"/>
  <c r="B5" i="38"/>
  <c r="A5" i="38"/>
  <c r="A7" i="38"/>
  <c r="D5" i="37"/>
  <c r="C5" i="37"/>
  <c r="A5" i="37"/>
  <c r="B5" i="37"/>
  <c r="G8" i="38"/>
  <c r="G10" i="38" s="1"/>
  <c r="H8" i="38"/>
  <c r="F8" i="38"/>
  <c r="H8" i="37"/>
  <c r="I8" i="37"/>
  <c r="H10" i="38" s="1"/>
  <c r="G8" i="37"/>
  <c r="F10" i="38" s="1"/>
  <c r="A6" i="38"/>
  <c r="H1" i="34"/>
  <c r="BQ2" i="39" s="1"/>
  <c r="H19" i="40"/>
  <c r="G18" i="39"/>
  <c r="I18" i="39"/>
  <c r="K18" i="39"/>
  <c r="M18" i="39"/>
  <c r="O18" i="39"/>
  <c r="AC18" i="39"/>
  <c r="AG18" i="39"/>
  <c r="AI18" i="39"/>
  <c r="U18" i="39"/>
  <c r="W18" i="39"/>
  <c r="Y18" i="39"/>
  <c r="AM18" i="39"/>
  <c r="AE18" i="39"/>
  <c r="AK18" i="39"/>
  <c r="BM18" i="39"/>
  <c r="Q18" i="39"/>
  <c r="BG18" i="39"/>
  <c r="AA18" i="39"/>
  <c r="AU18" i="39"/>
  <c r="AW18" i="39"/>
  <c r="AY18" i="39"/>
  <c r="AQ18" i="39"/>
  <c r="AO18" i="39"/>
  <c r="AS18" i="39"/>
  <c r="BA18" i="39"/>
  <c r="BE18" i="39"/>
  <c r="BC18" i="39"/>
  <c r="BI18" i="39"/>
  <c r="BK18" i="39"/>
  <c r="F18" i="39"/>
  <c r="H18" i="39"/>
  <c r="J18" i="39"/>
  <c r="L18" i="39"/>
  <c r="N18" i="39"/>
  <c r="AB18" i="39"/>
  <c r="AF18" i="39"/>
  <c r="AH18" i="39"/>
  <c r="T18" i="39"/>
  <c r="V18" i="39"/>
  <c r="X18" i="39"/>
  <c r="AL18" i="39"/>
  <c r="AD18" i="39"/>
  <c r="AJ18" i="39"/>
  <c r="BL18" i="39"/>
  <c r="P18" i="39"/>
  <c r="BF18" i="39"/>
  <c r="Z18" i="39"/>
  <c r="AT18" i="39"/>
  <c r="AV18" i="39"/>
  <c r="AX18" i="39"/>
  <c r="AP18" i="39"/>
  <c r="AN18" i="39"/>
  <c r="AR18" i="39"/>
  <c r="AZ18" i="39"/>
  <c r="BD18" i="39"/>
  <c r="BB18" i="39"/>
  <c r="BH18" i="39"/>
  <c r="BJ18" i="39"/>
  <c r="BN18" i="39"/>
  <c r="G9" i="38"/>
  <c r="H9" i="38"/>
  <c r="A10" i="38"/>
  <c r="H9" i="37"/>
  <c r="G11" i="38" s="1"/>
  <c r="F9" i="38"/>
  <c r="A8" i="38"/>
  <c r="I9" i="37"/>
  <c r="H11" i="38" s="1"/>
  <c r="G9" i="37"/>
  <c r="F11" i="38" s="1"/>
  <c r="A8" i="37"/>
  <c r="C40" i="15"/>
  <c r="C37" i="15"/>
  <c r="A62" i="15"/>
  <c r="A60" i="15"/>
  <c r="K49" i="34"/>
  <c r="K44" i="34"/>
  <c r="K31" i="34"/>
  <c r="K41" i="34"/>
  <c r="K35" i="34"/>
  <c r="K47" i="34"/>
  <c r="K55" i="34"/>
  <c r="K36" i="34"/>
  <c r="K32" i="34"/>
  <c r="K43" i="34"/>
  <c r="K54" i="34"/>
  <c r="K39" i="34"/>
  <c r="K46" i="34"/>
  <c r="K48" i="34"/>
  <c r="K45" i="34"/>
  <c r="K34" i="34"/>
  <c r="K42" i="34"/>
  <c r="K50" i="34"/>
  <c r="K53" i="34"/>
  <c r="K58" i="34"/>
  <c r="K51" i="34"/>
  <c r="K59" i="34"/>
  <c r="K56" i="34"/>
  <c r="K40" i="34"/>
  <c r="K37" i="34"/>
  <c r="K33" i="34"/>
  <c r="K52" i="34"/>
  <c r="K57" i="34"/>
  <c r="K38" i="34"/>
  <c r="I65" i="46" l="1"/>
  <c r="K118" i="42"/>
  <c r="A6" i="42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55" i="42" s="1"/>
  <c r="A56" i="42" s="1"/>
  <c r="A57" i="42" s="1"/>
  <c r="A58" i="42" s="1"/>
  <c r="A59" i="42" s="1"/>
  <c r="A60" i="42" s="1"/>
  <c r="A61" i="42" s="1"/>
  <c r="A62" i="42" s="1"/>
  <c r="A63" i="42" s="1"/>
  <c r="A64" i="42" s="1"/>
  <c r="A65" i="42" s="1"/>
  <c r="A66" i="42" s="1"/>
  <c r="A67" i="42" s="1"/>
  <c r="A68" i="42" s="1"/>
  <c r="A69" i="42" s="1"/>
  <c r="A70" i="42" s="1"/>
  <c r="A71" i="42" s="1"/>
  <c r="A72" i="42" s="1"/>
  <c r="A73" i="42" s="1"/>
  <c r="A74" i="42" s="1"/>
  <c r="A75" i="42" s="1"/>
  <c r="A76" i="42" s="1"/>
  <c r="A77" i="42" s="1"/>
  <c r="A78" i="42" s="1"/>
  <c r="A79" i="42" s="1"/>
  <c r="A80" i="42" s="1"/>
  <c r="A81" i="42" s="1"/>
  <c r="A82" i="42" s="1"/>
  <c r="A83" i="42" s="1"/>
  <c r="A84" i="42" s="1"/>
  <c r="A85" i="42" s="1"/>
  <c r="A86" i="42" s="1"/>
  <c r="A87" i="42" s="1"/>
  <c r="A88" i="42" s="1"/>
  <c r="A89" i="42" s="1"/>
  <c r="A90" i="42" s="1"/>
  <c r="A91" i="42" s="1"/>
  <c r="A92" i="42" s="1"/>
  <c r="A93" i="42" s="1"/>
  <c r="A94" i="42" s="1"/>
  <c r="A95" i="42" s="1"/>
  <c r="A96" i="42" s="1"/>
  <c r="A97" i="42" s="1"/>
  <c r="A98" i="42" s="1"/>
  <c r="A99" i="42" s="1"/>
  <c r="A100" i="42" s="1"/>
  <c r="A101" i="42" s="1"/>
  <c r="A102" i="42" s="1"/>
  <c r="A103" i="42" s="1"/>
  <c r="A104" i="42" s="1"/>
  <c r="A105" i="42" s="1"/>
  <c r="A106" i="42" s="1"/>
  <c r="A107" i="42" s="1"/>
  <c r="A108" i="42" s="1"/>
  <c r="A109" i="42" s="1"/>
  <c r="A110" i="42" s="1"/>
  <c r="A111" i="42" s="1"/>
  <c r="A112" i="42" s="1"/>
  <c r="A113" i="42" s="1"/>
  <c r="A114" i="42" s="1"/>
  <c r="A115" i="42" s="1"/>
  <c r="A6" i="45"/>
  <c r="A7" i="45" s="1"/>
  <c r="A8" i="45" s="1"/>
  <c r="A9" i="45" s="1"/>
  <c r="A10" i="45" s="1"/>
  <c r="A11" i="45" s="1"/>
  <c r="A12" i="45" s="1"/>
  <c r="A13" i="45" s="1"/>
  <c r="H64" i="46"/>
  <c r="J65" i="46"/>
  <c r="G65" i="46"/>
  <c r="A6" i="43"/>
  <c r="A7" i="43" s="1"/>
  <c r="A8" i="43" s="1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H65" i="46"/>
  <c r="A6" i="41"/>
  <c r="BQ18" i="39"/>
  <c r="G64" i="46"/>
  <c r="A7" i="46"/>
  <c r="A8" i="46" s="1"/>
  <c r="A9" i="46" s="1"/>
  <c r="A10" i="46" s="1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A54" i="46" s="1"/>
  <c r="A55" i="46" s="1"/>
  <c r="A56" i="46" s="1"/>
  <c r="A57" i="46" s="1"/>
  <c r="A58" i="46" s="1"/>
  <c r="A59" i="46" s="1"/>
  <c r="A60" i="46" s="1"/>
  <c r="A61" i="46" s="1"/>
  <c r="A7" i="44"/>
  <c r="A8" i="44" s="1"/>
  <c r="A9" i="44" s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C1" i="46"/>
  <c r="D1" i="45"/>
  <c r="C1" i="44"/>
  <c r="D1" i="43"/>
  <c r="C1" i="42"/>
  <c r="D1" i="41"/>
  <c r="BP18" i="39"/>
  <c r="H15" i="40"/>
  <c r="I7" i="40"/>
  <c r="I15" i="40" s="1"/>
  <c r="H20" i="40"/>
  <c r="I20" i="40"/>
  <c r="B1" i="38"/>
  <c r="C1" i="37"/>
  <c r="I1" i="15"/>
  <c r="H2" i="40"/>
  <c r="AZ7" i="39"/>
  <c r="BH7" i="39"/>
  <c r="BD7" i="39"/>
  <c r="AR7" i="39"/>
  <c r="AP7" i="39"/>
  <c r="BJ7" i="39"/>
  <c r="V7" i="39"/>
  <c r="BB7" i="39"/>
  <c r="F7" i="39"/>
  <c r="L7" i="39"/>
  <c r="R7" i="39"/>
  <c r="N7" i="39"/>
  <c r="X7" i="39"/>
  <c r="J7" i="39"/>
  <c r="T7" i="39"/>
  <c r="K30" i="34"/>
  <c r="G30" i="34" s="1"/>
  <c r="H30" i="15" s="1"/>
  <c r="AV7" i="39"/>
  <c r="AN7" i="39"/>
  <c r="AB7" i="39"/>
  <c r="BF7" i="39"/>
  <c r="P7" i="39"/>
  <c r="Z7" i="39"/>
  <c r="AD7" i="39"/>
  <c r="AX7" i="39"/>
  <c r="AL7" i="39"/>
  <c r="AJ7" i="39"/>
  <c r="BN7" i="39"/>
  <c r="BL7" i="39"/>
  <c r="AH7" i="39"/>
  <c r="AT7" i="39"/>
  <c r="H7" i="39"/>
  <c r="AF7" i="39"/>
  <c r="H21" i="40" l="1"/>
  <c r="BP7" i="39"/>
  <c r="H22" i="40" l="1"/>
  <c r="H23" i="40" l="1"/>
  <c r="H24" i="40" s="1"/>
  <c r="H25" i="40" s="1"/>
  <c r="H26" i="40" s="1"/>
  <c r="B68" i="34" s="1"/>
  <c r="B68" i="15" s="1"/>
</calcChain>
</file>

<file path=xl/sharedStrings.xml><?xml version="1.0" encoding="utf-8"?>
<sst xmlns="http://schemas.openxmlformats.org/spreadsheetml/2006/main" count="1888" uniqueCount="655">
  <si>
    <t>本部長</t>
    <rPh sb="0" eb="3">
      <t>ホンブチョウ</t>
    </rPh>
    <phoneticPr fontId="2"/>
  </si>
  <si>
    <t>主務部長</t>
    <rPh sb="0" eb="2">
      <t>シュム</t>
    </rPh>
    <rPh sb="2" eb="4">
      <t>ブチョウ</t>
    </rPh>
    <phoneticPr fontId="2"/>
  </si>
  <si>
    <t>主務課長</t>
    <rPh sb="0" eb="2">
      <t>シュム</t>
    </rPh>
    <rPh sb="2" eb="4">
      <t>カチョウ</t>
    </rPh>
    <phoneticPr fontId="2"/>
  </si>
  <si>
    <t>課長補佐</t>
    <rPh sb="0" eb="2">
      <t>カチョウ</t>
    </rPh>
    <rPh sb="2" eb="4">
      <t>ホサ</t>
    </rPh>
    <phoneticPr fontId="2"/>
  </si>
  <si>
    <t>係　長</t>
    <rPh sb="0" eb="1">
      <t>カカリ</t>
    </rPh>
    <rPh sb="2" eb="3">
      <t>チョウ</t>
    </rPh>
    <phoneticPr fontId="2"/>
  </si>
  <si>
    <t>工　事　設　計　書</t>
    <rPh sb="0" eb="1">
      <t>コウ</t>
    </rPh>
    <rPh sb="2" eb="3">
      <t>コト</t>
    </rPh>
    <rPh sb="4" eb="5">
      <t>セツ</t>
    </rPh>
    <rPh sb="6" eb="7">
      <t>ケイ</t>
    </rPh>
    <rPh sb="8" eb="9">
      <t>ショ</t>
    </rPh>
    <phoneticPr fontId="2"/>
  </si>
  <si>
    <t>工事名称</t>
    <rPh sb="0" eb="2">
      <t>コウジ</t>
    </rPh>
    <rPh sb="2" eb="4">
      <t>メイショウ</t>
    </rPh>
    <phoneticPr fontId="2"/>
  </si>
  <si>
    <t>工事場所</t>
    <rPh sb="0" eb="2">
      <t>コウジ</t>
    </rPh>
    <rPh sb="2" eb="4">
      <t>バショ</t>
    </rPh>
    <phoneticPr fontId="2"/>
  </si>
  <si>
    <t>広 島 県 警 察 本 部</t>
    <rPh sb="0" eb="1">
      <t>ヒロ</t>
    </rPh>
    <rPh sb="2" eb="3">
      <t>シマ</t>
    </rPh>
    <rPh sb="4" eb="5">
      <t>ケン</t>
    </rPh>
    <rPh sb="6" eb="7">
      <t>イマシ</t>
    </rPh>
    <rPh sb="8" eb="9">
      <t>サツ</t>
    </rPh>
    <rPh sb="10" eb="11">
      <t>ホン</t>
    </rPh>
    <rPh sb="12" eb="13">
      <t>ブ</t>
    </rPh>
    <phoneticPr fontId="2"/>
  </si>
  <si>
    <t>記</t>
    <rPh sb="0" eb="1">
      <t>キ</t>
    </rPh>
    <phoneticPr fontId="2"/>
  </si>
  <si>
    <t>１　工事場所</t>
    <rPh sb="2" eb="4">
      <t>コウジ</t>
    </rPh>
    <rPh sb="4" eb="6">
      <t>バショ</t>
    </rPh>
    <phoneticPr fontId="2"/>
  </si>
  <si>
    <t>２　工事費</t>
    <rPh sb="2" eb="4">
      <t>コウジ</t>
    </rPh>
    <rPh sb="4" eb="5">
      <t>ヒ</t>
    </rPh>
    <phoneticPr fontId="2"/>
  </si>
  <si>
    <t>工事期間</t>
    <rPh sb="0" eb="2">
      <t>コウジ</t>
    </rPh>
    <rPh sb="2" eb="4">
      <t>キカン</t>
    </rPh>
    <phoneticPr fontId="2"/>
  </si>
  <si>
    <t>検 査 員</t>
    <rPh sb="0" eb="1">
      <t>ケン</t>
    </rPh>
    <rPh sb="2" eb="3">
      <t>サ</t>
    </rPh>
    <rPh sb="4" eb="5">
      <t>イン</t>
    </rPh>
    <phoneticPr fontId="2"/>
  </si>
  <si>
    <t>　○　工事種別</t>
    <rPh sb="3" eb="5">
      <t>コウジ</t>
    </rPh>
    <rPh sb="5" eb="7">
      <t>シュベツ</t>
    </rPh>
    <phoneticPr fontId="2"/>
  </si>
  <si>
    <t>工事番号</t>
    <rPh sb="0" eb="2">
      <t>コウジ</t>
    </rPh>
    <rPh sb="2" eb="4">
      <t>バンゴウ</t>
    </rPh>
    <phoneticPr fontId="2"/>
  </si>
  <si>
    <t>年月</t>
    <rPh sb="0" eb="2">
      <t>ネンゲツ</t>
    </rPh>
    <phoneticPr fontId="2"/>
  </si>
  <si>
    <t>　○　工事内容</t>
    <rPh sb="3" eb="5">
      <t>コウジ</t>
    </rPh>
    <rPh sb="5" eb="7">
      <t>ナイヨウ</t>
    </rPh>
    <phoneticPr fontId="2"/>
  </si>
  <si>
    <t>　○　特記事項</t>
    <rPh sb="3" eb="5">
      <t>トッキ</t>
    </rPh>
    <rPh sb="5" eb="7">
      <t>ジコウ</t>
    </rPh>
    <phoneticPr fontId="2"/>
  </si>
  <si>
    <t>署長</t>
    <rPh sb="0" eb="2">
      <t>ショチョウ</t>
    </rPh>
    <phoneticPr fontId="2"/>
  </si>
  <si>
    <t>交通官</t>
    <rPh sb="0" eb="2">
      <t>コウツウ</t>
    </rPh>
    <rPh sb="2" eb="3">
      <t>カン</t>
    </rPh>
    <phoneticPr fontId="2"/>
  </si>
  <si>
    <t>課長</t>
    <rPh sb="0" eb="2">
      <t>カチョウ</t>
    </rPh>
    <phoneticPr fontId="2"/>
  </si>
  <si>
    <t>係長</t>
    <rPh sb="0" eb="2">
      <t>カカリチョウ</t>
    </rPh>
    <phoneticPr fontId="2"/>
  </si>
  <si>
    <t>主任</t>
    <rPh sb="0" eb="2">
      <t>シュニン</t>
    </rPh>
    <phoneticPr fontId="2"/>
  </si>
  <si>
    <t>　　別添工事場所表のとおり</t>
    <rPh sb="2" eb="4">
      <t>ベッテン</t>
    </rPh>
    <rPh sb="4" eb="6">
      <t>コウジ</t>
    </rPh>
    <rPh sb="6" eb="8">
      <t>バショ</t>
    </rPh>
    <rPh sb="8" eb="9">
      <t>ヒョウ</t>
    </rPh>
    <phoneticPr fontId="2"/>
  </si>
  <si>
    <t>工事場所箇所数</t>
    <rPh sb="0" eb="2">
      <t>コウジ</t>
    </rPh>
    <rPh sb="2" eb="4">
      <t>バショ</t>
    </rPh>
    <rPh sb="4" eb="6">
      <t>カショ</t>
    </rPh>
    <rPh sb="6" eb="7">
      <t>カズ</t>
    </rPh>
    <phoneticPr fontId="2"/>
  </si>
  <si>
    <t>　　別添工事場所表のとおり</t>
    <phoneticPr fontId="2"/>
  </si>
  <si>
    <t>　　別添工事設計表のとおり</t>
    <rPh sb="2" eb="4">
      <t>ベッテン</t>
    </rPh>
    <phoneticPr fontId="2"/>
  </si>
  <si>
    <t>金</t>
    <rPh sb="0" eb="1">
      <t>キン</t>
    </rPh>
    <phoneticPr fontId="2"/>
  </si>
  <si>
    <t>　本工事は下記のとおりとする。</t>
    <phoneticPr fontId="2"/>
  </si>
  <si>
    <t>　　別添工事設計表のとおり</t>
    <phoneticPr fontId="2"/>
  </si>
  <si>
    <t>次　席</t>
    <phoneticPr fontId="2"/>
  </si>
  <si>
    <t>　本工事は下記のとおりとする。</t>
    <phoneticPr fontId="2"/>
  </si>
  <si>
    <t>　○　工事内容</t>
    <phoneticPr fontId="2"/>
  </si>
  <si>
    <t>副署長・次長</t>
    <rPh sb="0" eb="3">
      <t>フクショチョウ</t>
    </rPh>
    <rPh sb="4" eb="6">
      <t>ジチョウ</t>
    </rPh>
    <phoneticPr fontId="2"/>
  </si>
  <si>
    <t>発注分類</t>
  </si>
  <si>
    <t>幅</t>
    <rPh sb="0" eb="1">
      <t>ハバ</t>
    </rPh>
    <phoneticPr fontId="2"/>
  </si>
  <si>
    <t>詳細設定</t>
    <rPh sb="0" eb="2">
      <t>ショウサイ</t>
    </rPh>
    <rPh sb="2" eb="4">
      <t>セッテイ</t>
    </rPh>
    <phoneticPr fontId="2"/>
  </si>
  <si>
    <t>塗装種類</t>
    <rPh sb="0" eb="2">
      <t>トソウ</t>
    </rPh>
    <rPh sb="2" eb="4">
      <t>シュルイ</t>
    </rPh>
    <phoneticPr fontId="2"/>
  </si>
  <si>
    <t>事業量</t>
    <rPh sb="0" eb="3">
      <t>ジギョウリョウ</t>
    </rPh>
    <phoneticPr fontId="2"/>
  </si>
  <si>
    <t>単位</t>
    <rPh sb="0" eb="2">
      <t>タンイ</t>
    </rPh>
    <phoneticPr fontId="2"/>
  </si>
  <si>
    <t>単価（円）</t>
    <rPh sb="0" eb="2">
      <t>タンカ</t>
    </rPh>
    <rPh sb="3" eb="4">
      <t>エン</t>
    </rPh>
    <phoneticPr fontId="2"/>
  </si>
  <si>
    <t>金額（円）</t>
    <rPh sb="0" eb="2">
      <t>キンガク</t>
    </rPh>
    <rPh sb="3" eb="4">
      <t>エン</t>
    </rPh>
    <phoneticPr fontId="2"/>
  </si>
  <si>
    <t>小計</t>
    <rPh sb="0" eb="2">
      <t>ショウケイ</t>
    </rPh>
    <phoneticPr fontId="2"/>
  </si>
  <si>
    <t>小　　　　　　　　　　　計</t>
    <rPh sb="0" eb="1">
      <t>ショウ</t>
    </rPh>
    <rPh sb="12" eb="13">
      <t>ケイ</t>
    </rPh>
    <phoneticPr fontId="2"/>
  </si>
  <si>
    <t>交通整理員Ａ</t>
    <rPh sb="0" eb="2">
      <t>コウツウ</t>
    </rPh>
    <rPh sb="2" eb="4">
      <t>セイリ</t>
    </rPh>
    <rPh sb="4" eb="5">
      <t>イン</t>
    </rPh>
    <phoneticPr fontId="2"/>
  </si>
  <si>
    <t>人</t>
    <rPh sb="0" eb="1">
      <t>ニン</t>
    </rPh>
    <phoneticPr fontId="2"/>
  </si>
  <si>
    <t>交通整理員Ａ（夜間）</t>
    <rPh sb="7" eb="9">
      <t>ヤカン</t>
    </rPh>
    <phoneticPr fontId="2"/>
  </si>
  <si>
    <t>交通整理員Ｂ（夜間）</t>
    <rPh sb="7" eb="9">
      <t>ヤカン</t>
    </rPh>
    <phoneticPr fontId="2"/>
  </si>
  <si>
    <t>共　　通　　仮　　設　　費</t>
    <rPh sb="0" eb="1">
      <t>トモ</t>
    </rPh>
    <rPh sb="3" eb="4">
      <t>ツウ</t>
    </rPh>
    <rPh sb="6" eb="7">
      <t>カリ</t>
    </rPh>
    <rPh sb="9" eb="10">
      <t>セツ</t>
    </rPh>
    <rPh sb="12" eb="13">
      <t>ヒ</t>
    </rPh>
    <phoneticPr fontId="2"/>
  </si>
  <si>
    <t>現　　場　　管　　理　　費</t>
    <rPh sb="0" eb="1">
      <t>ゲン</t>
    </rPh>
    <rPh sb="3" eb="4">
      <t>バ</t>
    </rPh>
    <rPh sb="6" eb="7">
      <t>カン</t>
    </rPh>
    <rPh sb="9" eb="10">
      <t>リ</t>
    </rPh>
    <rPh sb="12" eb="13">
      <t>ヒ</t>
    </rPh>
    <phoneticPr fontId="2"/>
  </si>
  <si>
    <t>一　　般　　管　　理　　費</t>
    <rPh sb="0" eb="1">
      <t>イチ</t>
    </rPh>
    <rPh sb="3" eb="4">
      <t>ハン</t>
    </rPh>
    <rPh sb="6" eb="7">
      <t>カン</t>
    </rPh>
    <rPh sb="9" eb="10">
      <t>リ</t>
    </rPh>
    <rPh sb="12" eb="13">
      <t>ヒ</t>
    </rPh>
    <phoneticPr fontId="2"/>
  </si>
  <si>
    <t>計</t>
    <rPh sb="0" eb="1">
      <t>ケイ</t>
    </rPh>
    <phoneticPr fontId="2"/>
  </si>
  <si>
    <t>消　　費　　税　　相　　当　　分</t>
    <rPh sb="0" eb="1">
      <t>ショウ</t>
    </rPh>
    <rPh sb="3" eb="4">
      <t>ヒ</t>
    </rPh>
    <rPh sb="6" eb="7">
      <t>ゼイ</t>
    </rPh>
    <rPh sb="9" eb="10">
      <t>ソウ</t>
    </rPh>
    <rPh sb="12" eb="13">
      <t>トウ</t>
    </rPh>
    <rPh sb="15" eb="16">
      <t>ブン</t>
    </rPh>
    <phoneticPr fontId="2"/>
  </si>
  <si>
    <t>合　　　　　　　　　　　計</t>
    <rPh sb="0" eb="1">
      <t>ア</t>
    </rPh>
    <rPh sb="12" eb="13">
      <t>ケイ</t>
    </rPh>
    <phoneticPr fontId="2"/>
  </si>
  <si>
    <t>所　属　別　事　業　量　一　覧　表</t>
    <rPh sb="0" eb="1">
      <t>ショ</t>
    </rPh>
    <rPh sb="2" eb="3">
      <t>ゾク</t>
    </rPh>
    <rPh sb="4" eb="5">
      <t>ベツ</t>
    </rPh>
    <rPh sb="6" eb="7">
      <t>コト</t>
    </rPh>
    <rPh sb="8" eb="9">
      <t>ギョウ</t>
    </rPh>
    <rPh sb="10" eb="11">
      <t>リョウ</t>
    </rPh>
    <rPh sb="12" eb="13">
      <t>イチ</t>
    </rPh>
    <rPh sb="14" eb="15">
      <t>ラン</t>
    </rPh>
    <rPh sb="16" eb="17">
      <t>ヒョウ</t>
    </rPh>
    <phoneticPr fontId="2"/>
  </si>
  <si>
    <t>計</t>
    <phoneticPr fontId="2"/>
  </si>
  <si>
    <t>箇所数</t>
    <phoneticPr fontId="2"/>
  </si>
  <si>
    <t>標示種類</t>
    <rPh sb="0" eb="2">
      <t>ヒョウジ</t>
    </rPh>
    <rPh sb="2" eb="4">
      <t>シュルイ</t>
    </rPh>
    <phoneticPr fontId="2"/>
  </si>
  <si>
    <t>個数</t>
    <phoneticPr fontId="2"/>
  </si>
  <si>
    <t>施工長</t>
    <rPh sb="0" eb="2">
      <t>セコウ</t>
    </rPh>
    <rPh sb="2" eb="3">
      <t>チョウ</t>
    </rPh>
    <phoneticPr fontId="2"/>
  </si>
  <si>
    <t>個数</t>
  </si>
  <si>
    <t>施工長</t>
    <phoneticPr fontId="2"/>
  </si>
  <si>
    <t>新規</t>
    <rPh sb="0" eb="2">
      <t>シンキ</t>
    </rPh>
    <phoneticPr fontId="2"/>
  </si>
  <si>
    <t>広島東</t>
    <rPh sb="0" eb="2">
      <t>ヒロシマ</t>
    </rPh>
    <rPh sb="2" eb="3">
      <t>ヒガシ</t>
    </rPh>
    <phoneticPr fontId="2"/>
  </si>
  <si>
    <t>整理番号
（規制番号）</t>
    <rPh sb="0" eb="2">
      <t>セイリ</t>
    </rPh>
    <rPh sb="2" eb="4">
      <t>バンゴウ</t>
    </rPh>
    <rPh sb="6" eb="8">
      <t>キセイ</t>
    </rPh>
    <rPh sb="8" eb="10">
      <t>バンゴウ</t>
    </rPh>
    <phoneticPr fontId="2"/>
  </si>
  <si>
    <t>区分</t>
    <rPh sb="0" eb="2">
      <t>クブン</t>
    </rPh>
    <phoneticPr fontId="2"/>
  </si>
  <si>
    <t>道路種別</t>
    <rPh sb="0" eb="2">
      <t>ドウロ</t>
    </rPh>
    <rPh sb="2" eb="4">
      <t>シュベツ</t>
    </rPh>
    <phoneticPr fontId="2"/>
  </si>
  <si>
    <t>場所・区間</t>
    <rPh sb="0" eb="2">
      <t>バショ</t>
    </rPh>
    <rPh sb="3" eb="5">
      <t>クカン</t>
    </rPh>
    <phoneticPr fontId="2"/>
  </si>
  <si>
    <t>標示種別</t>
    <rPh sb="0" eb="2">
      <t>ヒョウジ</t>
    </rPh>
    <rPh sb="2" eb="4">
      <t>シュベツ</t>
    </rPh>
    <phoneticPr fontId="2"/>
  </si>
  <si>
    <t>横断歩道本数
記号文字個数</t>
    <rPh sb="0" eb="2">
      <t>オウダン</t>
    </rPh>
    <rPh sb="2" eb="4">
      <t>ホドウ</t>
    </rPh>
    <rPh sb="4" eb="6">
      <t>ホンスウ</t>
    </rPh>
    <rPh sb="7" eb="9">
      <t>キゴウ</t>
    </rPh>
    <rPh sb="9" eb="11">
      <t>モジ</t>
    </rPh>
    <rPh sb="11" eb="13">
      <t>コスウ</t>
    </rPh>
    <phoneticPr fontId="2"/>
  </si>
  <si>
    <t>数</t>
    <phoneticPr fontId="2"/>
  </si>
  <si>
    <t>備考(縞数、方向等)</t>
    <rPh sb="0" eb="2">
      <t>ビコウ</t>
    </rPh>
    <rPh sb="3" eb="4">
      <t>シマ</t>
    </rPh>
    <rPh sb="4" eb="5">
      <t>スウ</t>
    </rPh>
    <rPh sb="6" eb="8">
      <t>ホウコウ</t>
    </rPh>
    <rPh sb="8" eb="9">
      <t>ナド</t>
    </rPh>
    <phoneticPr fontId="2"/>
  </si>
  <si>
    <t>新規合計</t>
    <rPh sb="0" eb="2">
      <t>シンキ</t>
    </rPh>
    <rPh sb="2" eb="4">
      <t>ゴウケイ</t>
    </rPh>
    <phoneticPr fontId="2"/>
  </si>
  <si>
    <t>更新</t>
    <rPh sb="0" eb="2">
      <t>コウシン</t>
    </rPh>
    <phoneticPr fontId="2"/>
  </si>
  <si>
    <t>規制番号</t>
    <rPh sb="0" eb="2">
      <t>キセイ</t>
    </rPh>
    <rPh sb="2" eb="4">
      <t>バンゴウ</t>
    </rPh>
    <phoneticPr fontId="2"/>
  </si>
  <si>
    <t>更新合計</t>
    <rPh sb="0" eb="2">
      <t>コウシン</t>
    </rPh>
    <rPh sb="2" eb="4">
      <t>ゴウケイ</t>
    </rPh>
    <phoneticPr fontId="2"/>
  </si>
  <si>
    <t>新規更新合計</t>
    <rPh sb="0" eb="2">
      <t>シンキ</t>
    </rPh>
    <rPh sb="2" eb="4">
      <t>コウシン</t>
    </rPh>
    <rPh sb="4" eb="6">
      <t>ゴウケイ</t>
    </rPh>
    <phoneticPr fontId="2"/>
  </si>
  <si>
    <t>道　路　標　示　工　事　設　計　書</t>
    <rPh sb="4" eb="5">
      <t>シルベ</t>
    </rPh>
    <rPh sb="6" eb="7">
      <t>シメス</t>
    </rPh>
    <rPh sb="8" eb="9">
      <t>コウ</t>
    </rPh>
    <rPh sb="10" eb="11">
      <t>コト</t>
    </rPh>
    <rPh sb="12" eb="13">
      <t>セツ</t>
    </rPh>
    <rPh sb="14" eb="15">
      <t>ケイ</t>
    </rPh>
    <rPh sb="16" eb="17">
      <t>ショ</t>
    </rPh>
    <phoneticPr fontId="2"/>
  </si>
  <si>
    <t>交　通　規　制　課</t>
    <phoneticPr fontId="2"/>
  </si>
  <si>
    <t>工事量</t>
    <phoneticPr fontId="2"/>
  </si>
  <si>
    <t>広島西</t>
    <rPh sb="0" eb="2">
      <t>ヒロシマ</t>
    </rPh>
    <rPh sb="2" eb="3">
      <t>ニシ</t>
    </rPh>
    <phoneticPr fontId="2"/>
  </si>
  <si>
    <t>広島南</t>
    <phoneticPr fontId="2"/>
  </si>
  <si>
    <t>安佐南</t>
    <phoneticPr fontId="2"/>
  </si>
  <si>
    <t>海田</t>
    <phoneticPr fontId="2"/>
  </si>
  <si>
    <t>廿日市</t>
    <phoneticPr fontId="2"/>
  </si>
  <si>
    <t>大竹</t>
    <phoneticPr fontId="2"/>
  </si>
  <si>
    <t>竹原</t>
    <phoneticPr fontId="2"/>
  </si>
  <si>
    <t>広</t>
    <phoneticPr fontId="2"/>
  </si>
  <si>
    <t>東広島</t>
    <phoneticPr fontId="2"/>
  </si>
  <si>
    <t>木江</t>
    <phoneticPr fontId="2"/>
  </si>
  <si>
    <t>安佐北</t>
    <phoneticPr fontId="2"/>
  </si>
  <si>
    <t>安芸高田</t>
    <phoneticPr fontId="2"/>
  </si>
  <si>
    <t>山県</t>
    <phoneticPr fontId="2"/>
  </si>
  <si>
    <t>尾道</t>
    <phoneticPr fontId="2"/>
  </si>
  <si>
    <t>因島</t>
    <phoneticPr fontId="2"/>
  </si>
  <si>
    <t>三原</t>
    <phoneticPr fontId="2"/>
  </si>
  <si>
    <t>福山西</t>
    <phoneticPr fontId="2"/>
  </si>
  <si>
    <t>福山東</t>
    <phoneticPr fontId="2"/>
  </si>
  <si>
    <t>福山北</t>
    <phoneticPr fontId="2"/>
  </si>
  <si>
    <t>府中</t>
    <phoneticPr fontId="2"/>
  </si>
  <si>
    <t>庄原</t>
    <phoneticPr fontId="2"/>
  </si>
  <si>
    <t>三次</t>
    <phoneticPr fontId="2"/>
  </si>
  <si>
    <t>世羅</t>
    <phoneticPr fontId="2"/>
  </si>
  <si>
    <t>高速隊</t>
    <phoneticPr fontId="2"/>
  </si>
  <si>
    <t>機動隊</t>
    <phoneticPr fontId="2"/>
  </si>
  <si>
    <t>個数</t>
    <phoneticPr fontId="2"/>
  </si>
  <si>
    <t>広島中央</t>
    <phoneticPr fontId="2"/>
  </si>
  <si>
    <t>呉</t>
    <phoneticPr fontId="2"/>
  </si>
  <si>
    <t>音戸</t>
    <phoneticPr fontId="2"/>
  </si>
  <si>
    <t>交通整理員Ｂ</t>
    <phoneticPr fontId="2"/>
  </si>
  <si>
    <t>場所表_広島中央_更新!新規更新合計値</t>
    <rPh sb="18" eb="19">
      <t>チ</t>
    </rPh>
    <phoneticPr fontId="2"/>
  </si>
  <si>
    <t>場所表_広島東_更新!新規更新合計値</t>
    <phoneticPr fontId="2"/>
  </si>
  <si>
    <t>場所表_広島西_更新!新規更新合計値</t>
    <phoneticPr fontId="2"/>
  </si>
  <si>
    <t>場所表_広島南_更新!新規更新合計値</t>
    <phoneticPr fontId="2"/>
  </si>
  <si>
    <t>場所表_安佐南_更新!新規更新合計値</t>
    <phoneticPr fontId="2"/>
  </si>
  <si>
    <t>場所表_呉_更新!新規更新合計値</t>
    <phoneticPr fontId="2"/>
  </si>
  <si>
    <t>場所表_音戸_更新!新規更新合計値</t>
    <phoneticPr fontId="2"/>
  </si>
  <si>
    <t>場所表_江田島_更新!新規更新合計値</t>
    <phoneticPr fontId="2"/>
  </si>
  <si>
    <t>場所表_廿日市_更新!新規更新合計値</t>
    <phoneticPr fontId="2"/>
  </si>
  <si>
    <t>場所表_大竹_更新!新規更新合計値</t>
    <phoneticPr fontId="2"/>
  </si>
  <si>
    <t>場所表_竹原_更新!新規更新合計値</t>
    <phoneticPr fontId="2"/>
  </si>
  <si>
    <t>場所表_広_更新!新規更新合計値</t>
    <phoneticPr fontId="2"/>
  </si>
  <si>
    <t>場所表_東広島_更新!新規更新合計値</t>
    <phoneticPr fontId="2"/>
  </si>
  <si>
    <t>場所表_安佐北_更新!新規更新合計値</t>
    <phoneticPr fontId="2"/>
  </si>
  <si>
    <t>場所表_安芸高田_更新!新規更新合計値</t>
    <phoneticPr fontId="2"/>
  </si>
  <si>
    <t>場所表_山県_更新!新規更新合計値</t>
    <phoneticPr fontId="2"/>
  </si>
  <si>
    <t>場所表_尾道_更新!新規更新合計値</t>
    <phoneticPr fontId="2"/>
  </si>
  <si>
    <t>場所表_因島_更新!新規更新合計値</t>
    <phoneticPr fontId="2"/>
  </si>
  <si>
    <t>場所表_三原_更新!新規更新合計値</t>
    <phoneticPr fontId="2"/>
  </si>
  <si>
    <t>場所表_福山西_更新!新規更新合計値</t>
    <phoneticPr fontId="2"/>
  </si>
  <si>
    <t>場所表_福山東_更新!新規更新合計値</t>
    <phoneticPr fontId="2"/>
  </si>
  <si>
    <t>場所表_福山北_更新!新規更新合計値</t>
    <phoneticPr fontId="2"/>
  </si>
  <si>
    <t>場所表_府中_更新!新規更新合計値</t>
    <phoneticPr fontId="2"/>
  </si>
  <si>
    <t>場所表_庄原_更新!新規更新合計値</t>
    <phoneticPr fontId="2"/>
  </si>
  <si>
    <t>場所表_三次_更新!新規更新合計値</t>
    <phoneticPr fontId="2"/>
  </si>
  <si>
    <t>場所表_世羅_更新!新規更新合計値</t>
    <phoneticPr fontId="2"/>
  </si>
  <si>
    <t>場所表_高速隊_更新!新規更新合計値</t>
    <phoneticPr fontId="2"/>
  </si>
  <si>
    <t>場所表_海田_更新!新規更新合計値</t>
    <phoneticPr fontId="2"/>
  </si>
  <si>
    <t>江田島</t>
    <phoneticPr fontId="2"/>
  </si>
  <si>
    <t>主　任</t>
    <rPh sb="0" eb="1">
      <t>シュ</t>
    </rPh>
    <phoneticPr fontId="2"/>
  </si>
  <si>
    <t>文字の折り返しで行高さがおかしくならないように、最終的な出力セルより幅を大きくしてあります。</t>
    <rPh sb="0" eb="2">
      <t>モジ</t>
    </rPh>
    <rPh sb="3" eb="4">
      <t>オ</t>
    </rPh>
    <rPh sb="5" eb="6">
      <t>カエ</t>
    </rPh>
    <rPh sb="8" eb="9">
      <t>ギョウ</t>
    </rPh>
    <rPh sb="9" eb="10">
      <t>タカ</t>
    </rPh>
    <rPh sb="24" eb="27">
      <t>サイシュウテキ</t>
    </rPh>
    <rPh sb="28" eb="30">
      <t>シュツリョク</t>
    </rPh>
    <rPh sb="34" eb="35">
      <t>ハバ</t>
    </rPh>
    <rPh sb="36" eb="37">
      <t>オオ</t>
    </rPh>
    <phoneticPr fontId="2"/>
  </si>
  <si>
    <t>凸凹</t>
    <rPh sb="0" eb="2">
      <t>デコボコ</t>
    </rPh>
    <phoneticPr fontId="2"/>
  </si>
  <si>
    <t>場所表_佐伯_更新!新規更新合計値</t>
    <rPh sb="4" eb="6">
      <t>サエキ</t>
    </rPh>
    <phoneticPr fontId="2"/>
  </si>
  <si>
    <t>佐伯</t>
    <rPh sb="0" eb="2">
      <t>サエキ</t>
    </rPh>
    <phoneticPr fontId="2"/>
  </si>
  <si>
    <t>交　通　誘　導　員　(　労　務　費　）</t>
    <rPh sb="0" eb="1">
      <t>コウ</t>
    </rPh>
    <rPh sb="2" eb="3">
      <t>ツウ</t>
    </rPh>
    <rPh sb="4" eb="5">
      <t>ユウ</t>
    </rPh>
    <rPh sb="6" eb="7">
      <t>シルベ</t>
    </rPh>
    <rPh sb="8" eb="9">
      <t>イン</t>
    </rPh>
    <rPh sb="12" eb="13">
      <t>ロウ</t>
    </rPh>
    <rPh sb="14" eb="15">
      <t>ツトム</t>
    </rPh>
    <rPh sb="16" eb="17">
      <t>ヒ</t>
    </rPh>
    <phoneticPr fontId="2"/>
  </si>
  <si>
    <t>監督職員
設　 計</t>
    <rPh sb="0" eb="2">
      <t>カントク</t>
    </rPh>
    <rPh sb="2" eb="4">
      <t>ショクイン</t>
    </rPh>
    <rPh sb="6" eb="7">
      <t>セツ</t>
    </rPh>
    <rPh sb="9" eb="10">
      <t>ケイ</t>
    </rPh>
    <phoneticPr fontId="2"/>
  </si>
  <si>
    <t>監督職員</t>
    <rPh sb="0" eb="2">
      <t>カントク</t>
    </rPh>
    <rPh sb="2" eb="4">
      <t>ショクイン</t>
    </rPh>
    <phoneticPr fontId="2"/>
  </si>
  <si>
    <t>（起点）広島市安芸区矢野南1丁目17番3号先（矢野町小越交差点）北西方30メートル地点
（終点）広島市安芸区矢野南1丁目17番3号先（矢野町小越交差点）</t>
  </si>
  <si>
    <t>高山　航輝</t>
  </si>
  <si>
    <t>大塚　真二</t>
  </si>
  <si>
    <t>海田警察署</t>
    <phoneticPr fontId="2"/>
  </si>
  <si>
    <t>1　道路標示工事仕様書に従い、正確に施工すること。
2　交通誘導は交通規制区間内で行い、安全に配意すること。</t>
  </si>
  <si>
    <t>横断歩道等　実線４５㎝幅</t>
  </si>
  <si>
    <t>溶融式（白）</t>
  </si>
  <si>
    <t>m</t>
  </si>
  <si>
    <t>実線３０㎝幅</t>
  </si>
  <si>
    <t>実線１５㎝幅</t>
  </si>
  <si>
    <t>溶融式（黄）</t>
  </si>
  <si>
    <t>図示</t>
  </si>
  <si>
    <t>自転車マーク</t>
  </si>
  <si>
    <t>個</t>
  </si>
  <si>
    <t>削除</t>
  </si>
  <si>
    <t>超高圧水削除</t>
  </si>
  <si>
    <t>(削)横断歩道　実線（白）</t>
  </si>
  <si>
    <t>広島市安芸区上瀬野金山517番地の1北東角先交差点</t>
  </si>
  <si>
    <t>市道</t>
  </si>
  <si>
    <t>北側4m6縞_x000D_
西側4m3縞</t>
  </si>
  <si>
    <t>261070090_x000D_
(第20-1-4168)</t>
  </si>
  <si>
    <t>(削)停止線　実線（白）</t>
  </si>
  <si>
    <t>北側3m_x000D_
西側2.5m</t>
  </si>
  <si>
    <t>第25-1-0947</t>
  </si>
  <si>
    <t>県道(矢野安浦線)</t>
  </si>
  <si>
    <t>進行方向別（右折）　図示（白）</t>
  </si>
  <si>
    <t>第3通行帯：右（近）_x000D_
第3通行帯：右（遠）</t>
  </si>
  <si>
    <t>進行方向別（直進・左折）　図示（白）</t>
  </si>
  <si>
    <t>第1通行帯：直左（近）_x000D_
第1通行帯：直左（遠）</t>
  </si>
  <si>
    <t>進行方向別（直進）　図示（白）</t>
  </si>
  <si>
    <t>第2通行帯：直（近）_x000D_
第2通行帯：直（遠）</t>
  </si>
  <si>
    <t>第12-10-0069</t>
  </si>
  <si>
    <t>町道</t>
  </si>
  <si>
    <t>安芸郡海田町蟹原2丁目12番18号先交差点</t>
  </si>
  <si>
    <t>止まれ文字　図示（白）</t>
  </si>
  <si>
    <t>縮小上塗施工</t>
  </si>
  <si>
    <t>第12-10-0014</t>
  </si>
  <si>
    <t>安芸郡海田町国信2丁目5番43号北角先交差点</t>
  </si>
  <si>
    <t>停止線　実線（白）</t>
  </si>
  <si>
    <t>停止線２．９ｍ上塗施工</t>
  </si>
  <si>
    <t>第12-10-0470</t>
  </si>
  <si>
    <t>安芸郡海田町砂走15番9-2号先交差点</t>
  </si>
  <si>
    <t>既存削除後縮小施工</t>
  </si>
  <si>
    <t>停止線３．２ｍ上塗施工</t>
  </si>
  <si>
    <t>(削)止まれ文字　図示（白）</t>
  </si>
  <si>
    <t>第12-10-0074</t>
  </si>
  <si>
    <t>安芸郡海田町寺迫2丁目2番59号先交差点</t>
  </si>
  <si>
    <t>停止線道路中央から１．８ｍ上塗施工</t>
  </si>
  <si>
    <t>第20-12-0148</t>
  </si>
  <si>
    <t>安芸郡海田町上市18番11号西先（中店橋北詰交差点）</t>
  </si>
  <si>
    <t>横断歩道　実線（白）</t>
  </si>
  <si>
    <t>3m6縞</t>
  </si>
  <si>
    <t>横断歩道予告　図示（白）</t>
  </si>
  <si>
    <t>西側予告（近）_x000D_
東側予告（近）</t>
  </si>
  <si>
    <t>西側2.2m_x000D_
東側2.5m</t>
  </si>
  <si>
    <t>第12-10-0459</t>
  </si>
  <si>
    <t>安芸郡海田町畝2丁目14番26号南東角交差点</t>
  </si>
  <si>
    <t>停止線２．３ｍ上塗施工</t>
  </si>
  <si>
    <t>第20-12-0801</t>
  </si>
  <si>
    <t>安芸郡海田町中店10番8号先交差点</t>
  </si>
  <si>
    <t>東側予告（近）</t>
  </si>
  <si>
    <t>東側2.8m</t>
  </si>
  <si>
    <t>第12-10-0066</t>
  </si>
  <si>
    <t>安芸郡海田町南幸町1番2号先交差点</t>
  </si>
  <si>
    <t>既存削除後、縮小施工</t>
  </si>
  <si>
    <t>1.7m（マンホール直前に施工）</t>
  </si>
  <si>
    <t>第20-12-0448</t>
  </si>
  <si>
    <t>安芸郡海田町南堀川町5番22号先交差点</t>
  </si>
  <si>
    <t>3m4縞（西端から2縞目を除き更新）</t>
  </si>
  <si>
    <t>南側予告（近）</t>
  </si>
  <si>
    <t>南側2ｍ</t>
  </si>
  <si>
    <t>第20-12-0231</t>
  </si>
  <si>
    <t>安芸郡海田町南堀川町7番37の1号先交差点</t>
  </si>
  <si>
    <t>3m4縞（西端から2縞目以外更新、東端1.3m、西端2m）</t>
  </si>
  <si>
    <t>南側予告（近）_x000D_
南側予告（遠）_x000D_
北側予告（近）</t>
  </si>
  <si>
    <t>南側2ｍ_x000D_
北側1.9ｍ</t>
  </si>
  <si>
    <t>第12-10-0331</t>
  </si>
  <si>
    <t>安芸郡海田町浜角1番17号北東交差点</t>
  </si>
  <si>
    <t>停止線４．３ｍ上塗施工</t>
  </si>
  <si>
    <t>第20-12-0724</t>
  </si>
  <si>
    <t>安芸郡海田町浜角2番1号先交差点</t>
  </si>
  <si>
    <t>４ｍ６縞の内ＪＡ側の１縞を除く５縞上塗更新</t>
  </si>
  <si>
    <t>停止線２．９ｍ上塗更新_x000D_
停止線２．９ｍ上塗更新</t>
  </si>
  <si>
    <t>第7-11-0204</t>
  </si>
  <si>
    <t>県道（瀬野呉線）</t>
  </si>
  <si>
    <t>安芸郡熊野町呉地2丁目11番52号先</t>
  </si>
  <si>
    <t>速度文字（４０）　図示（黄）</t>
  </si>
  <si>
    <t>南東行（署担当者要確認）_x000D_
北東行（署担当者要確認）</t>
  </si>
  <si>
    <t>安芸郡熊野町呉地3丁目3番7号先</t>
  </si>
  <si>
    <t>北西行（署担当者要確認）_x000D_
南東行（署担当者要確認）</t>
  </si>
  <si>
    <t>第12-10-0439</t>
  </si>
  <si>
    <t>安芸郡熊野町初神3丁目24番8号先交差点</t>
  </si>
  <si>
    <t>既存削除後進行道路に対して直角に停止線位置変更、１．５ｍ施工</t>
  </si>
  <si>
    <t>第12-10-0406</t>
  </si>
  <si>
    <t>安芸郡熊野町城之堀2丁目5番13号先交差点</t>
  </si>
  <si>
    <t>停止線１．８ｍ上塗更新</t>
  </si>
  <si>
    <t>第12-10-0441</t>
  </si>
  <si>
    <t>安芸郡熊野町新宮1丁目4番7号先交差点</t>
  </si>
  <si>
    <t>現状の止の最頂部に停止線位置変更、道路中央から１．５ｍ施工</t>
  </si>
  <si>
    <t>第20-12-0208</t>
  </si>
  <si>
    <t>安芸郡熊野町中溝4丁目24番23号先交差点（熊野中学校南東角）</t>
  </si>
  <si>
    <t>3m5縞</t>
  </si>
  <si>
    <t>北側予告（近）_x000D_
北側予告（遠）</t>
  </si>
  <si>
    <t>南側2.7m_x000D_
北側2.6m（東端民家側0.5m削除し2.6mとする）</t>
  </si>
  <si>
    <t>第12-10-0416</t>
  </si>
  <si>
    <t>安芸郡熊野町中溝4丁目7番16号先交差点</t>
  </si>
  <si>
    <t>停止線２．４ｍ上塗施工</t>
  </si>
  <si>
    <t>第12-10-0290</t>
  </si>
  <si>
    <t>安芸郡熊野町東山1番2号先交差点</t>
  </si>
  <si>
    <t>停止線２ｍ上塗更新</t>
  </si>
  <si>
    <t>第12-10-0125</t>
  </si>
  <si>
    <t>安芸郡熊野町萩原10丁目9番34号先交差点</t>
  </si>
  <si>
    <t>既存削除後縮小施工_x000D_
既存削除後縮小施工</t>
  </si>
  <si>
    <t>停止線２ｍ上塗施工_x000D_
停止線２ｍ上塗施工</t>
  </si>
  <si>
    <t>第20-12-0332</t>
  </si>
  <si>
    <t>県道</t>
  </si>
  <si>
    <t>4ｍ8縞中7縞（東側路側内１本を除く）上塗施工</t>
  </si>
  <si>
    <t>北側予告（近）上塗施工_x000D_
北側予告（遠）上塗施工</t>
  </si>
  <si>
    <t>停止線２．９ｍ上塗施工_x000D_
停止線２．９ｍ上塗施工</t>
  </si>
  <si>
    <t>第20-12-0330</t>
  </si>
  <si>
    <t>安芸郡熊野町萩原8丁目10番32号先</t>
  </si>
  <si>
    <t>4ｍ7縞中5縞（西（ラーメン屋）側から1、6本目を除く）上塗施工</t>
  </si>
  <si>
    <t>南側予告（近）上塗施工_x000D_
南側予告（遠）上塗施工_x000D_
北側予告（近）上塗施工_x000D_
北側予告（遠）上塗施工</t>
  </si>
  <si>
    <t>第12-10-0124</t>
  </si>
  <si>
    <t>安芸郡熊野町萩原8丁目10番32号先交差点</t>
  </si>
  <si>
    <t>停止線３ｍ上塗施工</t>
  </si>
  <si>
    <t>第9-19-0015</t>
  </si>
  <si>
    <t>安芸郡熊野町萩原8丁目12番16号先から同町8番69号先までの間</t>
  </si>
  <si>
    <t>はみ出し通行禁止　実線（黄）</t>
  </si>
  <si>
    <t>530m</t>
  </si>
  <si>
    <t>第20-12-0737</t>
  </si>
  <si>
    <t>安芸郡熊野町萩原8丁目9番1号先交差点</t>
  </si>
  <si>
    <t>4ｍ6縞中4縞（上下線道路端から２本目を除く）上塗施工_x000D_
10縞中6縞（両端の短い４本を除く）上塗施工</t>
  </si>
  <si>
    <t>北側予告（近）上塗施工_x000D_
北側予告（遠）上塗施工_x000D_
南側予告（近）上塗施工_x000D_
南側予告（遠）上塗施工</t>
  </si>
  <si>
    <t>南側停止線２．９ｍ上塗施工_x000D_
北側停止線２．９ｍ上塗施工_x000D_
東側停止線２ｍ上塗施工</t>
  </si>
  <si>
    <t>第20-1-3385</t>
  </si>
  <si>
    <t>一般県道</t>
  </si>
  <si>
    <t>広島市安芸区阿戸町2,573番地1南西方45メートル先交差点（小澤橋東詰）</t>
  </si>
  <si>
    <t>南東側予告（近）</t>
  </si>
  <si>
    <t>南東側予告（遠）_x000D_
北西側予告（近）_x000D_
北西側予告（遠）</t>
  </si>
  <si>
    <t>第9-7-0046</t>
  </si>
  <si>
    <t>広島市安芸区阿戸町2,597番地3先（長戸路橋（東）交差点）から同町2,502番地先までの間</t>
  </si>
  <si>
    <t>600m、終点目標：横断歩道</t>
  </si>
  <si>
    <t>広島市安芸区阿戸町2,597番地3先（長戸路橋（東）交差点内）</t>
  </si>
  <si>
    <t>(削)はみ出し通行禁止　実線（黄）</t>
  </si>
  <si>
    <t>交差点内のゼブラゾーン黄実線10m削除後、白実線復旧</t>
  </si>
  <si>
    <t>広島市安芸区阿戸町2597番地3先（長戸路橋（東）交差点）</t>
  </si>
  <si>
    <t>その他　線</t>
  </si>
  <si>
    <t>広島市安芸区阿戸町338番地4先から同町2,017番地北東方380メートル先までの間</t>
  </si>
  <si>
    <t>800m、起点目標：ラーメン山創東側横断歩道、終点目標：東広島行法面前設置の40・駐車禁止標識</t>
  </si>
  <si>
    <t>第20-1-5791</t>
  </si>
  <si>
    <t>国道2号</t>
  </si>
  <si>
    <t>広島市安芸区上瀬野町1番地80南西方100メートル先（上瀬野交差点）</t>
  </si>
  <si>
    <t>東側5.2m（既存削除し2m下げた位置に塗替）</t>
  </si>
  <si>
    <t>第20-1-4165</t>
  </si>
  <si>
    <t>広島市安芸区上瀬野南2丁目15番1号先交差点</t>
  </si>
  <si>
    <t>3m12縞・2.2m1縞・1.3m1縞</t>
  </si>
  <si>
    <t>東側3.1m</t>
  </si>
  <si>
    <t>第20-1-5459</t>
  </si>
  <si>
    <t>広島市安芸区瀬野西1丁目38番1号先（みどり坂小学校西門前）</t>
  </si>
  <si>
    <t>北側予告(近)_x000D_
北側予告(遠)_x000D_
南側予告(近)_x000D_
南側予告(遠)</t>
  </si>
  <si>
    <t>北側2.6m_x000D_
南側2.6m</t>
  </si>
  <si>
    <t>第20-1-4583</t>
  </si>
  <si>
    <t>広島市安芸区瀬野西1丁目5番南東角先交差点</t>
  </si>
  <si>
    <t>北側3m10縞（西端から2〜6、10〜14縞を更新）_x000D_
西側4m7縞_x000D_
東側4m7縞</t>
  </si>
  <si>
    <t>西側予告（近）</t>
  </si>
  <si>
    <t>北側2.8m_x000D_
東側3m_x000D_
西側3m</t>
  </si>
  <si>
    <t>第20-1-4887</t>
  </si>
  <si>
    <t>広島市安芸区瀬野西2丁目17番先（みどり中街駅前交差点）</t>
  </si>
  <si>
    <t>東側４ｍ縞９本、上塗更新_x000D_
北側４ｍ７縞中両端の短い２縞削除、５縞上塗更新</t>
  </si>
  <si>
    <t>標準上塗更新_x000D_
標準上塗更新_x000D_
標準上塗更新_x000D_
標準上塗更新</t>
  </si>
  <si>
    <t>東側３ｍ上塗更新_x000D_
西側３ｍ上塗更新_x000D_
北側停止線２．３ｍ施工</t>
  </si>
  <si>
    <t>第20-1-5125</t>
  </si>
  <si>
    <t>広島市安芸区瀬野西3丁目7番北角先交差点</t>
  </si>
  <si>
    <t>北側4m8縞（東端１縞を除き更新）_x000D_
南側4m9縞_x000D_
東側3m7縞_x000D_
西側3m7縞</t>
  </si>
  <si>
    <t>東側予告（近）_x000D_
東側予告（遠）_x000D_
西側予告（近）_x000D_
西側予告（遠）</t>
  </si>
  <si>
    <t>北側3m_x000D_
南側3m_x000D_
東側3m_x000D_
西側2.5m</t>
  </si>
  <si>
    <t>第20-1-5460</t>
  </si>
  <si>
    <t>広島市安芸区瀬野西5丁目26番北西角先交差点</t>
  </si>
  <si>
    <t>東側3m7縞</t>
  </si>
  <si>
    <t>東側予告（近）_x000D_
東側予告（遠）</t>
  </si>
  <si>
    <t>東側3m</t>
  </si>
  <si>
    <t>第20-1-5638</t>
  </si>
  <si>
    <t>広島市安芸区船越南1丁目6番7号南東側先</t>
  </si>
  <si>
    <t>西側予告（近）上塗施工_x000D_
西側予告（遠）上塗施工</t>
  </si>
  <si>
    <t>第20-1-1860</t>
  </si>
  <si>
    <t>広島市安芸区船越南1丁目6番先</t>
  </si>
  <si>
    <t>４ｍ７縞上塗更新</t>
  </si>
  <si>
    <t>北側標準上塗更新_x000D_
北側標準上塗更新</t>
  </si>
  <si>
    <t>南側２．８ｍ上塗更新_x000D_
北側２．８ｍ上塗更新</t>
  </si>
  <si>
    <t>第12-1-3553</t>
  </si>
  <si>
    <t>広島市安芸区船越南3丁目21番29号北東交差点</t>
  </si>
  <si>
    <t>停止線２．６ｍ上塗施工</t>
  </si>
  <si>
    <t>第12-1-3691</t>
  </si>
  <si>
    <t>広島市安芸区矢野西3丁目33番5号先交差点</t>
  </si>
  <si>
    <t>停止線２．３ｍ施工</t>
  </si>
  <si>
    <t>第12-1-2824</t>
  </si>
  <si>
    <t>広島市安芸区矢野西3丁目49番北角先交差点</t>
  </si>
  <si>
    <t>縮小</t>
  </si>
  <si>
    <t>2.5m</t>
  </si>
  <si>
    <t>第18-1-0488</t>
  </si>
  <si>
    <t>広島市安芸区矢野東5丁目21番15号先</t>
  </si>
  <si>
    <t>東側1.5m_x000D_
西側1.2m</t>
  </si>
  <si>
    <t>第20-1-5464</t>
  </si>
  <si>
    <t>広島市安芸区矢野東5丁目2番24号先（新真地橋北詰）</t>
  </si>
  <si>
    <t>北西側3m（署担当者要確認）</t>
  </si>
  <si>
    <t>第20-1-4002</t>
  </si>
  <si>
    <t>広島市安芸区矢野南1丁目17番3号先（矢野町小越交差点）</t>
  </si>
  <si>
    <t>北東側4m9縞（北西端1縞を除き更新）</t>
  </si>
  <si>
    <t>北東側3m</t>
  </si>
  <si>
    <t>呉市音戸町藤脇2丁目4番北角先交差点</t>
  </si>
  <si>
    <t>呉市警固屋2丁目6番38号先交差点</t>
  </si>
  <si>
    <t>呉市警固屋4丁目2番26号先交差点</t>
  </si>
  <si>
    <t>呉市警固屋4丁目2番30号先交差点</t>
  </si>
  <si>
    <t>呉市警固屋4丁目3番1号先交差点</t>
  </si>
  <si>
    <t>呉市警固屋4丁目3番5号先交差点</t>
  </si>
  <si>
    <t>呉市倉橋町10,212番地先交差点</t>
  </si>
  <si>
    <t>(削)横断歩道予告　図示（白）</t>
  </si>
  <si>
    <t>第12-2-0834</t>
  </si>
  <si>
    <t>呉市焼山桜ケ丘3丁目3番22号先交差点</t>
  </si>
  <si>
    <t>既存削除後縮小版施工</t>
  </si>
  <si>
    <t>第12-2-0835</t>
  </si>
  <si>
    <t>呉市焼山政畝1丁目1番1号先交差点</t>
  </si>
  <si>
    <t>南側既存削除後縮小版施工_x000D_
北側既存削除後縮小版施工</t>
  </si>
  <si>
    <t>南側2.5m_x000D_
北側2m</t>
  </si>
  <si>
    <t>第12-2-0836</t>
  </si>
  <si>
    <t>呉市焼山政畝1丁目2番1号先交差点</t>
  </si>
  <si>
    <t>第12-2-0837</t>
  </si>
  <si>
    <t>呉市焼山政畝1丁目2番2号先交差点</t>
  </si>
  <si>
    <t>第20-2-0586</t>
  </si>
  <si>
    <t>呉市焼山政畝1丁目3番17号先交差点</t>
  </si>
  <si>
    <t>西側4m1縞(北から2)</t>
  </si>
  <si>
    <t>西側2個_x000D_
東側2個</t>
  </si>
  <si>
    <t>東側2.5m_x000D_
西側2.5m</t>
  </si>
  <si>
    <t>第20-2-0259</t>
  </si>
  <si>
    <t>呉市焼山政畝1丁目3番22号先交差点</t>
  </si>
  <si>
    <t>北東側4m2縞(両端)_x000D_
西側4m2縞(北から5,6)</t>
  </si>
  <si>
    <t>北東側2個_x000D_
西側2個</t>
  </si>
  <si>
    <t>北東側2.5m</t>
  </si>
  <si>
    <t>第12-2-1012</t>
  </si>
  <si>
    <t>呉市焼山政畝1丁目6番20号先交差点</t>
  </si>
  <si>
    <t>第20-2-0655</t>
  </si>
  <si>
    <t>北東側4m6縞_x000D_
南西側4m6縞</t>
  </si>
  <si>
    <t>北東側2個_x000D_
南西側2個</t>
  </si>
  <si>
    <t>北東側(北)2.5m_x000D_
北東側(南)2.5m_x000D_
南西側(南)2.5m_x000D_
南西側(北)2.5m</t>
  </si>
  <si>
    <t>第12-2-1011</t>
  </si>
  <si>
    <t>呉市焼山政畝2丁目10番13号先交差点</t>
  </si>
  <si>
    <t>通常版施工</t>
  </si>
  <si>
    <t>第12-2-1010</t>
  </si>
  <si>
    <t>呉市焼山政畝2丁目11番4号先交差点</t>
  </si>
  <si>
    <t>第20-2-0200</t>
  </si>
  <si>
    <t>呉市焼山政畝2丁目11番5号先</t>
  </si>
  <si>
    <t>南側2.5m_x000D_
東側2m_x000D_
西側2m</t>
  </si>
  <si>
    <t>第20-2-0587</t>
  </si>
  <si>
    <t>呉市焼山政畝2丁目1番6号先交差点</t>
  </si>
  <si>
    <t>東側2個_x000D_
西側1個(内)</t>
  </si>
  <si>
    <t>第12-2-1310</t>
  </si>
  <si>
    <t>呉市焼山政畝2丁目6番21号先交差点</t>
  </si>
  <si>
    <t>西側既存削除後縮小版施工_x000D_
東側既存削除後縮小版施工</t>
  </si>
  <si>
    <t>西側3m_x000D_
東側3m</t>
  </si>
  <si>
    <t>第20-2-0654</t>
  </si>
  <si>
    <t>呉市焼山政畝2丁目7番16号先交差点</t>
  </si>
  <si>
    <t>南側3m4縞(西から2-5)、2m1縞(西から1)_x000D_
西側3m5縞_x000D_
東側3m5縞(北から2-6)_x000D_
北側3m5縞</t>
  </si>
  <si>
    <t>南側2個_x000D_
西側2個_x000D_
東側2個_x000D_
北側2個</t>
  </si>
  <si>
    <t>南側2m_x000D_
西側2m_x000D_
東側2m_x000D_
北側2m</t>
  </si>
  <si>
    <t>第20-2-0660</t>
  </si>
  <si>
    <t>呉市焼山政畝2丁目7番5号先交差点</t>
  </si>
  <si>
    <t>東側4m5縞_x000D_
南側4m4縞(西から2-5)、2m1縞(西から1)_x000D_
西側4m5縞_x000D_
北側4m5縞</t>
  </si>
  <si>
    <t>東側1個（内)_x000D_
南側1個(外)_x000D_
西側2個_x000D_
北側2個</t>
  </si>
  <si>
    <t>東側2m_x000D_
南側2m_x000D_
西側2m_x000D_
北側2m</t>
  </si>
  <si>
    <t>第12-2-1013</t>
  </si>
  <si>
    <t>呉市焼山政畝2丁目9番1号先交差点</t>
  </si>
  <si>
    <t>第20-2-1396</t>
  </si>
  <si>
    <t>呉市焼山政畝3丁目1番13号先交差点</t>
  </si>
  <si>
    <t>西側3m4縞(北から2-5)、2m1縞(北から6)、1m1縞(北から1)</t>
  </si>
  <si>
    <t>西側2個</t>
  </si>
  <si>
    <t>第12-2-1007</t>
  </si>
  <si>
    <t>呉市焼山政畝3丁目1番17号先交差点</t>
  </si>
  <si>
    <t>西側通常版施工_x000D_
東側通常版施工</t>
  </si>
  <si>
    <t>西側2m_x000D_
東側2m</t>
  </si>
  <si>
    <t>第20-2-0656</t>
  </si>
  <si>
    <t>3m3縞(西から1-3)</t>
  </si>
  <si>
    <t>南側2個_x000D_
北側2個</t>
  </si>
  <si>
    <t>南側2.5m</t>
  </si>
  <si>
    <t>1m6縞(交差点内側）削除</t>
  </si>
  <si>
    <t>第12-2-1009</t>
  </si>
  <si>
    <t>呉市焼山政畝3丁目1番24号先交差点</t>
  </si>
  <si>
    <t>縮小版施工</t>
  </si>
  <si>
    <t>第12-2-1008</t>
  </si>
  <si>
    <t>呉市焼山政畝3丁目7番3号先交差点</t>
  </si>
  <si>
    <t>呉市焼山政畝3丁目7番9号先</t>
  </si>
  <si>
    <t>白色実線(中央線)1m新設</t>
  </si>
  <si>
    <t>第20-2-0197</t>
  </si>
  <si>
    <t>呉市焼山中央1丁目6番2号先</t>
  </si>
  <si>
    <t>4m7縞</t>
  </si>
  <si>
    <t>北側2個</t>
  </si>
  <si>
    <t>南側2.5m_x000D_
北側2.5m</t>
  </si>
  <si>
    <t>第20-2-0751</t>
  </si>
  <si>
    <t>呉市焼山東1丁目15番7号先交差点</t>
  </si>
  <si>
    <t>西側4m3縞(北から1-3)_x000D_
東側4m3縞(北から1-3)</t>
  </si>
  <si>
    <t>西側1個(外)</t>
  </si>
  <si>
    <t>西側3ｍ</t>
  </si>
  <si>
    <t>第20-2-0749</t>
  </si>
  <si>
    <t>呉市焼山東1丁目2番4号先交差点</t>
  </si>
  <si>
    <t>南東側2個_x000D_
西側2個</t>
  </si>
  <si>
    <t>南東側2m_x000D_
西側2m_x000D_
北側2m</t>
  </si>
  <si>
    <t>第12-2-1175</t>
  </si>
  <si>
    <t>呉市焼山東1丁目2番5号先交差点</t>
  </si>
  <si>
    <t>通常版施工(“まれ”のみ)</t>
  </si>
  <si>
    <t>第20-2-0393</t>
  </si>
  <si>
    <t>呉市焼山東1丁目3番17号先交差点</t>
  </si>
  <si>
    <t>北西側1個(外)</t>
  </si>
  <si>
    <t>北西側2.5m</t>
  </si>
  <si>
    <t>第20-2-0754</t>
  </si>
  <si>
    <t>呉市焼山東1丁目5番14号先交差点</t>
  </si>
  <si>
    <t>北側2個_x000D_
南側1個(内)</t>
  </si>
  <si>
    <t>第12-2-1174</t>
  </si>
  <si>
    <t>呉市焼山東1丁目5番7号先交差点</t>
  </si>
  <si>
    <t>北側通常版施工(“まれ”のみ)_x000D_
南側通常版施工(“まれ”のみ)</t>
  </si>
  <si>
    <t>第12-2-1176</t>
  </si>
  <si>
    <t>呉市焼山東1丁目6番7号先交差点</t>
  </si>
  <si>
    <t>第20-2-0639</t>
  </si>
  <si>
    <t>呉市焼山東2丁目12番1号先交差点</t>
  </si>
  <si>
    <t>北側3m6縞(東から2-7)、1m1縞(東から1)_x000D_
南側3m6縞(東から2-7)、1m1縞(東から1)</t>
  </si>
  <si>
    <t>北側2個_x000D_
南側2個</t>
  </si>
  <si>
    <t>北側3m_x000D_
南側3m</t>
  </si>
  <si>
    <t>第20-2-0395</t>
  </si>
  <si>
    <t>呉市焼山東2丁目12番6号先</t>
  </si>
  <si>
    <t>北側1個(内)_x000D_
南側2個</t>
  </si>
  <si>
    <t>第20-2-0507</t>
  </si>
  <si>
    <t>呉市焼山東2丁目2番6号先（第3団地呉市保育所前）</t>
  </si>
  <si>
    <t>南側2個_x000D_
北側1個(外)</t>
  </si>
  <si>
    <t>第20-2-0508</t>
  </si>
  <si>
    <t>呉市焼山東2丁目3番10号先交差点</t>
  </si>
  <si>
    <t>東側4m2縞(北から1-2)_x000D_
西側2m4縞(北から1-4)、4m1縞(北から5)_x000D_
南側4m3縞(東から1-3)</t>
  </si>
  <si>
    <t>北側2個_x000D_
東側2個(既存削除後縮小版施工)_x000D_
西側2個_x000D_
南側2個</t>
  </si>
  <si>
    <t>第12-2-1170</t>
  </si>
  <si>
    <t>呉市焼山東2丁目5番10号先交差点</t>
  </si>
  <si>
    <t>第20-2-0745</t>
  </si>
  <si>
    <t>呉市焼山東2丁目5番20号先交差点</t>
  </si>
  <si>
    <t>北西側1個(外)_x000D_
南東側1個(内)</t>
  </si>
  <si>
    <t>第12-2-1171</t>
  </si>
  <si>
    <t>呉市焼山東2丁目6番13号先交差点</t>
  </si>
  <si>
    <t>第12-2-1167</t>
  </si>
  <si>
    <t>呉市焼山東2丁目7番13号先交差点</t>
  </si>
  <si>
    <t>第20-2-0747</t>
  </si>
  <si>
    <t>呉市焼山東2丁目7番24号先交差点</t>
  </si>
  <si>
    <t>北側4m4縞(東から2-5)、2m1縞(東から1）_x000D_
東側4m6縞_x000D_
南側4m3縞(東から1-3)</t>
  </si>
  <si>
    <t>北側1個(内)</t>
  </si>
  <si>
    <t>北側3m_x000D_
東側2.5m</t>
  </si>
  <si>
    <t>第20-2-0506</t>
  </si>
  <si>
    <t>呉市焼山東2丁目8番1号先交差点</t>
  </si>
  <si>
    <t>北側4m6縞(東から2-7)、2m1縞(東から1)_x000D_
東側3m1縞(北から1)、4m5縞(北から2-6)_x000D_
西側4m6縞</t>
  </si>
  <si>
    <t>北側1個(内)_x000D_
西側1個(内)</t>
  </si>
  <si>
    <t>北側3m_x000D_
東側2.5m_x000D_
西側2.5m_x000D_
南側3m</t>
  </si>
  <si>
    <t>第20-2-0738</t>
  </si>
  <si>
    <t>呉市焼山東3丁目2番7号先交差点</t>
  </si>
  <si>
    <t>東側2.5m</t>
  </si>
  <si>
    <t>第12-2-1155</t>
  </si>
  <si>
    <t>呉市焼山東3丁目3番4号先交差点</t>
  </si>
  <si>
    <t>第20-2-0740</t>
  </si>
  <si>
    <t>呉市焼山東3丁目4番5号先交差点</t>
  </si>
  <si>
    <t>北側4m7縞(東から1-7)、2m1縞(東から8)_x000D_
東側4m5縞(北から2-6)、2m1縞(北から1)_x000D_
西側4m6縞</t>
  </si>
  <si>
    <t>北側1個(外)_x000D_
東側1個(内)_x000D_
西側2個</t>
  </si>
  <si>
    <t>北側3m_x000D_
東側2.5m_x000D_
西側3m</t>
  </si>
  <si>
    <t>第20-2-0984</t>
  </si>
  <si>
    <t>呉市宝町2番23号先（宝町2番交差点）</t>
  </si>
  <si>
    <t>北西側4m5縞（北東から1〜4縞、7縞）、3.5m1縞（北東から9縞）_x000D_
北東側4m10縞、2m1縞（北西から1縞目）_x000D_
南東側4m9縞_x000D_
南西側4m6縞,、3m1縞（南東から6縞）2.5m（北西から1縞）</t>
  </si>
  <si>
    <t>北東側停止線3m</t>
  </si>
  <si>
    <t>第20-2-0957</t>
  </si>
  <si>
    <t>呉市宝町3番36号先（堺川踏切（南）交差点）</t>
  </si>
  <si>
    <t>北西側4m3縞、（北東から1.4.9縞）</t>
  </si>
  <si>
    <t>北西側停止線3m</t>
  </si>
  <si>
    <t>第20-2-0201</t>
  </si>
  <si>
    <t>呉市宝町3番南角先（中央桟橋（北）交差点）</t>
  </si>
  <si>
    <t>北西側4m7縞_x000D_
南西側4m11縞、1.5m1縞（南西から1縞目）_x000D_
北東側4m10縞、3.2m2縞（北西から1.3縞）</t>
  </si>
  <si>
    <t>北西側停止線3m_x000D_
南西側停止線3m_x000D_
北東側停止線6m</t>
  </si>
  <si>
    <t>第20-2-0973</t>
  </si>
  <si>
    <t>呉市宝町4番44号北東方25メートル先交差点（呉中央桟橋ターミナル駐車場東角）</t>
  </si>
  <si>
    <t>西側4m5縞、3.2m1縞（北から1縞目）、2.5m1縞（北から7縞目）</t>
  </si>
  <si>
    <t>第20-2-1345</t>
  </si>
  <si>
    <t>その他</t>
  </si>
  <si>
    <t>呉市宝町4番45号先（呉中央桟橋前広場駐車場北角）</t>
  </si>
  <si>
    <t>4m8縞、3.8m1縞（西から1縞目）</t>
  </si>
  <si>
    <t>中央線　実線（白）</t>
  </si>
  <si>
    <t>呉市郷原学びの丘1丁目4番南西角先から同市川尻町板休5,503番地199北東方110メートル先までの間</t>
  </si>
  <si>
    <t>その他の道路</t>
  </si>
  <si>
    <t>始点から250ｍ_x000D_
赤色表示400付近から北東方に350m_x000D_
終点から北方に60ｍ_x000D_
赤色表示1100東方40メートル先から東方に5m26本_x000D_
赤色表示3500付近5m5本_x000D_
赤色表示3900付近から南東方に600m</t>
  </si>
  <si>
    <t>261110034_x000D_
(第21-6-0009)</t>
  </si>
  <si>
    <t>呉市郷原町8156番地1先</t>
  </si>
  <si>
    <t>国道375号</t>
  </si>
  <si>
    <t>設置位置別途指示</t>
  </si>
  <si>
    <t>261110032_x000D_
(第20-2-1470)</t>
  </si>
  <si>
    <t>南側2箇所_x000D_
北側3箇所</t>
  </si>
  <si>
    <t>南側3m_x000D_
北側3m</t>
  </si>
  <si>
    <t>呉市広古新開8丁目27番南角先交差点</t>
  </si>
  <si>
    <t>南西側</t>
  </si>
  <si>
    <t>261110032_x000D_
(第12-2-2090)</t>
  </si>
  <si>
    <t>南西側　2.7m_x000D_
北東側　2.7m</t>
  </si>
  <si>
    <t>停止禁止部分　枠　実線（白）</t>
  </si>
  <si>
    <t>呉市川尻町西1丁目1番19号先（呉市東消防署川尻出張所前）</t>
  </si>
  <si>
    <t>国道185号</t>
  </si>
  <si>
    <t>南西行車線のみ。歩車境界低ブロック北東端から10ｍで施工</t>
  </si>
  <si>
    <t>261110030_x000D_
(第27-2-0040)</t>
  </si>
  <si>
    <t>呉市川尻町西1丁目1番1号先</t>
  </si>
  <si>
    <t>261110030_x000D_
(第9-5-0001)</t>
  </si>
  <si>
    <t>(削)停止禁止部分　枠　実線（白）</t>
  </si>
  <si>
    <t>呉市川尻町西1丁目1番1号先（呉市東消防署川尻出張所前）</t>
  </si>
  <si>
    <t>排水性舗装 ウォータージェットで削除</t>
  </si>
  <si>
    <t>第12-2-2046</t>
  </si>
  <si>
    <t>呉市安浦町中央5丁目12番50号先交差点</t>
  </si>
  <si>
    <t>南側 削除後縮小で更新_x000D_
北側</t>
  </si>
  <si>
    <t>南側 3m_x000D_
北側 3m</t>
  </si>
  <si>
    <t>第20-2-1303</t>
  </si>
  <si>
    <t>呉市安浦町中央5丁目1番37号先交差点</t>
  </si>
  <si>
    <t>北側 3m7縞　点字ブロックに合わせて施工_x000D_
東側横断歩道　北側1縞と北側１０縞目は1.5ｍ　北側2-9縞西端から3mで更新</t>
  </si>
  <si>
    <t>北・南・東側 各2箇所</t>
  </si>
  <si>
    <t>北側 3m_x000D_
南側 3.5m_x000D_
東側 南端から3m</t>
  </si>
  <si>
    <t>第20-2-1301</t>
  </si>
  <si>
    <t>呉市安浦町中央5丁目3番19号先交差点</t>
  </si>
  <si>
    <t>西側 3m6縞</t>
  </si>
  <si>
    <t>西側2箇所</t>
  </si>
  <si>
    <t>西側 3m</t>
  </si>
  <si>
    <t>第20-2-1354</t>
  </si>
  <si>
    <t>呉市安浦町中央6丁目2番南角先交差点</t>
  </si>
  <si>
    <t>西側 4m、南端から9縞_x000D_
南側 4m、西端から10縞_x000D_
東側 4m12縞分_x000D_
北側 4m、西端から10縞</t>
  </si>
  <si>
    <t>西側 3m_x000D_
南側 3.2m_x000D_
北側 3.3m</t>
  </si>
  <si>
    <t>第20-2-1331</t>
  </si>
  <si>
    <t>呉市安浦町中央ハイツ1番6号先交差点</t>
  </si>
  <si>
    <t>北西側 3m7縞_x000D_
南東側 3m7縞</t>
  </si>
  <si>
    <t>北西側2箇所_x000D_
南東側2箇所</t>
  </si>
  <si>
    <t>北西側3m_x000D_
南東側3m</t>
  </si>
  <si>
    <t>第20-2-1032</t>
  </si>
  <si>
    <t>呉市下蒲刈町下島1,654番地1先（一の字橋南詰交差点）</t>
  </si>
  <si>
    <t>3m11縞</t>
  </si>
  <si>
    <t>南東側(近)_x000D_
南東側(遠)</t>
  </si>
  <si>
    <t>第24の2-2-0280</t>
  </si>
  <si>
    <t>自転車横断帯　自転車マーク</t>
  </si>
  <si>
    <t>両端2箇所</t>
  </si>
  <si>
    <t>自転車横断帯　実線（白）</t>
  </si>
  <si>
    <t>15ｍ/13ｍ</t>
  </si>
  <si>
    <t>第12-2-1695</t>
  </si>
  <si>
    <t>呉市下蒲刈町下島2,176番地25先交差点</t>
  </si>
  <si>
    <t>8m</t>
  </si>
  <si>
    <t>第20-2-1335</t>
  </si>
  <si>
    <t>北西側 3m10縞_x000D_
西側 3m11縞</t>
  </si>
  <si>
    <t>西(近)_x000D_
西(遠)_x000D_
北西側(遠)_x000D_
東側(近)_x000D_
東側(遠)</t>
  </si>
  <si>
    <t>北西側 3m_x000D_
西側 6m_x000D_
東側 3m</t>
  </si>
  <si>
    <t>第20-2-1033</t>
  </si>
  <si>
    <t>呉市下蒲刈町下島3,062番地2先交差点</t>
  </si>
  <si>
    <t>北側2箇所</t>
  </si>
  <si>
    <t>第20-2-1031</t>
  </si>
  <si>
    <t>呉市下蒲刈町下島72番地先（見戸代交差点）</t>
  </si>
  <si>
    <t>北側 3.8m西から1-3、5-9、11,12縞更新_x000D_
東側 3.8m15縞更新_x000D_
南側 3.8m12縞_x000D_
西側 3.8m南から1-4,6縞更新</t>
  </si>
  <si>
    <t>東側 4m_x000D_
南側 6m</t>
  </si>
  <si>
    <t>第24の2-2-0279</t>
  </si>
  <si>
    <t>各横断帯両端に各１箇所、計8箇所</t>
  </si>
  <si>
    <t>北側 9m/8m　一部更新_x000D_
東側 13ｍ/15ｍ_x000D_
南側 12m,/13m_x000D_
西側 7m/7m</t>
  </si>
  <si>
    <t>第20-2-1370</t>
  </si>
  <si>
    <t>呉市蒲刈町向985番地1先</t>
  </si>
  <si>
    <t>3m7縞</t>
  </si>
  <si>
    <t>西側(近)_x000D_
西側(遠)_x000D_
東側(近)</t>
  </si>
  <si>
    <t>西側 3m_x000D_
東側 3m</t>
  </si>
  <si>
    <t>第20-2-1255</t>
  </si>
  <si>
    <t>呉市蒲刈町大浦1,605番地1先（恋ヶ浜海水浴場北側交差点）</t>
  </si>
  <si>
    <t>3m7縞 各縞南端から3mで施工</t>
  </si>
  <si>
    <t>南東側2箇所</t>
  </si>
  <si>
    <t>第12-2-2066</t>
  </si>
  <si>
    <t>呉市蒲刈町大浦2,443番地1先交差点</t>
  </si>
  <si>
    <t>第20-2-1383</t>
  </si>
  <si>
    <t>南側 4m9縞</t>
  </si>
  <si>
    <t>東側2箇所_x000D_
西側2箇所_x000D_
南側2箇所</t>
  </si>
  <si>
    <t>西側第一車線 3m_x000D_
南側 3m</t>
  </si>
  <si>
    <t>第24の2-2-0323</t>
  </si>
  <si>
    <t>南側 2箇所_x000D_
東側 2箇所</t>
  </si>
  <si>
    <t>南側 22m_x000D_
東側 25ｍ</t>
  </si>
  <si>
    <t>第12-2-1405</t>
  </si>
  <si>
    <t>呉市仁方町76番地1西方170メートル先交差点</t>
  </si>
  <si>
    <t>第20-2-1056</t>
  </si>
  <si>
    <t>呉市川尻町小仁方1丁目26番先（小仁方バス停前交差点）</t>
  </si>
  <si>
    <t>4m14縞</t>
  </si>
  <si>
    <t>西側5.8ｍ_x000D_
東側3.5ｍ</t>
  </si>
  <si>
    <t>第20-2-1049</t>
  </si>
  <si>
    <t>呉市川尻町西2丁目2番13号先（川尻港前交差点）</t>
  </si>
  <si>
    <t>南西行側　横断歩道から1.5m先に移設。排水性舗装、ウォータージェットで削除</t>
  </si>
  <si>
    <t>第20-2-1063</t>
  </si>
  <si>
    <t>呉市川尻町西6丁目3番31号先（川尻町岩戸交差点）</t>
  </si>
  <si>
    <t>西端から1-4縞目更新</t>
  </si>
  <si>
    <t>第12-2-1715</t>
  </si>
  <si>
    <t>呉市川尻町東2丁目16番北東角先交差点</t>
  </si>
  <si>
    <t>第12-2-1718</t>
  </si>
  <si>
    <t>呉市川尻町東4丁目1番22号先交差点</t>
  </si>
  <si>
    <t>北西側 削除後縮小で更新_x000D_
南東側 削除後縮小で更新</t>
  </si>
  <si>
    <t>北西側2.7m_x000D_
南東側2.7m</t>
  </si>
  <si>
    <t>第20-2-1333</t>
  </si>
  <si>
    <t>呉市豊浜町豊島2,244番地12先交差点（豊浜桟橋西）</t>
  </si>
  <si>
    <t>南側　3m6縞</t>
  </si>
  <si>
    <t>南側　2.7ｍ</t>
  </si>
  <si>
    <t>東側　3m9縞</t>
  </si>
  <si>
    <t>東側</t>
  </si>
  <si>
    <t>8-11</t>
    <phoneticPr fontId="2"/>
  </si>
  <si>
    <t>令和 8 年 7 月</t>
    <phoneticPr fontId="2"/>
  </si>
  <si>
    <t>広島市安芸区上瀬野金山ほか道路標示工事</t>
    <rPh sb="13" eb="19">
      <t>ドウロヒョウジコウジ</t>
    </rPh>
    <phoneticPr fontId="2"/>
  </si>
  <si>
    <t>契約日の翌日から令和8年1２月25日までの間</t>
    <phoneticPr fontId="2"/>
  </si>
  <si>
    <t xml:space="preserve">        塗装工</t>
    <phoneticPr fontId="2"/>
  </si>
  <si>
    <t xml:space="preserve">        別添のとおり</t>
    <phoneticPr fontId="2"/>
  </si>
  <si>
    <t>国道185号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</si>
</sst>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¥&quot;#,##0_);\(&quot;¥&quot;#,##0\)"/>
    <numFmt numFmtId="176" formatCode="#,##0_ "/>
    <numFmt numFmtId="177" formatCode="0_);[Red]\(0\)"/>
    <numFmt numFmtId="178" formatCode="#,##0.00_ "/>
    <numFmt numFmtId="179" formatCode="#,##0.0_ "/>
    <numFmt numFmtId="180" formatCode="0_ "/>
    <numFmt numFmtId="181" formatCode="#,##0_);[Red]\(#,##0\)"/>
    <numFmt numFmtId="182" formatCode="[$-411]ggge&quot;年&quot;m&quot;月&quot;d&quot;日&quot;;@"/>
    <numFmt numFmtId="183" formatCode="#,##0&quot;－&quot;"/>
    <numFmt numFmtId="184" formatCode="&quot;第&quot;0&quot;回&quot;"/>
    <numFmt numFmtId="185" formatCode="&quot;W=&quot;0&quot;cm&quot;"/>
    <numFmt numFmtId="186" formatCode="&quot;W=&quot;@&quot;cm&quot;"/>
    <numFmt numFmtId="187" formatCode="#,##0.0_);[Red]\(#,##0.0\)"/>
    <numFmt numFmtId="188" formatCode="\(@\)"/>
    <numFmt numFmtId="189" formatCode="\№####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24"/>
      <name val="ＭＳ Ｐ明朝"/>
      <family val="1"/>
      <charset val="128"/>
    </font>
    <font>
      <sz val="16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0"/>
      <name val="ＭＳ 明朝"/>
      <family val="1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3" fillId="0" borderId="0"/>
    <xf numFmtId="0" fontId="17" fillId="0" borderId="0"/>
    <xf numFmtId="0" fontId="17" fillId="0" borderId="0"/>
    <xf numFmtId="5" fontId="17" fillId="0" borderId="0" applyFill="0" applyBorder="0" applyProtection="0"/>
    <xf numFmtId="0" fontId="14" fillId="0" borderId="1"/>
    <xf numFmtId="49" fontId="23" fillId="0" borderId="0"/>
    <xf numFmtId="38" fontId="1" fillId="0" borderId="0" applyFont="0" applyFill="0" applyBorder="0" applyAlignment="0" applyProtection="0"/>
    <xf numFmtId="0" fontId="17" fillId="0" borderId="2"/>
    <xf numFmtId="0" fontId="24" fillId="0" borderId="0"/>
    <xf numFmtId="179" fontId="17" fillId="2" borderId="0" applyNumberFormat="0" applyFont="0" applyBorder="0" applyAlignment="0" applyProtection="0">
      <alignment shrinkToFit="1"/>
    </xf>
    <xf numFmtId="58" fontId="17" fillId="0" borderId="0">
      <alignment shrinkToFit="1"/>
    </xf>
    <xf numFmtId="0" fontId="1" fillId="0" borderId="0"/>
    <xf numFmtId="0" fontId="13" fillId="0" borderId="0">
      <alignment vertical="center"/>
    </xf>
    <xf numFmtId="0" fontId="1" fillId="0" borderId="0"/>
    <xf numFmtId="0" fontId="4" fillId="0" borderId="0"/>
  </cellStyleXfs>
  <cellXfs count="321">
    <xf numFmtId="0" fontId="0" fillId="0" borderId="0" xfId="0"/>
    <xf numFmtId="0" fontId="8" fillId="0" borderId="0" xfId="0" applyFont="1"/>
    <xf numFmtId="0" fontId="8" fillId="0" borderId="3" xfId="0" applyFont="1" applyBorder="1"/>
    <xf numFmtId="0" fontId="8" fillId="0" borderId="4" xfId="0" applyFont="1" applyBorder="1"/>
    <xf numFmtId="0" fontId="8" fillId="0" borderId="0" xfId="0" applyFont="1" applyBorder="1"/>
    <xf numFmtId="0" fontId="8" fillId="0" borderId="5" xfId="0" applyFont="1" applyBorder="1"/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76" fontId="12" fillId="0" borderId="0" xfId="0" applyNumberFormat="1" applyFont="1" applyAlignment="1">
      <alignment vertical="center" shrinkToFit="1"/>
    </xf>
    <xf numFmtId="0" fontId="8" fillId="0" borderId="9" xfId="0" applyFont="1" applyBorder="1" applyAlignment="1">
      <alignment vertical="center"/>
    </xf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7" fillId="0" borderId="15" xfId="0" applyFont="1" applyBorder="1" applyAlignment="1">
      <alignment vertical="center"/>
    </xf>
    <xf numFmtId="0" fontId="5" fillId="0" borderId="16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8" fillId="0" borderId="5" xfId="0" applyFont="1" applyBorder="1" applyAlignment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183" fontId="6" fillId="0" borderId="10" xfId="0" applyNumberFormat="1" applyFont="1" applyBorder="1" applyAlignment="1">
      <alignment vertical="center"/>
    </xf>
    <xf numFmtId="183" fontId="8" fillId="0" borderId="10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left"/>
    </xf>
    <xf numFmtId="0" fontId="0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Border="1" applyAlignment="1"/>
    <xf numFmtId="0" fontId="17" fillId="0" borderId="0" xfId="0" applyFont="1"/>
    <xf numFmtId="0" fontId="0" fillId="0" borderId="0" xfId="0" applyFont="1" applyFill="1" applyBorder="1" applyAlignment="1">
      <alignment horizontal="right" vertical="center"/>
    </xf>
    <xf numFmtId="182" fontId="0" fillId="0" borderId="0" xfId="0" applyNumberFormat="1" applyFill="1" applyBorder="1" applyAlignment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Border="1"/>
    <xf numFmtId="182" fontId="0" fillId="0" borderId="0" xfId="0" applyNumberFormat="1" applyFill="1" applyBorder="1" applyAlignment="1">
      <alignment horizontal="left" vertical="center"/>
    </xf>
    <xf numFmtId="5" fontId="17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0" xfId="0" applyNumberFormat="1" applyFont="1" applyFill="1" applyBorder="1" applyAlignment="1">
      <alignment horizontal="center" vertical="center" shrinkToFit="1"/>
    </xf>
    <xf numFmtId="179" fontId="17" fillId="0" borderId="0" xfId="0" applyNumberFormat="1" applyFont="1" applyFill="1" applyBorder="1" applyAlignment="1">
      <alignment horizontal="right" vertical="center" shrinkToFit="1"/>
    </xf>
    <xf numFmtId="184" fontId="0" fillId="0" borderId="0" xfId="0" applyNumberFormat="1" applyFont="1" applyFill="1" applyBorder="1" applyAlignment="1">
      <alignment horizontal="left" vertical="center" shrinkToFit="1"/>
    </xf>
    <xf numFmtId="5" fontId="17" fillId="0" borderId="0" xfId="0" applyNumberFormat="1" applyFont="1" applyFill="1" applyBorder="1" applyAlignment="1">
      <alignment horizontal="left" vertical="center" shrinkToFit="1"/>
    </xf>
    <xf numFmtId="0" fontId="17" fillId="0" borderId="18" xfId="0" applyFont="1" applyFill="1" applyBorder="1" applyAlignment="1">
      <alignment horizontal="center" vertical="center" shrinkToFit="1"/>
    </xf>
    <xf numFmtId="0" fontId="17" fillId="0" borderId="19" xfId="0" applyNumberFormat="1" applyFont="1" applyFill="1" applyBorder="1" applyAlignment="1">
      <alignment horizontal="center" vertical="center" shrinkToFit="1"/>
    </xf>
    <xf numFmtId="0" fontId="17" fillId="0" borderId="19" xfId="0" applyFont="1" applyFill="1" applyBorder="1" applyAlignment="1">
      <alignment horizontal="center" vertical="center" shrinkToFit="1"/>
    </xf>
    <xf numFmtId="179" fontId="17" fillId="0" borderId="19" xfId="0" applyNumberFormat="1" applyFont="1" applyFill="1" applyBorder="1" applyAlignment="1">
      <alignment horizontal="center" vertical="center" wrapText="1"/>
    </xf>
    <xf numFmtId="5" fontId="17" fillId="0" borderId="19" xfId="0" applyNumberFormat="1" applyFont="1" applyFill="1" applyBorder="1" applyAlignment="1">
      <alignment horizontal="center" vertical="center" shrinkToFit="1"/>
    </xf>
    <xf numFmtId="5" fontId="17" fillId="0" borderId="20" xfId="0" applyNumberFormat="1" applyFont="1" applyFill="1" applyBorder="1" applyAlignment="1">
      <alignment horizontal="center" vertical="center" shrinkToFit="1"/>
    </xf>
    <xf numFmtId="5" fontId="17" fillId="0" borderId="0" xfId="0" applyNumberFormat="1" applyFont="1"/>
    <xf numFmtId="0" fontId="17" fillId="0" borderId="21" xfId="0" applyFont="1" applyFill="1" applyBorder="1" applyAlignment="1">
      <alignment vertical="center" wrapText="1" shrinkToFit="1"/>
    </xf>
    <xf numFmtId="185" fontId="17" fillId="0" borderId="22" xfId="0" applyNumberFormat="1" applyFont="1" applyFill="1" applyBorder="1" applyAlignment="1">
      <alignment horizontal="left" vertical="center" wrapText="1" shrinkToFit="1"/>
    </xf>
    <xf numFmtId="0" fontId="17" fillId="0" borderId="22" xfId="0" applyFont="1" applyFill="1" applyBorder="1" applyAlignment="1">
      <alignment vertical="center" wrapText="1" shrinkToFit="1"/>
    </xf>
    <xf numFmtId="0" fontId="17" fillId="0" borderId="22" xfId="0" applyNumberFormat="1" applyFont="1" applyFill="1" applyBorder="1" applyAlignment="1">
      <alignment vertical="center" wrapText="1" shrinkToFit="1"/>
    </xf>
    <xf numFmtId="5" fontId="17" fillId="0" borderId="23" xfId="0" applyNumberFormat="1" applyFont="1" applyFill="1" applyBorder="1" applyAlignment="1">
      <alignment vertical="center" wrapText="1" shrinkToFit="1"/>
    </xf>
    <xf numFmtId="0" fontId="17" fillId="0" borderId="0" xfId="0" applyFont="1" applyAlignment="1">
      <alignment vertical="center" wrapText="1"/>
    </xf>
    <xf numFmtId="5" fontId="17" fillId="0" borderId="0" xfId="0" applyNumberFormat="1" applyFont="1" applyAlignment="1">
      <alignment vertical="center" wrapText="1"/>
    </xf>
    <xf numFmtId="0" fontId="17" fillId="0" borderId="24" xfId="10" applyNumberFormat="1" applyFont="1" applyFill="1" applyBorder="1" applyAlignment="1">
      <alignment vertical="center" wrapText="1" shrinkToFit="1"/>
    </xf>
    <xf numFmtId="185" fontId="17" fillId="0" borderId="25" xfId="10" applyNumberFormat="1" applyFont="1" applyFill="1" applyBorder="1" applyAlignment="1">
      <alignment horizontal="left" vertical="center" wrapText="1" shrinkToFit="1"/>
    </xf>
    <xf numFmtId="0" fontId="17" fillId="0" borderId="25" xfId="10" applyNumberFormat="1" applyFont="1" applyFill="1" applyBorder="1" applyAlignment="1">
      <alignment vertical="center" wrapText="1" shrinkToFit="1"/>
    </xf>
    <xf numFmtId="0" fontId="17" fillId="0" borderId="0" xfId="0" applyFont="1" applyAlignment="1">
      <alignment vertical="center"/>
    </xf>
    <xf numFmtId="5" fontId="17" fillId="0" borderId="0" xfId="0" applyNumberFormat="1" applyFont="1" applyAlignment="1">
      <alignment vertical="center"/>
    </xf>
    <xf numFmtId="0" fontId="17" fillId="0" borderId="22" xfId="0" applyNumberFormat="1" applyFont="1" applyFill="1" applyBorder="1" applyAlignment="1">
      <alignment horizontal="center" vertical="center" shrinkToFit="1"/>
    </xf>
    <xf numFmtId="0" fontId="19" fillId="0" borderId="0" xfId="14" applyFont="1"/>
    <xf numFmtId="0" fontId="19" fillId="0" borderId="0" xfId="14" applyFont="1" applyFill="1"/>
    <xf numFmtId="0" fontId="1" fillId="0" borderId="0" xfId="14" applyFill="1"/>
    <xf numFmtId="181" fontId="20" fillId="0" borderId="26" xfId="7" applyNumberFormat="1" applyFont="1" applyFill="1" applyBorder="1" applyAlignment="1">
      <alignment horizontal="center"/>
    </xf>
    <xf numFmtId="181" fontId="20" fillId="0" borderId="0" xfId="7" applyNumberFormat="1" applyFont="1" applyFill="1" applyBorder="1" applyAlignment="1">
      <alignment horizontal="center"/>
    </xf>
    <xf numFmtId="181" fontId="18" fillId="0" borderId="26" xfId="14" applyNumberFormat="1" applyFont="1" applyFill="1" applyBorder="1"/>
    <xf numFmtId="181" fontId="18" fillId="0" borderId="0" xfId="14" applyNumberFormat="1" applyFont="1" applyFill="1" applyBorder="1"/>
    <xf numFmtId="0" fontId="17" fillId="0" borderId="27" xfId="0" applyNumberFormat="1" applyFont="1" applyFill="1" applyBorder="1" applyAlignment="1">
      <alignment horizontal="center" vertical="center" shrinkToFit="1"/>
    </xf>
    <xf numFmtId="5" fontId="17" fillId="0" borderId="0" xfId="0" applyNumberFormat="1" applyFont="1" applyAlignment="1">
      <alignment shrinkToFit="1"/>
    </xf>
    <xf numFmtId="0" fontId="17" fillId="0" borderId="0" xfId="0" applyFont="1" applyAlignment="1">
      <alignment shrinkToFit="1"/>
    </xf>
    <xf numFmtId="186" fontId="17" fillId="0" borderId="0" xfId="0" applyNumberFormat="1" applyFont="1" applyAlignment="1">
      <alignment shrinkToFit="1"/>
    </xf>
    <xf numFmtId="0" fontId="17" fillId="0" borderId="0" xfId="0" applyNumberFormat="1" applyFont="1" applyAlignment="1">
      <alignment shrinkToFit="1"/>
    </xf>
    <xf numFmtId="179" fontId="17" fillId="0" borderId="0" xfId="0" applyNumberFormat="1" applyFont="1" applyAlignment="1">
      <alignment shrinkToFit="1"/>
    </xf>
    <xf numFmtId="5" fontId="17" fillId="0" borderId="0" xfId="0" applyNumberFormat="1" applyFont="1" applyAlignment="1">
      <alignment horizontal="right" shrinkToFit="1"/>
    </xf>
    <xf numFmtId="0" fontId="0" fillId="0" borderId="0" xfId="0" applyNumberFormat="1" applyFont="1" applyFill="1" applyBorder="1" applyAlignment="1">
      <alignment vertical="center"/>
    </xf>
    <xf numFmtId="5" fontId="17" fillId="0" borderId="0" xfId="0" applyNumberFormat="1" applyFont="1" applyFill="1" applyBorder="1" applyAlignment="1">
      <alignment vertical="center"/>
    </xf>
    <xf numFmtId="187" fontId="17" fillId="0" borderId="0" xfId="0" applyNumberFormat="1" applyFont="1" applyAlignment="1">
      <alignment shrinkToFit="1"/>
    </xf>
    <xf numFmtId="58" fontId="17" fillId="0" borderId="0" xfId="11" applyFont="1" applyAlignment="1">
      <alignment shrinkToFit="1"/>
    </xf>
    <xf numFmtId="187" fontId="17" fillId="0" borderId="33" xfId="0" applyNumberFormat="1" applyFont="1" applyFill="1" applyBorder="1" applyAlignment="1">
      <alignment horizontal="center" vertical="center" wrapText="1"/>
    </xf>
    <xf numFmtId="187" fontId="17" fillId="0" borderId="27" xfId="0" applyNumberFormat="1" applyFont="1" applyFill="1" applyBorder="1" applyAlignment="1">
      <alignment horizontal="center" vertical="center" wrapText="1"/>
    </xf>
    <xf numFmtId="187" fontId="17" fillId="0" borderId="34" xfId="0" applyNumberFormat="1" applyFont="1" applyFill="1" applyBorder="1" applyAlignment="1">
      <alignment horizontal="center" vertical="center" wrapText="1"/>
    </xf>
    <xf numFmtId="187" fontId="17" fillId="0" borderId="35" xfId="0" applyNumberFormat="1" applyFont="1" applyFill="1" applyBorder="1" applyAlignment="1">
      <alignment horizontal="center" vertical="center" shrinkToFit="1"/>
    </xf>
    <xf numFmtId="0" fontId="17" fillId="0" borderId="33" xfId="0" applyFont="1" applyFill="1" applyBorder="1" applyAlignment="1">
      <alignment vertical="center" wrapText="1"/>
    </xf>
    <xf numFmtId="185" fontId="17" fillId="0" borderId="27" xfId="0" applyNumberFormat="1" applyFont="1" applyFill="1" applyBorder="1" applyAlignment="1">
      <alignment horizontal="left" vertical="center" wrapText="1"/>
    </xf>
    <xf numFmtId="0" fontId="17" fillId="0" borderId="27" xfId="0" applyNumberFormat="1" applyFont="1" applyFill="1" applyBorder="1" applyAlignment="1">
      <alignment vertical="center" wrapText="1"/>
    </xf>
    <xf numFmtId="0" fontId="17" fillId="0" borderId="27" xfId="0" applyFont="1" applyFill="1" applyBorder="1" applyAlignment="1">
      <alignment vertical="center" wrapText="1"/>
    </xf>
    <xf numFmtId="58" fontId="17" fillId="0" borderId="36" xfId="11" applyFont="1" applyFill="1" applyBorder="1" applyAlignment="1">
      <alignment vertical="center" shrinkToFit="1"/>
    </xf>
    <xf numFmtId="0" fontId="17" fillId="0" borderId="37" xfId="0" applyNumberFormat="1" applyFont="1" applyFill="1" applyBorder="1" applyAlignment="1">
      <alignment vertical="center" shrinkToFit="1"/>
    </xf>
    <xf numFmtId="0" fontId="17" fillId="0" borderId="37" xfId="0" applyFont="1" applyFill="1" applyBorder="1" applyAlignment="1">
      <alignment vertical="center" shrinkToFit="1"/>
    </xf>
    <xf numFmtId="181" fontId="17" fillId="0" borderId="18" xfId="0" applyNumberFormat="1" applyFont="1" applyFill="1" applyBorder="1" applyAlignment="1">
      <alignment vertical="center" shrinkToFit="1"/>
    </xf>
    <xf numFmtId="181" fontId="17" fillId="0" borderId="19" xfId="0" applyNumberFormat="1" applyFont="1" applyFill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5" fontId="17" fillId="0" borderId="0" xfId="0" applyNumberFormat="1" applyFont="1" applyAlignment="1">
      <alignment vertical="center" shrinkToFit="1"/>
    </xf>
    <xf numFmtId="0" fontId="17" fillId="0" borderId="0" xfId="0" applyFont="1" applyBorder="1" applyAlignment="1">
      <alignment shrinkToFit="1"/>
    </xf>
    <xf numFmtId="0" fontId="17" fillId="0" borderId="0" xfId="10" applyNumberFormat="1" applyFont="1" applyFill="1" applyAlignment="1">
      <alignment shrinkToFit="1"/>
    </xf>
    <xf numFmtId="0" fontId="0" fillId="0" borderId="0" xfId="0" applyBorder="1" applyAlignment="1">
      <alignment shrinkToFit="1"/>
    </xf>
    <xf numFmtId="187" fontId="17" fillId="0" borderId="0" xfId="10" applyNumberFormat="1" applyFont="1" applyFill="1" applyAlignment="1">
      <alignment shrinkToFit="1"/>
    </xf>
    <xf numFmtId="0" fontId="17" fillId="0" borderId="0" xfId="8" applyFont="1" applyBorder="1" applyAlignment="1">
      <alignment shrinkToFit="1"/>
    </xf>
    <xf numFmtId="0" fontId="0" fillId="0" borderId="0" xfId="0" applyAlignment="1">
      <alignment shrinkToFit="1"/>
    </xf>
    <xf numFmtId="0" fontId="0" fillId="0" borderId="0" xfId="0" applyNumberFormat="1" applyAlignment="1">
      <alignment shrinkToFit="1"/>
    </xf>
    <xf numFmtId="0" fontId="21" fillId="0" borderId="0" xfId="13" applyFont="1">
      <alignment vertical="center"/>
    </xf>
    <xf numFmtId="0" fontId="13" fillId="0" borderId="0" xfId="13">
      <alignment vertical="center"/>
    </xf>
    <xf numFmtId="0" fontId="13" fillId="0" borderId="0" xfId="13" applyAlignment="1">
      <alignment vertical="center" wrapText="1"/>
    </xf>
    <xf numFmtId="0" fontId="21" fillId="0" borderId="0" xfId="13" applyFont="1" applyAlignment="1">
      <alignment horizontal="right" vertical="center" wrapText="1"/>
    </xf>
    <xf numFmtId="0" fontId="13" fillId="0" borderId="28" xfId="13" applyBorder="1" applyAlignment="1">
      <alignment horizontal="center" vertical="center" wrapText="1"/>
    </xf>
    <xf numFmtId="0" fontId="13" fillId="0" borderId="38" xfId="13" applyBorder="1" applyAlignment="1">
      <alignment horizontal="center" vertical="center" wrapText="1"/>
    </xf>
    <xf numFmtId="0" fontId="13" fillId="0" borderId="39" xfId="13" applyBorder="1" applyAlignment="1">
      <alignment horizontal="center" vertical="center"/>
    </xf>
    <xf numFmtId="0" fontId="13" fillId="0" borderId="40" xfId="13" applyBorder="1" applyAlignment="1">
      <alignment vertical="center"/>
    </xf>
    <xf numFmtId="0" fontId="13" fillId="0" borderId="3" xfId="13" applyBorder="1" applyAlignment="1">
      <alignment horizontal="center" vertical="center" wrapText="1"/>
    </xf>
    <xf numFmtId="0" fontId="13" fillId="0" borderId="41" xfId="13" applyBorder="1" applyAlignment="1">
      <alignment horizontal="center" vertical="center" wrapText="1"/>
    </xf>
    <xf numFmtId="0" fontId="13" fillId="0" borderId="42" xfId="13" applyBorder="1" applyAlignment="1">
      <alignment horizontal="center" vertical="center" wrapText="1"/>
    </xf>
    <xf numFmtId="188" fontId="13" fillId="0" borderId="43" xfId="13" applyNumberFormat="1" applyBorder="1" applyAlignment="1">
      <alignment horizontal="center" vertical="center" wrapText="1"/>
    </xf>
    <xf numFmtId="188" fontId="13" fillId="0" borderId="44" xfId="13" applyNumberFormat="1" applyBorder="1" applyAlignment="1">
      <alignment horizontal="center" vertical="center" wrapText="1"/>
    </xf>
    <xf numFmtId="0" fontId="13" fillId="0" borderId="29" xfId="13" applyBorder="1" applyAlignment="1">
      <alignment vertical="center" wrapText="1"/>
    </xf>
    <xf numFmtId="0" fontId="13" fillId="0" borderId="30" xfId="13" applyBorder="1" applyAlignment="1">
      <alignment horizontal="center" vertical="center" wrapText="1"/>
    </xf>
    <xf numFmtId="0" fontId="13" fillId="0" borderId="31" xfId="13" applyBorder="1" applyAlignment="1">
      <alignment vertical="center" wrapText="1"/>
    </xf>
    <xf numFmtId="0" fontId="13" fillId="0" borderId="45" xfId="13" applyBorder="1" applyAlignment="1">
      <alignment vertical="center" wrapText="1"/>
    </xf>
    <xf numFmtId="0" fontId="13" fillId="0" borderId="46" xfId="13" applyBorder="1" applyAlignment="1">
      <alignment vertical="center" wrapText="1"/>
    </xf>
    <xf numFmtId="0" fontId="13" fillId="0" borderId="47" xfId="13" applyBorder="1" applyAlignment="1">
      <alignment vertical="center" wrapText="1"/>
    </xf>
    <xf numFmtId="177" fontId="8" fillId="0" borderId="3" xfId="0" applyNumberFormat="1" applyFont="1" applyBorder="1"/>
    <xf numFmtId="180" fontId="8" fillId="0" borderId="3" xfId="0" applyNumberFormat="1" applyFont="1" applyBorder="1"/>
    <xf numFmtId="0" fontId="17" fillId="0" borderId="0" xfId="0" applyFont="1" applyBorder="1" applyAlignment="1">
      <alignment vertical="center" wrapText="1"/>
    </xf>
    <xf numFmtId="5" fontId="17" fillId="0" borderId="0" xfId="0" applyNumberFormat="1" applyFont="1" applyBorder="1" applyAlignment="1">
      <alignment vertical="center" wrapText="1"/>
    </xf>
    <xf numFmtId="5" fontId="17" fillId="0" borderId="0" xfId="0" applyNumberFormat="1" applyFont="1" applyBorder="1" applyAlignment="1">
      <alignment shrinkToFit="1"/>
    </xf>
    <xf numFmtId="0" fontId="17" fillId="0" borderId="33" xfId="0" applyFont="1" applyFill="1" applyBorder="1" applyAlignment="1">
      <alignment horizontal="center" vertical="center" shrinkToFit="1"/>
    </xf>
    <xf numFmtId="0" fontId="17" fillId="0" borderId="27" xfId="0" applyFont="1" applyFill="1" applyBorder="1" applyAlignment="1">
      <alignment horizontal="center" vertical="center" shrinkToFit="1"/>
    </xf>
    <xf numFmtId="0" fontId="17" fillId="0" borderId="35" xfId="0" applyNumberFormat="1" applyFont="1" applyFill="1" applyBorder="1" applyAlignment="1">
      <alignment horizontal="center" vertical="center" shrinkToFit="1"/>
    </xf>
    <xf numFmtId="5" fontId="17" fillId="0" borderId="49" xfId="0" applyNumberFormat="1" applyFont="1" applyFill="1" applyBorder="1" applyAlignment="1">
      <alignment horizontal="center" vertical="center" shrinkToFit="1"/>
    </xf>
    <xf numFmtId="181" fontId="17" fillId="0" borderId="3" xfId="0" applyNumberFormat="1" applyFont="1" applyFill="1" applyBorder="1" applyAlignment="1">
      <alignment vertical="center" shrinkToFit="1"/>
    </xf>
    <xf numFmtId="181" fontId="17" fillId="0" borderId="27" xfId="0" applyNumberFormat="1" applyFont="1" applyFill="1" applyBorder="1" applyAlignment="1">
      <alignment vertical="center" shrinkToFit="1"/>
    </xf>
    <xf numFmtId="3" fontId="17" fillId="0" borderId="50" xfId="0" applyNumberFormat="1" applyFont="1" applyFill="1" applyBorder="1" applyAlignment="1">
      <alignment vertical="center" wrapText="1" shrinkToFit="1"/>
    </xf>
    <xf numFmtId="3" fontId="17" fillId="0" borderId="51" xfId="0" applyNumberFormat="1" applyFont="1" applyFill="1" applyBorder="1" applyAlignment="1">
      <alignment vertical="center" shrinkToFit="1"/>
    </xf>
    <xf numFmtId="3" fontId="17" fillId="0" borderId="0" xfId="0" applyNumberFormat="1" applyFont="1" applyFill="1" applyBorder="1" applyAlignment="1">
      <alignment vertical="center" shrinkToFit="1"/>
    </xf>
    <xf numFmtId="3" fontId="17" fillId="0" borderId="37" xfId="0" applyNumberFormat="1" applyFont="1" applyFill="1" applyBorder="1" applyAlignment="1">
      <alignment vertical="center" shrinkToFit="1"/>
    </xf>
    <xf numFmtId="0" fontId="13" fillId="0" borderId="52" xfId="13" applyBorder="1" applyAlignment="1">
      <alignment horizontal="center" vertical="center" wrapText="1"/>
    </xf>
    <xf numFmtId="0" fontId="22" fillId="0" borderId="48" xfId="13" applyFont="1" applyBorder="1" applyAlignment="1">
      <alignment horizontal="center" vertical="center" wrapText="1"/>
    </xf>
    <xf numFmtId="0" fontId="22" fillId="0" borderId="53" xfId="13" applyFont="1" applyBorder="1" applyAlignment="1">
      <alignment horizontal="center" vertical="center" wrapText="1"/>
    </xf>
    <xf numFmtId="0" fontId="22" fillId="0" borderId="38" xfId="13" applyFont="1" applyBorder="1" applyAlignment="1">
      <alignment horizontal="center" vertical="center" wrapText="1"/>
    </xf>
    <xf numFmtId="0" fontId="22" fillId="0" borderId="54" xfId="13" applyFont="1" applyBorder="1" applyAlignment="1">
      <alignment vertical="center" wrapText="1"/>
    </xf>
    <xf numFmtId="0" fontId="22" fillId="0" borderId="43" xfId="13" applyFont="1" applyBorder="1" applyAlignment="1">
      <alignment horizontal="center" vertical="center" wrapText="1"/>
    </xf>
    <xf numFmtId="0" fontId="22" fillId="0" borderId="27" xfId="13" applyFont="1" applyBorder="1" applyAlignment="1">
      <alignment horizontal="center" vertical="center" wrapText="1"/>
    </xf>
    <xf numFmtId="0" fontId="17" fillId="0" borderId="35" xfId="0" applyNumberFormat="1" applyFont="1" applyFill="1" applyBorder="1" applyAlignment="1">
      <alignment vertical="center" wrapText="1"/>
    </xf>
    <xf numFmtId="0" fontId="17" fillId="0" borderId="51" xfId="0" applyNumberFormat="1" applyFont="1" applyFill="1" applyBorder="1" applyAlignment="1">
      <alignment horizontal="right" vertical="center" shrinkToFit="1"/>
    </xf>
    <xf numFmtId="49" fontId="5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vertical="top" wrapText="1"/>
    </xf>
    <xf numFmtId="49" fontId="5" fillId="0" borderId="0" xfId="0" applyNumberFormat="1" applyFont="1" applyBorder="1" applyAlignment="1">
      <alignment vertical="top" wrapText="1" shrinkToFit="1"/>
    </xf>
    <xf numFmtId="178" fontId="15" fillId="0" borderId="0" xfId="14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vertical="top" wrapText="1"/>
    </xf>
    <xf numFmtId="0" fontId="13" fillId="0" borderId="41" xfId="13" applyFont="1" applyBorder="1" applyAlignment="1">
      <alignment horizontal="center" vertical="center" wrapText="1"/>
    </xf>
    <xf numFmtId="0" fontId="13" fillId="0" borderId="42" xfId="13" applyFont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left" vertical="center" shrinkToFit="1"/>
    </xf>
    <xf numFmtId="0" fontId="17" fillId="0" borderId="27" xfId="0" applyNumberFormat="1" applyFont="1" applyFill="1" applyBorder="1" applyAlignment="1">
      <alignment horizontal="left" vertical="center" shrinkToFit="1"/>
    </xf>
    <xf numFmtId="0" fontId="5" fillId="0" borderId="7" xfId="0" applyFont="1" applyBorder="1" applyAlignment="1">
      <alignment horizontal="right"/>
    </xf>
    <xf numFmtId="0" fontId="5" fillId="0" borderId="7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0" fontId="5" fillId="0" borderId="7" xfId="0" applyFont="1" applyBorder="1" applyAlignment="1"/>
    <xf numFmtId="0" fontId="5" fillId="0" borderId="7" xfId="0" applyNumberFormat="1" applyFont="1" applyBorder="1" applyAlignment="1"/>
    <xf numFmtId="0" fontId="17" fillId="0" borderId="28" xfId="0" applyFont="1" applyFill="1" applyBorder="1" applyAlignment="1">
      <alignment vertical="center" wrapText="1"/>
    </xf>
    <xf numFmtId="185" fontId="17" fillId="0" borderId="38" xfId="0" applyNumberFormat="1" applyFont="1" applyFill="1" applyBorder="1" applyAlignment="1">
      <alignment horizontal="left" vertical="center" wrapText="1"/>
    </xf>
    <xf numFmtId="0" fontId="17" fillId="0" borderId="38" xfId="0" applyNumberFormat="1" applyFont="1" applyFill="1" applyBorder="1" applyAlignment="1">
      <alignment vertical="center" wrapText="1"/>
    </xf>
    <xf numFmtId="0" fontId="17" fillId="0" borderId="38" xfId="0" applyFont="1" applyFill="1" applyBorder="1" applyAlignment="1">
      <alignment vertical="center" wrapText="1"/>
    </xf>
    <xf numFmtId="0" fontId="17" fillId="0" borderId="29" xfId="0" applyNumberFormat="1" applyFont="1" applyFill="1" applyBorder="1" applyAlignment="1">
      <alignment vertical="center" wrapText="1"/>
    </xf>
    <xf numFmtId="0" fontId="17" fillId="0" borderId="30" xfId="0" applyFont="1" applyFill="1" applyBorder="1" applyAlignment="1">
      <alignment vertical="center" wrapText="1"/>
    </xf>
    <xf numFmtId="185" fontId="17" fillId="0" borderId="3" xfId="0" applyNumberFormat="1" applyFont="1" applyFill="1" applyBorder="1" applyAlignment="1">
      <alignment horizontal="left" vertical="center" wrapText="1"/>
    </xf>
    <xf numFmtId="0" fontId="17" fillId="0" borderId="3" xfId="0" applyNumberFormat="1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center" wrapText="1"/>
    </xf>
    <xf numFmtId="0" fontId="17" fillId="0" borderId="31" xfId="0" applyNumberFormat="1" applyFont="1" applyFill="1" applyBorder="1" applyAlignment="1">
      <alignment vertical="center" wrapText="1"/>
    </xf>
    <xf numFmtId="0" fontId="13" fillId="0" borderId="27" xfId="13" applyBorder="1" applyAlignment="1">
      <alignment horizontal="center" vertical="center" wrapText="1"/>
    </xf>
    <xf numFmtId="0" fontId="13" fillId="0" borderId="33" xfId="13" applyBorder="1" applyAlignment="1">
      <alignment horizontal="center" vertical="center" wrapText="1"/>
    </xf>
    <xf numFmtId="0" fontId="13" fillId="0" borderId="35" xfId="13" applyBorder="1" applyAlignment="1">
      <alignment vertical="center" wrapText="1"/>
    </xf>
    <xf numFmtId="0" fontId="13" fillId="0" borderId="28" xfId="13" applyFont="1" applyBorder="1" applyAlignment="1">
      <alignment horizontal="center" vertical="center" wrapText="1"/>
    </xf>
    <xf numFmtId="179" fontId="17" fillId="0" borderId="22" xfId="0" applyNumberFormat="1" applyFont="1" applyFill="1" applyBorder="1" applyAlignment="1">
      <alignment horizontal="center" vertical="center" shrinkToFit="1"/>
    </xf>
    <xf numFmtId="176" fontId="17" fillId="0" borderId="22" xfId="0" applyNumberFormat="1" applyFont="1" applyFill="1" applyBorder="1" applyAlignment="1">
      <alignment vertical="center" shrinkToFit="1"/>
    </xf>
    <xf numFmtId="176" fontId="17" fillId="0" borderId="32" xfId="0" applyNumberFormat="1" applyFont="1" applyFill="1" applyBorder="1" applyAlignment="1">
      <alignment vertical="center" shrinkToFit="1"/>
    </xf>
    <xf numFmtId="178" fontId="17" fillId="0" borderId="25" xfId="10" applyNumberFormat="1" applyFont="1" applyFill="1" applyBorder="1" applyAlignment="1">
      <alignment horizontal="center" vertical="center" shrinkToFit="1"/>
    </xf>
    <xf numFmtId="176" fontId="17" fillId="0" borderId="25" xfId="10" applyNumberFormat="1" applyFont="1" applyFill="1" applyBorder="1" applyAlignment="1">
      <alignment vertical="center" shrinkToFit="1"/>
    </xf>
    <xf numFmtId="176" fontId="17" fillId="0" borderId="55" xfId="10" applyNumberFormat="1" applyFont="1" applyFill="1" applyBorder="1" applyAlignment="1">
      <alignment vertical="center" shrinkToFit="1"/>
    </xf>
    <xf numFmtId="181" fontId="17" fillId="0" borderId="28" xfId="0" applyNumberFormat="1" applyFont="1" applyFill="1" applyBorder="1" applyAlignment="1">
      <alignment vertical="center" shrinkToFit="1"/>
    </xf>
    <xf numFmtId="181" fontId="17" fillId="0" borderId="38" xfId="0" applyNumberFormat="1" applyFont="1" applyFill="1" applyBorder="1" applyAlignment="1">
      <alignment vertical="center" shrinkToFit="1"/>
    </xf>
    <xf numFmtId="181" fontId="17" fillId="0" borderId="30" xfId="0" applyNumberFormat="1" applyFont="1" applyFill="1" applyBorder="1" applyAlignment="1">
      <alignment vertical="center" shrinkToFit="1"/>
    </xf>
    <xf numFmtId="181" fontId="17" fillId="0" borderId="33" xfId="0" applyNumberFormat="1" applyFont="1" applyFill="1" applyBorder="1" applyAlignment="1">
      <alignment vertical="center" shrinkToFit="1"/>
    </xf>
    <xf numFmtId="0" fontId="8" fillId="0" borderId="3" xfId="0" applyFont="1" applyBorder="1" applyAlignment="1">
      <alignment vertical="center"/>
    </xf>
    <xf numFmtId="176" fontId="17" fillId="0" borderId="29" xfId="0" applyNumberFormat="1" applyFont="1" applyFill="1" applyBorder="1" applyAlignment="1">
      <alignment horizontal="right" vertical="center" shrinkToFit="1"/>
    </xf>
    <xf numFmtId="176" fontId="17" fillId="0" borderId="32" xfId="0" applyNumberFormat="1" applyFont="1" applyFill="1" applyBorder="1" applyAlignment="1">
      <alignment horizontal="right" vertical="center" shrinkToFit="1"/>
    </xf>
    <xf numFmtId="176" fontId="17" fillId="0" borderId="3" xfId="0" applyNumberFormat="1" applyFont="1" applyFill="1" applyBorder="1" applyAlignment="1">
      <alignment vertical="center" shrinkToFit="1"/>
    </xf>
    <xf numFmtId="176" fontId="17" fillId="0" borderId="27" xfId="0" applyNumberFormat="1" applyFont="1" applyFill="1" applyBorder="1" applyAlignment="1">
      <alignment vertical="center" shrinkToFit="1"/>
    </xf>
    <xf numFmtId="176" fontId="17" fillId="0" borderId="22" xfId="0" applyNumberFormat="1" applyFont="1" applyFill="1" applyBorder="1" applyAlignment="1">
      <alignment horizontal="right" vertical="center" shrinkToFit="1"/>
    </xf>
    <xf numFmtId="176" fontId="17" fillId="0" borderId="31" xfId="0" applyNumberFormat="1" applyFont="1" applyBorder="1" applyAlignment="1">
      <alignment vertical="center" shrinkToFit="1"/>
    </xf>
    <xf numFmtId="176" fontId="17" fillId="0" borderId="35" xfId="0" applyNumberFormat="1" applyFont="1" applyBorder="1" applyAlignment="1">
      <alignment vertical="center" shrinkToFit="1"/>
    </xf>
    <xf numFmtId="176" fontId="17" fillId="0" borderId="32" xfId="0" applyNumberFormat="1" applyFont="1" applyBorder="1" applyAlignment="1">
      <alignment vertical="center" shrinkToFit="1"/>
    </xf>
    <xf numFmtId="179" fontId="17" fillId="0" borderId="22" xfId="0" applyNumberFormat="1" applyFont="1" applyFill="1" applyBorder="1" applyAlignment="1">
      <alignment vertical="center" shrinkToFit="1"/>
    </xf>
    <xf numFmtId="179" fontId="17" fillId="0" borderId="25" xfId="10" applyNumberFormat="1" applyFont="1" applyFill="1" applyBorder="1" applyAlignment="1">
      <alignment vertical="center" shrinkToFit="1"/>
    </xf>
    <xf numFmtId="179" fontId="17" fillId="0" borderId="38" xfId="0" applyNumberFormat="1" applyFont="1" applyFill="1" applyBorder="1" applyAlignment="1">
      <alignment vertical="center" shrinkToFit="1"/>
    </xf>
    <xf numFmtId="179" fontId="17" fillId="0" borderId="3" xfId="0" applyNumberFormat="1" applyFont="1" applyFill="1" applyBorder="1" applyAlignment="1">
      <alignment vertical="center" shrinkToFit="1"/>
    </xf>
    <xf numFmtId="179" fontId="17" fillId="0" borderId="27" xfId="0" applyNumberFormat="1" applyFont="1" applyFill="1" applyBorder="1" applyAlignment="1">
      <alignment vertical="center" shrinkToFit="1"/>
    </xf>
    <xf numFmtId="179" fontId="17" fillId="0" borderId="19" xfId="0" applyNumberFormat="1" applyFont="1" applyFill="1" applyBorder="1" applyAlignment="1">
      <alignment vertical="center" shrinkToFit="1"/>
    </xf>
    <xf numFmtId="179" fontId="17" fillId="0" borderId="29" xfId="0" applyNumberFormat="1" applyFont="1" applyFill="1" applyBorder="1" applyAlignment="1">
      <alignment vertical="center" shrinkToFit="1"/>
    </xf>
    <xf numFmtId="179" fontId="17" fillId="0" borderId="31" xfId="0" applyNumberFormat="1" applyFont="1" applyFill="1" applyBorder="1" applyAlignment="1">
      <alignment vertical="center" shrinkToFit="1"/>
    </xf>
    <xf numFmtId="179" fontId="17" fillId="0" borderId="35" xfId="0" applyNumberFormat="1" applyFont="1" applyFill="1" applyBorder="1" applyAlignment="1">
      <alignment vertical="center" shrinkToFit="1"/>
    </xf>
    <xf numFmtId="179" fontId="17" fillId="0" borderId="56" xfId="0" applyNumberFormat="1" applyFont="1" applyFill="1" applyBorder="1" applyAlignment="1">
      <alignment vertical="center" shrinkToFit="1"/>
    </xf>
    <xf numFmtId="179" fontId="17" fillId="0" borderId="20" xfId="0" applyNumberFormat="1" applyFont="1" applyFill="1" applyBorder="1" applyAlignment="1">
      <alignment vertical="center" shrinkToFit="1"/>
    </xf>
    <xf numFmtId="49" fontId="8" fillId="0" borderId="3" xfId="0" quotePrefix="1" applyNumberFormat="1" applyFont="1" applyBorder="1"/>
    <xf numFmtId="189" fontId="25" fillId="0" borderId="0" xfId="13" applyNumberFormat="1" applyFont="1" applyAlignment="1">
      <alignment horizontal="center" vertical="center"/>
    </xf>
    <xf numFmtId="183" fontId="8" fillId="0" borderId="10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11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left" vertical="center" shrinkToFit="1"/>
    </xf>
    <xf numFmtId="49" fontId="7" fillId="0" borderId="10" xfId="0" applyNumberFormat="1" applyFont="1" applyBorder="1" applyAlignment="1">
      <alignment horizontal="left" vertical="center" shrinkToFit="1"/>
    </xf>
    <xf numFmtId="49" fontId="7" fillId="0" borderId="11" xfId="0" applyNumberFormat="1" applyFont="1" applyBorder="1" applyAlignment="1">
      <alignment horizontal="left" vertical="center" shrinkToFit="1"/>
    </xf>
    <xf numFmtId="49" fontId="5" fillId="0" borderId="0" xfId="0" applyNumberFormat="1" applyFont="1" applyBorder="1" applyAlignment="1">
      <alignment horizontal="left" vertical="top" wrapText="1"/>
    </xf>
    <xf numFmtId="0" fontId="8" fillId="0" borderId="57" xfId="0" applyNumberFormat="1" applyFont="1" applyBorder="1" applyAlignment="1">
      <alignment horizontal="center" vertical="center" shrinkToFit="1"/>
    </xf>
    <xf numFmtId="0" fontId="8" fillId="0" borderId="58" xfId="0" applyNumberFormat="1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left" vertical="center" wrapText="1"/>
    </xf>
    <xf numFmtId="0" fontId="10" fillId="0" borderId="58" xfId="0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top" wrapText="1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176" fontId="18" fillId="0" borderId="26" xfId="14" applyNumberFormat="1" applyFont="1" applyFill="1" applyBorder="1" applyAlignment="1">
      <alignment horizontal="center"/>
    </xf>
    <xf numFmtId="176" fontId="18" fillId="0" borderId="0" xfId="14" applyNumberFormat="1" applyFont="1" applyFill="1" applyBorder="1" applyAlignment="1">
      <alignment horizontal="center"/>
    </xf>
    <xf numFmtId="0" fontId="17" fillId="0" borderId="33" xfId="0" applyNumberFormat="1" applyFont="1" applyFill="1" applyBorder="1" applyAlignment="1">
      <alignment horizontal="center" vertical="center" shrinkToFit="1"/>
    </xf>
    <xf numFmtId="0" fontId="17" fillId="0" borderId="27" xfId="0" applyNumberFormat="1" applyFont="1" applyFill="1" applyBorder="1" applyAlignment="1">
      <alignment horizontal="center" vertical="center" shrinkToFit="1"/>
    </xf>
    <xf numFmtId="0" fontId="17" fillId="0" borderId="28" xfId="0" applyNumberFormat="1" applyFont="1" applyFill="1" applyBorder="1" applyAlignment="1">
      <alignment horizontal="center" vertical="center" shrinkToFit="1"/>
    </xf>
    <xf numFmtId="0" fontId="17" fillId="0" borderId="38" xfId="0" applyNumberFormat="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7" fillId="0" borderId="52" xfId="0" applyNumberFormat="1" applyFont="1" applyFill="1" applyBorder="1" applyAlignment="1">
      <alignment horizontal="center" vertical="center" shrinkToFit="1"/>
    </xf>
    <xf numFmtId="0" fontId="0" fillId="0" borderId="24" xfId="0" applyBorder="1"/>
    <xf numFmtId="0" fontId="0" fillId="0" borderId="59" xfId="0" applyBorder="1"/>
    <xf numFmtId="0" fontId="17" fillId="0" borderId="21" xfId="0" applyNumberFormat="1" applyFont="1" applyFill="1" applyBorder="1" applyAlignment="1">
      <alignment horizontal="center" vertical="center" shrinkToFit="1"/>
    </xf>
    <xf numFmtId="0" fontId="17" fillId="0" borderId="22" xfId="0" applyNumberFormat="1" applyFont="1" applyFill="1" applyBorder="1" applyAlignment="1">
      <alignment horizontal="center" vertical="center" shrinkToFit="1"/>
    </xf>
    <xf numFmtId="0" fontId="17" fillId="0" borderId="30" xfId="0" applyFont="1" applyBorder="1" applyAlignment="1">
      <alignment horizontal="center" shrinkToFit="1"/>
    </xf>
    <xf numFmtId="0" fontId="17" fillId="0" borderId="33" xfId="0" applyFont="1" applyBorder="1" applyAlignment="1">
      <alignment horizontal="center" shrinkToFit="1"/>
    </xf>
    <xf numFmtId="0" fontId="17" fillId="0" borderId="3" xfId="0" applyNumberFormat="1" applyFont="1" applyBorder="1" applyAlignment="1">
      <alignment horizontal="center" shrinkToFit="1"/>
    </xf>
    <xf numFmtId="0" fontId="17" fillId="0" borderId="27" xfId="0" applyNumberFormat="1" applyFont="1" applyBorder="1" applyAlignment="1">
      <alignment horizontal="center" shrinkToFit="1"/>
    </xf>
    <xf numFmtId="0" fontId="17" fillId="0" borderId="30" xfId="0" applyNumberFormat="1" applyFont="1" applyFill="1" applyBorder="1" applyAlignment="1">
      <alignment horizontal="center" vertical="center" shrinkToFit="1"/>
    </xf>
    <xf numFmtId="0" fontId="17" fillId="0" borderId="3" xfId="0" applyNumberFormat="1" applyFont="1" applyFill="1" applyBorder="1" applyAlignment="1">
      <alignment horizontal="center" vertical="center" shrinkToFit="1"/>
    </xf>
    <xf numFmtId="0" fontId="17" fillId="0" borderId="60" xfId="0" applyNumberFormat="1" applyFont="1" applyFill="1" applyBorder="1" applyAlignment="1">
      <alignment horizontal="center" vertical="center" shrinkToFit="1"/>
    </xf>
    <xf numFmtId="0" fontId="17" fillId="0" borderId="61" xfId="0" applyNumberFormat="1" applyFont="1" applyFill="1" applyBorder="1" applyAlignment="1">
      <alignment horizontal="center" vertical="center" shrinkToFit="1"/>
    </xf>
    <xf numFmtId="0" fontId="17" fillId="0" borderId="62" xfId="0" applyNumberFormat="1" applyFont="1" applyFill="1" applyBorder="1" applyAlignment="1">
      <alignment horizontal="center" vertical="center" shrinkToFit="1"/>
    </xf>
    <xf numFmtId="0" fontId="17" fillId="0" borderId="63" xfId="0" applyNumberFormat="1" applyFont="1" applyFill="1" applyBorder="1" applyAlignment="1">
      <alignment horizontal="center" vertical="center" shrinkToFit="1"/>
    </xf>
    <xf numFmtId="0" fontId="17" fillId="0" borderId="64" xfId="0" applyNumberFormat="1" applyFont="1" applyFill="1" applyBorder="1" applyAlignment="1">
      <alignment horizontal="center" vertical="center" shrinkToFit="1"/>
    </xf>
    <xf numFmtId="0" fontId="17" fillId="0" borderId="65" xfId="0" applyNumberFormat="1" applyFont="1" applyFill="1" applyBorder="1" applyAlignment="1">
      <alignment horizontal="center" vertical="center" shrinkToFit="1"/>
    </xf>
    <xf numFmtId="187" fontId="17" fillId="0" borderId="66" xfId="0" applyNumberFormat="1" applyFont="1" applyFill="1" applyBorder="1" applyAlignment="1">
      <alignment horizontal="center" vertical="center" wrapText="1"/>
    </xf>
    <xf numFmtId="187" fontId="17" fillId="0" borderId="58" xfId="0" applyNumberFormat="1" applyFont="1" applyFill="1" applyBorder="1" applyAlignment="1">
      <alignment horizontal="center" vertical="center" wrapText="1"/>
    </xf>
    <xf numFmtId="187" fontId="17" fillId="0" borderId="6" xfId="0" applyNumberFormat="1" applyFont="1" applyFill="1" applyBorder="1" applyAlignment="1">
      <alignment horizontal="center" vertical="center" wrapText="1"/>
    </xf>
    <xf numFmtId="187" fontId="17" fillId="0" borderId="8" xfId="0" applyNumberFormat="1" applyFont="1" applyFill="1" applyBorder="1" applyAlignment="1">
      <alignment horizontal="center" vertical="center" wrapText="1"/>
    </xf>
    <xf numFmtId="187" fontId="17" fillId="0" borderId="57" xfId="0" applyNumberFormat="1" applyFont="1" applyFill="1" applyBorder="1" applyAlignment="1">
      <alignment horizontal="center" vertical="center" wrapText="1"/>
    </xf>
    <xf numFmtId="187" fontId="17" fillId="0" borderId="67" xfId="0" applyNumberFormat="1" applyFont="1" applyFill="1" applyBorder="1" applyAlignment="1">
      <alignment horizontal="center" vertical="center" wrapText="1"/>
    </xf>
    <xf numFmtId="187" fontId="17" fillId="0" borderId="30" xfId="0" applyNumberFormat="1" applyFont="1" applyFill="1" applyBorder="1" applyAlignment="1">
      <alignment horizontal="center" vertical="center" shrinkToFit="1"/>
    </xf>
    <xf numFmtId="187" fontId="17" fillId="0" borderId="31" xfId="0" applyNumberFormat="1" applyFont="1" applyFill="1" applyBorder="1" applyAlignment="1">
      <alignment horizontal="center" vertical="center" shrinkToFit="1"/>
    </xf>
    <xf numFmtId="187" fontId="17" fillId="0" borderId="68" xfId="0" applyNumberFormat="1" applyFont="1" applyFill="1" applyBorder="1" applyAlignment="1">
      <alignment horizontal="center" vertical="center" wrapText="1"/>
    </xf>
    <xf numFmtId="187" fontId="17" fillId="0" borderId="69" xfId="0" applyNumberFormat="1" applyFont="1" applyFill="1" applyBorder="1" applyAlignment="1">
      <alignment horizontal="center" vertical="center" wrapText="1"/>
    </xf>
    <xf numFmtId="187" fontId="17" fillId="0" borderId="23" xfId="0" applyNumberFormat="1" applyFont="1" applyFill="1" applyBorder="1" applyAlignment="1">
      <alignment horizontal="center" vertical="center" wrapText="1"/>
    </xf>
    <xf numFmtId="181" fontId="17" fillId="0" borderId="57" xfId="0" applyNumberFormat="1" applyFont="1" applyFill="1" applyBorder="1" applyAlignment="1">
      <alignment horizontal="center" vertical="center" wrapText="1"/>
    </xf>
    <xf numFmtId="181" fontId="17" fillId="0" borderId="70" xfId="0" applyNumberFormat="1" applyFont="1" applyFill="1" applyBorder="1" applyAlignment="1">
      <alignment horizontal="center" vertical="center" wrapText="1"/>
    </xf>
    <xf numFmtId="181" fontId="17" fillId="0" borderId="66" xfId="0" applyNumberFormat="1" applyFont="1" applyFill="1" applyBorder="1" applyAlignment="1">
      <alignment horizontal="center" vertical="center" shrinkToFit="1"/>
    </xf>
    <xf numFmtId="181" fontId="17" fillId="0" borderId="70" xfId="0" applyNumberFormat="1" applyFont="1" applyFill="1" applyBorder="1" applyAlignment="1">
      <alignment horizontal="center" vertical="center" shrinkToFit="1"/>
    </xf>
    <xf numFmtId="0" fontId="17" fillId="0" borderId="66" xfId="0" applyNumberFormat="1" applyFont="1" applyFill="1" applyBorder="1" applyAlignment="1">
      <alignment horizontal="center" vertical="center" shrinkToFit="1"/>
    </xf>
    <xf numFmtId="0" fontId="17" fillId="0" borderId="67" xfId="0" applyNumberFormat="1" applyFont="1" applyFill="1" applyBorder="1" applyAlignment="1">
      <alignment horizontal="center" vertical="center" shrinkToFit="1"/>
    </xf>
    <xf numFmtId="0" fontId="17" fillId="0" borderId="70" xfId="0" applyNumberFormat="1" applyFont="1" applyFill="1" applyBorder="1" applyAlignment="1">
      <alignment horizontal="center" vertical="center" shrinkToFit="1"/>
    </xf>
    <xf numFmtId="181" fontId="17" fillId="0" borderId="66" xfId="0" applyNumberFormat="1" applyFont="1" applyFill="1" applyBorder="1" applyAlignment="1">
      <alignment horizontal="center" vertical="center" wrapText="1"/>
    </xf>
    <xf numFmtId="181" fontId="17" fillId="0" borderId="58" xfId="0" applyNumberFormat="1" applyFont="1" applyFill="1" applyBorder="1" applyAlignment="1">
      <alignment horizontal="center" vertical="center" wrapText="1"/>
    </xf>
    <xf numFmtId="0" fontId="13" fillId="0" borderId="38" xfId="13" applyBorder="1" applyAlignment="1">
      <alignment horizontal="center" vertical="center" wrapText="1"/>
    </xf>
    <xf numFmtId="0" fontId="13" fillId="0" borderId="3" xfId="13" applyBorder="1" applyAlignment="1">
      <alignment horizontal="center" vertical="center" wrapText="1"/>
    </xf>
    <xf numFmtId="0" fontId="13" fillId="0" borderId="27" xfId="13" applyBorder="1" applyAlignment="1">
      <alignment horizontal="center" vertical="center" wrapText="1"/>
    </xf>
    <xf numFmtId="0" fontId="25" fillId="0" borderId="54" xfId="13" applyFont="1" applyBorder="1" applyAlignment="1">
      <alignment horizontal="center" vertical="center"/>
    </xf>
    <xf numFmtId="0" fontId="21" fillId="0" borderId="71" xfId="13" applyFont="1" applyBorder="1">
      <alignment vertical="center"/>
    </xf>
    <xf numFmtId="0" fontId="21" fillId="0" borderId="48" xfId="13" applyFont="1" applyBorder="1">
      <alignment vertical="center"/>
    </xf>
    <xf numFmtId="0" fontId="21" fillId="0" borderId="72" xfId="13" applyFont="1" applyBorder="1">
      <alignment vertical="center"/>
    </xf>
    <xf numFmtId="0" fontId="21" fillId="0" borderId="54" xfId="13" applyFont="1" applyBorder="1">
      <alignment vertical="center"/>
    </xf>
    <xf numFmtId="0" fontId="21" fillId="0" borderId="48" xfId="13" applyFont="1" applyBorder="1" applyAlignment="1">
      <alignment vertical="center" wrapText="1"/>
    </xf>
    <xf numFmtId="0" fontId="21" fillId="0" borderId="54" xfId="13" applyFont="1" applyBorder="1" applyAlignment="1">
      <alignment vertical="center" wrapText="1"/>
    </xf>
    <xf numFmtId="0" fontId="13" fillId="0" borderId="38" xfId="13" applyBorder="1" applyAlignment="1">
      <alignment horizontal="center" vertical="center"/>
    </xf>
    <xf numFmtId="0" fontId="13" fillId="0" borderId="29" xfId="13" applyBorder="1" applyAlignment="1">
      <alignment horizontal="center" vertical="center"/>
    </xf>
    <xf numFmtId="0" fontId="13" fillId="0" borderId="25" xfId="13" applyBorder="1" applyAlignment="1">
      <alignment horizontal="center" vertical="center"/>
    </xf>
    <xf numFmtId="0" fontId="13" fillId="0" borderId="43" xfId="13" applyBorder="1" applyAlignment="1">
      <alignment horizontal="center" vertical="center"/>
    </xf>
    <xf numFmtId="0" fontId="13" fillId="0" borderId="45" xfId="13" applyBorder="1" applyAlignment="1">
      <alignment horizontal="center" vertical="center" wrapText="1"/>
    </xf>
    <xf numFmtId="0" fontId="13" fillId="0" borderId="73" xfId="13" applyBorder="1" applyAlignment="1">
      <alignment horizontal="center" vertical="center" wrapText="1"/>
    </xf>
    <xf numFmtId="0" fontId="13" fillId="0" borderId="28" xfId="13" applyBorder="1" applyAlignment="1">
      <alignment horizontal="center" vertical="center" wrapText="1"/>
    </xf>
    <xf numFmtId="0" fontId="13" fillId="0" borderId="30" xfId="13" applyBorder="1" applyAlignment="1">
      <alignment horizontal="center" vertical="center"/>
    </xf>
    <xf numFmtId="0" fontId="13" fillId="0" borderId="33" xfId="13" applyBorder="1" applyAlignment="1">
      <alignment horizontal="center" vertical="center"/>
    </xf>
    <xf numFmtId="0" fontId="13" fillId="0" borderId="53" xfId="13" applyBorder="1" applyAlignment="1">
      <alignment horizontal="center" vertical="center" wrapText="1"/>
    </xf>
    <xf numFmtId="0" fontId="13" fillId="0" borderId="25" xfId="13" applyBorder="1" applyAlignment="1">
      <alignment horizontal="center" vertical="center" wrapText="1"/>
    </xf>
    <xf numFmtId="0" fontId="13" fillId="0" borderId="43" xfId="13" applyBorder="1" applyAlignment="1">
      <alignment horizontal="center" vertical="center" wrapText="1"/>
    </xf>
    <xf numFmtId="0" fontId="13" fillId="0" borderId="3" xfId="13" applyBorder="1" applyAlignment="1">
      <alignment horizontal="center" vertical="center"/>
    </xf>
    <xf numFmtId="0" fontId="13" fillId="0" borderId="27" xfId="13" applyBorder="1" applyAlignment="1">
      <alignment horizontal="center" vertical="center"/>
    </xf>
    <xf numFmtId="0" fontId="21" fillId="0" borderId="26" xfId="13" applyFont="1" applyBorder="1">
      <alignment vertical="center"/>
    </xf>
    <xf numFmtId="0" fontId="21" fillId="0" borderId="0" xfId="13" applyFont="1" applyBorder="1">
      <alignment vertical="center"/>
    </xf>
    <xf numFmtId="0" fontId="13" fillId="0" borderId="71" xfId="13" applyBorder="1" applyAlignment="1">
      <alignment horizontal="center" vertical="center"/>
    </xf>
    <xf numFmtId="0" fontId="13" fillId="0" borderId="26" xfId="13" applyBorder="1" applyAlignment="1">
      <alignment horizontal="center" vertical="center"/>
    </xf>
    <xf numFmtId="0" fontId="13" fillId="0" borderId="72" xfId="13" applyBorder="1" applyAlignment="1">
      <alignment horizontal="center" vertical="center"/>
    </xf>
    <xf numFmtId="0" fontId="21" fillId="0" borderId="0" xfId="13" applyFont="1" applyBorder="1" applyAlignment="1">
      <alignment vertical="center" wrapText="1"/>
    </xf>
  </cellXfs>
  <cellStyles count="16">
    <cellStyle name="standard" xfId="1" xr:uid="{00000000-0005-0000-0000-000000000000}"/>
    <cellStyle name="その他" xfId="2" xr:uid="{00000000-0005-0000-0000-000001000000}"/>
    <cellStyle name="ヘッダー" xfId="3" xr:uid="{00000000-0005-0000-0000-000002000000}"/>
    <cellStyle name="金額" xfId="4" xr:uid="{00000000-0005-0000-0000-000003000000}"/>
    <cellStyle name="罫線" xfId="5" xr:uid="{00000000-0005-0000-0000-000004000000}"/>
    <cellStyle name="警察署" xfId="6" xr:uid="{00000000-0005-0000-0000-000005000000}"/>
    <cellStyle name="桁区切り" xfId="7" builtinId="6"/>
    <cellStyle name="合計" xfId="8" xr:uid="{00000000-0005-0000-0000-000007000000}"/>
    <cellStyle name="場所" xfId="9" xr:uid="{00000000-0005-0000-0000-000008000000}"/>
    <cellStyle name="撤去" xfId="10" xr:uid="{00000000-0005-0000-0000-000009000000}"/>
    <cellStyle name="日付" xfId="11" xr:uid="{00000000-0005-0000-0000-00000A000000}"/>
    <cellStyle name="標準" xfId="0" builtinId="0"/>
    <cellStyle name="標準 2" xfId="12" xr:uid="{00000000-0005-0000-0000-00000C000000}"/>
    <cellStyle name="標準 3" xfId="13" xr:uid="{00000000-0005-0000-0000-00000D000000}"/>
    <cellStyle name="標準_１３年度単価の改正２" xfId="14" xr:uid="{00000000-0005-0000-0000-00000E000000}"/>
    <cellStyle name="未定義" xfId="15" xr:uid="{00000000-0005-0000-0000-00000F000000}"/>
  </cellStyles>
  <dxfs count="8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ill>
        <patternFill>
          <bgColor indexed="55"/>
        </patternFill>
      </fill>
    </dxf>
    <dxf>
      <fill>
        <patternFill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170162</xdr:colOff>
      <xdr:row>2</xdr:row>
      <xdr:rowOff>343168</xdr:rowOff>
    </xdr:from>
    <xdr:to>
      <xdr:col>0</xdr:col>
      <xdr:colOff>620007</xdr:colOff>
      <xdr:row>2</xdr:row>
      <xdr:rowOff>343169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5CB428A-8C5E-4FE7-B5FE-35CFB084923B}"/>
            </a:ext>
          </a:extLst>
        </xdr:cNvPr>
        <xdr:cNvCxnSpPr/>
      </xdr:nvCxnSpPr>
      <xdr:spPr>
        <a:xfrm>
          <a:off x="194927" y="734900"/>
          <a:ext cx="4857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208504</xdr:colOff>
      <xdr:row>2</xdr:row>
      <xdr:rowOff>344375</xdr:rowOff>
    </xdr:from>
    <xdr:to>
      <xdr:col>1</xdr:col>
      <xdr:colOff>513304</xdr:colOff>
      <xdr:row>2</xdr:row>
      <xdr:rowOff>344375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50E9DA1-85C8-4645-A61A-B2A42E1C53E9}"/>
            </a:ext>
          </a:extLst>
        </xdr:cNvPr>
        <xdr:cNvCxnSpPr/>
      </xdr:nvCxnSpPr>
      <xdr:spPr>
        <a:xfrm>
          <a:off x="1120597" y="736107"/>
          <a:ext cx="342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1695450</xdr:colOff>
      <xdr:row>4</xdr:row>
      <xdr:rowOff>36195</xdr:rowOff>
    </xdr:from>
    <xdr:ext cx="530915" cy="24237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97D9A1E-E953-4EDC-BDF2-0E6C77415540}"/>
            </a:ext>
          </a:extLst>
        </xdr:cNvPr>
        <xdr:cNvSpPr txBox="1"/>
      </xdr:nvSpPr>
      <xdr:spPr>
        <a:xfrm>
          <a:off x="1695450" y="859155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警察署</a:t>
          </a:r>
        </a:p>
      </xdr:txBody>
    </xdr:sp>
    <xdr:clientData/>
  </xdr:oneCellAnchor>
  <xdr:oneCellAnchor>
    <xdr:from>
      <xdr:col>0</xdr:col>
      <xdr:colOff>120015</xdr:colOff>
      <xdr:row>4</xdr:row>
      <xdr:rowOff>118110</xdr:rowOff>
    </xdr:from>
    <xdr:ext cx="415498" cy="24237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A21EDDF-116B-449A-975D-490F990735B9}"/>
            </a:ext>
          </a:extLst>
        </xdr:cNvPr>
        <xdr:cNvSpPr txBox="1"/>
      </xdr:nvSpPr>
      <xdr:spPr>
        <a:xfrm>
          <a:off x="120015" y="941070"/>
          <a:ext cx="41549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区分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"/>
  <sheetViews>
    <sheetView showZeros="0" view="pageBreakPreview" zoomScaleNormal="55" zoomScaleSheetLayoutView="100" workbookViewId="0">
      <selection activeCell="C22" sqref="C22:H25"/>
    </sheetView>
  </sheetViews>
  <sheetFormatPr defaultColWidth="9" defaultRowHeight="13.2"/>
  <cols>
    <col min="1" max="1" width="11.109375" style="1" customWidth="1"/>
    <col min="2" max="2" width="12" style="1" customWidth="1"/>
    <col min="3" max="6" width="11.109375" style="1" customWidth="1"/>
    <col min="7" max="7" width="8.21875" style="1" customWidth="1"/>
    <col min="8" max="8" width="6.88671875" style="1" customWidth="1"/>
    <col min="9" max="9" width="9" style="1"/>
    <col min="10" max="10" width="32.88671875" style="1" customWidth="1"/>
    <col min="11" max="11" width="10.88671875" style="1" customWidth="1"/>
    <col min="12" max="16384" width="9" style="1"/>
  </cols>
  <sheetData>
    <row r="1" spans="1:15" ht="16.2">
      <c r="A1" s="37"/>
      <c r="G1" s="169"/>
      <c r="H1" s="166" t="str">
        <f>IF(工事番号="","№ 　　　        ","№ " &amp; 工事番号)</f>
        <v>№ 8-11</v>
      </c>
      <c r="J1" s="2" t="s">
        <v>15</v>
      </c>
      <c r="K1" s="215" t="s">
        <v>648</v>
      </c>
    </row>
    <row r="2" spans="1:15">
      <c r="A2" s="14" t="s">
        <v>19</v>
      </c>
      <c r="B2" s="14" t="s">
        <v>34</v>
      </c>
      <c r="C2" s="14" t="s">
        <v>20</v>
      </c>
      <c r="D2" s="14" t="s">
        <v>21</v>
      </c>
      <c r="E2" s="14" t="s">
        <v>22</v>
      </c>
      <c r="F2" s="14" t="s">
        <v>23</v>
      </c>
      <c r="G2" s="240" t="str">
        <f>年月</f>
        <v>令和 8 年 7 月</v>
      </c>
      <c r="H2" s="241"/>
      <c r="J2" s="2" t="s">
        <v>16</v>
      </c>
      <c r="K2" s="134" t="s">
        <v>649</v>
      </c>
    </row>
    <row r="3" spans="1:15" ht="54" customHeight="1">
      <c r="A3" s="2"/>
      <c r="B3" s="2"/>
      <c r="C3" s="2"/>
      <c r="D3" s="2"/>
      <c r="E3" s="2"/>
      <c r="F3" s="2"/>
      <c r="G3" s="242" t="s">
        <v>146</v>
      </c>
      <c r="H3" s="243"/>
    </row>
    <row r="4" spans="1:15">
      <c r="A4" s="3"/>
      <c r="B4" s="4"/>
      <c r="C4" s="4"/>
      <c r="D4" s="4"/>
      <c r="E4" s="4"/>
      <c r="F4" s="4"/>
      <c r="G4" s="4"/>
      <c r="H4" s="5"/>
      <c r="K4" s="168"/>
    </row>
    <row r="5" spans="1:15">
      <c r="A5" s="6"/>
      <c r="B5" s="7"/>
      <c r="C5" s="7"/>
      <c r="D5" s="7"/>
      <c r="E5" s="7"/>
      <c r="F5" s="7"/>
      <c r="G5" s="7"/>
      <c r="H5" s="8"/>
      <c r="J5" s="4"/>
      <c r="K5" s="4"/>
      <c r="L5" s="4"/>
      <c r="M5" s="4"/>
      <c r="N5" s="4"/>
      <c r="O5" s="4"/>
    </row>
    <row r="6" spans="1:15">
      <c r="A6" s="6"/>
      <c r="B6" s="7"/>
      <c r="C6" s="7"/>
      <c r="D6" s="7"/>
      <c r="E6" s="7"/>
      <c r="F6" s="7"/>
      <c r="G6" s="7"/>
      <c r="H6" s="8"/>
      <c r="J6" s="4"/>
      <c r="K6" s="4"/>
      <c r="L6" s="4"/>
      <c r="M6" s="4"/>
      <c r="N6" s="4"/>
      <c r="O6" s="4"/>
    </row>
    <row r="7" spans="1:15">
      <c r="A7" s="6"/>
      <c r="B7" s="7"/>
      <c r="C7" s="7"/>
      <c r="D7" s="7"/>
      <c r="E7" s="7"/>
      <c r="F7" s="7"/>
      <c r="G7" s="7"/>
      <c r="H7" s="8"/>
      <c r="J7" s="4"/>
      <c r="K7" s="4"/>
      <c r="L7" s="4"/>
      <c r="M7" s="4"/>
      <c r="N7" s="4"/>
      <c r="O7" s="4"/>
    </row>
    <row r="8" spans="1:15">
      <c r="A8" s="6"/>
      <c r="B8" s="7"/>
      <c r="C8" s="7"/>
      <c r="D8" s="7"/>
      <c r="E8" s="7"/>
      <c r="F8" s="7"/>
      <c r="G8" s="7"/>
      <c r="H8" s="8"/>
      <c r="J8" s="4"/>
      <c r="K8" s="4"/>
      <c r="L8" s="4"/>
      <c r="M8" s="4"/>
      <c r="N8" s="4"/>
      <c r="O8" s="4"/>
    </row>
    <row r="9" spans="1:15">
      <c r="A9" s="6"/>
      <c r="B9" s="7"/>
      <c r="C9" s="7"/>
      <c r="D9" s="7"/>
      <c r="E9" s="7"/>
      <c r="F9" s="7"/>
      <c r="G9" s="7"/>
      <c r="H9" s="8"/>
    </row>
    <row r="10" spans="1:15">
      <c r="A10" s="6"/>
      <c r="B10" s="7"/>
      <c r="C10" s="7"/>
      <c r="D10" s="7"/>
      <c r="E10" s="7"/>
      <c r="F10" s="7"/>
      <c r="G10" s="7"/>
      <c r="H10" s="8"/>
    </row>
    <row r="11" spans="1:15" ht="13.5" customHeight="1">
      <c r="A11" s="6"/>
      <c r="B11" s="7"/>
      <c r="C11" s="7"/>
      <c r="D11" s="7"/>
      <c r="E11" s="7"/>
      <c r="F11" s="7"/>
      <c r="G11" s="7"/>
      <c r="H11" s="8"/>
    </row>
    <row r="12" spans="1:15" ht="13.5" customHeight="1">
      <c r="A12" s="218" t="s">
        <v>5</v>
      </c>
      <c r="B12" s="219"/>
      <c r="C12" s="219"/>
      <c r="D12" s="219"/>
      <c r="E12" s="219"/>
      <c r="F12" s="219"/>
      <c r="G12" s="219"/>
      <c r="H12" s="220"/>
    </row>
    <row r="13" spans="1:15" ht="13.5" customHeight="1">
      <c r="A13" s="218"/>
      <c r="B13" s="219"/>
      <c r="C13" s="219"/>
      <c r="D13" s="219"/>
      <c r="E13" s="219"/>
      <c r="F13" s="219"/>
      <c r="G13" s="219"/>
      <c r="H13" s="220"/>
    </row>
    <row r="14" spans="1:15">
      <c r="A14" s="6"/>
      <c r="B14" s="7"/>
      <c r="C14" s="7"/>
      <c r="D14" s="7"/>
      <c r="E14" s="7"/>
      <c r="F14" s="7"/>
      <c r="G14" s="7"/>
      <c r="H14" s="8"/>
    </row>
    <row r="15" spans="1:15">
      <c r="A15" s="6"/>
      <c r="B15" s="7"/>
      <c r="C15" s="7"/>
      <c r="D15" s="7"/>
      <c r="E15" s="7"/>
      <c r="F15" s="7"/>
      <c r="G15" s="7"/>
      <c r="H15" s="8"/>
    </row>
    <row r="16" spans="1:15">
      <c r="A16" s="6"/>
      <c r="B16" s="7"/>
      <c r="C16" s="7"/>
      <c r="D16" s="7"/>
      <c r="E16" s="7"/>
      <c r="F16" s="7"/>
      <c r="G16" s="7"/>
      <c r="H16" s="8"/>
    </row>
    <row r="17" spans="1:11">
      <c r="A17" s="6"/>
      <c r="B17" s="7"/>
      <c r="C17" s="7"/>
      <c r="D17" s="7"/>
      <c r="E17" s="7"/>
      <c r="F17" s="7"/>
      <c r="G17" s="7"/>
      <c r="H17" s="8"/>
    </row>
    <row r="18" spans="1:11">
      <c r="A18" s="6"/>
      <c r="B18" s="7"/>
      <c r="C18" s="7"/>
      <c r="D18" s="7"/>
      <c r="E18" s="7"/>
      <c r="F18" s="7"/>
      <c r="G18" s="7"/>
      <c r="H18" s="8"/>
    </row>
    <row r="19" spans="1:11">
      <c r="A19" s="6"/>
      <c r="B19" s="7"/>
      <c r="C19" s="7"/>
      <c r="D19" s="7"/>
      <c r="E19" s="7"/>
      <c r="F19" s="7"/>
      <c r="G19" s="7"/>
      <c r="H19" s="8"/>
    </row>
    <row r="20" spans="1:11">
      <c r="A20" s="6"/>
      <c r="B20" s="7"/>
      <c r="C20" s="7"/>
      <c r="D20" s="7"/>
      <c r="E20" s="7"/>
      <c r="F20" s="7"/>
      <c r="G20" s="7"/>
      <c r="H20" s="8"/>
    </row>
    <row r="21" spans="1:11">
      <c r="A21" s="6"/>
      <c r="B21" s="7"/>
      <c r="C21" s="7"/>
      <c r="D21" s="7"/>
      <c r="E21" s="7"/>
      <c r="F21" s="7"/>
      <c r="G21" s="7"/>
      <c r="H21" s="8"/>
    </row>
    <row r="22" spans="1:11" ht="17.25" customHeight="1">
      <c r="A22" s="231" t="s">
        <v>6</v>
      </c>
      <c r="B22" s="232"/>
      <c r="C22" s="244" t="s">
        <v>650</v>
      </c>
      <c r="D22" s="244"/>
      <c r="E22" s="244"/>
      <c r="F22" s="244"/>
      <c r="G22" s="244"/>
      <c r="H22" s="244"/>
    </row>
    <row r="23" spans="1:11" ht="17.25" customHeight="1">
      <c r="A23" s="6"/>
      <c r="B23" s="7"/>
      <c r="C23" s="244"/>
      <c r="D23" s="244"/>
      <c r="E23" s="244"/>
      <c r="F23" s="244"/>
      <c r="G23" s="244"/>
      <c r="H23" s="244"/>
      <c r="I23" s="9"/>
    </row>
    <row r="24" spans="1:11" ht="13.5" customHeight="1">
      <c r="A24" s="6"/>
      <c r="B24" s="7"/>
      <c r="C24" s="244"/>
      <c r="D24" s="244"/>
      <c r="E24" s="244"/>
      <c r="F24" s="244"/>
      <c r="G24" s="244"/>
      <c r="H24" s="244"/>
    </row>
    <row r="25" spans="1:11" ht="3.75" customHeight="1">
      <c r="A25" s="6"/>
      <c r="B25" s="7"/>
      <c r="C25" s="244"/>
      <c r="D25" s="244"/>
      <c r="E25" s="244"/>
      <c r="F25" s="244"/>
      <c r="G25" s="244"/>
      <c r="H25" s="244"/>
    </row>
    <row r="26" spans="1:11" ht="9.75" customHeight="1">
      <c r="A26" s="6"/>
      <c r="B26" s="7"/>
      <c r="C26" s="159"/>
      <c r="D26" s="159"/>
      <c r="E26" s="159"/>
      <c r="F26" s="159"/>
      <c r="G26" s="159"/>
      <c r="H26" s="8"/>
    </row>
    <row r="27" spans="1:11">
      <c r="A27" s="6"/>
      <c r="B27" s="7"/>
      <c r="C27" s="7"/>
      <c r="D27" s="7"/>
      <c r="E27" s="7"/>
      <c r="F27" s="7"/>
      <c r="G27" s="7"/>
      <c r="H27" s="8"/>
    </row>
    <row r="28" spans="1:11" ht="16.2" customHeight="1">
      <c r="A28" s="231" t="s">
        <v>7</v>
      </c>
      <c r="B28" s="232"/>
      <c r="C28" s="239" t="s">
        <v>165</v>
      </c>
      <c r="D28" s="239"/>
      <c r="E28" s="239"/>
      <c r="F28" s="239"/>
      <c r="G28" s="239"/>
      <c r="H28" s="239"/>
    </row>
    <row r="29" spans="1:11" ht="16.2">
      <c r="A29" s="35"/>
      <c r="B29" s="36"/>
      <c r="C29" s="239"/>
      <c r="D29" s="239"/>
      <c r="E29" s="239"/>
      <c r="F29" s="239"/>
      <c r="G29" s="239"/>
      <c r="H29" s="239"/>
    </row>
    <row r="30" spans="1:11" ht="16.2">
      <c r="A30" s="6"/>
      <c r="B30" s="7"/>
      <c r="C30" s="7"/>
      <c r="D30" s="7"/>
      <c r="E30" s="7"/>
      <c r="F30" s="33"/>
      <c r="G30" s="33" t="str">
        <f ca="1">IF(OR(工事場所箇所数=0,工事場所箇所数=1),"","ほか " &amp; 工事場所箇所数 -1 &amp;" か所")</f>
        <v>ほか 124 か所</v>
      </c>
      <c r="H30" s="29"/>
      <c r="I30" s="3"/>
      <c r="J30" s="2" t="s">
        <v>25</v>
      </c>
      <c r="K30" s="133">
        <f ca="1">SUM(K31:K59)</f>
        <v>125</v>
      </c>
    </row>
    <row r="31" spans="1:11">
      <c r="A31" s="6"/>
      <c r="B31" s="7"/>
      <c r="C31" s="7"/>
      <c r="D31" s="7"/>
      <c r="E31" s="7"/>
      <c r="F31" s="7"/>
      <c r="G31" s="7"/>
      <c r="H31" s="8"/>
      <c r="J31" s="2" t="s">
        <v>111</v>
      </c>
      <c r="K31" s="2">
        <f ca="1">IF(ISERROR(INDIRECT(J31)),0,INDIRECT(J31))</f>
        <v>0</v>
      </c>
    </row>
    <row r="32" spans="1:11">
      <c r="A32" s="6"/>
      <c r="B32" s="7"/>
      <c r="C32" s="7"/>
      <c r="D32" s="7"/>
      <c r="E32" s="7"/>
      <c r="F32" s="7"/>
      <c r="G32" s="7"/>
      <c r="H32" s="8"/>
      <c r="J32" s="2" t="s">
        <v>112</v>
      </c>
      <c r="K32" s="2">
        <f t="shared" ref="K32:K57" ca="1" si="0">IF(ISERROR(INDIRECT(J32)),0,INDIRECT(J32))</f>
        <v>0</v>
      </c>
    </row>
    <row r="33" spans="1:11" ht="17.25" customHeight="1">
      <c r="A33" s="231" t="s">
        <v>12</v>
      </c>
      <c r="B33" s="232"/>
      <c r="C33" s="239" t="s">
        <v>651</v>
      </c>
      <c r="D33" s="239"/>
      <c r="E33" s="239"/>
      <c r="F33" s="239"/>
      <c r="G33" s="239"/>
      <c r="H33" s="161"/>
      <c r="J33" s="2" t="s">
        <v>113</v>
      </c>
      <c r="K33" s="2">
        <f t="shared" ca="1" si="0"/>
        <v>0</v>
      </c>
    </row>
    <row r="34" spans="1:11" ht="18.75" customHeight="1">
      <c r="A34" s="6"/>
      <c r="B34" s="7"/>
      <c r="C34" s="239"/>
      <c r="D34" s="239"/>
      <c r="E34" s="239"/>
      <c r="F34" s="239"/>
      <c r="G34" s="239"/>
      <c r="H34" s="161"/>
      <c r="J34" s="2" t="s">
        <v>114</v>
      </c>
      <c r="K34" s="2">
        <f t="shared" ca="1" si="0"/>
        <v>0</v>
      </c>
    </row>
    <row r="35" spans="1:11" ht="13.5" customHeight="1">
      <c r="A35" s="6"/>
      <c r="B35" s="7"/>
      <c r="C35" s="158"/>
      <c r="D35" s="158"/>
      <c r="E35" s="158"/>
      <c r="F35" s="158"/>
      <c r="G35" s="158"/>
      <c r="H35" s="161"/>
      <c r="J35" s="2" t="s">
        <v>115</v>
      </c>
      <c r="K35" s="2">
        <f t="shared" ca="1" si="0"/>
        <v>0</v>
      </c>
    </row>
    <row r="36" spans="1:11">
      <c r="A36" s="6"/>
      <c r="B36" s="7"/>
      <c r="C36" s="7"/>
      <c r="D36" s="7"/>
      <c r="E36" s="7"/>
      <c r="F36" s="7"/>
      <c r="G36" s="7"/>
      <c r="H36" s="8"/>
      <c r="J36" s="2" t="s">
        <v>116</v>
      </c>
      <c r="K36" s="2">
        <f t="shared" ca="1" si="0"/>
        <v>53</v>
      </c>
    </row>
    <row r="37" spans="1:11" ht="16.2">
      <c r="A37" s="231" t="s">
        <v>147</v>
      </c>
      <c r="B37" s="232"/>
      <c r="C37" s="230" t="s">
        <v>149</v>
      </c>
      <c r="D37" s="230"/>
      <c r="E37" s="230"/>
      <c r="F37" s="230"/>
      <c r="G37" s="157"/>
      <c r="H37" s="8"/>
      <c r="J37" s="2" t="s">
        <v>117</v>
      </c>
      <c r="K37" s="2">
        <f t="shared" ca="1" si="0"/>
        <v>0</v>
      </c>
    </row>
    <row r="38" spans="1:11">
      <c r="A38" s="6"/>
      <c r="B38" s="7"/>
      <c r="C38" s="7"/>
      <c r="D38" s="7"/>
      <c r="E38" s="7"/>
      <c r="F38" s="7"/>
      <c r="G38" s="7"/>
      <c r="H38" s="8"/>
      <c r="J38" s="2" t="s">
        <v>118</v>
      </c>
      <c r="K38" s="2">
        <f t="shared" ca="1" si="0"/>
        <v>0</v>
      </c>
    </row>
    <row r="39" spans="1:11">
      <c r="A39" s="6"/>
      <c r="B39" s="7"/>
      <c r="C39" s="7"/>
      <c r="D39" s="7"/>
      <c r="E39" s="7"/>
      <c r="F39" s="7"/>
      <c r="G39" s="7"/>
      <c r="H39" s="8"/>
      <c r="J39" s="2" t="s">
        <v>138</v>
      </c>
      <c r="K39" s="2">
        <f t="shared" ca="1" si="0"/>
        <v>47</v>
      </c>
    </row>
    <row r="40" spans="1:11" ht="16.2">
      <c r="A40" s="231" t="s">
        <v>13</v>
      </c>
      <c r="B40" s="232"/>
      <c r="C40" s="230" t="s">
        <v>150</v>
      </c>
      <c r="D40" s="230"/>
      <c r="E40" s="230"/>
      <c r="F40" s="230"/>
      <c r="G40" s="157"/>
      <c r="H40" s="8"/>
      <c r="J40" s="2" t="s">
        <v>119</v>
      </c>
      <c r="K40" s="2">
        <f t="shared" ca="1" si="0"/>
        <v>0</v>
      </c>
    </row>
    <row r="41" spans="1:11">
      <c r="A41" s="6"/>
      <c r="B41" s="7"/>
      <c r="C41" s="7"/>
      <c r="D41" s="7"/>
      <c r="E41" s="7"/>
      <c r="F41" s="7"/>
      <c r="G41" s="7"/>
      <c r="H41" s="8"/>
      <c r="J41" s="2" t="s">
        <v>120</v>
      </c>
      <c r="K41" s="2">
        <f t="shared" ca="1" si="0"/>
        <v>0</v>
      </c>
    </row>
    <row r="42" spans="1:11" ht="13.5" customHeight="1">
      <c r="A42" s="6"/>
      <c r="B42" s="7"/>
      <c r="C42" s="7"/>
      <c r="D42" s="7"/>
      <c r="E42" s="7"/>
      <c r="F42" s="7"/>
      <c r="G42" s="7"/>
      <c r="H42" s="8"/>
      <c r="J42" s="2" t="s">
        <v>121</v>
      </c>
      <c r="K42" s="2">
        <f t="shared" ca="1" si="0"/>
        <v>0</v>
      </c>
    </row>
    <row r="43" spans="1:11" ht="7.5" customHeight="1">
      <c r="A43" s="6"/>
      <c r="B43" s="7"/>
      <c r="C43" s="7"/>
      <c r="D43" s="7"/>
      <c r="E43" s="7"/>
      <c r="F43" s="7"/>
      <c r="G43" s="7"/>
      <c r="H43" s="8"/>
      <c r="J43" s="2" t="s">
        <v>122</v>
      </c>
      <c r="K43" s="2">
        <f t="shared" ca="1" si="0"/>
        <v>25</v>
      </c>
    </row>
    <row r="44" spans="1:11">
      <c r="A44" s="6"/>
      <c r="B44" s="7"/>
      <c r="C44" s="7"/>
      <c r="D44" s="7"/>
      <c r="E44" s="7"/>
      <c r="F44" s="7"/>
      <c r="G44" s="7"/>
      <c r="H44" s="8"/>
      <c r="J44" s="2" t="s">
        <v>123</v>
      </c>
      <c r="K44" s="2">
        <f t="shared" ca="1" si="0"/>
        <v>0</v>
      </c>
    </row>
    <row r="45" spans="1:11">
      <c r="A45" s="6"/>
      <c r="B45" s="7"/>
      <c r="C45" s="7"/>
      <c r="D45" s="7"/>
      <c r="E45" s="7"/>
      <c r="F45" s="7"/>
      <c r="G45" s="7"/>
      <c r="H45" s="8"/>
      <c r="J45" s="2" t="s">
        <v>124</v>
      </c>
      <c r="K45" s="2">
        <f t="shared" ca="1" si="0"/>
        <v>0</v>
      </c>
    </row>
    <row r="46" spans="1:11" ht="13.5" customHeight="1">
      <c r="A46" s="221" t="s">
        <v>151</v>
      </c>
      <c r="B46" s="222"/>
      <c r="C46" s="222"/>
      <c r="D46" s="222"/>
      <c r="E46" s="222"/>
      <c r="F46" s="222"/>
      <c r="G46" s="222"/>
      <c r="H46" s="223"/>
      <c r="J46" s="2" t="s">
        <v>125</v>
      </c>
      <c r="K46" s="2">
        <f t="shared" ca="1" si="0"/>
        <v>0</v>
      </c>
    </row>
    <row r="47" spans="1:11" ht="13.5" customHeight="1">
      <c r="A47" s="221"/>
      <c r="B47" s="222"/>
      <c r="C47" s="222"/>
      <c r="D47" s="222"/>
      <c r="E47" s="222"/>
      <c r="F47" s="222"/>
      <c r="G47" s="222"/>
      <c r="H47" s="223"/>
      <c r="J47" s="2" t="s">
        <v>126</v>
      </c>
      <c r="K47" s="2">
        <f t="shared" ca="1" si="0"/>
        <v>0</v>
      </c>
    </row>
    <row r="48" spans="1:11">
      <c r="A48" s="6"/>
      <c r="B48" s="7"/>
      <c r="C48" s="7"/>
      <c r="D48" s="7"/>
      <c r="E48" s="7"/>
      <c r="F48" s="7"/>
      <c r="G48" s="7"/>
      <c r="H48" s="8"/>
      <c r="J48" s="2" t="s">
        <v>127</v>
      </c>
      <c r="K48" s="2">
        <f t="shared" ca="1" si="0"/>
        <v>0</v>
      </c>
    </row>
    <row r="49" spans="1:15">
      <c r="A49" s="6"/>
      <c r="B49" s="7"/>
      <c r="C49" s="7"/>
      <c r="D49" s="7"/>
      <c r="E49" s="7"/>
      <c r="F49" s="7"/>
      <c r="G49" s="7"/>
      <c r="H49" s="8"/>
      <c r="J49" s="2" t="s">
        <v>128</v>
      </c>
      <c r="K49" s="2">
        <f t="shared" ca="1" si="0"/>
        <v>0</v>
      </c>
    </row>
    <row r="50" spans="1:15">
      <c r="A50" s="6"/>
      <c r="B50" s="7"/>
      <c r="C50" s="7"/>
      <c r="D50" s="7"/>
      <c r="E50" s="7"/>
      <c r="F50" s="7"/>
      <c r="G50" s="7"/>
      <c r="H50" s="8"/>
      <c r="J50" s="2" t="s">
        <v>129</v>
      </c>
      <c r="K50" s="2">
        <f t="shared" ca="1" si="0"/>
        <v>0</v>
      </c>
    </row>
    <row r="51" spans="1:15">
      <c r="A51" s="6"/>
      <c r="B51" s="7"/>
      <c r="C51" s="7"/>
      <c r="D51" s="7"/>
      <c r="E51" s="7"/>
      <c r="F51" s="7"/>
      <c r="G51" s="7"/>
      <c r="H51" s="8"/>
      <c r="J51" s="2" t="s">
        <v>130</v>
      </c>
      <c r="K51" s="2">
        <f t="shared" ca="1" si="0"/>
        <v>0</v>
      </c>
    </row>
    <row r="52" spans="1:15">
      <c r="A52" s="6"/>
      <c r="B52" s="7"/>
      <c r="C52" s="7"/>
      <c r="D52" s="7"/>
      <c r="E52" s="7"/>
      <c r="F52" s="7"/>
      <c r="G52" s="7"/>
      <c r="H52" s="8"/>
      <c r="J52" s="2" t="s">
        <v>131</v>
      </c>
      <c r="K52" s="2">
        <f t="shared" ca="1" si="0"/>
        <v>0</v>
      </c>
    </row>
    <row r="53" spans="1:15">
      <c r="A53" s="6"/>
      <c r="B53" s="7"/>
      <c r="C53" s="7"/>
      <c r="D53" s="7"/>
      <c r="E53" s="7"/>
      <c r="F53" s="7"/>
      <c r="G53" s="7"/>
      <c r="H53" s="8"/>
      <c r="J53" s="2" t="s">
        <v>132</v>
      </c>
      <c r="K53" s="2">
        <f t="shared" ca="1" si="0"/>
        <v>0</v>
      </c>
    </row>
    <row r="54" spans="1:15">
      <c r="A54" s="10"/>
      <c r="B54" s="11"/>
      <c r="C54" s="11"/>
      <c r="D54" s="11"/>
      <c r="E54" s="11"/>
      <c r="F54" s="11"/>
      <c r="G54" s="11"/>
      <c r="H54" s="12"/>
      <c r="J54" s="2" t="s">
        <v>133</v>
      </c>
      <c r="K54" s="2">
        <f t="shared" ca="1" si="0"/>
        <v>0</v>
      </c>
    </row>
    <row r="55" spans="1:15" ht="21.75" customHeight="1">
      <c r="A55" s="13"/>
      <c r="B55" s="13"/>
      <c r="C55" s="13"/>
      <c r="D55" s="13"/>
      <c r="E55" s="13"/>
      <c r="F55" s="13"/>
      <c r="G55" s="13"/>
      <c r="H55" s="13"/>
      <c r="J55" s="2" t="s">
        <v>134</v>
      </c>
      <c r="K55" s="2">
        <f t="shared" ca="1" si="0"/>
        <v>0</v>
      </c>
    </row>
    <row r="56" spans="1:15" ht="33" customHeight="1">
      <c r="A56" s="24" t="s">
        <v>29</v>
      </c>
      <c r="B56" s="25"/>
      <c r="C56" s="25"/>
      <c r="D56" s="25"/>
      <c r="E56" s="25"/>
      <c r="F56" s="25"/>
      <c r="G56" s="25"/>
      <c r="H56" s="26"/>
      <c r="J56" s="2" t="s">
        <v>135</v>
      </c>
      <c r="K56" s="2">
        <f t="shared" ca="1" si="0"/>
        <v>0</v>
      </c>
    </row>
    <row r="57" spans="1:15" ht="33" customHeight="1">
      <c r="A57" s="224" t="s">
        <v>14</v>
      </c>
      <c r="B57" s="225"/>
      <c r="C57" s="225"/>
      <c r="D57" s="225"/>
      <c r="E57" s="225"/>
      <c r="F57" s="225"/>
      <c r="G57" s="225"/>
      <c r="H57" s="226"/>
      <c r="J57" s="2" t="s">
        <v>136</v>
      </c>
      <c r="K57" s="2">
        <f t="shared" ca="1" si="0"/>
        <v>0</v>
      </c>
      <c r="L57" s="4"/>
      <c r="M57" s="4"/>
      <c r="N57" s="4"/>
      <c r="O57" s="4"/>
    </row>
    <row r="58" spans="1:15" s="13" customFormat="1" ht="33" customHeight="1">
      <c r="A58" s="227" t="s">
        <v>652</v>
      </c>
      <c r="B58" s="228"/>
      <c r="C58" s="228"/>
      <c r="D58" s="228"/>
      <c r="E58" s="228"/>
      <c r="F58" s="228"/>
      <c r="G58" s="228"/>
      <c r="H58" s="229"/>
      <c r="J58" s="195" t="s">
        <v>137</v>
      </c>
      <c r="K58" s="195">
        <f ca="1">IF(ISERROR(INDIRECT(J58)),0,INDIRECT(J58))</f>
        <v>0</v>
      </c>
      <c r="L58" s="7"/>
      <c r="M58" s="7"/>
      <c r="N58" s="7"/>
      <c r="O58" s="7"/>
    </row>
    <row r="59" spans="1:15" ht="33" customHeight="1">
      <c r="A59" s="236" t="s">
        <v>17</v>
      </c>
      <c r="B59" s="237"/>
      <c r="C59" s="237"/>
      <c r="D59" s="237"/>
      <c r="E59" s="237"/>
      <c r="F59" s="237"/>
      <c r="G59" s="237"/>
      <c r="H59" s="238"/>
      <c r="J59" s="2" t="s">
        <v>143</v>
      </c>
      <c r="K59" s="2">
        <f ca="1">IF(ISERROR(INDIRECT(J59)),0,INDIRECT(J59))</f>
        <v>0</v>
      </c>
      <c r="L59" s="4"/>
      <c r="M59" s="4"/>
      <c r="N59" s="4"/>
      <c r="O59" s="4"/>
    </row>
    <row r="60" spans="1:15" s="13" customFormat="1" ht="33" customHeight="1">
      <c r="A60" s="227" t="s">
        <v>653</v>
      </c>
      <c r="B60" s="228"/>
      <c r="C60" s="228"/>
      <c r="D60" s="228"/>
      <c r="E60" s="228"/>
      <c r="F60" s="228"/>
      <c r="G60" s="228"/>
      <c r="H60" s="229"/>
      <c r="J60" s="7"/>
      <c r="K60" s="7"/>
      <c r="L60" s="7"/>
      <c r="M60" s="7"/>
      <c r="N60" s="7"/>
      <c r="O60" s="7"/>
    </row>
    <row r="61" spans="1:15" ht="33" customHeight="1">
      <c r="A61" s="224" t="s">
        <v>18</v>
      </c>
      <c r="B61" s="225"/>
      <c r="C61" s="225"/>
      <c r="D61" s="225"/>
      <c r="E61" s="225"/>
      <c r="F61" s="225"/>
      <c r="G61" s="225"/>
      <c r="H61" s="226"/>
      <c r="J61" s="4"/>
      <c r="K61" s="4"/>
      <c r="L61" s="4"/>
      <c r="M61" s="4"/>
      <c r="N61" s="4"/>
      <c r="O61" s="4"/>
    </row>
    <row r="62" spans="1:15" s="13" customFormat="1" ht="33" customHeight="1">
      <c r="A62" s="227" t="s">
        <v>152</v>
      </c>
      <c r="B62" s="228"/>
      <c r="C62" s="228"/>
      <c r="D62" s="228"/>
      <c r="E62" s="228"/>
      <c r="F62" s="228"/>
      <c r="G62" s="228"/>
      <c r="H62" s="229"/>
      <c r="J62" s="7"/>
      <c r="K62" s="7"/>
      <c r="L62" s="7"/>
      <c r="M62" s="7"/>
      <c r="N62" s="7"/>
      <c r="O62" s="7"/>
    </row>
    <row r="63" spans="1:15" ht="33" customHeight="1">
      <c r="A63" s="233" t="s">
        <v>9</v>
      </c>
      <c r="B63" s="234"/>
      <c r="C63" s="234"/>
      <c r="D63" s="234"/>
      <c r="E63" s="234"/>
      <c r="F63" s="234"/>
      <c r="G63" s="234"/>
      <c r="H63" s="235"/>
    </row>
    <row r="64" spans="1:15" ht="33" customHeight="1">
      <c r="A64" s="15" t="s">
        <v>10</v>
      </c>
      <c r="B64" s="16"/>
      <c r="C64" s="16"/>
      <c r="D64" s="16"/>
      <c r="E64" s="16"/>
      <c r="F64" s="16"/>
      <c r="G64" s="16"/>
      <c r="H64" s="17"/>
    </row>
    <row r="65" spans="1:10" ht="33" customHeight="1">
      <c r="A65" s="18" t="s">
        <v>24</v>
      </c>
      <c r="B65" s="16"/>
      <c r="C65" s="16"/>
      <c r="D65" s="16"/>
      <c r="E65" s="16"/>
      <c r="F65" s="16"/>
      <c r="G65" s="16"/>
      <c r="H65" s="17"/>
    </row>
    <row r="66" spans="1:10" ht="33" customHeight="1">
      <c r="A66" s="15" t="s">
        <v>11</v>
      </c>
      <c r="B66" s="16"/>
      <c r="C66" s="16"/>
      <c r="D66" s="16"/>
      <c r="E66" s="16"/>
      <c r="F66" s="16"/>
      <c r="G66" s="16"/>
      <c r="H66" s="17"/>
    </row>
    <row r="67" spans="1:10" ht="33" customHeight="1">
      <c r="A67" s="30" t="s">
        <v>30</v>
      </c>
      <c r="B67" s="31"/>
      <c r="C67" s="31"/>
      <c r="D67" s="31"/>
      <c r="E67" s="32"/>
      <c r="F67" s="16"/>
      <c r="G67" s="16"/>
      <c r="H67" s="17"/>
      <c r="J67" s="19"/>
    </row>
    <row r="68" spans="1:10" ht="33" customHeight="1">
      <c r="A68" s="34" t="s">
        <v>28</v>
      </c>
      <c r="B68" s="217">
        <f xml:space="preserve"> 設計書!合計</f>
        <v>0</v>
      </c>
      <c r="C68" s="217"/>
      <c r="D68" s="217"/>
      <c r="E68" s="217"/>
      <c r="F68" s="16"/>
      <c r="G68" s="16"/>
      <c r="H68" s="17"/>
    </row>
    <row r="69" spans="1:10" ht="33" customHeight="1">
      <c r="A69" s="20"/>
      <c r="B69" s="16"/>
      <c r="C69" s="16"/>
      <c r="D69" s="16"/>
      <c r="E69" s="16"/>
      <c r="F69" s="16"/>
      <c r="G69" s="16"/>
      <c r="H69" s="17"/>
    </row>
    <row r="70" spans="1:10" ht="33" customHeight="1">
      <c r="A70" s="20"/>
      <c r="B70" s="16"/>
      <c r="C70" s="16"/>
      <c r="D70" s="16"/>
      <c r="E70" s="16"/>
      <c r="F70" s="16"/>
      <c r="G70" s="16"/>
      <c r="H70" s="17"/>
    </row>
    <row r="71" spans="1:10" ht="33" customHeight="1">
      <c r="A71" s="20"/>
      <c r="B71" s="16"/>
      <c r="C71" s="16"/>
      <c r="D71" s="16"/>
      <c r="E71" s="16"/>
      <c r="F71" s="16"/>
      <c r="G71" s="16"/>
      <c r="H71" s="17"/>
    </row>
    <row r="72" spans="1:10" ht="33" customHeight="1">
      <c r="A72" s="20"/>
      <c r="B72" s="16"/>
      <c r="C72" s="16"/>
      <c r="D72" s="16"/>
      <c r="E72" s="16"/>
      <c r="F72" s="16"/>
      <c r="G72" s="16"/>
      <c r="H72" s="17"/>
    </row>
    <row r="73" spans="1:10" ht="33" customHeight="1">
      <c r="A73" s="20"/>
      <c r="B73" s="16"/>
      <c r="C73" s="16"/>
      <c r="D73" s="16"/>
      <c r="E73" s="16"/>
      <c r="F73" s="16"/>
      <c r="G73" s="16"/>
      <c r="H73" s="17"/>
    </row>
    <row r="74" spans="1:10" ht="33" customHeight="1">
      <c r="A74" s="20"/>
      <c r="B74" s="16"/>
      <c r="C74" s="16"/>
      <c r="D74" s="16"/>
      <c r="E74" s="16"/>
      <c r="F74" s="16"/>
      <c r="G74" s="16"/>
      <c r="H74" s="17"/>
    </row>
    <row r="75" spans="1:10" ht="33" customHeight="1">
      <c r="A75" s="20"/>
      <c r="B75" s="16"/>
      <c r="C75" s="16"/>
      <c r="D75" s="16"/>
      <c r="E75" s="16"/>
      <c r="F75" s="16"/>
      <c r="G75" s="16"/>
      <c r="H75" s="17"/>
    </row>
    <row r="76" spans="1:10" ht="33" customHeight="1">
      <c r="A76" s="20"/>
      <c r="B76" s="16"/>
      <c r="C76" s="16"/>
      <c r="D76" s="16"/>
      <c r="E76" s="16"/>
      <c r="F76" s="16"/>
      <c r="G76" s="16"/>
      <c r="H76" s="17"/>
    </row>
    <row r="77" spans="1:10" ht="33" customHeight="1">
      <c r="A77" s="20"/>
      <c r="B77" s="16"/>
      <c r="C77" s="16"/>
      <c r="D77" s="16"/>
      <c r="E77" s="16"/>
      <c r="F77" s="16"/>
      <c r="G77" s="16"/>
      <c r="H77" s="17"/>
    </row>
    <row r="78" spans="1:10" ht="33" customHeight="1">
      <c r="A78" s="21"/>
      <c r="B78" s="22"/>
      <c r="C78" s="22"/>
      <c r="D78" s="22"/>
      <c r="E78" s="22"/>
      <c r="F78" s="22"/>
      <c r="G78" s="22"/>
      <c r="H78" s="23"/>
    </row>
    <row r="79" spans="1:10">
      <c r="A79" s="13"/>
      <c r="B79" s="13"/>
      <c r="C79" s="13"/>
      <c r="D79" s="13"/>
      <c r="E79" s="13"/>
      <c r="F79" s="13"/>
      <c r="G79" s="13"/>
      <c r="H79" s="13"/>
    </row>
  </sheetData>
  <mergeCells count="22">
    <mergeCell ref="A57:H57"/>
    <mergeCell ref="G2:H2"/>
    <mergeCell ref="G3:H3"/>
    <mergeCell ref="C37:F37"/>
    <mergeCell ref="C22:H25"/>
    <mergeCell ref="C28:H29"/>
    <mergeCell ref="B68:E68"/>
    <mergeCell ref="A12:H13"/>
    <mergeCell ref="A46:H47"/>
    <mergeCell ref="A61:H61"/>
    <mergeCell ref="A60:H60"/>
    <mergeCell ref="A58:H58"/>
    <mergeCell ref="C40:F40"/>
    <mergeCell ref="A33:B33"/>
    <mergeCell ref="A63:H63"/>
    <mergeCell ref="A59:H59"/>
    <mergeCell ref="A62:H62"/>
    <mergeCell ref="C33:G34"/>
    <mergeCell ref="A37:B37"/>
    <mergeCell ref="A40:B40"/>
    <mergeCell ref="A28:B28"/>
    <mergeCell ref="A22:B22"/>
  </mergeCells>
  <phoneticPr fontId="2"/>
  <pageMargins left="1.1023622047244095" right="0.51181102362204722" top="0.82677165354330717" bottom="0.59055118110236227" header="0.51181102362204722" footer="0.51181102362204722"/>
  <pageSetup paperSize="9" fitToHeight="2" orientation="portrait" r:id="rId1"/>
  <headerFooter alignWithMargins="0"/>
  <rowBreaks count="1" manualBreakCount="1">
    <brk id="55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21"/>
  <sheetViews>
    <sheetView showZeros="0" view="pageBreakPreview" zoomScaleNormal="100" workbookViewId="0">
      <selection activeCell="C22" sqref="C22:H25"/>
    </sheetView>
  </sheetViews>
  <sheetFormatPr defaultColWidth="9" defaultRowHeight="13.2"/>
  <cols>
    <col min="1" max="1" width="9" style="115"/>
    <col min="2" max="2" width="17.109375" style="115" customWidth="1"/>
    <col min="3" max="3" width="5.21875" style="115" bestFit="1" customWidth="1"/>
    <col min="4" max="4" width="9" style="115"/>
    <col min="5" max="5" width="25.6640625" style="116" customWidth="1"/>
    <col min="6" max="6" width="13.44140625" style="115" customWidth="1"/>
    <col min="7" max="7" width="3.44140625" style="115" bestFit="1" customWidth="1"/>
    <col min="8" max="8" width="10.6640625" style="115" customWidth="1"/>
    <col min="9" max="9" width="22.44140625" style="116" customWidth="1"/>
    <col min="10" max="11" width="33.33203125" style="115" customWidth="1"/>
    <col min="12" max="12" width="100.6640625" style="116" customWidth="1"/>
    <col min="13" max="16384" width="9" style="115"/>
  </cols>
  <sheetData>
    <row r="1" spans="1:13" ht="19.8" thickBot="1">
      <c r="B1" s="114" t="s">
        <v>63</v>
      </c>
      <c r="C1" s="114"/>
      <c r="D1" s="115" t="str">
        <f>"("&amp;表紙等_署用!H1&amp;")"</f>
        <v>(№ 8-11)</v>
      </c>
      <c r="I1" s="117" t="s">
        <v>108</v>
      </c>
      <c r="J1" s="294" t="s">
        <v>141</v>
      </c>
      <c r="K1" s="294"/>
      <c r="L1" s="294"/>
    </row>
    <row r="2" spans="1:13">
      <c r="B2" s="307" t="s">
        <v>65</v>
      </c>
      <c r="C2" s="310" t="s">
        <v>66</v>
      </c>
      <c r="D2" s="301" t="s">
        <v>67</v>
      </c>
      <c r="E2" s="291" t="s">
        <v>68</v>
      </c>
      <c r="F2" s="120" t="s">
        <v>69</v>
      </c>
      <c r="G2" s="121"/>
      <c r="H2" s="301" t="s">
        <v>39</v>
      </c>
      <c r="I2" s="302"/>
      <c r="J2" s="307" t="s">
        <v>65</v>
      </c>
      <c r="K2" s="301" t="s">
        <v>67</v>
      </c>
      <c r="L2" s="291" t="s">
        <v>68</v>
      </c>
    </row>
    <row r="3" spans="1:13">
      <c r="B3" s="308"/>
      <c r="C3" s="311"/>
      <c r="D3" s="313"/>
      <c r="E3" s="292"/>
      <c r="F3" s="292" t="s">
        <v>70</v>
      </c>
      <c r="G3" s="303" t="s">
        <v>71</v>
      </c>
      <c r="H3" s="162" t="s">
        <v>162</v>
      </c>
      <c r="I3" s="305" t="s">
        <v>72</v>
      </c>
      <c r="J3" s="308"/>
      <c r="K3" s="313"/>
      <c r="L3" s="292"/>
    </row>
    <row r="4" spans="1:13" ht="13.8" thickBot="1">
      <c r="B4" s="309"/>
      <c r="C4" s="312"/>
      <c r="D4" s="314"/>
      <c r="E4" s="293"/>
      <c r="F4" s="293"/>
      <c r="G4" s="304"/>
      <c r="H4" s="125" t="s">
        <v>155</v>
      </c>
      <c r="I4" s="306"/>
      <c r="J4" s="309"/>
      <c r="K4" s="314"/>
      <c r="L4" s="293"/>
    </row>
    <row r="5" spans="1:13" ht="26.4">
      <c r="A5" s="216">
        <v>1</v>
      </c>
      <c r="B5" s="184">
        <f>J5</f>
        <v>261040029</v>
      </c>
      <c r="C5" s="119" t="str">
        <f>IF(B5="〃","〃","新規")</f>
        <v>新規</v>
      </c>
      <c r="D5" s="119" t="str">
        <f>K5</f>
        <v>市道</v>
      </c>
      <c r="E5" s="119" t="str">
        <f>L5</f>
        <v>呉市音戸町藤脇2丁目4番北角先交差点</v>
      </c>
      <c r="F5" s="119" t="s">
        <v>192</v>
      </c>
      <c r="G5" s="119">
        <v>2</v>
      </c>
      <c r="H5" s="119">
        <v>20</v>
      </c>
      <c r="I5" s="127"/>
      <c r="J5" s="118">
        <v>261040029</v>
      </c>
      <c r="K5" s="119" t="s">
        <v>166</v>
      </c>
      <c r="L5" s="119" t="s">
        <v>358</v>
      </c>
      <c r="M5" s="115" t="str">
        <f>ASC(I5)</f>
        <v/>
      </c>
    </row>
    <row r="6" spans="1:13" ht="26.4">
      <c r="A6" s="216">
        <f ca="1">IF(E5="","",IF(E6="〃",A5,A5+1))</f>
        <v>1</v>
      </c>
      <c r="B6" s="128" t="str">
        <f ca="1">IF(OFFSET(J6,-1,)=J6,"〃",J6)</f>
        <v>〃</v>
      </c>
      <c r="C6" s="122" t="str">
        <f ca="1">IF(B6="〃","〃","新規")</f>
        <v>〃</v>
      </c>
      <c r="D6" s="122" t="str">
        <f ca="1">IF(OFFSET(K6,-1,)=K6,"〃",K6)</f>
        <v>〃</v>
      </c>
      <c r="E6" s="122" t="str">
        <f ca="1">IF(OFFSET(L6,-1,)=L6,"〃",L6)</f>
        <v>〃</v>
      </c>
      <c r="F6" s="122" t="s">
        <v>169</v>
      </c>
      <c r="G6" s="122">
        <v>2</v>
      </c>
      <c r="H6" s="122">
        <v>10</v>
      </c>
      <c r="I6" s="129"/>
      <c r="J6" s="128">
        <v>261040029</v>
      </c>
      <c r="K6" s="122" t="s">
        <v>166</v>
      </c>
      <c r="L6" s="122" t="s">
        <v>358</v>
      </c>
      <c r="M6" s="115" t="str">
        <f>ASC(I6)</f>
        <v/>
      </c>
    </row>
    <row r="7" spans="1:13" ht="26.4">
      <c r="A7" s="216">
        <f t="shared" ref="A7:A19" ca="1" si="0">IF(E6="","",IF(E7="〃",A6,A6+1))</f>
        <v>2</v>
      </c>
      <c r="B7" s="128" t="str">
        <f t="shared" ref="B7:B18" ca="1" si="1">IF(OFFSET(J7,-1,)=J7,"〃",J7)</f>
        <v>〃</v>
      </c>
      <c r="C7" s="122" t="str">
        <f t="shared" ref="C7:C18" ca="1" si="2">IF(B7="〃","〃","新規")</f>
        <v>〃</v>
      </c>
      <c r="D7" s="122" t="str">
        <f t="shared" ref="D7:D18" ca="1" si="3">IF(OFFSET(K7,-1,)=K7,"〃",K7)</f>
        <v>〃</v>
      </c>
      <c r="E7" s="122" t="str">
        <f t="shared" ref="E7:E18" ca="1" si="4">IF(OFFSET(L7,-1,)=L7,"〃",L7)</f>
        <v>呉市警固屋2丁目6番38号先交差点</v>
      </c>
      <c r="F7" s="122" t="s">
        <v>192</v>
      </c>
      <c r="G7" s="122">
        <v>1</v>
      </c>
      <c r="H7" s="122">
        <v>10</v>
      </c>
      <c r="I7" s="129"/>
      <c r="J7" s="128">
        <v>261040029</v>
      </c>
      <c r="K7" s="122" t="s">
        <v>166</v>
      </c>
      <c r="L7" s="122" t="s">
        <v>359</v>
      </c>
      <c r="M7" s="115" t="str">
        <f t="shared" ref="M7:M18" si="5">ASC(I7)</f>
        <v/>
      </c>
    </row>
    <row r="8" spans="1:13" ht="26.4">
      <c r="A8" s="216">
        <f t="shared" ca="1" si="0"/>
        <v>2</v>
      </c>
      <c r="B8" s="128" t="str">
        <f t="shared" ca="1" si="1"/>
        <v>〃</v>
      </c>
      <c r="C8" s="122" t="str">
        <f t="shared" ca="1" si="2"/>
        <v>〃</v>
      </c>
      <c r="D8" s="122" t="str">
        <f t="shared" ca="1" si="3"/>
        <v>〃</v>
      </c>
      <c r="E8" s="122" t="str">
        <f t="shared" ca="1" si="4"/>
        <v>〃</v>
      </c>
      <c r="F8" s="122" t="s">
        <v>169</v>
      </c>
      <c r="G8" s="122">
        <v>1</v>
      </c>
      <c r="H8" s="122">
        <v>4</v>
      </c>
      <c r="I8" s="129"/>
      <c r="J8" s="128">
        <v>261040029</v>
      </c>
      <c r="K8" s="122" t="s">
        <v>166</v>
      </c>
      <c r="L8" s="122" t="s">
        <v>359</v>
      </c>
      <c r="M8" s="115" t="str">
        <f t="shared" si="5"/>
        <v/>
      </c>
    </row>
    <row r="9" spans="1:13" ht="26.4">
      <c r="A9" s="216">
        <f t="shared" ca="1" si="0"/>
        <v>3</v>
      </c>
      <c r="B9" s="128" t="str">
        <f t="shared" ca="1" si="1"/>
        <v>〃</v>
      </c>
      <c r="C9" s="122" t="str">
        <f t="shared" ca="1" si="2"/>
        <v>〃</v>
      </c>
      <c r="D9" s="122" t="str">
        <f t="shared" ca="1" si="3"/>
        <v>〃</v>
      </c>
      <c r="E9" s="122" t="str">
        <f t="shared" ca="1" si="4"/>
        <v>呉市警固屋4丁目2番26号先交差点</v>
      </c>
      <c r="F9" s="122" t="s">
        <v>192</v>
      </c>
      <c r="G9" s="122">
        <v>1</v>
      </c>
      <c r="H9" s="122">
        <v>5</v>
      </c>
      <c r="I9" s="129"/>
      <c r="J9" s="128">
        <v>261040029</v>
      </c>
      <c r="K9" s="122" t="s">
        <v>166</v>
      </c>
      <c r="L9" s="122" t="s">
        <v>360</v>
      </c>
      <c r="M9" s="115" t="str">
        <f t="shared" si="5"/>
        <v/>
      </c>
    </row>
    <row r="10" spans="1:13" ht="26.4">
      <c r="A10" s="216">
        <f t="shared" ca="1" si="0"/>
        <v>3</v>
      </c>
      <c r="B10" s="128" t="str">
        <f t="shared" ca="1" si="1"/>
        <v>〃</v>
      </c>
      <c r="C10" s="122" t="str">
        <f t="shared" ca="1" si="2"/>
        <v>〃</v>
      </c>
      <c r="D10" s="122" t="str">
        <f t="shared" ca="1" si="3"/>
        <v>〃</v>
      </c>
      <c r="E10" s="122" t="str">
        <f t="shared" ca="1" si="4"/>
        <v>〃</v>
      </c>
      <c r="F10" s="122" t="s">
        <v>169</v>
      </c>
      <c r="G10" s="122">
        <v>1</v>
      </c>
      <c r="H10" s="122">
        <v>2</v>
      </c>
      <c r="I10" s="129"/>
      <c r="J10" s="128">
        <v>261040029</v>
      </c>
      <c r="K10" s="122" t="s">
        <v>166</v>
      </c>
      <c r="L10" s="122" t="s">
        <v>360</v>
      </c>
      <c r="M10" s="115" t="str">
        <f t="shared" si="5"/>
        <v/>
      </c>
    </row>
    <row r="11" spans="1:13" ht="26.4">
      <c r="A11" s="216">
        <f t="shared" ca="1" si="0"/>
        <v>4</v>
      </c>
      <c r="B11" s="128" t="str">
        <f t="shared" ca="1" si="1"/>
        <v>〃</v>
      </c>
      <c r="C11" s="122" t="str">
        <f t="shared" ca="1" si="2"/>
        <v>〃</v>
      </c>
      <c r="D11" s="122" t="str">
        <f t="shared" ca="1" si="3"/>
        <v>〃</v>
      </c>
      <c r="E11" s="122" t="str">
        <f t="shared" ca="1" si="4"/>
        <v>呉市警固屋4丁目2番30号先交差点</v>
      </c>
      <c r="F11" s="122" t="s">
        <v>192</v>
      </c>
      <c r="G11" s="122">
        <v>1</v>
      </c>
      <c r="H11" s="122">
        <v>2</v>
      </c>
      <c r="I11" s="129"/>
      <c r="J11" s="128">
        <v>261040029</v>
      </c>
      <c r="K11" s="122" t="s">
        <v>166</v>
      </c>
      <c r="L11" s="122" t="s">
        <v>361</v>
      </c>
      <c r="M11" s="115" t="str">
        <f t="shared" si="5"/>
        <v/>
      </c>
    </row>
    <row r="12" spans="1:13" ht="26.4">
      <c r="A12" s="216">
        <f t="shared" ca="1" si="0"/>
        <v>4</v>
      </c>
      <c r="B12" s="128" t="str">
        <f t="shared" ca="1" si="1"/>
        <v>〃</v>
      </c>
      <c r="C12" s="122" t="str">
        <f t="shared" ca="1" si="2"/>
        <v>〃</v>
      </c>
      <c r="D12" s="122" t="str">
        <f t="shared" ca="1" si="3"/>
        <v>〃</v>
      </c>
      <c r="E12" s="122" t="str">
        <f t="shared" ca="1" si="4"/>
        <v>〃</v>
      </c>
      <c r="F12" s="122" t="s">
        <v>169</v>
      </c>
      <c r="G12" s="122">
        <v>1</v>
      </c>
      <c r="H12" s="122">
        <v>4</v>
      </c>
      <c r="I12" s="129"/>
      <c r="J12" s="128">
        <v>261040029</v>
      </c>
      <c r="K12" s="122" t="s">
        <v>166</v>
      </c>
      <c r="L12" s="122" t="s">
        <v>361</v>
      </c>
      <c r="M12" s="115" t="str">
        <f t="shared" si="5"/>
        <v/>
      </c>
    </row>
    <row r="13" spans="1:13" ht="26.4">
      <c r="A13" s="216">
        <f t="shared" ca="1" si="0"/>
        <v>5</v>
      </c>
      <c r="B13" s="128" t="str">
        <f t="shared" ca="1" si="1"/>
        <v>〃</v>
      </c>
      <c r="C13" s="122" t="str">
        <f t="shared" ca="1" si="2"/>
        <v>〃</v>
      </c>
      <c r="D13" s="122" t="str">
        <f t="shared" ca="1" si="3"/>
        <v>〃</v>
      </c>
      <c r="E13" s="122" t="str">
        <f t="shared" ca="1" si="4"/>
        <v>呉市警固屋4丁目3番1号先交差点</v>
      </c>
      <c r="F13" s="122" t="s">
        <v>192</v>
      </c>
      <c r="G13" s="122">
        <v>1</v>
      </c>
      <c r="H13" s="122">
        <v>10</v>
      </c>
      <c r="I13" s="129"/>
      <c r="J13" s="128">
        <v>261040029</v>
      </c>
      <c r="K13" s="122" t="s">
        <v>166</v>
      </c>
      <c r="L13" s="122" t="s">
        <v>362</v>
      </c>
      <c r="M13" s="115" t="str">
        <f t="shared" si="5"/>
        <v/>
      </c>
    </row>
    <row r="14" spans="1:13" ht="26.4">
      <c r="A14" s="216">
        <f t="shared" ca="1" si="0"/>
        <v>5</v>
      </c>
      <c r="B14" s="128" t="str">
        <f t="shared" ca="1" si="1"/>
        <v>〃</v>
      </c>
      <c r="C14" s="122" t="str">
        <f t="shared" ca="1" si="2"/>
        <v>〃</v>
      </c>
      <c r="D14" s="122" t="str">
        <f t="shared" ca="1" si="3"/>
        <v>〃</v>
      </c>
      <c r="E14" s="122" t="str">
        <f t="shared" ca="1" si="4"/>
        <v>〃</v>
      </c>
      <c r="F14" s="122" t="s">
        <v>169</v>
      </c>
      <c r="G14" s="122">
        <v>1</v>
      </c>
      <c r="H14" s="122">
        <v>4</v>
      </c>
      <c r="I14" s="129"/>
      <c r="J14" s="128">
        <v>261040029</v>
      </c>
      <c r="K14" s="122" t="s">
        <v>166</v>
      </c>
      <c r="L14" s="122" t="s">
        <v>362</v>
      </c>
      <c r="M14" s="115" t="str">
        <f t="shared" si="5"/>
        <v/>
      </c>
    </row>
    <row r="15" spans="1:13" ht="26.4">
      <c r="A15" s="216">
        <f t="shared" ca="1" si="0"/>
        <v>6</v>
      </c>
      <c r="B15" s="128" t="str">
        <f t="shared" ca="1" si="1"/>
        <v>〃</v>
      </c>
      <c r="C15" s="122" t="str">
        <f t="shared" ca="1" si="2"/>
        <v>〃</v>
      </c>
      <c r="D15" s="122" t="str">
        <f t="shared" ca="1" si="3"/>
        <v>〃</v>
      </c>
      <c r="E15" s="122" t="str">
        <f t="shared" ca="1" si="4"/>
        <v>呉市警固屋4丁目3番5号先交差点</v>
      </c>
      <c r="F15" s="122" t="s">
        <v>192</v>
      </c>
      <c r="G15" s="122">
        <v>1</v>
      </c>
      <c r="H15" s="122">
        <v>10</v>
      </c>
      <c r="I15" s="129"/>
      <c r="J15" s="128">
        <v>261040029</v>
      </c>
      <c r="K15" s="122" t="s">
        <v>166</v>
      </c>
      <c r="L15" s="122" t="s">
        <v>363</v>
      </c>
      <c r="M15" s="115" t="str">
        <f t="shared" si="5"/>
        <v/>
      </c>
    </row>
    <row r="16" spans="1:13" ht="26.4">
      <c r="A16" s="216">
        <f t="shared" ca="1" si="0"/>
        <v>6</v>
      </c>
      <c r="B16" s="128" t="str">
        <f t="shared" ca="1" si="1"/>
        <v>〃</v>
      </c>
      <c r="C16" s="122" t="str">
        <f t="shared" ca="1" si="2"/>
        <v>〃</v>
      </c>
      <c r="D16" s="122" t="str">
        <f t="shared" ca="1" si="3"/>
        <v>〃</v>
      </c>
      <c r="E16" s="122" t="str">
        <f t="shared" ca="1" si="4"/>
        <v>〃</v>
      </c>
      <c r="F16" s="122" t="s">
        <v>169</v>
      </c>
      <c r="G16" s="122">
        <v>1</v>
      </c>
      <c r="H16" s="122">
        <v>4</v>
      </c>
      <c r="I16" s="129"/>
      <c r="J16" s="128">
        <v>261040029</v>
      </c>
      <c r="K16" s="122" t="s">
        <v>166</v>
      </c>
      <c r="L16" s="122" t="s">
        <v>363</v>
      </c>
      <c r="M16" s="115" t="str">
        <f t="shared" si="5"/>
        <v/>
      </c>
    </row>
    <row r="17" spans="1:13" ht="26.4">
      <c r="A17" s="216">
        <f t="shared" ca="1" si="0"/>
        <v>7</v>
      </c>
      <c r="B17" s="128" t="str">
        <f t="shared" ca="1" si="1"/>
        <v>〃</v>
      </c>
      <c r="C17" s="122" t="str">
        <f t="shared" ca="1" si="2"/>
        <v>〃</v>
      </c>
      <c r="D17" s="122" t="str">
        <f t="shared" ca="1" si="3"/>
        <v>〃</v>
      </c>
      <c r="E17" s="122" t="str">
        <f t="shared" ca="1" si="4"/>
        <v>呉市倉橋町10,212番地先交差点</v>
      </c>
      <c r="F17" s="122" t="s">
        <v>164</v>
      </c>
      <c r="G17" s="122">
        <v>1</v>
      </c>
      <c r="H17" s="122">
        <v>72</v>
      </c>
      <c r="I17" s="129"/>
      <c r="J17" s="128">
        <v>261040029</v>
      </c>
      <c r="K17" s="122" t="s">
        <v>166</v>
      </c>
      <c r="L17" s="122" t="s">
        <v>364</v>
      </c>
      <c r="M17" s="115" t="str">
        <f t="shared" si="5"/>
        <v/>
      </c>
    </row>
    <row r="18" spans="1:13" ht="39.6">
      <c r="A18" s="216">
        <f t="shared" ca="1" si="0"/>
        <v>7</v>
      </c>
      <c r="B18" s="128" t="str">
        <f t="shared" ca="1" si="1"/>
        <v>〃</v>
      </c>
      <c r="C18" s="122" t="str">
        <f t="shared" ca="1" si="2"/>
        <v>〃</v>
      </c>
      <c r="D18" s="122" t="str">
        <f t="shared" ca="1" si="3"/>
        <v>〃</v>
      </c>
      <c r="E18" s="122" t="str">
        <f t="shared" ca="1" si="4"/>
        <v>〃</v>
      </c>
      <c r="F18" s="122" t="s">
        <v>365</v>
      </c>
      <c r="G18" s="122">
        <v>3</v>
      </c>
      <c r="H18" s="122">
        <v>27</v>
      </c>
      <c r="I18" s="129"/>
      <c r="J18" s="128">
        <v>261040029</v>
      </c>
      <c r="K18" s="122" t="s">
        <v>166</v>
      </c>
      <c r="L18" s="122" t="s">
        <v>364</v>
      </c>
      <c r="M18" s="115" t="str">
        <f t="shared" si="5"/>
        <v/>
      </c>
    </row>
    <row r="19" spans="1:13" ht="27" thickBot="1">
      <c r="A19" s="216">
        <f t="shared" ca="1" si="0"/>
        <v>7</v>
      </c>
      <c r="B19" s="182" t="str">
        <f ca="1">IF(OFFSET(J19,-1,)=J19,"〃",J19)</f>
        <v>〃</v>
      </c>
      <c r="C19" s="181" t="str">
        <f ca="1">IF(B19="〃","〃","新規")</f>
        <v>〃</v>
      </c>
      <c r="D19" s="181" t="str">
        <f ca="1">IF(OFFSET(K19,-1,)=K19,"〃",K19)</f>
        <v>〃</v>
      </c>
      <c r="E19" s="181" t="str">
        <f ca="1">IF(OFFSET(L19,-1,)=L19,"〃",L19)</f>
        <v>〃</v>
      </c>
      <c r="F19" s="181" t="s">
        <v>169</v>
      </c>
      <c r="G19" s="181">
        <v>2</v>
      </c>
      <c r="H19" s="181">
        <v>15</v>
      </c>
      <c r="I19" s="183"/>
      <c r="J19" s="128">
        <v>261040029</v>
      </c>
      <c r="K19" s="122" t="s">
        <v>166</v>
      </c>
      <c r="L19" s="122" t="s">
        <v>364</v>
      </c>
      <c r="M19" s="115" t="str">
        <f>ASC(I19)</f>
        <v/>
      </c>
    </row>
    <row r="20" spans="1:13" ht="17.25" customHeight="1">
      <c r="B20" s="295" t="str">
        <f>警察署名</f>
        <v>呉</v>
      </c>
      <c r="C20" s="296"/>
      <c r="D20" s="296"/>
      <c r="E20" s="299" t="s">
        <v>73</v>
      </c>
      <c r="F20" s="149">
        <v>7</v>
      </c>
      <c r="G20" s="150"/>
      <c r="H20" s="151">
        <f>IF(ISERROR(FIND("図示", H3)), IF(ISERROR(FIND("削除", H3)), SUMPRODUCT((ISNUMBER(FIND("横断歩道　実線",$F5:$F19)))*(H5:H19&lt;&gt;""), $G5:$G19), 0), SUMIF(H5:H19,"&gt;0",$G5:$G19))</f>
        <v>0</v>
      </c>
      <c r="I20" s="131"/>
    </row>
    <row r="21" spans="1:13" ht="18" customHeight="1" thickBot="1">
      <c r="B21" s="297"/>
      <c r="C21" s="298"/>
      <c r="D21" s="298"/>
      <c r="E21" s="300"/>
      <c r="F21" s="152"/>
      <c r="G21" s="153"/>
      <c r="H21" s="154">
        <f>SUM(H5:H19)</f>
        <v>199</v>
      </c>
      <c r="I21" s="132"/>
    </row>
  </sheetData>
  <mergeCells count="14">
    <mergeCell ref="G3:G4"/>
    <mergeCell ref="I3:I4"/>
    <mergeCell ref="B20:D21"/>
    <mergeCell ref="E20:E21"/>
    <mergeCell ref="J1:L1"/>
    <mergeCell ref="B2:B4"/>
    <mergeCell ref="C2:C4"/>
    <mergeCell ref="D2:D4"/>
    <mergeCell ref="E2:E4"/>
    <mergeCell ref="H2:I2"/>
    <mergeCell ref="J2:J4"/>
    <mergeCell ref="K2:K4"/>
    <mergeCell ref="L2:L4"/>
    <mergeCell ref="F3:F4"/>
  </mergeCells>
  <phoneticPr fontId="2"/>
  <conditionalFormatting sqref="A5:A19">
    <cfRule type="expression" dxfId="2" priority="1">
      <formula>(A5=OFFSET(A5,-1,0))</formula>
    </cfRule>
  </conditionalFormatting>
  <pageMargins left="0.75" right="0.75" top="1" bottom="1" header="0.51200000000000001" footer="0.51200000000000001"/>
  <pageSetup paperSize="9" scale="75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15"/>
  <sheetViews>
    <sheetView showZeros="0" view="pageBreakPreview" zoomScaleNormal="100" workbookViewId="0">
      <selection activeCell="C22" sqref="C22:H25"/>
    </sheetView>
  </sheetViews>
  <sheetFormatPr defaultColWidth="9" defaultRowHeight="13.2"/>
  <cols>
    <col min="1" max="1" width="9" style="115"/>
    <col min="2" max="2" width="17.109375" style="115" customWidth="1"/>
    <col min="3" max="3" width="5.21875" style="115" bestFit="1" customWidth="1"/>
    <col min="4" max="4" width="9" style="115"/>
    <col min="5" max="5" width="25.6640625" style="116" customWidth="1"/>
    <col min="6" max="6" width="13.44140625" style="115" customWidth="1"/>
    <col min="7" max="7" width="3.44140625" style="115" bestFit="1" customWidth="1"/>
    <col min="8" max="12" width="10.6640625" style="115" customWidth="1"/>
    <col min="13" max="13" width="22.44140625" style="116" customWidth="1"/>
    <col min="14" max="15" width="33.33203125" style="115" customWidth="1"/>
    <col min="16" max="16" width="100.6640625" style="116" customWidth="1"/>
    <col min="17" max="16384" width="9" style="115"/>
  </cols>
  <sheetData>
    <row r="1" spans="1:17" ht="19.8" thickBot="1">
      <c r="B1" s="114" t="s">
        <v>63</v>
      </c>
      <c r="C1" s="114"/>
      <c r="D1" s="115" t="str">
        <f>"("&amp;表紙等_署用!H1&amp;")"</f>
        <v>(№ 8-11)</v>
      </c>
      <c r="M1" s="117" t="s">
        <v>88</v>
      </c>
      <c r="N1" s="294" t="s">
        <v>141</v>
      </c>
      <c r="O1" s="294"/>
      <c r="P1" s="294"/>
    </row>
    <row r="2" spans="1:17">
      <c r="B2" s="307" t="s">
        <v>65</v>
      </c>
      <c r="C2" s="310" t="s">
        <v>66</v>
      </c>
      <c r="D2" s="301" t="s">
        <v>67</v>
      </c>
      <c r="E2" s="291" t="s">
        <v>68</v>
      </c>
      <c r="F2" s="120" t="s">
        <v>69</v>
      </c>
      <c r="G2" s="121"/>
      <c r="H2" s="301" t="s">
        <v>39</v>
      </c>
      <c r="I2" s="301"/>
      <c r="J2" s="301"/>
      <c r="K2" s="301"/>
      <c r="L2" s="301"/>
      <c r="M2" s="302"/>
      <c r="N2" s="307" t="s">
        <v>65</v>
      </c>
      <c r="O2" s="301" t="s">
        <v>67</v>
      </c>
      <c r="P2" s="291" t="s">
        <v>68</v>
      </c>
    </row>
    <row r="3" spans="1:17" ht="39.6">
      <c r="B3" s="308"/>
      <c r="C3" s="311"/>
      <c r="D3" s="313"/>
      <c r="E3" s="292"/>
      <c r="F3" s="292" t="s">
        <v>70</v>
      </c>
      <c r="G3" s="303" t="s">
        <v>71</v>
      </c>
      <c r="H3" s="162" t="s">
        <v>153</v>
      </c>
      <c r="I3" s="163" t="s">
        <v>156</v>
      </c>
      <c r="J3" s="163" t="s">
        <v>157</v>
      </c>
      <c r="K3" s="163" t="s">
        <v>159</v>
      </c>
      <c r="L3" s="162" t="s">
        <v>163</v>
      </c>
      <c r="M3" s="305" t="s">
        <v>72</v>
      </c>
      <c r="N3" s="308"/>
      <c r="O3" s="313"/>
      <c r="P3" s="292"/>
    </row>
    <row r="4" spans="1:17" ht="13.8" thickBot="1">
      <c r="B4" s="309"/>
      <c r="C4" s="312"/>
      <c r="D4" s="314"/>
      <c r="E4" s="293"/>
      <c r="F4" s="293"/>
      <c r="G4" s="304"/>
      <c r="H4" s="125" t="s">
        <v>155</v>
      </c>
      <c r="I4" s="126" t="s">
        <v>155</v>
      </c>
      <c r="J4" s="126" t="s">
        <v>155</v>
      </c>
      <c r="K4" s="126" t="s">
        <v>155</v>
      </c>
      <c r="L4" s="125" t="s">
        <v>155</v>
      </c>
      <c r="M4" s="306"/>
      <c r="N4" s="309"/>
      <c r="O4" s="314"/>
      <c r="P4" s="293"/>
    </row>
    <row r="5" spans="1:17" ht="118.8">
      <c r="A5" s="216">
        <v>1</v>
      </c>
      <c r="B5" s="184" t="str">
        <f>N5</f>
        <v>261110034_x000D_
(第21-6-0009)</v>
      </c>
      <c r="C5" s="119" t="str">
        <f>IF(B5="〃","〃","新規")</f>
        <v>新規</v>
      </c>
      <c r="D5" s="119" t="str">
        <f>O5</f>
        <v>その他の道路</v>
      </c>
      <c r="E5" s="119" t="str">
        <f>P5</f>
        <v>呉市郷原学びの丘1丁目4番南西角先から同市川尻町板休5,503番地199北東方110メートル先までの間</v>
      </c>
      <c r="F5" s="119" t="s">
        <v>532</v>
      </c>
      <c r="G5" s="119">
        <v>6</v>
      </c>
      <c r="H5" s="119"/>
      <c r="I5" s="119"/>
      <c r="J5" s="119">
        <v>1115</v>
      </c>
      <c r="K5" s="119"/>
      <c r="L5" s="119"/>
      <c r="M5" s="127" t="s">
        <v>535</v>
      </c>
      <c r="N5" s="118" t="s">
        <v>536</v>
      </c>
      <c r="O5" s="119" t="s">
        <v>534</v>
      </c>
      <c r="P5" s="119" t="s">
        <v>533</v>
      </c>
      <c r="Q5" s="115" t="str">
        <f>ASC(M5)</f>
        <v>始点から250m_x000D_
赤色表示400付近から北東方に350m_x000D_
終点から北方に60m_x000D_
赤色表示1100東方40ﾒｰﾄﾙ先から東方に5m26本_x000D_
赤色表示3500付近5m5本_x000D_
赤色表示3900付近から南東方に600m</v>
      </c>
    </row>
    <row r="6" spans="1:17" ht="26.4">
      <c r="A6" s="216">
        <f ca="1">IF(E5="","",IF(E6="〃",A5,A5+1))</f>
        <v>2</v>
      </c>
      <c r="B6" s="128" t="str">
        <f ca="1">IF(OFFSET(N6,-1,)=N6,"〃",N6)</f>
        <v>261110032_x000D_
(第20-2-1470)</v>
      </c>
      <c r="C6" s="122" t="str">
        <f ca="1">IF(B6="〃","〃","新規")</f>
        <v>新規</v>
      </c>
      <c r="D6" s="122" t="str">
        <f ca="1">IF(OFFSET(O6,-1,)=O6,"〃",O6)</f>
        <v>国道375号</v>
      </c>
      <c r="E6" s="122" t="str">
        <f ca="1">IF(OFFSET(P6,-1,)=P6,"〃",P6)</f>
        <v>呉市郷原町8156番地1先</v>
      </c>
      <c r="F6" s="122" t="s">
        <v>198</v>
      </c>
      <c r="G6" s="122">
        <v>1</v>
      </c>
      <c r="H6" s="122">
        <v>21</v>
      </c>
      <c r="I6" s="122"/>
      <c r="J6" s="122"/>
      <c r="K6" s="122"/>
      <c r="L6" s="122"/>
      <c r="M6" s="129" t="s">
        <v>539</v>
      </c>
      <c r="N6" s="128" t="s">
        <v>540</v>
      </c>
      <c r="O6" s="122" t="s">
        <v>538</v>
      </c>
      <c r="P6" s="122" t="s">
        <v>537</v>
      </c>
      <c r="Q6" s="115" t="str">
        <f>ASC(M6)</f>
        <v>設置位置別途指示</v>
      </c>
    </row>
    <row r="7" spans="1:17" ht="26.4">
      <c r="A7" s="216">
        <f t="shared" ref="A7:A13" ca="1" si="0">IF(E6="","",IF(E7="〃",A6,A6+1))</f>
        <v>2</v>
      </c>
      <c r="B7" s="128" t="str">
        <f t="shared" ref="B7:B12" ca="1" si="1">IF(OFFSET(N7,-1,)=N7,"〃",N7)</f>
        <v>〃</v>
      </c>
      <c r="C7" s="122" t="str">
        <f t="shared" ref="C7:C12" ca="1" si="2">IF(B7="〃","〃","新規")</f>
        <v>〃</v>
      </c>
      <c r="D7" s="122" t="str">
        <f t="shared" ref="D7:D12" ca="1" si="3">IF(OFFSET(O7,-1,)=O7,"〃",O7)</f>
        <v>〃</v>
      </c>
      <c r="E7" s="122" t="str">
        <f t="shared" ref="E7:E12" ca="1" si="4">IF(OFFSET(P7,-1,)=P7,"〃",P7)</f>
        <v>〃</v>
      </c>
      <c r="F7" s="122" t="s">
        <v>200</v>
      </c>
      <c r="G7" s="122">
        <v>5</v>
      </c>
      <c r="H7" s="122"/>
      <c r="I7" s="122"/>
      <c r="J7" s="122"/>
      <c r="K7" s="122">
        <v>45</v>
      </c>
      <c r="L7" s="122"/>
      <c r="M7" s="129" t="s">
        <v>541</v>
      </c>
      <c r="N7" s="128" t="s">
        <v>540</v>
      </c>
      <c r="O7" s="122" t="s">
        <v>538</v>
      </c>
      <c r="P7" s="122" t="s">
        <v>537</v>
      </c>
      <c r="Q7" s="115" t="str">
        <f t="shared" ref="Q7:Q12" si="5">ASC(M7)</f>
        <v>南側2箇所_x000D_
北側3箇所</v>
      </c>
    </row>
    <row r="8" spans="1:17" ht="26.4">
      <c r="A8" s="216">
        <f t="shared" ca="1" si="0"/>
        <v>2</v>
      </c>
      <c r="B8" s="128" t="str">
        <f t="shared" ca="1" si="1"/>
        <v>〃</v>
      </c>
      <c r="C8" s="122" t="str">
        <f t="shared" ca="1" si="2"/>
        <v>〃</v>
      </c>
      <c r="D8" s="122" t="str">
        <f t="shared" ca="1" si="3"/>
        <v>〃</v>
      </c>
      <c r="E8" s="122" t="str">
        <f t="shared" ca="1" si="4"/>
        <v>〃</v>
      </c>
      <c r="F8" s="122" t="s">
        <v>186</v>
      </c>
      <c r="G8" s="122">
        <v>2</v>
      </c>
      <c r="H8" s="122">
        <v>6</v>
      </c>
      <c r="I8" s="122"/>
      <c r="J8" s="122"/>
      <c r="K8" s="122"/>
      <c r="L8" s="122"/>
      <c r="M8" s="129" t="s">
        <v>542</v>
      </c>
      <c r="N8" s="128" t="s">
        <v>540</v>
      </c>
      <c r="O8" s="122" t="s">
        <v>538</v>
      </c>
      <c r="P8" s="122" t="s">
        <v>537</v>
      </c>
      <c r="Q8" s="115" t="str">
        <f t="shared" si="5"/>
        <v>南側3m_x000D_
北側3m</v>
      </c>
    </row>
    <row r="9" spans="1:17" ht="26.4">
      <c r="A9" s="216">
        <f t="shared" ca="1" si="0"/>
        <v>3</v>
      </c>
      <c r="B9" s="128" t="str">
        <f t="shared" ca="1" si="1"/>
        <v>261110032_x000D_
(第12-2-2090)</v>
      </c>
      <c r="C9" s="122" t="str">
        <f t="shared" ca="1" si="2"/>
        <v>新規</v>
      </c>
      <c r="D9" s="122" t="str">
        <f t="shared" ca="1" si="3"/>
        <v>市道</v>
      </c>
      <c r="E9" s="122" t="str">
        <f t="shared" ca="1" si="4"/>
        <v>呉市広古新開8丁目27番南角先交差点</v>
      </c>
      <c r="F9" s="122" t="s">
        <v>182</v>
      </c>
      <c r="G9" s="122">
        <v>2</v>
      </c>
      <c r="H9" s="122"/>
      <c r="I9" s="122"/>
      <c r="J9" s="122"/>
      <c r="K9" s="122">
        <v>26</v>
      </c>
      <c r="L9" s="122"/>
      <c r="M9" s="129" t="s">
        <v>544</v>
      </c>
      <c r="N9" s="128" t="s">
        <v>545</v>
      </c>
      <c r="O9" s="122" t="s">
        <v>166</v>
      </c>
      <c r="P9" s="122" t="s">
        <v>543</v>
      </c>
      <c r="Q9" s="115" t="str">
        <f t="shared" si="5"/>
        <v>南西側</v>
      </c>
    </row>
    <row r="10" spans="1:17" ht="26.4">
      <c r="A10" s="216">
        <f t="shared" ca="1" si="0"/>
        <v>3</v>
      </c>
      <c r="B10" s="128" t="str">
        <f t="shared" ca="1" si="1"/>
        <v>〃</v>
      </c>
      <c r="C10" s="122" t="str">
        <f t="shared" ca="1" si="2"/>
        <v>〃</v>
      </c>
      <c r="D10" s="122" t="str">
        <f t="shared" ca="1" si="3"/>
        <v>〃</v>
      </c>
      <c r="E10" s="122" t="str">
        <f t="shared" ca="1" si="4"/>
        <v>〃</v>
      </c>
      <c r="F10" s="122" t="s">
        <v>186</v>
      </c>
      <c r="G10" s="122">
        <v>2</v>
      </c>
      <c r="H10" s="122">
        <v>2.7</v>
      </c>
      <c r="I10" s="122">
        <v>2.7</v>
      </c>
      <c r="J10" s="122"/>
      <c r="K10" s="122"/>
      <c r="L10" s="122"/>
      <c r="M10" s="129" t="s">
        <v>546</v>
      </c>
      <c r="N10" s="128" t="s">
        <v>545</v>
      </c>
      <c r="O10" s="122" t="s">
        <v>166</v>
      </c>
      <c r="P10" s="122" t="s">
        <v>543</v>
      </c>
      <c r="Q10" s="115" t="str">
        <f t="shared" si="5"/>
        <v>南西側 2.7m_x000D_
北東側 2.7m</v>
      </c>
    </row>
    <row r="11" spans="1:17" ht="39.6">
      <c r="A11" s="216">
        <f t="shared" ca="1" si="0"/>
        <v>4</v>
      </c>
      <c r="B11" s="128" t="str">
        <f t="shared" ca="1" si="1"/>
        <v>261110030_x000D_
(第27-2-0040)</v>
      </c>
      <c r="C11" s="122" t="str">
        <f t="shared" ca="1" si="2"/>
        <v>新規</v>
      </c>
      <c r="D11" s="122" t="str">
        <f t="shared" ca="1" si="3"/>
        <v>国道185号</v>
      </c>
      <c r="E11" s="122" t="str">
        <f t="shared" ca="1" si="4"/>
        <v>呉市川尻町西1丁目1番19号先（呉市東消防署川尻出張所前）</v>
      </c>
      <c r="F11" s="122" t="s">
        <v>547</v>
      </c>
      <c r="G11" s="122">
        <v>1</v>
      </c>
      <c r="H11" s="122"/>
      <c r="I11" s="122"/>
      <c r="J11" s="122">
        <v>40</v>
      </c>
      <c r="K11" s="122"/>
      <c r="L11" s="122"/>
      <c r="M11" s="129" t="s">
        <v>550</v>
      </c>
      <c r="N11" s="128" t="s">
        <v>551</v>
      </c>
      <c r="O11" s="122" t="s">
        <v>549</v>
      </c>
      <c r="P11" s="122" t="s">
        <v>548</v>
      </c>
      <c r="Q11" s="115" t="str">
        <f t="shared" si="5"/>
        <v>南西行車線のみ｡歩車境界低ﾌﾞﾛｯｸ北東端から10mで施工</v>
      </c>
    </row>
    <row r="12" spans="1:17" ht="39.6">
      <c r="A12" s="216">
        <f t="shared" ca="1" si="0"/>
        <v>5</v>
      </c>
      <c r="B12" s="128" t="str">
        <f t="shared" ca="1" si="1"/>
        <v>261110030_x000D_
(第9-5-0001)</v>
      </c>
      <c r="C12" s="122" t="str">
        <f t="shared" ca="1" si="2"/>
        <v>新規</v>
      </c>
      <c r="D12" s="122" t="str">
        <f t="shared" ca="1" si="3"/>
        <v>〃</v>
      </c>
      <c r="E12" s="122" t="str">
        <f t="shared" ca="1" si="4"/>
        <v>呉市川尻町西1丁目1番1号先</v>
      </c>
      <c r="F12" s="122" t="s">
        <v>276</v>
      </c>
      <c r="G12" s="122">
        <v>1</v>
      </c>
      <c r="H12" s="122"/>
      <c r="I12" s="122"/>
      <c r="J12" s="122">
        <v>12</v>
      </c>
      <c r="K12" s="122"/>
      <c r="L12" s="122"/>
      <c r="M12" s="129"/>
      <c r="N12" s="128" t="s">
        <v>553</v>
      </c>
      <c r="O12" s="122" t="s">
        <v>654</v>
      </c>
      <c r="P12" s="122" t="s">
        <v>552</v>
      </c>
      <c r="Q12" s="115" t="str">
        <f t="shared" si="5"/>
        <v/>
      </c>
    </row>
    <row r="13" spans="1:17" ht="40.200000000000003" thickBot="1">
      <c r="A13" s="216">
        <f t="shared" ca="1" si="0"/>
        <v>6</v>
      </c>
      <c r="B13" s="182">
        <f ca="1">IF(OFFSET(N13,-1,)=N13,"〃",N13)</f>
        <v>261110030</v>
      </c>
      <c r="C13" s="181" t="str">
        <f ca="1">IF(B13="〃","〃","新規")</f>
        <v>新規</v>
      </c>
      <c r="D13" s="181" t="str">
        <f ca="1">IF(OFFSET(O13,-1,)=O13,"〃",O13)</f>
        <v>〃</v>
      </c>
      <c r="E13" s="181" t="str">
        <f ca="1">IF(OFFSET(P13,-1,)=P13,"〃",P13)</f>
        <v>呉市川尻町西1丁目1番1号先（呉市東消防署川尻出張所前）</v>
      </c>
      <c r="F13" s="181" t="s">
        <v>554</v>
      </c>
      <c r="G13" s="181">
        <v>1</v>
      </c>
      <c r="H13" s="181"/>
      <c r="I13" s="181"/>
      <c r="J13" s="181"/>
      <c r="K13" s="181"/>
      <c r="L13" s="181">
        <v>60</v>
      </c>
      <c r="M13" s="183" t="s">
        <v>556</v>
      </c>
      <c r="N13" s="128">
        <v>261110030</v>
      </c>
      <c r="O13" s="122" t="s">
        <v>549</v>
      </c>
      <c r="P13" s="122" t="s">
        <v>555</v>
      </c>
      <c r="Q13" s="115" t="str">
        <f>ASC(M13)</f>
        <v>排水性舗装 ｳｫｰﾀｰｼﾞｪｯﾄで削除</v>
      </c>
    </row>
    <row r="14" spans="1:17" ht="17.25" customHeight="1">
      <c r="B14" s="295" t="str">
        <f>警察署名</f>
        <v>広</v>
      </c>
      <c r="C14" s="296"/>
      <c r="D14" s="296"/>
      <c r="E14" s="299" t="s">
        <v>73</v>
      </c>
      <c r="F14" s="149">
        <v>6</v>
      </c>
      <c r="G14" s="150"/>
      <c r="H14" s="151">
        <f>IF(ISERROR(FIND("図示", H3)), IF(ISERROR(FIND("削除", H3)), SUMPRODUCT((ISNUMBER(FIND("横断歩道　実線",$F5:$F13)))*(H5:H13&lt;&gt;""), $G5:$G13), 0), SUMIF(H5:H13,"&gt;0",$G5:$G13))</f>
        <v>1</v>
      </c>
      <c r="I14" s="151">
        <f>IF(ISERROR(FIND("図示", I3)), IF(ISERROR(FIND("削除", I3)), SUMPRODUCT((ISNUMBER(FIND("横断歩道　実線",$F5:$F13)))*(I5:I13&lt;&gt;""), $G5:$G13), 0), SUMIF(I5:I13,"&gt;0",$G5:$G13))</f>
        <v>0</v>
      </c>
      <c r="J14" s="151">
        <f t="shared" ref="J14:K14" si="6">IF(ISERROR(FIND("図示", J3)), IF(ISERROR(FIND("削除", J3)), SUMPRODUCT((ISNUMBER(FIND("横断歩道　実線",$F5:$F13)))*(J5:J13&lt;&gt;""), $G5:$G13), 0), SUMIF(J5:J13,"&gt;0",$G5:$G13))</f>
        <v>0</v>
      </c>
      <c r="K14" s="151">
        <f t="shared" si="6"/>
        <v>7</v>
      </c>
      <c r="L14" s="151">
        <f>IF(ISERROR(FIND("図示", L3)), IF(ISERROR(FIND("削除", L3)), SUMPRODUCT((ISNUMBER(FIND("横断歩道　実線",$F5:$F13)))*(L5:L13&lt;&gt;""), $G5:$G13), 0), SUMIF(L5:L13,"&gt;0",$G5:$G13))</f>
        <v>0</v>
      </c>
      <c r="M14" s="131"/>
    </row>
    <row r="15" spans="1:17" ht="18" customHeight="1" thickBot="1">
      <c r="B15" s="297"/>
      <c r="C15" s="298"/>
      <c r="D15" s="298"/>
      <c r="E15" s="300"/>
      <c r="F15" s="152"/>
      <c r="G15" s="153"/>
      <c r="H15" s="154">
        <f>SUM(H5:H13)</f>
        <v>29.7</v>
      </c>
      <c r="I15" s="154">
        <f>SUM(I5:I13)</f>
        <v>2.7</v>
      </c>
      <c r="J15" s="154">
        <f t="shared" ref="J15:K15" si="7">SUM(J5:J13)</f>
        <v>1167</v>
      </c>
      <c r="K15" s="154">
        <f t="shared" si="7"/>
        <v>71</v>
      </c>
      <c r="L15" s="154">
        <f>SUM(L5:L13)</f>
        <v>60</v>
      </c>
      <c r="M15" s="132"/>
    </row>
  </sheetData>
  <mergeCells count="14">
    <mergeCell ref="G3:G4"/>
    <mergeCell ref="M3:M4"/>
    <mergeCell ref="B14:D15"/>
    <mergeCell ref="E14:E15"/>
    <mergeCell ref="N1:P1"/>
    <mergeCell ref="B2:B4"/>
    <mergeCell ref="C2:C4"/>
    <mergeCell ref="D2:D4"/>
    <mergeCell ref="E2:E4"/>
    <mergeCell ref="H2:M2"/>
    <mergeCell ref="N2:N4"/>
    <mergeCell ref="O2:O4"/>
    <mergeCell ref="P2:P4"/>
    <mergeCell ref="F3:F4"/>
  </mergeCells>
  <phoneticPr fontId="2"/>
  <conditionalFormatting sqref="A5:A13">
    <cfRule type="expression" dxfId="1" priority="1">
      <formula>(A5=OFFSET(A5,-1,0))</formula>
    </cfRule>
  </conditionalFormatting>
  <pageMargins left="0.75" right="0.75" top="1" bottom="1" header="0.51200000000000001" footer="0.51200000000000001"/>
  <pageSetup paperSize="9" scale="55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65"/>
  <sheetViews>
    <sheetView showZeros="0" view="pageBreakPreview" zoomScaleNormal="100" workbookViewId="0">
      <selection activeCell="C22" sqref="C22:H25"/>
    </sheetView>
  </sheetViews>
  <sheetFormatPr defaultColWidth="9" defaultRowHeight="13.2"/>
  <cols>
    <col min="1" max="1" width="9" style="115"/>
    <col min="2" max="2" width="22.33203125" style="115" customWidth="1"/>
    <col min="3" max="3" width="9" style="115"/>
    <col min="4" max="4" width="25.6640625" style="116" customWidth="1"/>
    <col min="5" max="5" width="13.44140625" style="115" customWidth="1"/>
    <col min="6" max="6" width="3.44140625" style="115" bestFit="1" customWidth="1"/>
    <col min="7" max="13" width="10.6640625" style="115" customWidth="1"/>
    <col min="14" max="14" width="22.44140625" style="116" customWidth="1"/>
    <col min="15" max="16" width="37.33203125" style="115" customWidth="1"/>
    <col min="17" max="17" width="100.6640625" style="116" customWidth="1"/>
    <col min="18" max="16384" width="9" style="115"/>
  </cols>
  <sheetData>
    <row r="1" spans="1:18" ht="19.8" thickBot="1">
      <c r="B1" s="114" t="s">
        <v>74</v>
      </c>
      <c r="C1" s="115" t="str">
        <f>"("&amp;表紙等_署用!H1&amp;")"</f>
        <v>(№ 8-11)</v>
      </c>
      <c r="N1" s="117" t="s">
        <v>88</v>
      </c>
      <c r="O1" s="294" t="s">
        <v>141</v>
      </c>
      <c r="P1" s="294"/>
      <c r="Q1" s="294"/>
    </row>
    <row r="2" spans="1:18">
      <c r="B2" s="317" t="s">
        <v>75</v>
      </c>
      <c r="C2" s="301" t="s">
        <v>67</v>
      </c>
      <c r="D2" s="291" t="s">
        <v>68</v>
      </c>
      <c r="E2" s="120" t="s">
        <v>69</v>
      </c>
      <c r="F2" s="121"/>
      <c r="G2" s="301" t="s">
        <v>39</v>
      </c>
      <c r="H2" s="301"/>
      <c r="I2" s="301"/>
      <c r="J2" s="301"/>
      <c r="K2" s="301"/>
      <c r="L2" s="301"/>
      <c r="M2" s="301"/>
      <c r="N2" s="302"/>
      <c r="O2" s="317" t="s">
        <v>75</v>
      </c>
      <c r="P2" s="301" t="s">
        <v>67</v>
      </c>
      <c r="Q2" s="291" t="s">
        <v>68</v>
      </c>
    </row>
    <row r="3" spans="1:18" ht="39.6">
      <c r="B3" s="318"/>
      <c r="C3" s="313"/>
      <c r="D3" s="292"/>
      <c r="E3" s="292" t="s">
        <v>70</v>
      </c>
      <c r="F3" s="303" t="s">
        <v>71</v>
      </c>
      <c r="G3" s="123" t="s">
        <v>153</v>
      </c>
      <c r="H3" s="124" t="s">
        <v>156</v>
      </c>
      <c r="I3" s="124" t="s">
        <v>157</v>
      </c>
      <c r="J3" s="124" t="s">
        <v>159</v>
      </c>
      <c r="K3" s="124" t="s">
        <v>160</v>
      </c>
      <c r="L3" s="124" t="s">
        <v>162</v>
      </c>
      <c r="M3" s="123" t="s">
        <v>163</v>
      </c>
      <c r="N3" s="305" t="s">
        <v>72</v>
      </c>
      <c r="O3" s="318"/>
      <c r="P3" s="313"/>
      <c r="Q3" s="292"/>
    </row>
    <row r="4" spans="1:18" ht="13.8" thickBot="1">
      <c r="B4" s="319"/>
      <c r="C4" s="314"/>
      <c r="D4" s="293"/>
      <c r="E4" s="293"/>
      <c r="F4" s="304"/>
      <c r="G4" s="125" t="s">
        <v>155</v>
      </c>
      <c r="H4" s="126" t="s">
        <v>155</v>
      </c>
      <c r="I4" s="126" t="s">
        <v>155</v>
      </c>
      <c r="J4" s="126" t="s">
        <v>155</v>
      </c>
      <c r="K4" s="126" t="s">
        <v>161</v>
      </c>
      <c r="L4" s="126" t="s">
        <v>155</v>
      </c>
      <c r="M4" s="125" t="s">
        <v>155</v>
      </c>
      <c r="N4" s="306"/>
      <c r="O4" s="319"/>
      <c r="P4" s="314"/>
      <c r="Q4" s="293"/>
    </row>
    <row r="5" spans="1:18" ht="26.4">
      <c r="A5" s="216">
        <v>1</v>
      </c>
      <c r="B5" s="118" t="str">
        <f>O5</f>
        <v>第12-2-2046</v>
      </c>
      <c r="C5" s="119" t="str">
        <f>P5</f>
        <v>市道</v>
      </c>
      <c r="D5" s="119" t="str">
        <f>Q5</f>
        <v>呉市安浦町中央5丁目12番50号先交差点</v>
      </c>
      <c r="E5" s="119" t="s">
        <v>182</v>
      </c>
      <c r="F5" s="119">
        <v>2</v>
      </c>
      <c r="G5" s="119"/>
      <c r="H5" s="119"/>
      <c r="I5" s="119"/>
      <c r="J5" s="119">
        <v>26</v>
      </c>
      <c r="K5" s="119"/>
      <c r="L5" s="119"/>
      <c r="M5" s="119"/>
      <c r="N5" s="127" t="s">
        <v>559</v>
      </c>
      <c r="O5" s="118" t="s">
        <v>557</v>
      </c>
      <c r="P5" s="119" t="s">
        <v>166</v>
      </c>
      <c r="Q5" s="119" t="s">
        <v>558</v>
      </c>
      <c r="R5" s="115" t="str">
        <f>ASC(N5)</f>
        <v>南側 削除後縮小で更新_x000D_
北側</v>
      </c>
    </row>
    <row r="6" spans="1:18" ht="26.4">
      <c r="A6" s="216">
        <f ca="1">IF(D5="","",IF(D6="〃",A5,A5+1))</f>
        <v>1</v>
      </c>
      <c r="B6" s="128" t="str">
        <f t="shared" ref="B6:D61" ca="1" si="0">IF(OFFSET(O6,-1,)=O6,"〃",O6)</f>
        <v>〃</v>
      </c>
      <c r="C6" s="122" t="str">
        <f t="shared" ca="1" si="0"/>
        <v>〃</v>
      </c>
      <c r="D6" s="122" t="str">
        <f t="shared" ca="1" si="0"/>
        <v>〃</v>
      </c>
      <c r="E6" s="122" t="s">
        <v>186</v>
      </c>
      <c r="F6" s="122">
        <v>2</v>
      </c>
      <c r="G6" s="122"/>
      <c r="H6" s="122">
        <v>6</v>
      </c>
      <c r="I6" s="122"/>
      <c r="J6" s="122"/>
      <c r="K6" s="122"/>
      <c r="L6" s="122"/>
      <c r="M6" s="122"/>
      <c r="N6" s="129" t="s">
        <v>560</v>
      </c>
      <c r="O6" s="128" t="s">
        <v>557</v>
      </c>
      <c r="P6" s="122" t="s">
        <v>166</v>
      </c>
      <c r="Q6" s="122" t="s">
        <v>558</v>
      </c>
      <c r="R6" s="115" t="str">
        <f>ASC(N6)</f>
        <v>南側 3m_x000D_
北側 3m</v>
      </c>
    </row>
    <row r="7" spans="1:18" ht="26.4">
      <c r="A7" s="216">
        <f t="shared" ref="A7:A61" ca="1" si="1">IF(D6="","",IF(D7="〃",A6,A6+1))</f>
        <v>1</v>
      </c>
      <c r="B7" s="128" t="str">
        <f t="shared" ref="B7:B60" ca="1" si="2">IF(OFFSET(O7,-1,)=O7,"〃",O7)</f>
        <v>〃</v>
      </c>
      <c r="C7" s="122" t="str">
        <f t="shared" ref="C7:C60" ca="1" si="3">IF(OFFSET(P7,-1,)=P7,"〃",P7)</f>
        <v>〃</v>
      </c>
      <c r="D7" s="122" t="str">
        <f t="shared" ref="D7:D60" ca="1" si="4">IF(OFFSET(Q7,-1,)=Q7,"〃",Q7)</f>
        <v>〃</v>
      </c>
      <c r="E7" s="122" t="s">
        <v>192</v>
      </c>
      <c r="F7" s="122">
        <v>1</v>
      </c>
      <c r="G7" s="122"/>
      <c r="H7" s="122"/>
      <c r="I7" s="122"/>
      <c r="J7" s="122"/>
      <c r="K7" s="122"/>
      <c r="L7" s="122">
        <v>20</v>
      </c>
      <c r="M7" s="122"/>
      <c r="N7" s="129"/>
      <c r="O7" s="128" t="s">
        <v>557</v>
      </c>
      <c r="P7" s="122" t="s">
        <v>166</v>
      </c>
      <c r="Q7" s="122" t="s">
        <v>558</v>
      </c>
      <c r="R7" s="115" t="str">
        <f t="shared" ref="R7:R60" si="5">ASC(N7)</f>
        <v/>
      </c>
    </row>
    <row r="8" spans="1:18" ht="79.2">
      <c r="A8" s="216">
        <f t="shared" ca="1" si="1"/>
        <v>2</v>
      </c>
      <c r="B8" s="128" t="str">
        <f t="shared" ca="1" si="2"/>
        <v>第20-2-1303</v>
      </c>
      <c r="C8" s="122" t="str">
        <f t="shared" ca="1" si="3"/>
        <v>県道</v>
      </c>
      <c r="D8" s="122" t="str">
        <f t="shared" ca="1" si="4"/>
        <v>呉市安浦町中央5丁目1番37号先交差点</v>
      </c>
      <c r="E8" s="122" t="s">
        <v>198</v>
      </c>
      <c r="F8" s="122">
        <v>2</v>
      </c>
      <c r="G8" s="122">
        <v>48</v>
      </c>
      <c r="H8" s="122"/>
      <c r="I8" s="122"/>
      <c r="J8" s="122"/>
      <c r="K8" s="122"/>
      <c r="L8" s="122"/>
      <c r="M8" s="122"/>
      <c r="N8" s="129" t="s">
        <v>563</v>
      </c>
      <c r="O8" s="128" t="s">
        <v>561</v>
      </c>
      <c r="P8" s="122" t="s">
        <v>263</v>
      </c>
      <c r="Q8" s="122" t="s">
        <v>562</v>
      </c>
      <c r="R8" s="115" t="str">
        <f t="shared" si="5"/>
        <v>北側 3m7縞 点字ﾌﾞﾛｯｸに合わせて施工_x000D_
東側横断歩道 北側1縞と北側10縞目は1.5m 北側2-9縞西端から3mで更新</v>
      </c>
    </row>
    <row r="9" spans="1:18" ht="26.4">
      <c r="A9" s="216">
        <f t="shared" ca="1" si="1"/>
        <v>2</v>
      </c>
      <c r="B9" s="128" t="str">
        <f t="shared" ca="1" si="2"/>
        <v>〃</v>
      </c>
      <c r="C9" s="122" t="str">
        <f t="shared" ca="1" si="3"/>
        <v>〃</v>
      </c>
      <c r="D9" s="122" t="str">
        <f t="shared" ca="1" si="4"/>
        <v>〃</v>
      </c>
      <c r="E9" s="122" t="s">
        <v>200</v>
      </c>
      <c r="F9" s="122">
        <v>6</v>
      </c>
      <c r="G9" s="122"/>
      <c r="H9" s="122"/>
      <c r="I9" s="122"/>
      <c r="J9" s="122">
        <v>54</v>
      </c>
      <c r="K9" s="122"/>
      <c r="L9" s="122"/>
      <c r="M9" s="122"/>
      <c r="N9" s="129" t="s">
        <v>564</v>
      </c>
      <c r="O9" s="128" t="s">
        <v>561</v>
      </c>
      <c r="P9" s="122" t="s">
        <v>263</v>
      </c>
      <c r="Q9" s="122" t="s">
        <v>562</v>
      </c>
      <c r="R9" s="115" t="str">
        <f t="shared" si="5"/>
        <v>北･南･東側 各2箇所</v>
      </c>
    </row>
    <row r="10" spans="1:18" ht="39.6">
      <c r="A10" s="216">
        <f t="shared" ca="1" si="1"/>
        <v>2</v>
      </c>
      <c r="B10" s="128" t="str">
        <f t="shared" ca="1" si="2"/>
        <v>〃</v>
      </c>
      <c r="C10" s="122" t="str">
        <f t="shared" ca="1" si="3"/>
        <v>〃</v>
      </c>
      <c r="D10" s="122" t="str">
        <f t="shared" ca="1" si="4"/>
        <v>〃</v>
      </c>
      <c r="E10" s="122" t="s">
        <v>186</v>
      </c>
      <c r="F10" s="122">
        <v>3</v>
      </c>
      <c r="G10" s="122">
        <v>9.5</v>
      </c>
      <c r="H10" s="122"/>
      <c r="I10" s="122"/>
      <c r="J10" s="122"/>
      <c r="K10" s="122"/>
      <c r="L10" s="122"/>
      <c r="M10" s="122"/>
      <c r="N10" s="129" t="s">
        <v>565</v>
      </c>
      <c r="O10" s="128" t="s">
        <v>561</v>
      </c>
      <c r="P10" s="122" t="s">
        <v>263</v>
      </c>
      <c r="Q10" s="122" t="s">
        <v>562</v>
      </c>
      <c r="R10" s="115" t="str">
        <f t="shared" si="5"/>
        <v>北側 3m_x000D_
南側 3.5m_x000D_
東側 南端から3m</v>
      </c>
    </row>
    <row r="11" spans="1:18" ht="26.4">
      <c r="A11" s="216">
        <f t="shared" ca="1" si="1"/>
        <v>3</v>
      </c>
      <c r="B11" s="128" t="str">
        <f t="shared" ca="1" si="2"/>
        <v>第20-2-1301</v>
      </c>
      <c r="C11" s="122" t="str">
        <f t="shared" ca="1" si="3"/>
        <v>市道</v>
      </c>
      <c r="D11" s="122" t="str">
        <f t="shared" ca="1" si="4"/>
        <v>呉市安浦町中央5丁目3番19号先交差点</v>
      </c>
      <c r="E11" s="122" t="s">
        <v>198</v>
      </c>
      <c r="F11" s="122">
        <v>1</v>
      </c>
      <c r="G11" s="122">
        <v>18</v>
      </c>
      <c r="H11" s="122"/>
      <c r="I11" s="122"/>
      <c r="J11" s="122"/>
      <c r="K11" s="122"/>
      <c r="L11" s="122"/>
      <c r="M11" s="122"/>
      <c r="N11" s="129" t="s">
        <v>568</v>
      </c>
      <c r="O11" s="128" t="s">
        <v>566</v>
      </c>
      <c r="P11" s="122" t="s">
        <v>166</v>
      </c>
      <c r="Q11" s="122" t="s">
        <v>567</v>
      </c>
      <c r="R11" s="115" t="str">
        <f t="shared" si="5"/>
        <v>西側 3m6縞</v>
      </c>
    </row>
    <row r="12" spans="1:18" ht="26.4">
      <c r="A12" s="216">
        <f t="shared" ca="1" si="1"/>
        <v>3</v>
      </c>
      <c r="B12" s="128" t="str">
        <f t="shared" ca="1" si="2"/>
        <v>〃</v>
      </c>
      <c r="C12" s="122" t="str">
        <f t="shared" ca="1" si="3"/>
        <v>〃</v>
      </c>
      <c r="D12" s="122" t="str">
        <f t="shared" ca="1" si="4"/>
        <v>〃</v>
      </c>
      <c r="E12" s="122" t="s">
        <v>200</v>
      </c>
      <c r="F12" s="122">
        <v>2</v>
      </c>
      <c r="G12" s="122"/>
      <c r="H12" s="122"/>
      <c r="I12" s="122"/>
      <c r="J12" s="122">
        <v>18</v>
      </c>
      <c r="K12" s="122"/>
      <c r="L12" s="122"/>
      <c r="M12" s="122"/>
      <c r="N12" s="129" t="s">
        <v>569</v>
      </c>
      <c r="O12" s="128" t="s">
        <v>566</v>
      </c>
      <c r="P12" s="122" t="s">
        <v>166</v>
      </c>
      <c r="Q12" s="122" t="s">
        <v>567</v>
      </c>
      <c r="R12" s="115" t="str">
        <f t="shared" si="5"/>
        <v>西側2箇所</v>
      </c>
    </row>
    <row r="13" spans="1:18" ht="26.4">
      <c r="A13" s="216">
        <f t="shared" ca="1" si="1"/>
        <v>3</v>
      </c>
      <c r="B13" s="128" t="str">
        <f t="shared" ca="1" si="2"/>
        <v>〃</v>
      </c>
      <c r="C13" s="122" t="str">
        <f t="shared" ca="1" si="3"/>
        <v>〃</v>
      </c>
      <c r="D13" s="122" t="str">
        <f t="shared" ca="1" si="4"/>
        <v>〃</v>
      </c>
      <c r="E13" s="122" t="s">
        <v>186</v>
      </c>
      <c r="F13" s="122">
        <v>1</v>
      </c>
      <c r="G13" s="122">
        <v>3</v>
      </c>
      <c r="H13" s="122"/>
      <c r="I13" s="122"/>
      <c r="J13" s="122"/>
      <c r="K13" s="122"/>
      <c r="L13" s="122"/>
      <c r="M13" s="122"/>
      <c r="N13" s="129" t="s">
        <v>570</v>
      </c>
      <c r="O13" s="128" t="s">
        <v>566</v>
      </c>
      <c r="P13" s="122" t="s">
        <v>166</v>
      </c>
      <c r="Q13" s="122" t="s">
        <v>567</v>
      </c>
      <c r="R13" s="115" t="str">
        <f t="shared" si="5"/>
        <v>西側 3m</v>
      </c>
    </row>
    <row r="14" spans="1:18" ht="52.8">
      <c r="A14" s="216">
        <f t="shared" ca="1" si="1"/>
        <v>4</v>
      </c>
      <c r="B14" s="128" t="str">
        <f t="shared" ca="1" si="2"/>
        <v>第20-2-1354</v>
      </c>
      <c r="C14" s="122" t="str">
        <f t="shared" ca="1" si="3"/>
        <v>〃</v>
      </c>
      <c r="D14" s="122" t="str">
        <f t="shared" ca="1" si="4"/>
        <v>呉市安浦町中央6丁目2番南角先交差点</v>
      </c>
      <c r="E14" s="122" t="s">
        <v>198</v>
      </c>
      <c r="F14" s="122">
        <v>4</v>
      </c>
      <c r="G14" s="122">
        <v>164</v>
      </c>
      <c r="H14" s="122"/>
      <c r="I14" s="122"/>
      <c r="J14" s="122"/>
      <c r="K14" s="122"/>
      <c r="L14" s="122"/>
      <c r="M14" s="122"/>
      <c r="N14" s="129" t="s">
        <v>573</v>
      </c>
      <c r="O14" s="128" t="s">
        <v>571</v>
      </c>
      <c r="P14" s="122" t="s">
        <v>166</v>
      </c>
      <c r="Q14" s="122" t="s">
        <v>572</v>
      </c>
      <c r="R14" s="115" t="str">
        <f t="shared" si="5"/>
        <v>西側 4m､南端から9縞_x000D_
南側 4m､西端から10縞_x000D_
東側 4m12縞分_x000D_
北側 4m､西端から10縞</v>
      </c>
    </row>
    <row r="15" spans="1:18" ht="39.6">
      <c r="A15" s="216">
        <f t="shared" ca="1" si="1"/>
        <v>4</v>
      </c>
      <c r="B15" s="128" t="str">
        <f t="shared" ca="1" si="2"/>
        <v>〃</v>
      </c>
      <c r="C15" s="122" t="str">
        <f t="shared" ca="1" si="3"/>
        <v>〃</v>
      </c>
      <c r="D15" s="122" t="str">
        <f t="shared" ca="1" si="4"/>
        <v>〃</v>
      </c>
      <c r="E15" s="122" t="s">
        <v>186</v>
      </c>
      <c r="F15" s="122">
        <v>3</v>
      </c>
      <c r="G15" s="122">
        <v>9.5</v>
      </c>
      <c r="H15" s="122"/>
      <c r="I15" s="122"/>
      <c r="J15" s="122"/>
      <c r="K15" s="122"/>
      <c r="L15" s="122"/>
      <c r="M15" s="122"/>
      <c r="N15" s="129" t="s">
        <v>574</v>
      </c>
      <c r="O15" s="128" t="s">
        <v>571</v>
      </c>
      <c r="P15" s="122" t="s">
        <v>166</v>
      </c>
      <c r="Q15" s="122" t="s">
        <v>572</v>
      </c>
      <c r="R15" s="115" t="str">
        <f t="shared" si="5"/>
        <v>西側 3m_x000D_
南側 3.2m_x000D_
北側 3.3m</v>
      </c>
    </row>
    <row r="16" spans="1:18" ht="26.4">
      <c r="A16" s="216">
        <f t="shared" ca="1" si="1"/>
        <v>5</v>
      </c>
      <c r="B16" s="128" t="str">
        <f t="shared" ca="1" si="2"/>
        <v>第20-2-1331</v>
      </c>
      <c r="C16" s="122" t="str">
        <f t="shared" ca="1" si="3"/>
        <v>〃</v>
      </c>
      <c r="D16" s="122" t="str">
        <f t="shared" ca="1" si="4"/>
        <v>呉市安浦町中央ハイツ1番6号先交差点</v>
      </c>
      <c r="E16" s="122" t="s">
        <v>198</v>
      </c>
      <c r="F16" s="122">
        <v>2</v>
      </c>
      <c r="G16" s="122">
        <v>42</v>
      </c>
      <c r="H16" s="122"/>
      <c r="I16" s="122"/>
      <c r="J16" s="122"/>
      <c r="K16" s="122"/>
      <c r="L16" s="122"/>
      <c r="M16" s="122"/>
      <c r="N16" s="129" t="s">
        <v>577</v>
      </c>
      <c r="O16" s="128" t="s">
        <v>575</v>
      </c>
      <c r="P16" s="122" t="s">
        <v>166</v>
      </c>
      <c r="Q16" s="122" t="s">
        <v>576</v>
      </c>
      <c r="R16" s="115" t="str">
        <f t="shared" si="5"/>
        <v>北西側 3m7縞_x000D_
南東側 3m7縞</v>
      </c>
    </row>
    <row r="17" spans="1:18" ht="26.4">
      <c r="A17" s="216">
        <f t="shared" ca="1" si="1"/>
        <v>5</v>
      </c>
      <c r="B17" s="128" t="str">
        <f t="shared" ca="1" si="2"/>
        <v>〃</v>
      </c>
      <c r="C17" s="122" t="str">
        <f t="shared" ca="1" si="3"/>
        <v>〃</v>
      </c>
      <c r="D17" s="122" t="str">
        <f t="shared" ca="1" si="4"/>
        <v>〃</v>
      </c>
      <c r="E17" s="122" t="s">
        <v>200</v>
      </c>
      <c r="F17" s="122">
        <v>4</v>
      </c>
      <c r="G17" s="122"/>
      <c r="H17" s="122"/>
      <c r="I17" s="122"/>
      <c r="J17" s="122">
        <v>36</v>
      </c>
      <c r="K17" s="122"/>
      <c r="L17" s="122"/>
      <c r="M17" s="122"/>
      <c r="N17" s="129" t="s">
        <v>578</v>
      </c>
      <c r="O17" s="128" t="s">
        <v>575</v>
      </c>
      <c r="P17" s="122" t="s">
        <v>166</v>
      </c>
      <c r="Q17" s="122" t="s">
        <v>576</v>
      </c>
      <c r="R17" s="115" t="str">
        <f t="shared" si="5"/>
        <v>北西側2箇所_x000D_
南東側2箇所</v>
      </c>
    </row>
    <row r="18" spans="1:18" ht="26.4">
      <c r="A18" s="216">
        <f t="shared" ca="1" si="1"/>
        <v>5</v>
      </c>
      <c r="B18" s="128" t="str">
        <f t="shared" ca="1" si="2"/>
        <v>〃</v>
      </c>
      <c r="C18" s="122" t="str">
        <f t="shared" ca="1" si="3"/>
        <v>〃</v>
      </c>
      <c r="D18" s="122" t="str">
        <f t="shared" ca="1" si="4"/>
        <v>〃</v>
      </c>
      <c r="E18" s="122" t="s">
        <v>186</v>
      </c>
      <c r="F18" s="122">
        <v>2</v>
      </c>
      <c r="G18" s="122">
        <v>6</v>
      </c>
      <c r="H18" s="122"/>
      <c r="I18" s="122"/>
      <c r="J18" s="122"/>
      <c r="K18" s="122"/>
      <c r="L18" s="122"/>
      <c r="M18" s="122"/>
      <c r="N18" s="129" t="s">
        <v>579</v>
      </c>
      <c r="O18" s="128" t="s">
        <v>575</v>
      </c>
      <c r="P18" s="122" t="s">
        <v>166</v>
      </c>
      <c r="Q18" s="122" t="s">
        <v>576</v>
      </c>
      <c r="R18" s="115" t="str">
        <f t="shared" si="5"/>
        <v>北西側3m_x000D_
南東側3m</v>
      </c>
    </row>
    <row r="19" spans="1:18" ht="26.4">
      <c r="A19" s="216">
        <f t="shared" ca="1" si="1"/>
        <v>6</v>
      </c>
      <c r="B19" s="128" t="str">
        <f t="shared" ca="1" si="2"/>
        <v>第20-2-1032</v>
      </c>
      <c r="C19" s="122" t="str">
        <f t="shared" ca="1" si="3"/>
        <v>県道</v>
      </c>
      <c r="D19" s="122" t="str">
        <f t="shared" ca="1" si="4"/>
        <v>呉市下蒲刈町下島1,654番地1先（一の字橋南詰交差点）</v>
      </c>
      <c r="E19" s="122" t="s">
        <v>198</v>
      </c>
      <c r="F19" s="122">
        <v>1</v>
      </c>
      <c r="G19" s="122">
        <v>33</v>
      </c>
      <c r="H19" s="122"/>
      <c r="I19" s="122"/>
      <c r="J19" s="122"/>
      <c r="K19" s="122"/>
      <c r="L19" s="122"/>
      <c r="M19" s="122"/>
      <c r="N19" s="129" t="s">
        <v>582</v>
      </c>
      <c r="O19" s="128" t="s">
        <v>580</v>
      </c>
      <c r="P19" s="122" t="s">
        <v>263</v>
      </c>
      <c r="Q19" s="122" t="s">
        <v>581</v>
      </c>
      <c r="R19" s="115" t="str">
        <f t="shared" si="5"/>
        <v>3m11縞</v>
      </c>
    </row>
    <row r="20" spans="1:18" ht="26.4">
      <c r="A20" s="216">
        <f t="shared" ca="1" si="1"/>
        <v>6</v>
      </c>
      <c r="B20" s="128" t="str">
        <f t="shared" ca="1" si="2"/>
        <v>〃</v>
      </c>
      <c r="C20" s="122" t="str">
        <f t="shared" ca="1" si="3"/>
        <v>〃</v>
      </c>
      <c r="D20" s="122" t="str">
        <f t="shared" ca="1" si="4"/>
        <v>〃</v>
      </c>
      <c r="E20" s="122" t="s">
        <v>200</v>
      </c>
      <c r="F20" s="122">
        <v>2</v>
      </c>
      <c r="G20" s="122"/>
      <c r="H20" s="122"/>
      <c r="I20" s="122"/>
      <c r="J20" s="122">
        <v>18</v>
      </c>
      <c r="K20" s="122"/>
      <c r="L20" s="122"/>
      <c r="M20" s="122"/>
      <c r="N20" s="129" t="s">
        <v>583</v>
      </c>
      <c r="O20" s="128" t="s">
        <v>580</v>
      </c>
      <c r="P20" s="122" t="s">
        <v>263</v>
      </c>
      <c r="Q20" s="122" t="s">
        <v>581</v>
      </c>
      <c r="R20" s="115" t="str">
        <f t="shared" si="5"/>
        <v>南東側(近)_x000D_
南東側(遠)</v>
      </c>
    </row>
    <row r="21" spans="1:18" ht="26.4">
      <c r="A21" s="216">
        <f t="shared" ca="1" si="1"/>
        <v>6</v>
      </c>
      <c r="B21" s="128" t="str">
        <f t="shared" ca="1" si="2"/>
        <v>〃</v>
      </c>
      <c r="C21" s="122" t="str">
        <f t="shared" ca="1" si="3"/>
        <v>〃</v>
      </c>
      <c r="D21" s="122" t="str">
        <f t="shared" ca="1" si="4"/>
        <v>〃</v>
      </c>
      <c r="E21" s="122" t="s">
        <v>186</v>
      </c>
      <c r="F21" s="122">
        <v>1</v>
      </c>
      <c r="G21" s="122">
        <v>3</v>
      </c>
      <c r="H21" s="122"/>
      <c r="I21" s="122"/>
      <c r="J21" s="122"/>
      <c r="K21" s="122"/>
      <c r="L21" s="122"/>
      <c r="M21" s="122"/>
      <c r="N21" s="129"/>
      <c r="O21" s="128" t="s">
        <v>580</v>
      </c>
      <c r="P21" s="122" t="s">
        <v>263</v>
      </c>
      <c r="Q21" s="122" t="s">
        <v>581</v>
      </c>
      <c r="R21" s="115" t="str">
        <f t="shared" si="5"/>
        <v/>
      </c>
    </row>
    <row r="22" spans="1:18" ht="26.4">
      <c r="A22" s="216">
        <f t="shared" ca="1" si="1"/>
        <v>6</v>
      </c>
      <c r="B22" s="128" t="str">
        <f t="shared" ca="1" si="2"/>
        <v>第24の2-2-0280</v>
      </c>
      <c r="C22" s="122" t="str">
        <f t="shared" ca="1" si="3"/>
        <v>〃</v>
      </c>
      <c r="D22" s="122" t="str">
        <f t="shared" ca="1" si="4"/>
        <v>〃</v>
      </c>
      <c r="E22" s="122" t="s">
        <v>585</v>
      </c>
      <c r="F22" s="122">
        <v>2</v>
      </c>
      <c r="G22" s="122"/>
      <c r="H22" s="122"/>
      <c r="I22" s="122"/>
      <c r="J22" s="122"/>
      <c r="K22" s="122">
        <v>2</v>
      </c>
      <c r="L22" s="122"/>
      <c r="M22" s="122"/>
      <c r="N22" s="129" t="s">
        <v>586</v>
      </c>
      <c r="O22" s="128" t="s">
        <v>584</v>
      </c>
      <c r="P22" s="122" t="s">
        <v>263</v>
      </c>
      <c r="Q22" s="122" t="s">
        <v>581</v>
      </c>
      <c r="R22" s="115" t="str">
        <f t="shared" si="5"/>
        <v>両端2箇所</v>
      </c>
    </row>
    <row r="23" spans="1:18" ht="26.4">
      <c r="A23" s="216">
        <f t="shared" ca="1" si="1"/>
        <v>6</v>
      </c>
      <c r="B23" s="128" t="str">
        <f t="shared" ca="1" si="2"/>
        <v>〃</v>
      </c>
      <c r="C23" s="122" t="str">
        <f t="shared" ca="1" si="3"/>
        <v>〃</v>
      </c>
      <c r="D23" s="122" t="str">
        <f t="shared" ca="1" si="4"/>
        <v>〃</v>
      </c>
      <c r="E23" s="122" t="s">
        <v>587</v>
      </c>
      <c r="F23" s="122">
        <v>1</v>
      </c>
      <c r="G23" s="122"/>
      <c r="H23" s="122"/>
      <c r="I23" s="122">
        <v>28</v>
      </c>
      <c r="J23" s="122"/>
      <c r="K23" s="122"/>
      <c r="L23" s="122"/>
      <c r="M23" s="122"/>
      <c r="N23" s="129" t="s">
        <v>588</v>
      </c>
      <c r="O23" s="128" t="s">
        <v>584</v>
      </c>
      <c r="P23" s="122" t="s">
        <v>263</v>
      </c>
      <c r="Q23" s="122" t="s">
        <v>581</v>
      </c>
      <c r="R23" s="115" t="str">
        <f t="shared" si="5"/>
        <v>15m/13m</v>
      </c>
    </row>
    <row r="24" spans="1:18" ht="26.4">
      <c r="A24" s="216">
        <f t="shared" ca="1" si="1"/>
        <v>7</v>
      </c>
      <c r="B24" s="128" t="str">
        <f t="shared" ca="1" si="2"/>
        <v>第12-2-1695</v>
      </c>
      <c r="C24" s="122" t="str">
        <f t="shared" ca="1" si="3"/>
        <v>〃</v>
      </c>
      <c r="D24" s="122" t="str">
        <f t="shared" ca="1" si="4"/>
        <v>呉市下蒲刈町下島2,176番地25先交差点</v>
      </c>
      <c r="E24" s="122" t="s">
        <v>182</v>
      </c>
      <c r="F24" s="122">
        <v>1</v>
      </c>
      <c r="G24" s="122"/>
      <c r="H24" s="122"/>
      <c r="I24" s="122"/>
      <c r="J24" s="122">
        <v>20</v>
      </c>
      <c r="K24" s="122"/>
      <c r="L24" s="122"/>
      <c r="M24" s="122"/>
      <c r="N24" s="129"/>
      <c r="O24" s="128" t="s">
        <v>589</v>
      </c>
      <c r="P24" s="122" t="s">
        <v>263</v>
      </c>
      <c r="Q24" s="122" t="s">
        <v>590</v>
      </c>
      <c r="R24" s="115" t="str">
        <f t="shared" si="5"/>
        <v/>
      </c>
    </row>
    <row r="25" spans="1:18" ht="26.4">
      <c r="A25" s="216">
        <f t="shared" ca="1" si="1"/>
        <v>7</v>
      </c>
      <c r="B25" s="128" t="str">
        <f t="shared" ca="1" si="2"/>
        <v>〃</v>
      </c>
      <c r="C25" s="122" t="str">
        <f t="shared" ca="1" si="3"/>
        <v>〃</v>
      </c>
      <c r="D25" s="122" t="str">
        <f t="shared" ca="1" si="4"/>
        <v>〃</v>
      </c>
      <c r="E25" s="122" t="s">
        <v>186</v>
      </c>
      <c r="F25" s="122">
        <v>1</v>
      </c>
      <c r="G25" s="122">
        <v>8</v>
      </c>
      <c r="H25" s="122"/>
      <c r="I25" s="122"/>
      <c r="J25" s="122"/>
      <c r="K25" s="122"/>
      <c r="L25" s="122"/>
      <c r="M25" s="122"/>
      <c r="N25" s="129" t="s">
        <v>591</v>
      </c>
      <c r="O25" s="128" t="s">
        <v>589</v>
      </c>
      <c r="P25" s="122" t="s">
        <v>263</v>
      </c>
      <c r="Q25" s="122" t="s">
        <v>590</v>
      </c>
      <c r="R25" s="115" t="str">
        <f t="shared" si="5"/>
        <v>8m</v>
      </c>
    </row>
    <row r="26" spans="1:18" ht="26.4">
      <c r="A26" s="216">
        <f t="shared" ca="1" si="1"/>
        <v>7</v>
      </c>
      <c r="B26" s="128" t="str">
        <f t="shared" ca="1" si="2"/>
        <v>第20-2-1335</v>
      </c>
      <c r="C26" s="122" t="str">
        <f t="shared" ca="1" si="3"/>
        <v>〃</v>
      </c>
      <c r="D26" s="122" t="str">
        <f t="shared" ca="1" si="4"/>
        <v>〃</v>
      </c>
      <c r="E26" s="122" t="s">
        <v>198</v>
      </c>
      <c r="F26" s="122">
        <v>2</v>
      </c>
      <c r="G26" s="122">
        <v>63</v>
      </c>
      <c r="H26" s="122"/>
      <c r="I26" s="122"/>
      <c r="J26" s="122"/>
      <c r="K26" s="122"/>
      <c r="L26" s="122"/>
      <c r="M26" s="122"/>
      <c r="N26" s="129" t="s">
        <v>593</v>
      </c>
      <c r="O26" s="128" t="s">
        <v>592</v>
      </c>
      <c r="P26" s="122" t="s">
        <v>263</v>
      </c>
      <c r="Q26" s="122" t="s">
        <v>590</v>
      </c>
      <c r="R26" s="115" t="str">
        <f t="shared" si="5"/>
        <v>北西側 3m10縞_x000D_
西側 3m11縞</v>
      </c>
    </row>
    <row r="27" spans="1:18" ht="66">
      <c r="A27" s="216">
        <f t="shared" ca="1" si="1"/>
        <v>7</v>
      </c>
      <c r="B27" s="128" t="str">
        <f t="shared" ca="1" si="2"/>
        <v>〃</v>
      </c>
      <c r="C27" s="122" t="str">
        <f t="shared" ca="1" si="3"/>
        <v>〃</v>
      </c>
      <c r="D27" s="122" t="str">
        <f t="shared" ca="1" si="4"/>
        <v>〃</v>
      </c>
      <c r="E27" s="122" t="s">
        <v>200</v>
      </c>
      <c r="F27" s="122">
        <v>5</v>
      </c>
      <c r="G27" s="122"/>
      <c r="H27" s="122"/>
      <c r="I27" s="122"/>
      <c r="J27" s="122">
        <v>45</v>
      </c>
      <c r="K27" s="122"/>
      <c r="L27" s="122"/>
      <c r="M27" s="122"/>
      <c r="N27" s="129" t="s">
        <v>594</v>
      </c>
      <c r="O27" s="128" t="s">
        <v>592</v>
      </c>
      <c r="P27" s="122" t="s">
        <v>263</v>
      </c>
      <c r="Q27" s="122" t="s">
        <v>590</v>
      </c>
      <c r="R27" s="115" t="str">
        <f t="shared" si="5"/>
        <v>西(近)_x000D_
西(遠)_x000D_
北西側(遠)_x000D_
東側(近)_x000D_
東側(遠)</v>
      </c>
    </row>
    <row r="28" spans="1:18" ht="39.6">
      <c r="A28" s="216">
        <f t="shared" ca="1" si="1"/>
        <v>7</v>
      </c>
      <c r="B28" s="128" t="str">
        <f t="shared" ca="1" si="2"/>
        <v>〃</v>
      </c>
      <c r="C28" s="122" t="str">
        <f t="shared" ca="1" si="3"/>
        <v>〃</v>
      </c>
      <c r="D28" s="122" t="str">
        <f t="shared" ca="1" si="4"/>
        <v>〃</v>
      </c>
      <c r="E28" s="122" t="s">
        <v>186</v>
      </c>
      <c r="F28" s="122">
        <v>3</v>
      </c>
      <c r="G28" s="122">
        <v>12</v>
      </c>
      <c r="H28" s="122"/>
      <c r="I28" s="122"/>
      <c r="J28" s="122"/>
      <c r="K28" s="122"/>
      <c r="L28" s="122"/>
      <c r="M28" s="122"/>
      <c r="N28" s="129" t="s">
        <v>595</v>
      </c>
      <c r="O28" s="128" t="s">
        <v>592</v>
      </c>
      <c r="P28" s="122" t="s">
        <v>263</v>
      </c>
      <c r="Q28" s="122" t="s">
        <v>590</v>
      </c>
      <c r="R28" s="115" t="str">
        <f t="shared" si="5"/>
        <v>北西側 3m_x000D_
西側 6m_x000D_
東側 3m</v>
      </c>
    </row>
    <row r="29" spans="1:18" ht="26.4">
      <c r="A29" s="216">
        <f t="shared" ca="1" si="1"/>
        <v>8</v>
      </c>
      <c r="B29" s="128" t="str">
        <f t="shared" ca="1" si="2"/>
        <v>第20-2-1033</v>
      </c>
      <c r="C29" s="122" t="str">
        <f t="shared" ca="1" si="3"/>
        <v>一般県道</v>
      </c>
      <c r="D29" s="122" t="str">
        <f t="shared" ca="1" si="4"/>
        <v>呉市下蒲刈町下島3,062番地2先交差点</v>
      </c>
      <c r="E29" s="122" t="s">
        <v>200</v>
      </c>
      <c r="F29" s="122">
        <v>2</v>
      </c>
      <c r="G29" s="122"/>
      <c r="H29" s="122"/>
      <c r="I29" s="122"/>
      <c r="J29" s="122">
        <v>18</v>
      </c>
      <c r="K29" s="122"/>
      <c r="L29" s="122"/>
      <c r="M29" s="122"/>
      <c r="N29" s="129" t="s">
        <v>598</v>
      </c>
      <c r="O29" s="128" t="s">
        <v>596</v>
      </c>
      <c r="P29" s="122" t="s">
        <v>284</v>
      </c>
      <c r="Q29" s="122" t="s">
        <v>597</v>
      </c>
      <c r="R29" s="115" t="str">
        <f t="shared" si="5"/>
        <v>北側2箇所</v>
      </c>
    </row>
    <row r="30" spans="1:18" ht="79.2">
      <c r="A30" s="216">
        <f t="shared" ca="1" si="1"/>
        <v>9</v>
      </c>
      <c r="B30" s="128" t="str">
        <f t="shared" ca="1" si="2"/>
        <v>第20-2-1031</v>
      </c>
      <c r="C30" s="122" t="str">
        <f t="shared" ca="1" si="3"/>
        <v>県道</v>
      </c>
      <c r="D30" s="122" t="str">
        <f t="shared" ca="1" si="4"/>
        <v>呉市下蒲刈町下島72番地先（見戸代交差点）</v>
      </c>
      <c r="E30" s="122" t="s">
        <v>198</v>
      </c>
      <c r="F30" s="122">
        <v>4</v>
      </c>
      <c r="G30" s="122">
        <v>160.6</v>
      </c>
      <c r="H30" s="122"/>
      <c r="I30" s="122"/>
      <c r="J30" s="122"/>
      <c r="K30" s="122"/>
      <c r="L30" s="122"/>
      <c r="M30" s="122"/>
      <c r="N30" s="129" t="s">
        <v>601</v>
      </c>
      <c r="O30" s="128" t="s">
        <v>599</v>
      </c>
      <c r="P30" s="122" t="s">
        <v>263</v>
      </c>
      <c r="Q30" s="122" t="s">
        <v>600</v>
      </c>
      <c r="R30" s="115" t="str">
        <f t="shared" si="5"/>
        <v>北側 3.8m西から1-3､5-9､11,12縞更新_x000D_
東側 3.8m15縞更新_x000D_
南側 3.8m12縞_x000D_
西側 3.8m南から1-4,6縞更新</v>
      </c>
    </row>
    <row r="31" spans="1:18" ht="26.4">
      <c r="A31" s="216">
        <f t="shared" ca="1" si="1"/>
        <v>9</v>
      </c>
      <c r="B31" s="128" t="str">
        <f t="shared" ca="1" si="2"/>
        <v>〃</v>
      </c>
      <c r="C31" s="122" t="str">
        <f t="shared" ca="1" si="3"/>
        <v>〃</v>
      </c>
      <c r="D31" s="122" t="str">
        <f t="shared" ca="1" si="4"/>
        <v>〃</v>
      </c>
      <c r="E31" s="122" t="s">
        <v>186</v>
      </c>
      <c r="F31" s="122">
        <v>2</v>
      </c>
      <c r="G31" s="122">
        <v>10</v>
      </c>
      <c r="H31" s="122"/>
      <c r="I31" s="122"/>
      <c r="J31" s="122"/>
      <c r="K31" s="122"/>
      <c r="L31" s="122"/>
      <c r="M31" s="122"/>
      <c r="N31" s="129" t="s">
        <v>602</v>
      </c>
      <c r="O31" s="128" t="s">
        <v>599</v>
      </c>
      <c r="P31" s="122" t="s">
        <v>263</v>
      </c>
      <c r="Q31" s="122" t="s">
        <v>600</v>
      </c>
      <c r="R31" s="115" t="str">
        <f t="shared" si="5"/>
        <v>東側 4m_x000D_
南側 6m</v>
      </c>
    </row>
    <row r="32" spans="1:18" ht="26.4">
      <c r="A32" s="216">
        <f t="shared" ca="1" si="1"/>
        <v>9</v>
      </c>
      <c r="B32" s="128" t="str">
        <f t="shared" ca="1" si="2"/>
        <v>第24の2-2-0279</v>
      </c>
      <c r="C32" s="122" t="str">
        <f t="shared" ca="1" si="3"/>
        <v>〃</v>
      </c>
      <c r="D32" s="122" t="str">
        <f t="shared" ca="1" si="4"/>
        <v>〃</v>
      </c>
      <c r="E32" s="122" t="s">
        <v>585</v>
      </c>
      <c r="F32" s="122">
        <v>8</v>
      </c>
      <c r="G32" s="122"/>
      <c r="H32" s="122"/>
      <c r="I32" s="122"/>
      <c r="J32" s="122"/>
      <c r="K32" s="122">
        <v>8</v>
      </c>
      <c r="L32" s="122"/>
      <c r="M32" s="122"/>
      <c r="N32" s="129" t="s">
        <v>604</v>
      </c>
      <c r="O32" s="128" t="s">
        <v>603</v>
      </c>
      <c r="P32" s="122" t="s">
        <v>263</v>
      </c>
      <c r="Q32" s="122" t="s">
        <v>600</v>
      </c>
      <c r="R32" s="115" t="str">
        <f t="shared" si="5"/>
        <v>各横断帯両端に各1箇所､計8箇所</v>
      </c>
    </row>
    <row r="33" spans="1:18" ht="52.8">
      <c r="A33" s="216">
        <f t="shared" ca="1" si="1"/>
        <v>9</v>
      </c>
      <c r="B33" s="128" t="str">
        <f t="shared" ca="1" si="2"/>
        <v>〃</v>
      </c>
      <c r="C33" s="122" t="str">
        <f t="shared" ca="1" si="3"/>
        <v>〃</v>
      </c>
      <c r="D33" s="122" t="str">
        <f t="shared" ca="1" si="4"/>
        <v>〃</v>
      </c>
      <c r="E33" s="122" t="s">
        <v>587</v>
      </c>
      <c r="F33" s="122">
        <v>4</v>
      </c>
      <c r="G33" s="122"/>
      <c r="H33" s="122"/>
      <c r="I33" s="122">
        <v>84</v>
      </c>
      <c r="J33" s="122"/>
      <c r="K33" s="122"/>
      <c r="L33" s="122"/>
      <c r="M33" s="122"/>
      <c r="N33" s="129" t="s">
        <v>605</v>
      </c>
      <c r="O33" s="128" t="s">
        <v>603</v>
      </c>
      <c r="P33" s="122" t="s">
        <v>263</v>
      </c>
      <c r="Q33" s="122" t="s">
        <v>600</v>
      </c>
      <c r="R33" s="115" t="str">
        <f t="shared" si="5"/>
        <v>北側 9m/8m 一部更新_x000D_
東側 13m/15m_x000D_
南側 12m,/13m_x000D_
西側 7m/7m</v>
      </c>
    </row>
    <row r="34" spans="1:18" ht="26.4">
      <c r="A34" s="216">
        <f t="shared" ca="1" si="1"/>
        <v>10</v>
      </c>
      <c r="B34" s="128" t="str">
        <f t="shared" ca="1" si="2"/>
        <v>第20-2-1370</v>
      </c>
      <c r="C34" s="122" t="str">
        <f t="shared" ca="1" si="3"/>
        <v>〃</v>
      </c>
      <c r="D34" s="122" t="str">
        <f t="shared" ca="1" si="4"/>
        <v>呉市蒲刈町向985番地1先</v>
      </c>
      <c r="E34" s="122" t="s">
        <v>198</v>
      </c>
      <c r="F34" s="122">
        <v>1</v>
      </c>
      <c r="G34" s="122">
        <v>21</v>
      </c>
      <c r="H34" s="122"/>
      <c r="I34" s="122"/>
      <c r="J34" s="122"/>
      <c r="K34" s="122"/>
      <c r="L34" s="122"/>
      <c r="M34" s="122"/>
      <c r="N34" s="129" t="s">
        <v>608</v>
      </c>
      <c r="O34" s="128" t="s">
        <v>606</v>
      </c>
      <c r="P34" s="122" t="s">
        <v>263</v>
      </c>
      <c r="Q34" s="122" t="s">
        <v>607</v>
      </c>
      <c r="R34" s="115" t="str">
        <f t="shared" si="5"/>
        <v>3m7縞</v>
      </c>
    </row>
    <row r="35" spans="1:18" ht="39.6">
      <c r="A35" s="216">
        <f t="shared" ca="1" si="1"/>
        <v>10</v>
      </c>
      <c r="B35" s="128" t="str">
        <f t="shared" ca="1" si="2"/>
        <v>〃</v>
      </c>
      <c r="C35" s="122" t="str">
        <f t="shared" ca="1" si="3"/>
        <v>〃</v>
      </c>
      <c r="D35" s="122" t="str">
        <f t="shared" ca="1" si="4"/>
        <v>〃</v>
      </c>
      <c r="E35" s="122" t="s">
        <v>200</v>
      </c>
      <c r="F35" s="122">
        <v>3</v>
      </c>
      <c r="G35" s="122"/>
      <c r="H35" s="122"/>
      <c r="I35" s="122"/>
      <c r="J35" s="122">
        <v>27</v>
      </c>
      <c r="K35" s="122"/>
      <c r="L35" s="122"/>
      <c r="M35" s="122"/>
      <c r="N35" s="129" t="s">
        <v>609</v>
      </c>
      <c r="O35" s="128" t="s">
        <v>606</v>
      </c>
      <c r="P35" s="122" t="s">
        <v>263</v>
      </c>
      <c r="Q35" s="122" t="s">
        <v>607</v>
      </c>
      <c r="R35" s="115" t="str">
        <f t="shared" si="5"/>
        <v>西側(近)_x000D_
西側(遠)_x000D_
東側(近)</v>
      </c>
    </row>
    <row r="36" spans="1:18" ht="26.4">
      <c r="A36" s="216">
        <f t="shared" ca="1" si="1"/>
        <v>10</v>
      </c>
      <c r="B36" s="128" t="str">
        <f t="shared" ca="1" si="2"/>
        <v>〃</v>
      </c>
      <c r="C36" s="122" t="str">
        <f t="shared" ca="1" si="3"/>
        <v>〃</v>
      </c>
      <c r="D36" s="122" t="str">
        <f t="shared" ca="1" si="4"/>
        <v>〃</v>
      </c>
      <c r="E36" s="122" t="s">
        <v>186</v>
      </c>
      <c r="F36" s="122">
        <v>2</v>
      </c>
      <c r="G36" s="122">
        <v>6</v>
      </c>
      <c r="H36" s="122"/>
      <c r="I36" s="122"/>
      <c r="J36" s="122"/>
      <c r="K36" s="122"/>
      <c r="L36" s="122"/>
      <c r="M36" s="122"/>
      <c r="N36" s="129" t="s">
        <v>610</v>
      </c>
      <c r="O36" s="128" t="s">
        <v>606</v>
      </c>
      <c r="P36" s="122" t="s">
        <v>263</v>
      </c>
      <c r="Q36" s="122" t="s">
        <v>607</v>
      </c>
      <c r="R36" s="115" t="str">
        <f t="shared" si="5"/>
        <v>西側 3m_x000D_
東側 3m</v>
      </c>
    </row>
    <row r="37" spans="1:18" ht="39.6">
      <c r="A37" s="216">
        <f t="shared" ca="1" si="1"/>
        <v>11</v>
      </c>
      <c r="B37" s="128" t="str">
        <f t="shared" ca="1" si="2"/>
        <v>第20-2-1255</v>
      </c>
      <c r="C37" s="122" t="str">
        <f t="shared" ca="1" si="3"/>
        <v>市道</v>
      </c>
      <c r="D37" s="122" t="str">
        <f t="shared" ca="1" si="4"/>
        <v>呉市蒲刈町大浦1,605番地1先（恋ヶ浜海水浴場北側交差点）</v>
      </c>
      <c r="E37" s="122" t="s">
        <v>198</v>
      </c>
      <c r="F37" s="122">
        <v>1</v>
      </c>
      <c r="G37" s="122">
        <v>21</v>
      </c>
      <c r="H37" s="122"/>
      <c r="I37" s="122"/>
      <c r="J37" s="122"/>
      <c r="K37" s="122"/>
      <c r="L37" s="122"/>
      <c r="M37" s="122"/>
      <c r="N37" s="129" t="s">
        <v>613</v>
      </c>
      <c r="O37" s="128" t="s">
        <v>611</v>
      </c>
      <c r="P37" s="122" t="s">
        <v>166</v>
      </c>
      <c r="Q37" s="122" t="s">
        <v>612</v>
      </c>
      <c r="R37" s="115" t="str">
        <f t="shared" si="5"/>
        <v>3m7縞 各縞南端から3mで施工</v>
      </c>
    </row>
    <row r="38" spans="1:18" ht="26.4">
      <c r="A38" s="216">
        <f t="shared" ca="1" si="1"/>
        <v>11</v>
      </c>
      <c r="B38" s="128" t="str">
        <f t="shared" ca="1" si="2"/>
        <v>〃</v>
      </c>
      <c r="C38" s="122" t="str">
        <f t="shared" ca="1" si="3"/>
        <v>〃</v>
      </c>
      <c r="D38" s="122" t="str">
        <f t="shared" ca="1" si="4"/>
        <v>〃</v>
      </c>
      <c r="E38" s="122" t="s">
        <v>200</v>
      </c>
      <c r="F38" s="122">
        <v>2</v>
      </c>
      <c r="G38" s="122"/>
      <c r="H38" s="122"/>
      <c r="I38" s="122"/>
      <c r="J38" s="122">
        <v>18</v>
      </c>
      <c r="K38" s="122"/>
      <c r="L38" s="122"/>
      <c r="M38" s="122"/>
      <c r="N38" s="129" t="s">
        <v>614</v>
      </c>
      <c r="O38" s="128" t="s">
        <v>611</v>
      </c>
      <c r="P38" s="122" t="s">
        <v>166</v>
      </c>
      <c r="Q38" s="122" t="s">
        <v>612</v>
      </c>
      <c r="R38" s="115" t="str">
        <f t="shared" si="5"/>
        <v>南東側2箇所</v>
      </c>
    </row>
    <row r="39" spans="1:18" ht="26.4">
      <c r="A39" s="216">
        <f t="shared" ca="1" si="1"/>
        <v>11</v>
      </c>
      <c r="B39" s="128" t="str">
        <f t="shared" ca="1" si="2"/>
        <v>〃</v>
      </c>
      <c r="C39" s="122" t="str">
        <f t="shared" ca="1" si="3"/>
        <v>〃</v>
      </c>
      <c r="D39" s="122" t="str">
        <f t="shared" ca="1" si="4"/>
        <v>〃</v>
      </c>
      <c r="E39" s="122" t="s">
        <v>186</v>
      </c>
      <c r="F39" s="122">
        <v>1</v>
      </c>
      <c r="G39" s="122">
        <v>2.5</v>
      </c>
      <c r="H39" s="122"/>
      <c r="I39" s="122"/>
      <c r="J39" s="122"/>
      <c r="K39" s="122"/>
      <c r="L39" s="122"/>
      <c r="M39" s="122"/>
      <c r="N39" s="129"/>
      <c r="O39" s="128" t="s">
        <v>611</v>
      </c>
      <c r="P39" s="122" t="s">
        <v>166</v>
      </c>
      <c r="Q39" s="122" t="s">
        <v>612</v>
      </c>
      <c r="R39" s="115" t="str">
        <f t="shared" si="5"/>
        <v/>
      </c>
    </row>
    <row r="40" spans="1:18" ht="26.4">
      <c r="A40" s="216">
        <f t="shared" ca="1" si="1"/>
        <v>12</v>
      </c>
      <c r="B40" s="128" t="str">
        <f t="shared" ca="1" si="2"/>
        <v>第12-2-2066</v>
      </c>
      <c r="C40" s="122" t="str">
        <f t="shared" ca="1" si="3"/>
        <v>県道</v>
      </c>
      <c r="D40" s="122" t="str">
        <f t="shared" ca="1" si="4"/>
        <v>呉市蒲刈町大浦2,443番地1先交差点</v>
      </c>
      <c r="E40" s="122" t="s">
        <v>182</v>
      </c>
      <c r="F40" s="122">
        <v>1</v>
      </c>
      <c r="G40" s="122"/>
      <c r="H40" s="122"/>
      <c r="I40" s="122"/>
      <c r="J40" s="122">
        <v>13</v>
      </c>
      <c r="K40" s="122"/>
      <c r="L40" s="122"/>
      <c r="M40" s="122"/>
      <c r="N40" s="129"/>
      <c r="O40" s="128" t="s">
        <v>615</v>
      </c>
      <c r="P40" s="122" t="s">
        <v>263</v>
      </c>
      <c r="Q40" s="122" t="s">
        <v>616</v>
      </c>
      <c r="R40" s="115" t="str">
        <f t="shared" si="5"/>
        <v/>
      </c>
    </row>
    <row r="41" spans="1:18" ht="26.4">
      <c r="A41" s="216">
        <f t="shared" ca="1" si="1"/>
        <v>12</v>
      </c>
      <c r="B41" s="128" t="str">
        <f t="shared" ca="1" si="2"/>
        <v>第20-2-1383</v>
      </c>
      <c r="C41" s="122" t="str">
        <f t="shared" ca="1" si="3"/>
        <v>〃</v>
      </c>
      <c r="D41" s="122" t="str">
        <f t="shared" ca="1" si="4"/>
        <v>〃</v>
      </c>
      <c r="E41" s="122" t="s">
        <v>198</v>
      </c>
      <c r="F41" s="122">
        <v>1</v>
      </c>
      <c r="G41" s="122">
        <v>36</v>
      </c>
      <c r="H41" s="122"/>
      <c r="I41" s="122"/>
      <c r="J41" s="122"/>
      <c r="K41" s="122"/>
      <c r="L41" s="122"/>
      <c r="M41" s="122"/>
      <c r="N41" s="129" t="s">
        <v>618</v>
      </c>
      <c r="O41" s="128" t="s">
        <v>617</v>
      </c>
      <c r="P41" s="122" t="s">
        <v>263</v>
      </c>
      <c r="Q41" s="122" t="s">
        <v>616</v>
      </c>
      <c r="R41" s="115" t="str">
        <f t="shared" si="5"/>
        <v>南側 4m9縞</v>
      </c>
    </row>
    <row r="42" spans="1:18" ht="39.6">
      <c r="A42" s="216">
        <f t="shared" ca="1" si="1"/>
        <v>12</v>
      </c>
      <c r="B42" s="128" t="str">
        <f t="shared" ca="1" si="2"/>
        <v>〃</v>
      </c>
      <c r="C42" s="122" t="str">
        <f t="shared" ca="1" si="3"/>
        <v>〃</v>
      </c>
      <c r="D42" s="122" t="str">
        <f t="shared" ca="1" si="4"/>
        <v>〃</v>
      </c>
      <c r="E42" s="122" t="s">
        <v>200</v>
      </c>
      <c r="F42" s="122">
        <v>6</v>
      </c>
      <c r="G42" s="122"/>
      <c r="H42" s="122"/>
      <c r="I42" s="122"/>
      <c r="J42" s="122">
        <v>54</v>
      </c>
      <c r="K42" s="122"/>
      <c r="L42" s="122"/>
      <c r="M42" s="122"/>
      <c r="N42" s="129" t="s">
        <v>619</v>
      </c>
      <c r="O42" s="128" t="s">
        <v>617</v>
      </c>
      <c r="P42" s="122" t="s">
        <v>263</v>
      </c>
      <c r="Q42" s="122" t="s">
        <v>616</v>
      </c>
      <c r="R42" s="115" t="str">
        <f t="shared" si="5"/>
        <v>東側2箇所_x000D_
西側2箇所_x000D_
南側2箇所</v>
      </c>
    </row>
    <row r="43" spans="1:18" ht="26.4">
      <c r="A43" s="216">
        <f t="shared" ca="1" si="1"/>
        <v>12</v>
      </c>
      <c r="B43" s="128" t="str">
        <f t="shared" ca="1" si="2"/>
        <v>〃</v>
      </c>
      <c r="C43" s="122" t="str">
        <f t="shared" ca="1" si="3"/>
        <v>〃</v>
      </c>
      <c r="D43" s="122" t="str">
        <f t="shared" ca="1" si="4"/>
        <v>〃</v>
      </c>
      <c r="E43" s="122" t="s">
        <v>186</v>
      </c>
      <c r="F43" s="122">
        <v>2</v>
      </c>
      <c r="G43" s="122">
        <v>6</v>
      </c>
      <c r="H43" s="122"/>
      <c r="I43" s="122"/>
      <c r="J43" s="122"/>
      <c r="K43" s="122"/>
      <c r="L43" s="122"/>
      <c r="M43" s="122"/>
      <c r="N43" s="129" t="s">
        <v>620</v>
      </c>
      <c r="O43" s="128" t="s">
        <v>617</v>
      </c>
      <c r="P43" s="122" t="s">
        <v>263</v>
      </c>
      <c r="Q43" s="122" t="s">
        <v>616</v>
      </c>
      <c r="R43" s="115" t="str">
        <f t="shared" si="5"/>
        <v>西側第一車線 3m_x000D_
南側 3m</v>
      </c>
    </row>
    <row r="44" spans="1:18" ht="26.4">
      <c r="A44" s="216">
        <f t="shared" ca="1" si="1"/>
        <v>12</v>
      </c>
      <c r="B44" s="128" t="str">
        <f t="shared" ca="1" si="2"/>
        <v>第24の2-2-0323</v>
      </c>
      <c r="C44" s="122" t="str">
        <f t="shared" ca="1" si="3"/>
        <v>〃</v>
      </c>
      <c r="D44" s="122" t="str">
        <f t="shared" ca="1" si="4"/>
        <v>〃</v>
      </c>
      <c r="E44" s="122" t="s">
        <v>585</v>
      </c>
      <c r="F44" s="122">
        <v>4</v>
      </c>
      <c r="G44" s="122"/>
      <c r="H44" s="122"/>
      <c r="I44" s="122"/>
      <c r="J44" s="122"/>
      <c r="K44" s="122">
        <v>4</v>
      </c>
      <c r="L44" s="122"/>
      <c r="M44" s="122"/>
      <c r="N44" s="129" t="s">
        <v>622</v>
      </c>
      <c r="O44" s="128" t="s">
        <v>621</v>
      </c>
      <c r="P44" s="122" t="s">
        <v>263</v>
      </c>
      <c r="Q44" s="122" t="s">
        <v>616</v>
      </c>
      <c r="R44" s="115" t="str">
        <f t="shared" si="5"/>
        <v>南側 2箇所_x000D_
東側 2箇所</v>
      </c>
    </row>
    <row r="45" spans="1:18" ht="26.4">
      <c r="A45" s="216">
        <f t="shared" ca="1" si="1"/>
        <v>12</v>
      </c>
      <c r="B45" s="128" t="str">
        <f t="shared" ca="1" si="2"/>
        <v>〃</v>
      </c>
      <c r="C45" s="122" t="str">
        <f t="shared" ca="1" si="3"/>
        <v>〃</v>
      </c>
      <c r="D45" s="122" t="str">
        <f t="shared" ca="1" si="4"/>
        <v>〃</v>
      </c>
      <c r="E45" s="122" t="s">
        <v>587</v>
      </c>
      <c r="F45" s="122">
        <v>2</v>
      </c>
      <c r="G45" s="122"/>
      <c r="H45" s="122"/>
      <c r="I45" s="122">
        <v>47</v>
      </c>
      <c r="J45" s="122"/>
      <c r="K45" s="122"/>
      <c r="L45" s="122"/>
      <c r="M45" s="122"/>
      <c r="N45" s="129" t="s">
        <v>623</v>
      </c>
      <c r="O45" s="128" t="s">
        <v>621</v>
      </c>
      <c r="P45" s="122" t="s">
        <v>263</v>
      </c>
      <c r="Q45" s="122" t="s">
        <v>616</v>
      </c>
      <c r="R45" s="115" t="str">
        <f t="shared" si="5"/>
        <v>南側 22m_x000D_
東側 25m</v>
      </c>
    </row>
    <row r="46" spans="1:18" ht="26.4">
      <c r="A46" s="216">
        <f t="shared" ca="1" si="1"/>
        <v>13</v>
      </c>
      <c r="B46" s="128" t="str">
        <f t="shared" ca="1" si="2"/>
        <v>第12-2-1405</v>
      </c>
      <c r="C46" s="122" t="str">
        <f t="shared" ca="1" si="3"/>
        <v>市道</v>
      </c>
      <c r="D46" s="122" t="str">
        <f t="shared" ca="1" si="4"/>
        <v>呉市仁方町76番地1西方170メートル先交差点</v>
      </c>
      <c r="E46" s="122" t="s">
        <v>182</v>
      </c>
      <c r="F46" s="122">
        <v>1</v>
      </c>
      <c r="G46" s="122"/>
      <c r="H46" s="122"/>
      <c r="I46" s="122"/>
      <c r="J46" s="122">
        <v>13</v>
      </c>
      <c r="K46" s="122"/>
      <c r="L46" s="122"/>
      <c r="M46" s="122"/>
      <c r="N46" s="129"/>
      <c r="O46" s="128" t="s">
        <v>624</v>
      </c>
      <c r="P46" s="122" t="s">
        <v>166</v>
      </c>
      <c r="Q46" s="122" t="s">
        <v>625</v>
      </c>
      <c r="R46" s="115" t="str">
        <f t="shared" si="5"/>
        <v/>
      </c>
    </row>
    <row r="47" spans="1:18" ht="26.4">
      <c r="A47" s="216">
        <f t="shared" ca="1" si="1"/>
        <v>13</v>
      </c>
      <c r="B47" s="128" t="str">
        <f t="shared" ca="1" si="2"/>
        <v>〃</v>
      </c>
      <c r="C47" s="122" t="str">
        <f t="shared" ca="1" si="3"/>
        <v>〃</v>
      </c>
      <c r="D47" s="122" t="str">
        <f t="shared" ca="1" si="4"/>
        <v>〃</v>
      </c>
      <c r="E47" s="122" t="s">
        <v>186</v>
      </c>
      <c r="F47" s="122">
        <v>1</v>
      </c>
      <c r="G47" s="122"/>
      <c r="H47" s="122">
        <v>3</v>
      </c>
      <c r="I47" s="122"/>
      <c r="J47" s="122"/>
      <c r="K47" s="122"/>
      <c r="L47" s="122"/>
      <c r="M47" s="122"/>
      <c r="N47" s="129"/>
      <c r="O47" s="128" t="s">
        <v>624</v>
      </c>
      <c r="P47" s="122" t="s">
        <v>166</v>
      </c>
      <c r="Q47" s="122" t="s">
        <v>625</v>
      </c>
      <c r="R47" s="115" t="str">
        <f t="shared" si="5"/>
        <v/>
      </c>
    </row>
    <row r="48" spans="1:18" ht="39.6">
      <c r="A48" s="216">
        <f t="shared" ca="1" si="1"/>
        <v>14</v>
      </c>
      <c r="B48" s="128" t="str">
        <f t="shared" ca="1" si="2"/>
        <v>第20-2-1056</v>
      </c>
      <c r="C48" s="122" t="str">
        <f t="shared" ca="1" si="3"/>
        <v>国道185号</v>
      </c>
      <c r="D48" s="122" t="str">
        <f t="shared" ca="1" si="4"/>
        <v>呉市川尻町小仁方1丁目26番先（小仁方バス停前交差点）</v>
      </c>
      <c r="E48" s="122" t="s">
        <v>198</v>
      </c>
      <c r="F48" s="122">
        <v>1</v>
      </c>
      <c r="G48" s="122">
        <v>56</v>
      </c>
      <c r="H48" s="122"/>
      <c r="I48" s="122"/>
      <c r="J48" s="122"/>
      <c r="K48" s="122"/>
      <c r="L48" s="122"/>
      <c r="M48" s="122"/>
      <c r="N48" s="129" t="s">
        <v>628</v>
      </c>
      <c r="O48" s="128" t="s">
        <v>626</v>
      </c>
      <c r="P48" s="122" t="s">
        <v>549</v>
      </c>
      <c r="Q48" s="122" t="s">
        <v>627</v>
      </c>
      <c r="R48" s="115" t="str">
        <f t="shared" si="5"/>
        <v>4m14縞</v>
      </c>
    </row>
    <row r="49" spans="1:18" ht="26.4">
      <c r="A49" s="216">
        <f t="shared" ca="1" si="1"/>
        <v>14</v>
      </c>
      <c r="B49" s="128" t="str">
        <f t="shared" ca="1" si="2"/>
        <v>〃</v>
      </c>
      <c r="C49" s="122" t="str">
        <f t="shared" ca="1" si="3"/>
        <v>〃</v>
      </c>
      <c r="D49" s="122" t="str">
        <f t="shared" ca="1" si="4"/>
        <v>〃</v>
      </c>
      <c r="E49" s="122" t="s">
        <v>186</v>
      </c>
      <c r="F49" s="122">
        <v>2</v>
      </c>
      <c r="G49" s="122">
        <v>9.3000000000000007</v>
      </c>
      <c r="H49" s="122"/>
      <c r="I49" s="122"/>
      <c r="J49" s="122"/>
      <c r="K49" s="122"/>
      <c r="L49" s="122"/>
      <c r="M49" s="122"/>
      <c r="N49" s="129" t="s">
        <v>629</v>
      </c>
      <c r="O49" s="128" t="s">
        <v>626</v>
      </c>
      <c r="P49" s="122" t="s">
        <v>549</v>
      </c>
      <c r="Q49" s="122" t="s">
        <v>627</v>
      </c>
      <c r="R49" s="115" t="str">
        <f t="shared" si="5"/>
        <v>西側5.8m_x000D_
東側3.5m</v>
      </c>
    </row>
    <row r="50" spans="1:18" ht="52.8">
      <c r="A50" s="216">
        <f t="shared" ca="1" si="1"/>
        <v>15</v>
      </c>
      <c r="B50" s="128" t="str">
        <f t="shared" ca="1" si="2"/>
        <v>第20-2-1049</v>
      </c>
      <c r="C50" s="122" t="str">
        <f t="shared" ca="1" si="3"/>
        <v>〃</v>
      </c>
      <c r="D50" s="122" t="str">
        <f t="shared" ca="1" si="4"/>
        <v>呉市川尻町西2丁目2番13号先（川尻港前交差点）</v>
      </c>
      <c r="E50" s="122" t="s">
        <v>186</v>
      </c>
      <c r="F50" s="122">
        <v>1</v>
      </c>
      <c r="G50" s="122">
        <v>2.8</v>
      </c>
      <c r="H50" s="122"/>
      <c r="I50" s="122"/>
      <c r="J50" s="122"/>
      <c r="K50" s="122"/>
      <c r="L50" s="122"/>
      <c r="M50" s="122"/>
      <c r="N50" s="129" t="s">
        <v>632</v>
      </c>
      <c r="O50" s="128" t="s">
        <v>630</v>
      </c>
      <c r="P50" s="122" t="s">
        <v>549</v>
      </c>
      <c r="Q50" s="122" t="s">
        <v>631</v>
      </c>
      <c r="R50" s="115" t="str">
        <f t="shared" si="5"/>
        <v>南西行側 横断歩道から1.5m先に移設｡排水性舗装､ｳｫｰﾀｰｼﾞｪｯﾄで削除</v>
      </c>
    </row>
    <row r="51" spans="1:18" ht="26.4">
      <c r="A51" s="216">
        <f t="shared" ca="1" si="1"/>
        <v>15</v>
      </c>
      <c r="B51" s="128" t="str">
        <f t="shared" ca="1" si="2"/>
        <v>〃</v>
      </c>
      <c r="C51" s="122" t="str">
        <f t="shared" ca="1" si="3"/>
        <v>〃</v>
      </c>
      <c r="D51" s="122" t="str">
        <f t="shared" ca="1" si="4"/>
        <v>〃</v>
      </c>
      <c r="E51" s="122" t="s">
        <v>169</v>
      </c>
      <c r="F51" s="122">
        <v>1</v>
      </c>
      <c r="G51" s="122"/>
      <c r="H51" s="122"/>
      <c r="I51" s="122"/>
      <c r="J51" s="122"/>
      <c r="K51" s="122"/>
      <c r="L51" s="122"/>
      <c r="M51" s="122">
        <v>2.8</v>
      </c>
      <c r="N51" s="129"/>
      <c r="O51" s="128" t="s">
        <v>630</v>
      </c>
      <c r="P51" s="122" t="s">
        <v>549</v>
      </c>
      <c r="Q51" s="122" t="s">
        <v>631</v>
      </c>
      <c r="R51" s="115" t="str">
        <f t="shared" si="5"/>
        <v/>
      </c>
    </row>
    <row r="52" spans="1:18" ht="26.4">
      <c r="A52" s="216">
        <f t="shared" ca="1" si="1"/>
        <v>16</v>
      </c>
      <c r="B52" s="128" t="str">
        <f t="shared" ca="1" si="2"/>
        <v>第20-2-1063</v>
      </c>
      <c r="C52" s="122" t="str">
        <f t="shared" ca="1" si="3"/>
        <v>〃</v>
      </c>
      <c r="D52" s="122" t="str">
        <f t="shared" ca="1" si="4"/>
        <v>呉市川尻町西6丁目3番31号先（川尻町岩戸交差点）</v>
      </c>
      <c r="E52" s="122" t="s">
        <v>198</v>
      </c>
      <c r="F52" s="122">
        <v>1</v>
      </c>
      <c r="G52" s="122">
        <v>16</v>
      </c>
      <c r="H52" s="122"/>
      <c r="I52" s="122"/>
      <c r="J52" s="122"/>
      <c r="K52" s="122"/>
      <c r="L52" s="122"/>
      <c r="M52" s="122"/>
      <c r="N52" s="129" t="s">
        <v>635</v>
      </c>
      <c r="O52" s="128" t="s">
        <v>633</v>
      </c>
      <c r="P52" s="122" t="s">
        <v>549</v>
      </c>
      <c r="Q52" s="122" t="s">
        <v>634</v>
      </c>
      <c r="R52" s="115" t="str">
        <f t="shared" si="5"/>
        <v>西端から1-4縞目更新</v>
      </c>
    </row>
    <row r="53" spans="1:18" ht="26.4">
      <c r="A53" s="216">
        <f t="shared" ca="1" si="1"/>
        <v>17</v>
      </c>
      <c r="B53" s="128" t="str">
        <f t="shared" ca="1" si="2"/>
        <v>第12-2-1715</v>
      </c>
      <c r="C53" s="122" t="str">
        <f t="shared" ca="1" si="3"/>
        <v>市道</v>
      </c>
      <c r="D53" s="122" t="str">
        <f t="shared" ca="1" si="4"/>
        <v>呉市川尻町東2丁目16番北東角先交差点</v>
      </c>
      <c r="E53" s="122" t="s">
        <v>182</v>
      </c>
      <c r="F53" s="122">
        <v>1</v>
      </c>
      <c r="G53" s="122"/>
      <c r="H53" s="122"/>
      <c r="I53" s="122"/>
      <c r="J53" s="122">
        <v>20</v>
      </c>
      <c r="K53" s="122"/>
      <c r="L53" s="122"/>
      <c r="M53" s="122"/>
      <c r="N53" s="129"/>
      <c r="O53" s="128" t="s">
        <v>636</v>
      </c>
      <c r="P53" s="122" t="s">
        <v>166</v>
      </c>
      <c r="Q53" s="122" t="s">
        <v>637</v>
      </c>
      <c r="R53" s="115" t="str">
        <f t="shared" si="5"/>
        <v/>
      </c>
    </row>
    <row r="54" spans="1:18" ht="26.4">
      <c r="A54" s="216">
        <f t="shared" ca="1" si="1"/>
        <v>17</v>
      </c>
      <c r="B54" s="128" t="str">
        <f t="shared" ca="1" si="2"/>
        <v>〃</v>
      </c>
      <c r="C54" s="122" t="str">
        <f t="shared" ca="1" si="3"/>
        <v>〃</v>
      </c>
      <c r="D54" s="122" t="str">
        <f t="shared" ca="1" si="4"/>
        <v>〃</v>
      </c>
      <c r="E54" s="122" t="s">
        <v>186</v>
      </c>
      <c r="F54" s="122">
        <v>1</v>
      </c>
      <c r="G54" s="122">
        <v>3</v>
      </c>
      <c r="H54" s="122"/>
      <c r="I54" s="122"/>
      <c r="J54" s="122"/>
      <c r="K54" s="122"/>
      <c r="L54" s="122"/>
      <c r="M54" s="122"/>
      <c r="N54" s="129"/>
      <c r="O54" s="128" t="s">
        <v>636</v>
      </c>
      <c r="P54" s="122" t="s">
        <v>166</v>
      </c>
      <c r="Q54" s="122" t="s">
        <v>637</v>
      </c>
      <c r="R54" s="115" t="str">
        <f t="shared" si="5"/>
        <v/>
      </c>
    </row>
    <row r="55" spans="1:18" ht="52.8">
      <c r="A55" s="216">
        <f t="shared" ca="1" si="1"/>
        <v>18</v>
      </c>
      <c r="B55" s="128" t="str">
        <f t="shared" ca="1" si="2"/>
        <v>第12-2-1718</v>
      </c>
      <c r="C55" s="122" t="str">
        <f t="shared" ca="1" si="3"/>
        <v>国道185号</v>
      </c>
      <c r="D55" s="122" t="str">
        <f t="shared" ca="1" si="4"/>
        <v>呉市川尻町東4丁目1番22号先交差点</v>
      </c>
      <c r="E55" s="122" t="s">
        <v>182</v>
      </c>
      <c r="F55" s="122">
        <v>2</v>
      </c>
      <c r="G55" s="122"/>
      <c r="H55" s="122"/>
      <c r="I55" s="122"/>
      <c r="J55" s="122">
        <v>26</v>
      </c>
      <c r="K55" s="122"/>
      <c r="L55" s="122"/>
      <c r="M55" s="122"/>
      <c r="N55" s="129" t="s">
        <v>640</v>
      </c>
      <c r="O55" s="128" t="s">
        <v>638</v>
      </c>
      <c r="P55" s="122" t="s">
        <v>549</v>
      </c>
      <c r="Q55" s="122" t="s">
        <v>639</v>
      </c>
      <c r="R55" s="115" t="str">
        <f t="shared" si="5"/>
        <v>北西側 削除後縮小で更新_x000D_
南東側 削除後縮小で更新</v>
      </c>
    </row>
    <row r="56" spans="1:18" ht="26.4">
      <c r="A56" s="216">
        <f t="shared" ca="1" si="1"/>
        <v>18</v>
      </c>
      <c r="B56" s="128" t="str">
        <f t="shared" ca="1" si="2"/>
        <v>〃</v>
      </c>
      <c r="C56" s="122" t="str">
        <f t="shared" ca="1" si="3"/>
        <v>〃</v>
      </c>
      <c r="D56" s="122" t="str">
        <f t="shared" ca="1" si="4"/>
        <v>〃</v>
      </c>
      <c r="E56" s="122" t="s">
        <v>186</v>
      </c>
      <c r="F56" s="122">
        <v>2</v>
      </c>
      <c r="G56" s="122"/>
      <c r="H56" s="122">
        <v>5.4</v>
      </c>
      <c r="I56" s="122"/>
      <c r="J56" s="122"/>
      <c r="K56" s="122"/>
      <c r="L56" s="122"/>
      <c r="M56" s="122"/>
      <c r="N56" s="129" t="s">
        <v>641</v>
      </c>
      <c r="O56" s="128" t="s">
        <v>638</v>
      </c>
      <c r="P56" s="122" t="s">
        <v>549</v>
      </c>
      <c r="Q56" s="122" t="s">
        <v>639</v>
      </c>
      <c r="R56" s="115" t="str">
        <f t="shared" si="5"/>
        <v>北西側2.7m_x000D_
南東側2.7m</v>
      </c>
    </row>
    <row r="57" spans="1:18" ht="26.4">
      <c r="A57" s="216">
        <f t="shared" ca="1" si="1"/>
        <v>18</v>
      </c>
      <c r="B57" s="128" t="str">
        <f t="shared" ca="1" si="2"/>
        <v>〃</v>
      </c>
      <c r="C57" s="122" t="str">
        <f t="shared" ca="1" si="3"/>
        <v>〃</v>
      </c>
      <c r="D57" s="122" t="str">
        <f t="shared" ca="1" si="4"/>
        <v>〃</v>
      </c>
      <c r="E57" s="122" t="s">
        <v>192</v>
      </c>
      <c r="F57" s="122">
        <v>2</v>
      </c>
      <c r="G57" s="122"/>
      <c r="H57" s="122"/>
      <c r="I57" s="122"/>
      <c r="J57" s="122"/>
      <c r="K57" s="122"/>
      <c r="L57" s="122">
        <v>20</v>
      </c>
      <c r="M57" s="122"/>
      <c r="N57" s="129"/>
      <c r="O57" s="128" t="s">
        <v>638</v>
      </c>
      <c r="P57" s="122" t="s">
        <v>549</v>
      </c>
      <c r="Q57" s="122" t="s">
        <v>639</v>
      </c>
      <c r="R57" s="115" t="str">
        <f t="shared" si="5"/>
        <v/>
      </c>
    </row>
    <row r="58" spans="1:18" ht="26.4">
      <c r="A58" s="216">
        <f t="shared" ca="1" si="1"/>
        <v>19</v>
      </c>
      <c r="B58" s="128" t="str">
        <f t="shared" ca="1" si="2"/>
        <v>第20-2-1333</v>
      </c>
      <c r="C58" s="122" t="str">
        <f t="shared" ca="1" si="3"/>
        <v>県道</v>
      </c>
      <c r="D58" s="122" t="str">
        <f t="shared" ca="1" si="4"/>
        <v>呉市豊浜町豊島2,244番地12先交差点（豊浜桟橋西）</v>
      </c>
      <c r="E58" s="122" t="s">
        <v>198</v>
      </c>
      <c r="F58" s="122">
        <v>1</v>
      </c>
      <c r="G58" s="122">
        <v>18</v>
      </c>
      <c r="H58" s="122"/>
      <c r="I58" s="122"/>
      <c r="J58" s="122"/>
      <c r="K58" s="122"/>
      <c r="L58" s="122"/>
      <c r="M58" s="122"/>
      <c r="N58" s="129" t="s">
        <v>644</v>
      </c>
      <c r="O58" s="128" t="s">
        <v>642</v>
      </c>
      <c r="P58" s="122" t="s">
        <v>263</v>
      </c>
      <c r="Q58" s="122" t="s">
        <v>643</v>
      </c>
      <c r="R58" s="115" t="str">
        <f t="shared" si="5"/>
        <v>南側 3m6縞</v>
      </c>
    </row>
    <row r="59" spans="1:18" ht="26.4">
      <c r="A59" s="216">
        <f t="shared" ca="1" si="1"/>
        <v>19</v>
      </c>
      <c r="B59" s="128" t="str">
        <f t="shared" ca="1" si="2"/>
        <v>〃</v>
      </c>
      <c r="C59" s="122" t="str">
        <f t="shared" ca="1" si="3"/>
        <v>〃</v>
      </c>
      <c r="D59" s="122" t="str">
        <f t="shared" ca="1" si="4"/>
        <v>〃</v>
      </c>
      <c r="E59" s="122" t="s">
        <v>186</v>
      </c>
      <c r="F59" s="122">
        <v>1</v>
      </c>
      <c r="G59" s="122">
        <v>2.7</v>
      </c>
      <c r="H59" s="122"/>
      <c r="I59" s="122"/>
      <c r="J59" s="122"/>
      <c r="K59" s="122"/>
      <c r="L59" s="122"/>
      <c r="M59" s="122"/>
      <c r="N59" s="129" t="s">
        <v>645</v>
      </c>
      <c r="O59" s="128" t="s">
        <v>642</v>
      </c>
      <c r="P59" s="122" t="s">
        <v>263</v>
      </c>
      <c r="Q59" s="122" t="s">
        <v>643</v>
      </c>
      <c r="R59" s="115" t="str">
        <f t="shared" si="5"/>
        <v>南側 2.7m</v>
      </c>
    </row>
    <row r="60" spans="1:18" ht="26.4">
      <c r="A60" s="216">
        <f t="shared" ca="1" si="1"/>
        <v>19</v>
      </c>
      <c r="B60" s="128" t="str">
        <f t="shared" ca="1" si="2"/>
        <v>〃</v>
      </c>
      <c r="C60" s="122" t="str">
        <f t="shared" ca="1" si="3"/>
        <v>〃</v>
      </c>
      <c r="D60" s="122" t="str">
        <f t="shared" ca="1" si="4"/>
        <v>〃</v>
      </c>
      <c r="E60" s="122" t="s">
        <v>164</v>
      </c>
      <c r="F60" s="122">
        <v>1</v>
      </c>
      <c r="G60" s="122"/>
      <c r="H60" s="122"/>
      <c r="I60" s="122"/>
      <c r="J60" s="122"/>
      <c r="K60" s="122"/>
      <c r="L60" s="122">
        <v>81</v>
      </c>
      <c r="M60" s="122"/>
      <c r="N60" s="129" t="s">
        <v>646</v>
      </c>
      <c r="O60" s="128" t="s">
        <v>642</v>
      </c>
      <c r="P60" s="122" t="s">
        <v>263</v>
      </c>
      <c r="Q60" s="122" t="s">
        <v>643</v>
      </c>
      <c r="R60" s="115" t="str">
        <f t="shared" si="5"/>
        <v>東側 3m9縞</v>
      </c>
    </row>
    <row r="61" spans="1:18" ht="27" thickBot="1">
      <c r="A61" s="216">
        <f t="shared" ca="1" si="1"/>
        <v>19</v>
      </c>
      <c r="B61" s="128" t="str">
        <f t="shared" ca="1" si="0"/>
        <v>〃</v>
      </c>
      <c r="C61" s="122" t="str">
        <f t="shared" ca="1" si="0"/>
        <v>〃</v>
      </c>
      <c r="D61" s="122" t="str">
        <f t="shared" ca="1" si="0"/>
        <v>〃</v>
      </c>
      <c r="E61" s="123" t="s">
        <v>169</v>
      </c>
      <c r="F61" s="123">
        <v>1</v>
      </c>
      <c r="G61" s="123"/>
      <c r="H61" s="123"/>
      <c r="I61" s="123"/>
      <c r="J61" s="123"/>
      <c r="K61" s="123"/>
      <c r="L61" s="123">
        <v>6</v>
      </c>
      <c r="M61" s="123"/>
      <c r="N61" s="130" t="s">
        <v>647</v>
      </c>
      <c r="O61" s="148" t="s">
        <v>642</v>
      </c>
      <c r="P61" s="123" t="s">
        <v>263</v>
      </c>
      <c r="Q61" s="123" t="s">
        <v>643</v>
      </c>
      <c r="R61" s="115" t="str">
        <f>ASC(N61)</f>
        <v>東側</v>
      </c>
    </row>
    <row r="62" spans="1:18" ht="16.2">
      <c r="B62" s="295" t="str">
        <f>警察署名</f>
        <v>広</v>
      </c>
      <c r="C62" s="296"/>
      <c r="D62" s="299" t="s">
        <v>76</v>
      </c>
      <c r="E62" s="149">
        <v>19</v>
      </c>
      <c r="F62" s="150"/>
      <c r="G62" s="151">
        <f>IF(ISERROR(FIND("図示", G3)), IF(ISERROR(FIND("削除", G3)), SUMPRODUCT((ISNUMBER(FIND("横断歩道　実線",$E5:$E61)))*(G5:G61&lt;&gt;""), $F5:$F61), 0), SUMIF(G5:G61,"&gt;0",$F5:$F61))</f>
        <v>22</v>
      </c>
      <c r="H62" s="151">
        <f>IF(ISERROR(FIND("図示", H3)), IF(ISERROR(FIND("削除", H3)), SUMPRODUCT((ISNUMBER(FIND("横断歩道　実線",$E5:$E61)))*(H5:H61&lt;&gt;""), $F5:$F61), 0), SUMIF(H5:H61,"&gt;0",$F5:$F61))</f>
        <v>0</v>
      </c>
      <c r="I62" s="151">
        <f t="shared" ref="I62:L62" si="6">IF(ISERROR(FIND("図示", I3)), IF(ISERROR(FIND("削除", I3)), SUMPRODUCT((ISNUMBER(FIND("横断歩道　実線",$E5:$E61)))*(I5:I61&lt;&gt;""), $F5:$F61), 0), SUMIF(I5:I61,"&gt;0",$F5:$F61))</f>
        <v>0</v>
      </c>
      <c r="J62" s="151">
        <f t="shared" si="6"/>
        <v>40</v>
      </c>
      <c r="K62" s="151">
        <f t="shared" si="6"/>
        <v>0</v>
      </c>
      <c r="L62" s="151">
        <f t="shared" si="6"/>
        <v>0</v>
      </c>
      <c r="M62" s="151">
        <f>IF(ISERROR(FIND("図示", M3)), IF(ISERROR(FIND("削除", M3)), SUMPRODUCT((ISNUMBER(FIND("横断歩道　実線",$E5:$E61)))*(M5:M61&lt;&gt;""), $F5:$F61), 0), SUMIF(M5:M61,"&gt;0",$F5:$F61))</f>
        <v>0</v>
      </c>
      <c r="N62" s="131"/>
      <c r="O62" s="295"/>
      <c r="P62" s="296"/>
      <c r="Q62" s="299"/>
    </row>
    <row r="63" spans="1:18" ht="16.8" thickBot="1">
      <c r="B63" s="297"/>
      <c r="C63" s="298"/>
      <c r="D63" s="300"/>
      <c r="E63" s="152"/>
      <c r="F63" s="153"/>
      <c r="G63" s="154">
        <f>SUM(G5:G61)</f>
        <v>789.9</v>
      </c>
      <c r="H63" s="154">
        <f>SUM(H5:H61)</f>
        <v>14.4</v>
      </c>
      <c r="I63" s="154">
        <f t="shared" ref="I63:L63" si="7">SUM(I5:I61)</f>
        <v>159</v>
      </c>
      <c r="J63" s="154">
        <f t="shared" si="7"/>
        <v>406</v>
      </c>
      <c r="K63" s="154">
        <f t="shared" si="7"/>
        <v>14</v>
      </c>
      <c r="L63" s="154">
        <f t="shared" si="7"/>
        <v>127</v>
      </c>
      <c r="M63" s="154">
        <f>SUM(M5:M61)</f>
        <v>2.8</v>
      </c>
      <c r="N63" s="132"/>
      <c r="O63" s="315"/>
      <c r="P63" s="316"/>
      <c r="Q63" s="320"/>
    </row>
    <row r="64" spans="1:18" ht="16.2">
      <c r="B64" s="295" t="str">
        <f>警察署名</f>
        <v>広</v>
      </c>
      <c r="C64" s="296"/>
      <c r="D64" s="299" t="s">
        <v>77</v>
      </c>
      <c r="E64" s="149">
        <f>場所表_広_新規!新規合計+更新合計</f>
        <v>25</v>
      </c>
      <c r="F64" s="150"/>
      <c r="G64" s="151">
        <f>場所表_広_新規!H14+G62</f>
        <v>23</v>
      </c>
      <c r="H64" s="151">
        <f>場所表_広_新規!I14+H62</f>
        <v>0</v>
      </c>
      <c r="I64" s="151">
        <f>場所表_広_新規!J14+I62</f>
        <v>0</v>
      </c>
      <c r="J64" s="151">
        <f>場所表_広_新規!K14+J62</f>
        <v>47</v>
      </c>
      <c r="K64" s="151">
        <f>K62</f>
        <v>0</v>
      </c>
      <c r="L64" s="151">
        <f>L62</f>
        <v>0</v>
      </c>
      <c r="M64" s="151">
        <f>場所表_広_新規!L14+M62</f>
        <v>0</v>
      </c>
      <c r="N64" s="131"/>
      <c r="O64" s="315"/>
      <c r="P64" s="316"/>
      <c r="Q64" s="320"/>
    </row>
    <row r="65" spans="2:17" ht="16.8" thickBot="1">
      <c r="B65" s="297"/>
      <c r="C65" s="298"/>
      <c r="D65" s="300"/>
      <c r="E65" s="152"/>
      <c r="F65" s="153"/>
      <c r="G65" s="154">
        <f>場所表_広_新規!H15+G63</f>
        <v>819.6</v>
      </c>
      <c r="H65" s="154">
        <f>場所表_広_新規!I15+H63</f>
        <v>17.100000000000001</v>
      </c>
      <c r="I65" s="154">
        <f>場所表_広_新規!J15+I63</f>
        <v>1326</v>
      </c>
      <c r="J65" s="154">
        <f>場所表_広_新規!K15+J63</f>
        <v>477</v>
      </c>
      <c r="K65" s="154">
        <f>K63</f>
        <v>14</v>
      </c>
      <c r="L65" s="154">
        <f>L63</f>
        <v>127</v>
      </c>
      <c r="M65" s="154">
        <f>場所表_広_新規!L15+M63</f>
        <v>62.8</v>
      </c>
      <c r="N65" s="132"/>
      <c r="O65" s="315"/>
      <c r="P65" s="316"/>
      <c r="Q65" s="320"/>
    </row>
  </sheetData>
  <mergeCells count="19">
    <mergeCell ref="O1:Q1"/>
    <mergeCell ref="B2:B4"/>
    <mergeCell ref="C2:C4"/>
    <mergeCell ref="D2:D4"/>
    <mergeCell ref="G2:N2"/>
    <mergeCell ref="O2:O4"/>
    <mergeCell ref="P2:P4"/>
    <mergeCell ref="Q2:Q4"/>
    <mergeCell ref="E3:E4"/>
    <mergeCell ref="F3:F4"/>
    <mergeCell ref="N3:N4"/>
    <mergeCell ref="D62:D63"/>
    <mergeCell ref="O62:P63"/>
    <mergeCell ref="Q62:Q63"/>
    <mergeCell ref="B64:C65"/>
    <mergeCell ref="D64:D65"/>
    <mergeCell ref="O64:P65"/>
    <mergeCell ref="Q64:Q65"/>
    <mergeCell ref="B62:C63"/>
  </mergeCells>
  <phoneticPr fontId="2"/>
  <conditionalFormatting sqref="A5:A61">
    <cfRule type="expression" dxfId="0" priority="1">
      <formula>(A5=OFFSET(A5,-1,0))</formula>
    </cfRule>
  </conditionalFormatting>
  <pageMargins left="0.75" right="0.75" top="1" bottom="1" header="0.51200000000000001" footer="0.51200000000000001"/>
  <pageSetup paperSize="9" scale="4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showZeros="0" view="pageBreakPreview" topLeftCell="A19" zoomScale="115" zoomScaleNormal="100" zoomScaleSheetLayoutView="115" workbookViewId="0">
      <selection activeCell="C22" sqref="C22:H25"/>
    </sheetView>
  </sheetViews>
  <sheetFormatPr defaultColWidth="9" defaultRowHeight="13.2"/>
  <cols>
    <col min="1" max="1" width="11.6640625" style="1" customWidth="1"/>
    <col min="2" max="2" width="10.6640625" style="1" customWidth="1"/>
    <col min="3" max="4" width="9.6640625" style="1" customWidth="1"/>
    <col min="5" max="5" width="9" style="1"/>
    <col min="6" max="6" width="8.6640625" style="1" customWidth="1"/>
    <col min="7" max="7" width="8.44140625" style="1" customWidth="1"/>
    <col min="8" max="8" width="8.21875" style="1" customWidth="1"/>
    <col min="9" max="9" width="6.88671875" style="1" customWidth="1"/>
    <col min="10" max="10" width="9" style="1"/>
    <col min="11" max="11" width="13.88671875" style="1" bestFit="1" customWidth="1"/>
    <col min="12" max="16384" width="9" style="1"/>
  </cols>
  <sheetData>
    <row r="1" spans="1:16" ht="17.25" customHeight="1">
      <c r="A1" s="160"/>
      <c r="H1" s="170"/>
      <c r="I1" s="167" t="str">
        <f>表紙等_署用!H1</f>
        <v>№ 8-11</v>
      </c>
    </row>
    <row r="2" spans="1:16">
      <c r="A2" s="14" t="s">
        <v>0</v>
      </c>
      <c r="B2" s="14" t="s">
        <v>1</v>
      </c>
      <c r="C2" s="14" t="s">
        <v>2</v>
      </c>
      <c r="D2" s="14" t="s">
        <v>31</v>
      </c>
      <c r="E2" s="14" t="s">
        <v>3</v>
      </c>
      <c r="F2" s="14" t="s">
        <v>4</v>
      </c>
      <c r="G2" s="14" t="s">
        <v>140</v>
      </c>
      <c r="H2" s="245" t="str">
        <f xml:space="preserve"> 表紙等_署用!G2</f>
        <v>令和 8 年 7 月</v>
      </c>
      <c r="I2" s="246"/>
    </row>
    <row r="3" spans="1:16" ht="54" customHeight="1">
      <c r="A3" s="2"/>
      <c r="B3" s="2"/>
      <c r="C3" s="2"/>
      <c r="D3" s="2"/>
      <c r="E3" s="2"/>
      <c r="F3" s="2"/>
      <c r="G3" s="2"/>
      <c r="H3" s="242" t="s">
        <v>146</v>
      </c>
      <c r="I3" s="243"/>
    </row>
    <row r="4" spans="1:16">
      <c r="A4" s="3"/>
      <c r="B4" s="4"/>
      <c r="C4" s="4"/>
      <c r="D4" s="4"/>
      <c r="E4" s="4"/>
      <c r="F4" s="4"/>
      <c r="G4" s="4"/>
      <c r="H4" s="4"/>
      <c r="I4" s="5"/>
    </row>
    <row r="5" spans="1:16">
      <c r="A5" s="6"/>
      <c r="B5" s="7"/>
      <c r="C5" s="7"/>
      <c r="D5" s="7"/>
      <c r="E5" s="7"/>
      <c r="F5" s="7"/>
      <c r="G5" s="7"/>
      <c r="H5" s="7"/>
      <c r="I5" s="8"/>
      <c r="K5" s="4"/>
      <c r="L5" s="4"/>
      <c r="M5" s="4"/>
      <c r="N5" s="4"/>
      <c r="O5" s="4"/>
      <c r="P5" s="4"/>
    </row>
    <row r="6" spans="1:16">
      <c r="A6" s="6"/>
      <c r="B6" s="7"/>
      <c r="C6" s="7"/>
      <c r="D6" s="7"/>
      <c r="E6" s="7"/>
      <c r="F6" s="7"/>
      <c r="G6" s="7"/>
      <c r="H6" s="7"/>
      <c r="I6" s="8"/>
      <c r="K6" s="4"/>
      <c r="L6" s="4"/>
      <c r="M6" s="4"/>
      <c r="N6" s="4"/>
      <c r="O6" s="4"/>
      <c r="P6" s="4"/>
    </row>
    <row r="7" spans="1:16">
      <c r="A7" s="6"/>
      <c r="B7" s="7"/>
      <c r="C7" s="7"/>
      <c r="D7" s="7"/>
      <c r="E7" s="7"/>
      <c r="F7" s="7"/>
      <c r="G7" s="7"/>
      <c r="H7" s="7"/>
      <c r="I7" s="8"/>
      <c r="K7" s="4"/>
      <c r="L7" s="4"/>
      <c r="M7" s="4"/>
      <c r="N7" s="4"/>
      <c r="O7" s="4"/>
      <c r="P7" s="4"/>
    </row>
    <row r="8" spans="1:16">
      <c r="A8" s="6"/>
      <c r="B8" s="7"/>
      <c r="C8" s="7"/>
      <c r="D8" s="7"/>
      <c r="E8" s="7"/>
      <c r="F8" s="7"/>
      <c r="G8" s="7"/>
      <c r="H8" s="7"/>
      <c r="I8" s="8"/>
      <c r="K8" s="4"/>
      <c r="L8" s="4"/>
      <c r="M8" s="4"/>
      <c r="N8" s="4"/>
      <c r="O8" s="4"/>
      <c r="P8" s="4"/>
    </row>
    <row r="9" spans="1:16">
      <c r="A9" s="6"/>
      <c r="B9" s="7"/>
      <c r="C9" s="7"/>
      <c r="D9" s="7"/>
      <c r="E9" s="7"/>
      <c r="F9" s="7"/>
      <c r="G9" s="7"/>
      <c r="H9" s="7"/>
      <c r="I9" s="8"/>
    </row>
    <row r="10" spans="1:16">
      <c r="A10" s="6"/>
      <c r="B10" s="7"/>
      <c r="C10" s="7"/>
      <c r="D10" s="7"/>
      <c r="E10" s="7"/>
      <c r="F10" s="7"/>
      <c r="G10" s="7"/>
      <c r="H10" s="7"/>
      <c r="I10" s="8"/>
    </row>
    <row r="11" spans="1:16" ht="13.5" customHeight="1">
      <c r="A11" s="6"/>
      <c r="B11" s="7"/>
      <c r="C11" s="7"/>
      <c r="D11" s="7"/>
      <c r="E11" s="7"/>
      <c r="F11" s="7"/>
      <c r="G11" s="7"/>
      <c r="H11" s="7"/>
      <c r="I11" s="8"/>
    </row>
    <row r="12" spans="1:16" ht="13.5" customHeight="1">
      <c r="A12" s="218" t="s">
        <v>5</v>
      </c>
      <c r="B12" s="219"/>
      <c r="C12" s="219"/>
      <c r="D12" s="219"/>
      <c r="E12" s="219"/>
      <c r="F12" s="219"/>
      <c r="G12" s="219"/>
      <c r="H12" s="219"/>
      <c r="I12" s="220"/>
    </row>
    <row r="13" spans="1:16" ht="13.5" customHeight="1">
      <c r="A13" s="218"/>
      <c r="B13" s="219"/>
      <c r="C13" s="219"/>
      <c r="D13" s="219"/>
      <c r="E13" s="219"/>
      <c r="F13" s="219"/>
      <c r="G13" s="219"/>
      <c r="H13" s="219"/>
      <c r="I13" s="220"/>
    </row>
    <row r="14" spans="1:16">
      <c r="A14" s="6"/>
      <c r="B14" s="7"/>
      <c r="C14" s="7"/>
      <c r="D14" s="7"/>
      <c r="E14" s="7"/>
      <c r="F14" s="7"/>
      <c r="G14" s="7"/>
      <c r="H14" s="7"/>
      <c r="I14" s="8"/>
    </row>
    <row r="15" spans="1:16">
      <c r="A15" s="6"/>
      <c r="B15" s="7"/>
      <c r="C15" s="7"/>
      <c r="D15" s="7"/>
      <c r="E15" s="7"/>
      <c r="F15" s="7"/>
      <c r="G15" s="7"/>
      <c r="H15" s="7"/>
      <c r="I15" s="8"/>
    </row>
    <row r="16" spans="1:16">
      <c r="A16" s="6"/>
      <c r="B16" s="7"/>
      <c r="C16" s="7"/>
      <c r="D16" s="7"/>
      <c r="E16" s="7"/>
      <c r="F16" s="7"/>
      <c r="G16" s="7"/>
      <c r="H16" s="7"/>
      <c r="I16" s="8"/>
    </row>
    <row r="17" spans="1:10">
      <c r="A17" s="6"/>
      <c r="B17" s="7"/>
      <c r="C17" s="7"/>
      <c r="D17" s="7"/>
      <c r="E17" s="7"/>
      <c r="F17" s="7"/>
      <c r="G17" s="7"/>
      <c r="H17" s="7"/>
      <c r="I17" s="8"/>
    </row>
    <row r="18" spans="1:10">
      <c r="A18" s="6"/>
      <c r="B18" s="7"/>
      <c r="C18" s="7"/>
      <c r="D18" s="7"/>
      <c r="E18" s="7"/>
      <c r="F18" s="7"/>
      <c r="G18" s="7"/>
      <c r="H18" s="7"/>
      <c r="I18" s="8"/>
    </row>
    <row r="19" spans="1:10">
      <c r="A19" s="6"/>
      <c r="B19" s="7"/>
      <c r="C19" s="7"/>
      <c r="D19" s="7"/>
      <c r="E19" s="7"/>
      <c r="F19" s="7"/>
      <c r="G19" s="7"/>
      <c r="H19" s="7"/>
      <c r="I19" s="8"/>
    </row>
    <row r="20" spans="1:10">
      <c r="A20" s="6"/>
      <c r="B20" s="7"/>
      <c r="C20" s="7"/>
      <c r="D20" s="7"/>
      <c r="E20" s="7"/>
      <c r="F20" s="7"/>
      <c r="G20" s="7"/>
      <c r="H20" s="7"/>
      <c r="I20" s="8"/>
    </row>
    <row r="21" spans="1:10">
      <c r="A21" s="6"/>
      <c r="B21" s="7"/>
      <c r="C21" s="7"/>
      <c r="D21" s="7"/>
      <c r="E21" s="7"/>
      <c r="F21" s="7"/>
      <c r="G21" s="7"/>
      <c r="H21" s="7"/>
      <c r="I21" s="8"/>
    </row>
    <row r="22" spans="1:10" ht="16.2">
      <c r="A22" s="231" t="s">
        <v>6</v>
      </c>
      <c r="B22" s="232"/>
      <c r="C22" s="244" t="s">
        <v>650</v>
      </c>
      <c r="D22" s="244"/>
      <c r="E22" s="244"/>
      <c r="F22" s="244"/>
      <c r="G22" s="244"/>
      <c r="H22" s="244"/>
      <c r="I22" s="8"/>
    </row>
    <row r="23" spans="1:10" ht="17.25" customHeight="1">
      <c r="A23" s="6"/>
      <c r="B23" s="7"/>
      <c r="C23" s="244"/>
      <c r="D23" s="244"/>
      <c r="E23" s="244"/>
      <c r="F23" s="244"/>
      <c r="G23" s="244"/>
      <c r="H23" s="244"/>
      <c r="I23" s="27"/>
      <c r="J23" s="9"/>
    </row>
    <row r="24" spans="1:10" ht="13.5" customHeight="1">
      <c r="A24" s="6"/>
      <c r="B24" s="7"/>
      <c r="C24" s="244"/>
      <c r="D24" s="244"/>
      <c r="E24" s="244"/>
      <c r="F24" s="244"/>
      <c r="G24" s="244"/>
      <c r="H24" s="244"/>
      <c r="I24" s="8"/>
    </row>
    <row r="25" spans="1:10" ht="3.75" customHeight="1">
      <c r="A25" s="6"/>
      <c r="B25" s="7"/>
      <c r="C25" s="244"/>
      <c r="D25" s="244"/>
      <c r="E25" s="244"/>
      <c r="F25" s="244"/>
      <c r="G25" s="244"/>
      <c r="H25" s="244"/>
      <c r="I25" s="8"/>
    </row>
    <row r="26" spans="1:10" ht="9.75" customHeight="1">
      <c r="A26" s="6"/>
      <c r="B26" s="7"/>
      <c r="C26" s="7"/>
      <c r="D26" s="7"/>
      <c r="E26" s="7"/>
      <c r="F26" s="7"/>
      <c r="G26" s="7"/>
      <c r="H26" s="7"/>
      <c r="I26" s="8"/>
    </row>
    <row r="27" spans="1:10">
      <c r="A27" s="6"/>
      <c r="B27" s="7"/>
      <c r="C27" s="7"/>
      <c r="D27" s="7"/>
      <c r="E27" s="7"/>
      <c r="F27" s="7"/>
      <c r="G27" s="7"/>
      <c r="H27" s="7"/>
      <c r="I27" s="8"/>
    </row>
    <row r="28" spans="1:10" ht="17.25" customHeight="1">
      <c r="A28" s="231" t="s">
        <v>7</v>
      </c>
      <c r="B28" s="232"/>
      <c r="C28" s="239" t="s">
        <v>165</v>
      </c>
      <c r="D28" s="239"/>
      <c r="E28" s="239"/>
      <c r="F28" s="239"/>
      <c r="G28" s="239"/>
      <c r="H28" s="239"/>
      <c r="I28" s="8"/>
    </row>
    <row r="29" spans="1:10" ht="16.2">
      <c r="A29" s="35"/>
      <c r="B29" s="36"/>
      <c r="C29" s="239"/>
      <c r="D29" s="239"/>
      <c r="E29" s="239"/>
      <c r="F29" s="239"/>
      <c r="G29" s="239"/>
      <c r="H29" s="239"/>
      <c r="I29" s="8"/>
    </row>
    <row r="30" spans="1:10" ht="16.2">
      <c r="A30" s="6"/>
      <c r="B30" s="7"/>
      <c r="C30" s="7"/>
      <c r="D30" s="7"/>
      <c r="E30" s="7"/>
      <c r="F30" s="28"/>
      <c r="G30" s="33"/>
      <c r="H30" s="33" t="str">
        <f ca="1" xml:space="preserve"> 表紙等_署用!G30</f>
        <v>ほか 124 か所</v>
      </c>
      <c r="I30" s="29"/>
    </row>
    <row r="31" spans="1:10">
      <c r="A31" s="6"/>
      <c r="B31" s="7"/>
      <c r="C31" s="7"/>
      <c r="D31" s="7"/>
      <c r="E31" s="7"/>
      <c r="F31" s="7"/>
      <c r="G31" s="7"/>
      <c r="H31" s="7"/>
      <c r="I31" s="8"/>
    </row>
    <row r="32" spans="1:10">
      <c r="A32" s="6"/>
      <c r="B32" s="7"/>
      <c r="C32" s="7"/>
      <c r="D32" s="7"/>
      <c r="E32" s="7"/>
      <c r="F32" s="7"/>
      <c r="G32" s="7"/>
      <c r="H32" s="7"/>
      <c r="I32" s="8"/>
    </row>
    <row r="33" spans="1:9" ht="16.2">
      <c r="A33" s="231" t="s">
        <v>12</v>
      </c>
      <c r="B33" s="232"/>
      <c r="C33" s="239" t="s">
        <v>651</v>
      </c>
      <c r="D33" s="239"/>
      <c r="E33" s="239"/>
      <c r="F33" s="239"/>
      <c r="G33" s="239"/>
      <c r="H33" s="239"/>
      <c r="I33" s="8"/>
    </row>
    <row r="34" spans="1:9" ht="18.75" customHeight="1">
      <c r="A34" s="6"/>
      <c r="B34" s="7"/>
      <c r="C34" s="239"/>
      <c r="D34" s="239"/>
      <c r="E34" s="239"/>
      <c r="F34" s="239"/>
      <c r="G34" s="239"/>
      <c r="H34" s="239"/>
      <c r="I34" s="8"/>
    </row>
    <row r="35" spans="1:9">
      <c r="A35" s="6"/>
      <c r="B35" s="7"/>
      <c r="C35" s="7"/>
      <c r="D35" s="7"/>
      <c r="E35" s="7"/>
      <c r="F35" s="7"/>
      <c r="G35" s="7"/>
      <c r="H35" s="7"/>
      <c r="I35" s="8"/>
    </row>
    <row r="36" spans="1:9">
      <c r="A36" s="6"/>
      <c r="B36" s="7"/>
      <c r="C36" s="7"/>
      <c r="D36" s="7"/>
      <c r="E36" s="7"/>
      <c r="F36" s="7"/>
      <c r="G36" s="7"/>
      <c r="H36" s="7"/>
      <c r="I36" s="8"/>
    </row>
    <row r="37" spans="1:9" ht="16.2">
      <c r="A37" s="231" t="s">
        <v>147</v>
      </c>
      <c r="B37" s="232"/>
      <c r="C37" s="230" t="str">
        <f>表紙等_署用!監督員</f>
        <v>高山　航輝</v>
      </c>
      <c r="D37" s="230"/>
      <c r="E37" s="230"/>
      <c r="F37" s="230"/>
      <c r="G37" s="230"/>
      <c r="H37" s="157"/>
      <c r="I37" s="8"/>
    </row>
    <row r="38" spans="1:9">
      <c r="A38" s="6"/>
      <c r="B38" s="7"/>
      <c r="C38" s="7"/>
      <c r="D38" s="7"/>
      <c r="E38" s="7"/>
      <c r="F38" s="7"/>
      <c r="G38" s="7"/>
      <c r="H38" s="7"/>
      <c r="I38" s="8"/>
    </row>
    <row r="39" spans="1:9">
      <c r="A39" s="6"/>
      <c r="B39" s="7"/>
      <c r="C39" s="7"/>
      <c r="D39" s="7"/>
      <c r="E39" s="7"/>
      <c r="F39" s="7"/>
      <c r="G39" s="7"/>
      <c r="H39" s="7"/>
      <c r="I39" s="8"/>
    </row>
    <row r="40" spans="1:9" ht="16.2">
      <c r="A40" s="231" t="s">
        <v>13</v>
      </c>
      <c r="B40" s="232"/>
      <c r="C40" s="230" t="str">
        <f>表紙等_署用!検査員</f>
        <v>大塚　真二</v>
      </c>
      <c r="D40" s="230"/>
      <c r="E40" s="230"/>
      <c r="F40" s="230"/>
      <c r="G40" s="230"/>
      <c r="H40" s="157"/>
      <c r="I40" s="8"/>
    </row>
    <row r="41" spans="1:9">
      <c r="A41" s="6"/>
      <c r="B41" s="7"/>
      <c r="C41" s="7"/>
      <c r="D41" s="7"/>
      <c r="E41" s="7"/>
      <c r="F41" s="7"/>
      <c r="G41" s="7"/>
      <c r="H41" s="7"/>
      <c r="I41" s="8"/>
    </row>
    <row r="42" spans="1:9" ht="13.5" customHeight="1">
      <c r="A42" s="6"/>
      <c r="B42" s="7"/>
      <c r="C42" s="7"/>
      <c r="D42" s="7"/>
      <c r="E42" s="7"/>
      <c r="F42" s="7"/>
      <c r="G42" s="7"/>
      <c r="H42" s="7"/>
      <c r="I42" s="8"/>
    </row>
    <row r="43" spans="1:9" ht="13.5" customHeight="1">
      <c r="A43" s="6"/>
      <c r="B43" s="7"/>
      <c r="C43" s="7"/>
      <c r="D43" s="7"/>
      <c r="E43" s="7"/>
      <c r="F43" s="7"/>
      <c r="G43" s="7"/>
      <c r="H43" s="7"/>
      <c r="I43" s="8"/>
    </row>
    <row r="44" spans="1:9" ht="7.5" customHeight="1">
      <c r="A44" s="6"/>
      <c r="B44" s="7"/>
      <c r="C44" s="7"/>
      <c r="D44" s="7"/>
      <c r="E44" s="7"/>
      <c r="F44" s="7"/>
      <c r="G44" s="7"/>
      <c r="H44" s="7"/>
      <c r="I44" s="8"/>
    </row>
    <row r="45" spans="1:9">
      <c r="A45" s="6"/>
      <c r="B45" s="7"/>
      <c r="C45" s="7"/>
      <c r="D45" s="7"/>
      <c r="E45" s="7"/>
      <c r="F45" s="7"/>
      <c r="G45" s="7"/>
      <c r="H45" s="7"/>
      <c r="I45" s="8"/>
    </row>
    <row r="46" spans="1:9" ht="13.5" customHeight="1">
      <c r="A46" s="221" t="s">
        <v>8</v>
      </c>
      <c r="B46" s="222"/>
      <c r="C46" s="222"/>
      <c r="D46" s="222"/>
      <c r="E46" s="222"/>
      <c r="F46" s="222"/>
      <c r="G46" s="222"/>
      <c r="H46" s="222"/>
      <c r="I46" s="223"/>
    </row>
    <row r="47" spans="1:9" ht="13.5" customHeight="1">
      <c r="A47" s="221"/>
      <c r="B47" s="222"/>
      <c r="C47" s="222"/>
      <c r="D47" s="222"/>
      <c r="E47" s="222"/>
      <c r="F47" s="222"/>
      <c r="G47" s="222"/>
      <c r="H47" s="222"/>
      <c r="I47" s="223"/>
    </row>
    <row r="48" spans="1:9">
      <c r="A48" s="6"/>
      <c r="B48" s="7"/>
      <c r="C48" s="7"/>
      <c r="D48" s="7"/>
      <c r="E48" s="7"/>
      <c r="F48" s="7"/>
      <c r="G48" s="7"/>
      <c r="H48" s="7"/>
      <c r="I48" s="8"/>
    </row>
    <row r="49" spans="1:16">
      <c r="A49" s="6"/>
      <c r="B49" s="7"/>
      <c r="C49" s="7"/>
      <c r="D49" s="7"/>
      <c r="E49" s="7"/>
      <c r="F49" s="7"/>
      <c r="G49" s="7"/>
      <c r="H49" s="7"/>
      <c r="I49" s="8"/>
    </row>
    <row r="50" spans="1:16">
      <c r="A50" s="6"/>
      <c r="B50" s="7"/>
      <c r="C50" s="7"/>
      <c r="D50" s="7"/>
      <c r="E50" s="7"/>
      <c r="F50" s="7"/>
      <c r="G50" s="7"/>
      <c r="H50" s="7"/>
      <c r="I50" s="8"/>
    </row>
    <row r="51" spans="1:16">
      <c r="A51" s="6"/>
      <c r="B51" s="7"/>
      <c r="C51" s="7"/>
      <c r="D51" s="7"/>
      <c r="E51" s="7"/>
      <c r="F51" s="7"/>
      <c r="G51" s="7"/>
      <c r="H51" s="7"/>
      <c r="I51" s="8"/>
    </row>
    <row r="52" spans="1:16">
      <c r="A52" s="6"/>
      <c r="B52" s="7"/>
      <c r="C52" s="7"/>
      <c r="D52" s="7"/>
      <c r="E52" s="7"/>
      <c r="F52" s="7"/>
      <c r="G52" s="7"/>
      <c r="H52" s="7"/>
      <c r="I52" s="8"/>
    </row>
    <row r="53" spans="1:16">
      <c r="A53" s="6"/>
      <c r="B53" s="7"/>
      <c r="C53" s="7"/>
      <c r="D53" s="7"/>
      <c r="E53" s="7"/>
      <c r="F53" s="7"/>
      <c r="G53" s="7"/>
      <c r="H53" s="7"/>
      <c r="I53" s="8"/>
    </row>
    <row r="54" spans="1:16">
      <c r="A54" s="10"/>
      <c r="B54" s="11"/>
      <c r="C54" s="11"/>
      <c r="D54" s="11"/>
      <c r="E54" s="11"/>
      <c r="F54" s="11"/>
      <c r="G54" s="11"/>
      <c r="H54" s="11"/>
      <c r="I54" s="12"/>
    </row>
    <row r="55" spans="1:16" ht="21.75" customHeight="1">
      <c r="A55" s="13"/>
      <c r="B55" s="13"/>
      <c r="C55" s="13"/>
      <c r="D55" s="13"/>
      <c r="E55" s="13"/>
      <c r="F55" s="13"/>
      <c r="G55" s="13"/>
      <c r="H55" s="13"/>
      <c r="I55" s="13"/>
    </row>
    <row r="56" spans="1:16" ht="33" customHeight="1">
      <c r="A56" s="24" t="s">
        <v>32</v>
      </c>
      <c r="B56" s="25"/>
      <c r="C56" s="25"/>
      <c r="D56" s="25"/>
      <c r="E56" s="25"/>
      <c r="F56" s="25"/>
      <c r="G56" s="25"/>
      <c r="H56" s="25"/>
      <c r="I56" s="26"/>
    </row>
    <row r="57" spans="1:16" ht="33" customHeight="1">
      <c r="A57" s="224" t="s">
        <v>14</v>
      </c>
      <c r="B57" s="225"/>
      <c r="C57" s="225"/>
      <c r="D57" s="225"/>
      <c r="E57" s="225"/>
      <c r="F57" s="225"/>
      <c r="G57" s="225"/>
      <c r="H57" s="225"/>
      <c r="I57" s="226"/>
      <c r="K57" s="4"/>
      <c r="L57" s="4"/>
      <c r="M57" s="4"/>
      <c r="N57" s="4"/>
      <c r="O57" s="4"/>
      <c r="P57" s="4"/>
    </row>
    <row r="58" spans="1:16" ht="33" customHeight="1">
      <c r="A58" s="227" t="s">
        <v>652</v>
      </c>
      <c r="B58" s="228"/>
      <c r="C58" s="228"/>
      <c r="D58" s="228"/>
      <c r="E58" s="228"/>
      <c r="F58" s="228"/>
      <c r="G58" s="228"/>
      <c r="H58" s="228"/>
      <c r="I58" s="229"/>
      <c r="K58" s="4"/>
      <c r="L58" s="4"/>
      <c r="M58" s="4"/>
      <c r="N58" s="4"/>
      <c r="O58" s="4"/>
      <c r="P58" s="4"/>
    </row>
    <row r="59" spans="1:16" ht="33" customHeight="1">
      <c r="A59" s="224" t="s">
        <v>33</v>
      </c>
      <c r="B59" s="225"/>
      <c r="C59" s="225"/>
      <c r="D59" s="225"/>
      <c r="E59" s="225"/>
      <c r="F59" s="225"/>
      <c r="G59" s="225"/>
      <c r="H59" s="225"/>
      <c r="I59" s="226"/>
      <c r="K59" s="4"/>
      <c r="L59" s="4"/>
      <c r="M59" s="4"/>
      <c r="N59" s="4"/>
      <c r="O59" s="4"/>
      <c r="P59" s="4"/>
    </row>
    <row r="60" spans="1:16" ht="33" customHeight="1">
      <c r="A60" s="227" t="str">
        <f xml:space="preserve"> 表紙等_署用!工事内容</f>
        <v xml:space="preserve">        別添のとおり</v>
      </c>
      <c r="B60" s="228"/>
      <c r="C60" s="228"/>
      <c r="D60" s="228"/>
      <c r="E60" s="228"/>
      <c r="F60" s="228"/>
      <c r="G60" s="228"/>
      <c r="H60" s="228"/>
      <c r="I60" s="229"/>
      <c r="K60" s="4"/>
      <c r="L60" s="4"/>
      <c r="M60" s="4"/>
      <c r="N60" s="4"/>
      <c r="O60" s="4"/>
      <c r="P60" s="4"/>
    </row>
    <row r="61" spans="1:16" ht="33" customHeight="1">
      <c r="A61" s="224" t="s">
        <v>18</v>
      </c>
      <c r="B61" s="225"/>
      <c r="C61" s="225"/>
      <c r="D61" s="225"/>
      <c r="E61" s="225"/>
      <c r="F61" s="225"/>
      <c r="G61" s="225"/>
      <c r="H61" s="225"/>
      <c r="I61" s="226"/>
      <c r="K61" s="4"/>
      <c r="L61" s="4"/>
      <c r="M61" s="4"/>
      <c r="N61" s="4"/>
      <c r="O61" s="4"/>
      <c r="P61" s="4"/>
    </row>
    <row r="62" spans="1:16" ht="33" customHeight="1">
      <c r="A62" s="227" t="str">
        <f xml:space="preserve"> 表紙等_署用!特記事項</f>
        <v>1　道路標示工事仕様書に従い、正確に施工すること。
2　交通誘導は交通規制区間内で行い、安全に配意すること。</v>
      </c>
      <c r="B62" s="228"/>
      <c r="C62" s="228"/>
      <c r="D62" s="228"/>
      <c r="E62" s="228"/>
      <c r="F62" s="228"/>
      <c r="G62" s="228"/>
      <c r="H62" s="228"/>
      <c r="I62" s="229"/>
      <c r="K62" s="4"/>
      <c r="L62" s="4"/>
      <c r="M62" s="4"/>
      <c r="N62" s="4"/>
      <c r="O62" s="4"/>
      <c r="P62" s="4"/>
    </row>
    <row r="63" spans="1:16" ht="33" customHeight="1">
      <c r="A63" s="233" t="s">
        <v>9</v>
      </c>
      <c r="B63" s="234"/>
      <c r="C63" s="234"/>
      <c r="D63" s="234"/>
      <c r="E63" s="234"/>
      <c r="F63" s="234"/>
      <c r="G63" s="234"/>
      <c r="H63" s="234"/>
      <c r="I63" s="235"/>
    </row>
    <row r="64" spans="1:16" ht="33" customHeight="1">
      <c r="A64" s="15" t="s">
        <v>10</v>
      </c>
      <c r="B64" s="16"/>
      <c r="C64" s="16"/>
      <c r="D64" s="16"/>
      <c r="E64" s="16"/>
      <c r="F64" s="16"/>
      <c r="G64" s="16"/>
      <c r="H64" s="16"/>
      <c r="I64" s="17"/>
    </row>
    <row r="65" spans="1:11" ht="33" customHeight="1">
      <c r="A65" s="18" t="s">
        <v>26</v>
      </c>
      <c r="B65" s="16"/>
      <c r="C65" s="16"/>
      <c r="D65" s="16"/>
      <c r="E65" s="16"/>
      <c r="F65" s="16"/>
      <c r="G65" s="16"/>
      <c r="H65" s="16"/>
      <c r="I65" s="17"/>
    </row>
    <row r="66" spans="1:11" ht="33" customHeight="1">
      <c r="A66" s="15" t="s">
        <v>11</v>
      </c>
      <c r="B66" s="16"/>
      <c r="C66" s="16"/>
      <c r="D66" s="16"/>
      <c r="E66" s="16"/>
      <c r="F66" s="16"/>
      <c r="G66" s="16"/>
      <c r="H66" s="16"/>
      <c r="I66" s="17"/>
    </row>
    <row r="67" spans="1:11" ht="33" customHeight="1">
      <c r="A67" s="30" t="s">
        <v>27</v>
      </c>
      <c r="B67" s="31"/>
      <c r="C67" s="31"/>
      <c r="D67" s="31"/>
      <c r="E67" s="32"/>
      <c r="F67" s="16"/>
      <c r="G67" s="16"/>
      <c r="H67" s="16"/>
      <c r="I67" s="17"/>
      <c r="K67" s="19"/>
    </row>
    <row r="68" spans="1:11" ht="33" customHeight="1">
      <c r="A68" s="34" t="s">
        <v>28</v>
      </c>
      <c r="B68" s="217">
        <f>表紙等_署用!工事費</f>
        <v>0</v>
      </c>
      <c r="C68" s="217"/>
      <c r="D68" s="217"/>
      <c r="E68" s="217"/>
      <c r="F68" s="16"/>
      <c r="G68" s="16"/>
      <c r="H68" s="16"/>
      <c r="I68" s="17"/>
    </row>
    <row r="69" spans="1:11" ht="33" customHeight="1">
      <c r="A69" s="20"/>
      <c r="B69" s="16"/>
      <c r="C69" s="16"/>
      <c r="D69" s="16"/>
      <c r="E69" s="16"/>
      <c r="F69" s="16"/>
      <c r="G69" s="16"/>
      <c r="H69" s="16"/>
      <c r="I69" s="17"/>
    </row>
    <row r="70" spans="1:11" ht="33" customHeight="1">
      <c r="A70" s="20"/>
      <c r="B70" s="16"/>
      <c r="C70" s="16"/>
      <c r="D70" s="16"/>
      <c r="E70" s="16"/>
      <c r="F70" s="16"/>
      <c r="G70" s="16"/>
      <c r="H70" s="16"/>
      <c r="I70" s="17"/>
    </row>
    <row r="71" spans="1:11" ht="33" customHeight="1">
      <c r="A71" s="20"/>
      <c r="B71" s="16"/>
      <c r="C71" s="16"/>
      <c r="D71" s="16"/>
      <c r="E71" s="16"/>
      <c r="F71" s="16"/>
      <c r="G71" s="16"/>
      <c r="H71" s="16"/>
      <c r="I71" s="17"/>
    </row>
    <row r="72" spans="1:11" ht="33" customHeight="1">
      <c r="A72" s="20"/>
      <c r="B72" s="16"/>
      <c r="C72" s="16"/>
      <c r="D72" s="16"/>
      <c r="E72" s="16"/>
      <c r="F72" s="16"/>
      <c r="G72" s="16"/>
      <c r="H72" s="16"/>
      <c r="I72" s="17"/>
    </row>
    <row r="73" spans="1:11" ht="33" customHeight="1">
      <c r="A73" s="20"/>
      <c r="B73" s="16"/>
      <c r="C73" s="16"/>
      <c r="D73" s="16"/>
      <c r="E73" s="16"/>
      <c r="F73" s="16"/>
      <c r="G73" s="16"/>
      <c r="H73" s="16"/>
      <c r="I73" s="17"/>
    </row>
    <row r="74" spans="1:11" ht="33" customHeight="1">
      <c r="A74" s="20"/>
      <c r="B74" s="16"/>
      <c r="C74" s="16"/>
      <c r="D74" s="16"/>
      <c r="E74" s="16"/>
      <c r="F74" s="16"/>
      <c r="G74" s="16"/>
      <c r="H74" s="16"/>
      <c r="I74" s="17"/>
    </row>
    <row r="75" spans="1:11" ht="33" customHeight="1">
      <c r="A75" s="20"/>
      <c r="B75" s="16"/>
      <c r="C75" s="16"/>
      <c r="D75" s="16"/>
      <c r="E75" s="16"/>
      <c r="F75" s="16"/>
      <c r="G75" s="16"/>
      <c r="H75" s="16"/>
      <c r="I75" s="17"/>
    </row>
    <row r="76" spans="1:11" ht="33" customHeight="1">
      <c r="A76" s="20"/>
      <c r="B76" s="16"/>
      <c r="C76" s="16"/>
      <c r="D76" s="16"/>
      <c r="E76" s="16"/>
      <c r="F76" s="16"/>
      <c r="G76" s="16"/>
      <c r="H76" s="16"/>
      <c r="I76" s="17"/>
    </row>
    <row r="77" spans="1:11" ht="33" customHeight="1">
      <c r="A77" s="20"/>
      <c r="B77" s="16"/>
      <c r="C77" s="16"/>
      <c r="D77" s="16"/>
      <c r="E77" s="16"/>
      <c r="F77" s="16"/>
      <c r="G77" s="16"/>
      <c r="H77" s="16"/>
      <c r="I77" s="17"/>
    </row>
    <row r="78" spans="1:11" ht="33" customHeight="1">
      <c r="A78" s="21"/>
      <c r="B78" s="22"/>
      <c r="C78" s="22"/>
      <c r="D78" s="22"/>
      <c r="E78" s="22"/>
      <c r="F78" s="22"/>
      <c r="G78" s="22"/>
      <c r="H78" s="22"/>
      <c r="I78" s="23"/>
    </row>
    <row r="79" spans="1:11">
      <c r="A79" s="13"/>
      <c r="B79" s="13"/>
      <c r="C79" s="13"/>
      <c r="D79" s="13"/>
      <c r="E79" s="13"/>
      <c r="F79" s="13"/>
      <c r="G79" s="13"/>
      <c r="H79" s="13"/>
      <c r="I79" s="13"/>
    </row>
  </sheetData>
  <mergeCells count="22">
    <mergeCell ref="H2:I2"/>
    <mergeCell ref="H3:I3"/>
    <mergeCell ref="A12:I13"/>
    <mergeCell ref="A62:I62"/>
    <mergeCell ref="B68:E68"/>
    <mergeCell ref="A63:I63"/>
    <mergeCell ref="A59:I59"/>
    <mergeCell ref="A61:I61"/>
    <mergeCell ref="A60:I60"/>
    <mergeCell ref="A58:I58"/>
    <mergeCell ref="A40:B40"/>
    <mergeCell ref="C40:G40"/>
    <mergeCell ref="A22:B22"/>
    <mergeCell ref="A57:I57"/>
    <mergeCell ref="A28:B28"/>
    <mergeCell ref="C37:G37"/>
    <mergeCell ref="C22:H25"/>
    <mergeCell ref="A46:I47"/>
    <mergeCell ref="A33:B33"/>
    <mergeCell ref="A37:B37"/>
    <mergeCell ref="C28:H29"/>
    <mergeCell ref="C33:H34"/>
  </mergeCells>
  <phoneticPr fontId="2"/>
  <pageMargins left="1.1023622047244095" right="0.6692913385826772" top="0.82677165354330717" bottom="0.59055118110236227" header="0.51181102362204722" footer="0.51181102362204722"/>
  <pageSetup paperSize="9" fitToHeight="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7"/>
  <sheetViews>
    <sheetView showZeros="0" tabSelected="1" view="pageBreakPreview" zoomScale="115" zoomScaleNormal="100" zoomScaleSheetLayoutView="115" workbookViewId="0">
      <selection activeCell="D18" sqref="D18"/>
    </sheetView>
  </sheetViews>
  <sheetFormatPr defaultColWidth="9" defaultRowHeight="10.8"/>
  <cols>
    <col min="1" max="1" width="34.109375" style="83" customWidth="1"/>
    <col min="2" max="2" width="8.77734375" style="84" hidden="1" customWidth="1"/>
    <col min="3" max="3" width="12.21875" style="83" hidden="1" customWidth="1"/>
    <col min="4" max="4" width="14.77734375" style="85" customWidth="1"/>
    <col min="5" max="6" width="8.6640625" style="86" customWidth="1"/>
    <col min="7" max="7" width="9.21875" style="82" customWidth="1"/>
    <col min="8" max="8" width="14.44140625" style="82" customWidth="1"/>
    <col min="9" max="9" width="10.77734375" style="82" hidden="1" customWidth="1"/>
    <col min="10" max="10" width="12.88671875" style="41" customWidth="1"/>
    <col min="11" max="11" width="17" style="60" customWidth="1"/>
    <col min="12" max="12" width="7.44140625" style="41" customWidth="1"/>
    <col min="13" max="13" width="9.6640625" style="60" customWidth="1"/>
    <col min="14" max="14" width="17.33203125" style="41" bestFit="1" customWidth="1"/>
    <col min="15" max="15" width="10.33203125" style="41" bestFit="1" customWidth="1"/>
    <col min="16" max="16" width="9.44140625" style="41" bestFit="1" customWidth="1"/>
    <col min="17" max="17" width="12.6640625" style="41" bestFit="1" customWidth="1"/>
    <col min="18" max="18" width="13.44140625" style="41" customWidth="1"/>
    <col min="19" max="16384" width="9" style="41"/>
  </cols>
  <sheetData>
    <row r="1" spans="1:15" ht="33.75" customHeight="1">
      <c r="A1" s="253" t="s">
        <v>78</v>
      </c>
      <c r="B1" s="253"/>
      <c r="C1" s="253"/>
      <c r="D1" s="253"/>
      <c r="E1" s="253"/>
      <c r="F1" s="253"/>
      <c r="G1" s="253"/>
      <c r="H1" s="253"/>
      <c r="I1" s="253"/>
      <c r="J1" s="39"/>
      <c r="K1" s="39"/>
      <c r="L1" s="39"/>
      <c r="M1" s="39"/>
      <c r="N1" s="40"/>
      <c r="O1" s="40"/>
    </row>
    <row r="2" spans="1:15" ht="13.2">
      <c r="A2" s="42"/>
      <c r="B2" s="43"/>
      <c r="C2" s="43"/>
      <c r="D2" s="43"/>
      <c r="E2" s="44"/>
      <c r="F2" s="44"/>
      <c r="G2" s="38"/>
      <c r="H2" s="38" t="str">
        <f>"("&amp;表紙等_署用!H1&amp;")"</f>
        <v>(№ 8-11)</v>
      </c>
      <c r="I2" s="38"/>
      <c r="J2" s="45"/>
      <c r="K2" s="45"/>
      <c r="L2" s="45"/>
      <c r="M2" s="45"/>
      <c r="N2" s="40"/>
      <c r="O2" s="46"/>
    </row>
    <row r="3" spans="1:15" ht="13.2">
      <c r="A3" s="42"/>
      <c r="B3" s="47"/>
      <c r="C3" s="47"/>
      <c r="D3" s="47"/>
      <c r="E3" s="44"/>
      <c r="F3" s="44"/>
      <c r="G3" s="48"/>
      <c r="H3" s="48" t="s">
        <v>79</v>
      </c>
      <c r="I3" s="48"/>
      <c r="J3" s="45"/>
      <c r="K3" s="45"/>
      <c r="L3" s="45"/>
      <c r="M3" s="45"/>
      <c r="N3" s="40"/>
      <c r="O3" s="46"/>
    </row>
    <row r="4" spans="1:15" ht="4.5" customHeight="1" thickBot="1">
      <c r="A4" s="49"/>
      <c r="B4" s="50"/>
      <c r="C4" s="49"/>
      <c r="D4" s="50"/>
      <c r="E4" s="51"/>
      <c r="F4" s="51"/>
      <c r="G4" s="52"/>
      <c r="H4" s="53"/>
      <c r="I4" s="53"/>
      <c r="J4" s="45"/>
      <c r="K4" s="45"/>
      <c r="L4" s="45"/>
      <c r="M4" s="45"/>
      <c r="N4" s="40"/>
      <c r="O4" s="46"/>
    </row>
    <row r="5" spans="1:15" ht="16.5" customHeight="1" thickBot="1">
      <c r="A5" s="54" t="s">
        <v>35</v>
      </c>
      <c r="B5" s="55" t="s">
        <v>36</v>
      </c>
      <c r="C5" s="56" t="s">
        <v>37</v>
      </c>
      <c r="D5" s="55" t="s">
        <v>38</v>
      </c>
      <c r="E5" s="57" t="s">
        <v>39</v>
      </c>
      <c r="F5" s="57" t="s">
        <v>40</v>
      </c>
      <c r="G5" s="58" t="s">
        <v>41</v>
      </c>
      <c r="H5" s="59" t="s">
        <v>42</v>
      </c>
      <c r="I5" s="141" t="s">
        <v>43</v>
      </c>
    </row>
    <row r="6" spans="1:15" s="66" customFormat="1" ht="12.75" customHeight="1">
      <c r="A6" s="61" t="s">
        <v>153</v>
      </c>
      <c r="B6" s="62">
        <v>45</v>
      </c>
      <c r="C6" s="63"/>
      <c r="D6" s="64" t="s">
        <v>154</v>
      </c>
      <c r="E6" s="204">
        <v>2566.3000000000002</v>
      </c>
      <c r="F6" s="185" t="s">
        <v>155</v>
      </c>
      <c r="G6" s="186"/>
      <c r="H6" s="187"/>
      <c r="I6" s="65"/>
    </row>
    <row r="7" spans="1:15" s="66" customFormat="1" ht="12.75" customHeight="1">
      <c r="A7" s="61" t="s">
        <v>156</v>
      </c>
      <c r="B7" s="62">
        <v>30</v>
      </c>
      <c r="C7" s="63"/>
      <c r="D7" s="64" t="s">
        <v>154</v>
      </c>
      <c r="E7" s="204">
        <v>98.9</v>
      </c>
      <c r="F7" s="73" t="s">
        <v>155</v>
      </c>
      <c r="G7" s="186"/>
      <c r="H7" s="187"/>
      <c r="I7" s="144" t="str">
        <f>IF(SUM(H7:H7)=0,"",SUM(H7:H7))</f>
        <v/>
      </c>
    </row>
    <row r="8" spans="1:15" s="66" customFormat="1" ht="12.75" customHeight="1">
      <c r="A8" s="61" t="s">
        <v>157</v>
      </c>
      <c r="B8" s="62">
        <v>15</v>
      </c>
      <c r="C8" s="63"/>
      <c r="D8" s="64" t="s">
        <v>154</v>
      </c>
      <c r="E8" s="204">
        <v>1325</v>
      </c>
      <c r="F8" s="73" t="s">
        <v>155</v>
      </c>
      <c r="G8" s="186"/>
      <c r="H8" s="187"/>
      <c r="I8" s="144" t="str">
        <f t="shared" ref="I8:I13" si="0">IF(SUM(H8:H8)=0,"",SUM(H8:H8))</f>
        <v/>
      </c>
    </row>
    <row r="9" spans="1:15" s="66" customFormat="1" ht="12.75" customHeight="1">
      <c r="A9" s="61"/>
      <c r="B9" s="62"/>
      <c r="C9" s="63"/>
      <c r="D9" s="64" t="s">
        <v>158</v>
      </c>
      <c r="E9" s="204">
        <v>1942</v>
      </c>
      <c r="F9" s="73" t="s">
        <v>155</v>
      </c>
      <c r="G9" s="186"/>
      <c r="H9" s="187"/>
      <c r="I9" s="144" t="str">
        <f t="shared" si="0"/>
        <v/>
      </c>
    </row>
    <row r="10" spans="1:15" s="66" customFormat="1" ht="12.75" customHeight="1">
      <c r="A10" s="61" t="s">
        <v>159</v>
      </c>
      <c r="B10" s="62"/>
      <c r="C10" s="63"/>
      <c r="D10" s="64" t="s">
        <v>154</v>
      </c>
      <c r="E10" s="204">
        <v>2096</v>
      </c>
      <c r="F10" s="73" t="s">
        <v>155</v>
      </c>
      <c r="G10" s="186"/>
      <c r="H10" s="187"/>
      <c r="I10" s="144" t="str">
        <f t="shared" si="0"/>
        <v/>
      </c>
    </row>
    <row r="11" spans="1:15" s="66" customFormat="1" ht="12.75" customHeight="1">
      <c r="A11" s="61"/>
      <c r="B11" s="62"/>
      <c r="C11" s="63"/>
      <c r="D11" s="64" t="s">
        <v>158</v>
      </c>
      <c r="E11" s="204">
        <v>76</v>
      </c>
      <c r="F11" s="73" t="s">
        <v>155</v>
      </c>
      <c r="G11" s="186"/>
      <c r="H11" s="187"/>
      <c r="I11" s="144" t="str">
        <f t="shared" si="0"/>
        <v/>
      </c>
    </row>
    <row r="12" spans="1:15" s="66" customFormat="1" ht="12.75" customHeight="1">
      <c r="A12" s="61" t="s">
        <v>160</v>
      </c>
      <c r="B12" s="62"/>
      <c r="C12" s="63"/>
      <c r="D12" s="64" t="s">
        <v>154</v>
      </c>
      <c r="E12" s="204">
        <v>14</v>
      </c>
      <c r="F12" s="73" t="s">
        <v>161</v>
      </c>
      <c r="G12" s="186"/>
      <c r="H12" s="187"/>
      <c r="I12" s="144" t="str">
        <f t="shared" si="0"/>
        <v/>
      </c>
    </row>
    <row r="13" spans="1:15" s="66" customFormat="1" ht="12.75" customHeight="1">
      <c r="A13" s="61" t="s">
        <v>162</v>
      </c>
      <c r="B13" s="62"/>
      <c r="C13" s="63"/>
      <c r="D13" s="64"/>
      <c r="E13" s="204">
        <v>791.2</v>
      </c>
      <c r="F13" s="73" t="s">
        <v>155</v>
      </c>
      <c r="G13" s="186"/>
      <c r="H13" s="187"/>
      <c r="I13" s="144" t="str">
        <f t="shared" si="0"/>
        <v/>
      </c>
    </row>
    <row r="14" spans="1:15" s="66" customFormat="1" ht="12.75" customHeight="1" thickBot="1">
      <c r="A14" s="68" t="s">
        <v>163</v>
      </c>
      <c r="B14" s="69"/>
      <c r="C14" s="70"/>
      <c r="D14" s="70"/>
      <c r="E14" s="205">
        <v>62.8</v>
      </c>
      <c r="F14" s="188" t="s">
        <v>155</v>
      </c>
      <c r="G14" s="189"/>
      <c r="H14" s="190"/>
      <c r="I14" s="144"/>
      <c r="L14" s="67"/>
    </row>
    <row r="15" spans="1:15" s="71" customFormat="1" ht="14.25" customHeight="1" thickBot="1">
      <c r="A15" s="251" t="s">
        <v>44</v>
      </c>
      <c r="B15" s="252"/>
      <c r="C15" s="252"/>
      <c r="D15" s="252"/>
      <c r="E15" s="252"/>
      <c r="F15" s="252"/>
      <c r="G15" s="252"/>
      <c r="H15" s="196">
        <f>ROUNDUP(SUM(H6:H14),0)</f>
        <v>0</v>
      </c>
      <c r="I15" s="145">
        <f>SUM(I7:I14)</f>
        <v>0</v>
      </c>
      <c r="L15" s="72"/>
    </row>
    <row r="16" spans="1:15" s="71" customFormat="1" ht="13.2">
      <c r="A16" s="254" t="s">
        <v>145</v>
      </c>
      <c r="B16" s="73"/>
      <c r="C16" s="73"/>
      <c r="D16" s="164" t="s">
        <v>45</v>
      </c>
      <c r="E16" s="198">
        <v>1</v>
      </c>
      <c r="F16" s="73" t="s">
        <v>46</v>
      </c>
      <c r="G16" s="200"/>
      <c r="H16" s="197"/>
      <c r="I16" s="146"/>
      <c r="J16" s="247"/>
      <c r="K16" s="248"/>
      <c r="L16" s="74"/>
      <c r="M16" s="75"/>
      <c r="N16" s="76"/>
    </row>
    <row r="17" spans="1:20" s="71" customFormat="1" ht="13.2">
      <c r="A17" s="255"/>
      <c r="B17" s="73"/>
      <c r="C17" s="73"/>
      <c r="D17" s="164" t="s">
        <v>47</v>
      </c>
      <c r="E17" s="198"/>
      <c r="F17" s="73" t="s">
        <v>46</v>
      </c>
      <c r="G17" s="200"/>
      <c r="H17" s="197"/>
      <c r="I17" s="146"/>
      <c r="J17" s="77"/>
      <c r="K17" s="78"/>
      <c r="L17" s="74"/>
    </row>
    <row r="18" spans="1:20" s="71" customFormat="1" ht="13.2">
      <c r="A18" s="255"/>
      <c r="B18" s="73"/>
      <c r="C18" s="73"/>
      <c r="D18" s="164" t="s">
        <v>110</v>
      </c>
      <c r="E18" s="198">
        <v>37</v>
      </c>
      <c r="F18" s="73" t="s">
        <v>46</v>
      </c>
      <c r="G18" s="200"/>
      <c r="H18" s="197"/>
      <c r="I18" s="146"/>
      <c r="J18" s="79"/>
      <c r="K18" s="80"/>
      <c r="L18" s="74"/>
    </row>
    <row r="19" spans="1:20" s="71" customFormat="1" ht="13.8" thickBot="1">
      <c r="A19" s="256"/>
      <c r="B19" s="73"/>
      <c r="C19" s="73"/>
      <c r="D19" s="165" t="s">
        <v>48</v>
      </c>
      <c r="E19" s="199"/>
      <c r="F19" s="73" t="s">
        <v>46</v>
      </c>
      <c r="G19" s="200"/>
      <c r="H19" s="197">
        <f>E19*G19</f>
        <v>0</v>
      </c>
      <c r="I19" s="146"/>
      <c r="J19"/>
      <c r="K19"/>
      <c r="L19"/>
      <c r="M19"/>
      <c r="N19"/>
      <c r="O19"/>
      <c r="P19"/>
      <c r="Q19"/>
      <c r="R19"/>
      <c r="S19"/>
      <c r="T19"/>
    </row>
    <row r="20" spans="1:20" s="71" customFormat="1" ht="14.25" customHeight="1" thickBot="1">
      <c r="A20" s="251" t="s">
        <v>44</v>
      </c>
      <c r="B20" s="252"/>
      <c r="C20" s="252"/>
      <c r="D20" s="252"/>
      <c r="E20" s="252"/>
      <c r="F20" s="252"/>
      <c r="G20" s="252"/>
      <c r="H20" s="196">
        <f>SUM(H16:H19)</f>
        <v>0</v>
      </c>
      <c r="I20" s="147">
        <f>SUM(H16:H19)</f>
        <v>0</v>
      </c>
      <c r="J20"/>
      <c r="K20"/>
      <c r="L20"/>
      <c r="M20"/>
      <c r="N20"/>
      <c r="O20"/>
      <c r="P20"/>
      <c r="Q20"/>
      <c r="R20"/>
      <c r="S20"/>
      <c r="T20"/>
    </row>
    <row r="21" spans="1:20" ht="11.4" customHeight="1">
      <c r="A21" s="259"/>
      <c r="B21" s="261" t="s">
        <v>49</v>
      </c>
      <c r="C21" s="261"/>
      <c r="D21" s="261"/>
      <c r="E21" s="261"/>
      <c r="F21" s="261"/>
      <c r="G21" s="261"/>
      <c r="H21" s="201">
        <f>ROUNDDOWN((H15+H20)*M21/100,-3)</f>
        <v>0</v>
      </c>
      <c r="J21"/>
      <c r="K21"/>
      <c r="L21"/>
      <c r="M21"/>
      <c r="N21"/>
      <c r="O21"/>
      <c r="P21"/>
      <c r="Q21"/>
      <c r="R21"/>
      <c r="S21"/>
      <c r="T21"/>
    </row>
    <row r="22" spans="1:20" ht="11.4" customHeight="1">
      <c r="A22" s="259"/>
      <c r="B22" s="261" t="s">
        <v>50</v>
      </c>
      <c r="C22" s="261"/>
      <c r="D22" s="261"/>
      <c r="E22" s="261"/>
      <c r="F22" s="261"/>
      <c r="G22" s="261"/>
      <c r="H22" s="201">
        <f>ROUNDDOWN((H15+H21+H20)*$M22/100,-3)</f>
        <v>0</v>
      </c>
      <c r="J22"/>
      <c r="K22"/>
      <c r="L22"/>
      <c r="M22"/>
      <c r="N22"/>
      <c r="O22"/>
      <c r="P22"/>
      <c r="Q22"/>
      <c r="R22"/>
      <c r="S22"/>
      <c r="T22"/>
    </row>
    <row r="23" spans="1:20" ht="11.4" customHeight="1" thickBot="1">
      <c r="A23" s="260"/>
      <c r="B23" s="262" t="s">
        <v>51</v>
      </c>
      <c r="C23" s="262"/>
      <c r="D23" s="262"/>
      <c r="E23" s="262"/>
      <c r="F23" s="262"/>
      <c r="G23" s="262"/>
      <c r="H23" s="202">
        <f>J23-M24</f>
        <v>0</v>
      </c>
      <c r="J23"/>
      <c r="K23"/>
      <c r="L23"/>
      <c r="M23"/>
      <c r="N23"/>
      <c r="O23"/>
      <c r="P23"/>
      <c r="Q23"/>
      <c r="R23"/>
      <c r="S23"/>
      <c r="T23"/>
    </row>
    <row r="24" spans="1:20" ht="11.4" customHeight="1">
      <c r="A24" s="257" t="s">
        <v>52</v>
      </c>
      <c r="B24" s="258"/>
      <c r="C24" s="258"/>
      <c r="D24" s="258"/>
      <c r="E24" s="258"/>
      <c r="F24" s="258"/>
      <c r="G24" s="258"/>
      <c r="H24" s="203">
        <f>SUM(H15,H20:H23)</f>
        <v>0</v>
      </c>
      <c r="J24"/>
      <c r="K24"/>
      <c r="L24"/>
      <c r="M24"/>
      <c r="N24"/>
      <c r="O24"/>
      <c r="P24"/>
      <c r="Q24"/>
      <c r="R24"/>
      <c r="S24"/>
      <c r="T24"/>
    </row>
    <row r="25" spans="1:20" ht="11.4" customHeight="1">
      <c r="A25" s="263" t="s">
        <v>53</v>
      </c>
      <c r="B25" s="264"/>
      <c r="C25" s="264"/>
      <c r="D25" s="264"/>
      <c r="E25" s="264"/>
      <c r="F25" s="264"/>
      <c r="G25" s="264"/>
      <c r="H25" s="201">
        <f>H24*0.1</f>
        <v>0</v>
      </c>
      <c r="J25"/>
      <c r="K25"/>
      <c r="L25"/>
      <c r="M25"/>
      <c r="N25"/>
      <c r="O25"/>
      <c r="P25"/>
      <c r="Q25"/>
      <c r="R25"/>
      <c r="S25"/>
      <c r="T25"/>
    </row>
    <row r="26" spans="1:20" ht="21" customHeight="1" thickBot="1">
      <c r="A26" s="249" t="s">
        <v>54</v>
      </c>
      <c r="B26" s="250"/>
      <c r="C26" s="250"/>
      <c r="D26" s="250"/>
      <c r="E26" s="250"/>
      <c r="F26" s="250"/>
      <c r="G26" s="250"/>
      <c r="H26" s="202">
        <f>SUM(H24:H25)</f>
        <v>0</v>
      </c>
      <c r="J26"/>
      <c r="K26"/>
      <c r="L26"/>
      <c r="M26"/>
      <c r="N26"/>
      <c r="O26"/>
      <c r="P26"/>
      <c r="Q26"/>
      <c r="R26"/>
      <c r="S26"/>
      <c r="T26"/>
    </row>
    <row r="27" spans="1:20" ht="16.5" customHeight="1">
      <c r="H27" s="87"/>
      <c r="J27"/>
      <c r="K27"/>
      <c r="L27"/>
      <c r="M27"/>
      <c r="N27"/>
      <c r="O27"/>
      <c r="P27"/>
      <c r="Q27"/>
      <c r="R27"/>
      <c r="S27"/>
      <c r="T27"/>
    </row>
    <row r="28" spans="1:20" ht="11.4" customHeight="1">
      <c r="J28"/>
      <c r="K28"/>
      <c r="L28"/>
      <c r="M28"/>
      <c r="N28"/>
      <c r="O28"/>
      <c r="P28"/>
      <c r="Q28"/>
      <c r="R28"/>
      <c r="S28"/>
      <c r="T28"/>
    </row>
    <row r="29" spans="1:20" s="83" customFormat="1" ht="11.4" customHeight="1">
      <c r="B29" s="84"/>
      <c r="D29" s="85"/>
      <c r="E29" s="86"/>
      <c r="F29" s="86"/>
      <c r="G29" s="82"/>
      <c r="H29" s="82"/>
      <c r="I29" s="82"/>
      <c r="J29"/>
      <c r="K29"/>
      <c r="L29"/>
      <c r="M29"/>
      <c r="N29"/>
      <c r="O29"/>
      <c r="P29"/>
      <c r="Q29"/>
      <c r="R29"/>
      <c r="S29"/>
      <c r="T29"/>
    </row>
    <row r="30" spans="1:20" ht="13.2">
      <c r="J30"/>
      <c r="K30"/>
      <c r="L30"/>
      <c r="M30"/>
      <c r="N30"/>
      <c r="O30"/>
      <c r="P30"/>
      <c r="Q30"/>
      <c r="R30"/>
      <c r="S30"/>
      <c r="T30"/>
    </row>
    <row r="31" spans="1:20" ht="13.2">
      <c r="J31"/>
      <c r="K31"/>
      <c r="L31"/>
      <c r="M31"/>
      <c r="N31"/>
      <c r="O31"/>
      <c r="P31"/>
      <c r="Q31"/>
      <c r="R31"/>
      <c r="S31"/>
      <c r="T31"/>
    </row>
    <row r="32" spans="1:20" ht="13.2">
      <c r="J32"/>
      <c r="K32"/>
      <c r="L32"/>
      <c r="M32"/>
      <c r="N32"/>
      <c r="O32"/>
      <c r="P32"/>
      <c r="Q32"/>
      <c r="R32"/>
      <c r="S32"/>
      <c r="T32"/>
    </row>
    <row r="33" spans="10:20" ht="13.2">
      <c r="J33"/>
      <c r="K33"/>
      <c r="L33"/>
      <c r="M33"/>
      <c r="N33"/>
      <c r="O33"/>
      <c r="P33"/>
      <c r="Q33"/>
      <c r="R33"/>
      <c r="S33"/>
      <c r="T33"/>
    </row>
    <row r="34" spans="10:20" ht="13.2">
      <c r="J34"/>
      <c r="K34"/>
      <c r="L34"/>
      <c r="M34"/>
      <c r="N34"/>
      <c r="O34"/>
      <c r="P34"/>
      <c r="Q34"/>
      <c r="R34"/>
      <c r="S34"/>
      <c r="T34"/>
    </row>
    <row r="35" spans="10:20" ht="13.2">
      <c r="J35"/>
      <c r="K35"/>
      <c r="L35"/>
      <c r="M35"/>
      <c r="N35"/>
      <c r="O35"/>
      <c r="P35"/>
      <c r="Q35"/>
      <c r="R35"/>
      <c r="S35"/>
      <c r="T35"/>
    </row>
    <row r="36" spans="10:20" ht="13.2">
      <c r="J36"/>
      <c r="K36"/>
      <c r="L36"/>
      <c r="M36"/>
      <c r="N36"/>
      <c r="O36"/>
      <c r="P36"/>
      <c r="Q36"/>
      <c r="R36"/>
      <c r="S36"/>
      <c r="T36"/>
    </row>
    <row r="37" spans="10:20" ht="13.2">
      <c r="J37"/>
      <c r="K37"/>
      <c r="L37"/>
      <c r="M37"/>
      <c r="N37"/>
      <c r="O37"/>
      <c r="P37"/>
      <c r="Q37"/>
      <c r="R37"/>
      <c r="S37"/>
      <c r="T37"/>
    </row>
    <row r="38" spans="10:20" ht="13.2">
      <c r="J38"/>
      <c r="K38"/>
      <c r="L38"/>
      <c r="M38"/>
      <c r="N38"/>
      <c r="O38"/>
      <c r="P38"/>
      <c r="Q38"/>
      <c r="R38"/>
      <c r="S38"/>
      <c r="T38"/>
    </row>
    <row r="39" spans="10:20" ht="13.2">
      <c r="J39"/>
      <c r="K39"/>
      <c r="L39"/>
      <c r="M39"/>
      <c r="N39"/>
      <c r="O39"/>
      <c r="P39"/>
      <c r="Q39"/>
      <c r="R39"/>
      <c r="S39"/>
      <c r="T39"/>
    </row>
    <row r="40" spans="10:20" ht="13.2">
      <c r="J40"/>
      <c r="K40"/>
      <c r="L40"/>
      <c r="M40"/>
      <c r="N40"/>
      <c r="O40"/>
      <c r="P40"/>
      <c r="Q40"/>
      <c r="R40"/>
      <c r="S40"/>
      <c r="T40"/>
    </row>
    <row r="41" spans="10:20" ht="13.2">
      <c r="J41"/>
      <c r="K41"/>
      <c r="L41"/>
      <c r="M41"/>
      <c r="N41"/>
      <c r="O41"/>
      <c r="P41"/>
      <c r="Q41"/>
      <c r="R41"/>
      <c r="S41"/>
      <c r="T41"/>
    </row>
    <row r="42" spans="10:20" ht="13.2">
      <c r="J42"/>
      <c r="K42"/>
      <c r="L42"/>
      <c r="M42"/>
      <c r="N42"/>
      <c r="O42"/>
      <c r="P42"/>
      <c r="Q42"/>
      <c r="R42"/>
      <c r="S42"/>
      <c r="T42"/>
    </row>
    <row r="43" spans="10:20" ht="13.2">
      <c r="J43"/>
      <c r="K43"/>
      <c r="L43"/>
      <c r="M43"/>
      <c r="N43"/>
      <c r="O43"/>
      <c r="P43"/>
      <c r="Q43"/>
      <c r="R43"/>
      <c r="S43"/>
      <c r="T43"/>
    </row>
    <row r="44" spans="10:20" ht="13.2">
      <c r="J44"/>
      <c r="K44"/>
      <c r="L44"/>
      <c r="M44"/>
      <c r="N44"/>
      <c r="O44"/>
      <c r="P44"/>
      <c r="Q44"/>
      <c r="R44"/>
      <c r="S44"/>
      <c r="T44"/>
    </row>
    <row r="45" spans="10:20" ht="13.2">
      <c r="J45"/>
      <c r="K45"/>
      <c r="L45"/>
      <c r="M45"/>
      <c r="N45"/>
      <c r="O45"/>
      <c r="P45"/>
      <c r="Q45"/>
      <c r="R45"/>
      <c r="S45"/>
      <c r="T45"/>
    </row>
    <row r="46" spans="10:20" ht="13.2">
      <c r="J46"/>
      <c r="K46"/>
      <c r="L46"/>
      <c r="M46"/>
      <c r="N46"/>
      <c r="O46"/>
      <c r="P46"/>
      <c r="Q46"/>
      <c r="R46"/>
      <c r="S46"/>
      <c r="T46"/>
    </row>
    <row r="47" spans="10:20" ht="13.2">
      <c r="J47"/>
      <c r="K47"/>
      <c r="L47"/>
      <c r="M47"/>
      <c r="N47"/>
      <c r="O47"/>
      <c r="P47"/>
      <c r="Q47"/>
      <c r="R47"/>
      <c r="S47"/>
      <c r="T47"/>
    </row>
  </sheetData>
  <mergeCells count="12">
    <mergeCell ref="J16:K16"/>
    <mergeCell ref="A26:G26"/>
    <mergeCell ref="A20:G20"/>
    <mergeCell ref="A1:I1"/>
    <mergeCell ref="A15:G15"/>
    <mergeCell ref="A16:A19"/>
    <mergeCell ref="A24:G24"/>
    <mergeCell ref="A21:A23"/>
    <mergeCell ref="B21:G21"/>
    <mergeCell ref="B22:G22"/>
    <mergeCell ref="B23:G23"/>
    <mergeCell ref="A25:G25"/>
  </mergeCells>
  <phoneticPr fontId="2"/>
  <pageMargins left="0.75" right="0.75" top="1" bottom="1" header="0.51200000000000001" footer="0.51200000000000001"/>
  <pageSetup paperSize="9" scale="97" fitToHeight="0" orientation="portrait" r:id="rId1"/>
  <headerFooter alignWithMargins="0"/>
  <colBreaks count="1" manualBreakCount="1">
    <brk id="8" max="3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B54"/>
  <sheetViews>
    <sheetView showZeros="0" view="pageBreakPreview" zoomScale="85" zoomScaleNormal="100" zoomScaleSheetLayoutView="85" workbookViewId="0">
      <selection activeCell="C22" sqref="C22:H25"/>
    </sheetView>
  </sheetViews>
  <sheetFormatPr defaultColWidth="9" defaultRowHeight="10.8"/>
  <cols>
    <col min="1" max="1" width="27.6640625" style="83" customWidth="1"/>
    <col min="2" max="2" width="7.44140625" style="84" hidden="1" customWidth="1"/>
    <col min="3" max="3" width="20.6640625" style="85" hidden="1" customWidth="1"/>
    <col min="4" max="4" width="11.77734375" style="83" hidden="1" customWidth="1"/>
    <col min="5" max="5" width="9.6640625" style="85" customWidth="1"/>
    <col min="6" max="19" width="5.77734375" style="90" hidden="1" customWidth="1"/>
    <col min="20" max="21" width="5.77734375" style="90" customWidth="1"/>
    <col min="22" max="27" width="5.77734375" style="90" hidden="1" customWidth="1"/>
    <col min="28" max="31" width="5.77734375" style="90" customWidth="1"/>
    <col min="32" max="67" width="5.77734375" style="90" hidden="1" customWidth="1"/>
    <col min="68" max="68" width="5.77734375" style="90" customWidth="1"/>
    <col min="69" max="69" width="7.44140625" style="90" customWidth="1"/>
    <col min="70" max="70" width="8.77734375" style="83" customWidth="1"/>
    <col min="71" max="71" width="7" style="83" customWidth="1"/>
    <col min="72" max="72" width="35.88671875" style="82" bestFit="1" customWidth="1"/>
    <col min="73" max="73" width="7.44140625" style="83" customWidth="1"/>
    <col min="74" max="74" width="9.6640625" style="82" customWidth="1"/>
    <col min="75" max="75" width="5.6640625" style="83" customWidth="1"/>
    <col min="76" max="76" width="3.6640625" style="83" customWidth="1"/>
    <col min="77" max="77" width="5.6640625" style="83" customWidth="1"/>
    <col min="78" max="78" width="9.6640625" style="83" customWidth="1"/>
    <col min="79" max="79" width="13.44140625" style="83" customWidth="1"/>
    <col min="80" max="16384" width="9" style="83"/>
  </cols>
  <sheetData>
    <row r="1" spans="1:77" s="41" customFormat="1" ht="33.75" customHeight="1">
      <c r="A1" s="253" t="s">
        <v>55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  <c r="AZ1" s="253"/>
      <c r="BA1" s="253"/>
      <c r="BB1" s="253"/>
      <c r="BC1" s="253"/>
      <c r="BD1" s="253"/>
      <c r="BE1" s="253"/>
      <c r="BF1" s="253"/>
      <c r="BG1" s="253"/>
      <c r="BH1" s="253"/>
      <c r="BI1" s="253"/>
      <c r="BJ1" s="253"/>
      <c r="BK1" s="253"/>
      <c r="BL1" s="253"/>
      <c r="BM1" s="253"/>
      <c r="BN1" s="253"/>
      <c r="BO1" s="253"/>
      <c r="BP1" s="253"/>
      <c r="BQ1" s="253"/>
      <c r="BR1" s="40"/>
    </row>
    <row r="2" spans="1:77" s="41" customFormat="1" ht="13.2">
      <c r="A2" s="42"/>
      <c r="B2" s="43"/>
      <c r="C2" s="43"/>
      <c r="D2" s="43"/>
      <c r="E2" s="44"/>
      <c r="F2" s="44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45"/>
      <c r="BO2" s="45"/>
      <c r="BP2" s="45"/>
      <c r="BQ2" s="38" t="str">
        <f>"("&amp;表紙等_署用!$H$1&amp;")"</f>
        <v>(№ 8-11)</v>
      </c>
      <c r="BR2" s="46"/>
    </row>
    <row r="3" spans="1:77" s="41" customFormat="1" ht="13.2">
      <c r="A3" s="42"/>
      <c r="B3" s="47"/>
      <c r="C3" s="47"/>
      <c r="D3" s="47"/>
      <c r="E3" s="44"/>
      <c r="F3" s="44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45"/>
      <c r="BO3" s="45"/>
      <c r="BP3" s="45"/>
      <c r="BQ3" s="48" t="s">
        <v>79</v>
      </c>
      <c r="BR3" s="46"/>
    </row>
    <row r="4" spans="1:77" ht="5.25" customHeight="1" thickBot="1">
      <c r="B4" s="85"/>
      <c r="BS4" s="82"/>
      <c r="BT4" s="83"/>
      <c r="BU4" s="82"/>
      <c r="BV4" s="83"/>
      <c r="BY4" s="91"/>
    </row>
    <row r="5" spans="1:77" ht="13.5" customHeight="1">
      <c r="A5" s="265"/>
      <c r="B5" s="266"/>
      <c r="C5" s="266"/>
      <c r="D5" s="266"/>
      <c r="E5" s="267"/>
      <c r="F5" s="279" t="s">
        <v>80</v>
      </c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0"/>
      <c r="BK5" s="280"/>
      <c r="BL5" s="280"/>
      <c r="BM5" s="280"/>
      <c r="BN5" s="280"/>
      <c r="BO5" s="280"/>
      <c r="BP5" s="280"/>
      <c r="BQ5" s="281"/>
      <c r="BS5" s="82"/>
      <c r="BT5" s="83"/>
      <c r="BU5" s="82"/>
      <c r="BV5" s="83"/>
    </row>
    <row r="6" spans="1:77" ht="14.25" customHeight="1">
      <c r="A6" s="268"/>
      <c r="B6" s="269"/>
      <c r="C6" s="269"/>
      <c r="D6" s="269"/>
      <c r="E6" s="270"/>
      <c r="F6" s="271" t="s">
        <v>107</v>
      </c>
      <c r="G6" s="272"/>
      <c r="H6" s="273" t="s">
        <v>64</v>
      </c>
      <c r="I6" s="274"/>
      <c r="J6" s="273" t="s">
        <v>81</v>
      </c>
      <c r="K6" s="274"/>
      <c r="L6" s="273" t="s">
        <v>82</v>
      </c>
      <c r="M6" s="274"/>
      <c r="N6" s="273" t="s">
        <v>83</v>
      </c>
      <c r="O6" s="274"/>
      <c r="P6" s="275" t="s">
        <v>91</v>
      </c>
      <c r="Q6" s="272"/>
      <c r="R6" s="273" t="s">
        <v>144</v>
      </c>
      <c r="S6" s="274"/>
      <c r="T6" s="273" t="s">
        <v>84</v>
      </c>
      <c r="U6" s="274"/>
      <c r="V6" s="273" t="s">
        <v>85</v>
      </c>
      <c r="W6" s="274"/>
      <c r="X6" s="273" t="s">
        <v>86</v>
      </c>
      <c r="Y6" s="274"/>
      <c r="Z6" s="273" t="s">
        <v>93</v>
      </c>
      <c r="AA6" s="274"/>
      <c r="AB6" s="273" t="s">
        <v>108</v>
      </c>
      <c r="AC6" s="274"/>
      <c r="AD6" s="273" t="s">
        <v>88</v>
      </c>
      <c r="AE6" s="274"/>
      <c r="AF6" s="273" t="s">
        <v>109</v>
      </c>
      <c r="AG6" s="274"/>
      <c r="AH6" s="273" t="s">
        <v>139</v>
      </c>
      <c r="AI6" s="274"/>
      <c r="AJ6" s="273" t="s">
        <v>89</v>
      </c>
      <c r="AK6" s="274"/>
      <c r="AL6" s="273" t="s">
        <v>87</v>
      </c>
      <c r="AM6" s="274"/>
      <c r="AN6" s="275" t="s">
        <v>98</v>
      </c>
      <c r="AO6" s="272"/>
      <c r="AP6" s="275" t="s">
        <v>97</v>
      </c>
      <c r="AQ6" s="272"/>
      <c r="AR6" s="275" t="s">
        <v>99</v>
      </c>
      <c r="AS6" s="272"/>
      <c r="AT6" s="273" t="s">
        <v>94</v>
      </c>
      <c r="AU6" s="274"/>
      <c r="AV6" s="275" t="s">
        <v>95</v>
      </c>
      <c r="AW6" s="272"/>
      <c r="AX6" s="275" t="s">
        <v>96</v>
      </c>
      <c r="AY6" s="272"/>
      <c r="AZ6" s="275" t="s">
        <v>100</v>
      </c>
      <c r="BA6" s="272"/>
      <c r="BB6" s="273" t="s">
        <v>102</v>
      </c>
      <c r="BC6" s="274"/>
      <c r="BD6" s="273" t="s">
        <v>101</v>
      </c>
      <c r="BE6" s="274"/>
      <c r="BF6" s="275" t="s">
        <v>92</v>
      </c>
      <c r="BG6" s="272"/>
      <c r="BH6" s="273" t="s">
        <v>103</v>
      </c>
      <c r="BI6" s="274"/>
      <c r="BJ6" s="273" t="s">
        <v>104</v>
      </c>
      <c r="BK6" s="274"/>
      <c r="BL6" s="273" t="s">
        <v>90</v>
      </c>
      <c r="BM6" s="274"/>
      <c r="BN6" s="275" t="s">
        <v>105</v>
      </c>
      <c r="BO6" s="276"/>
      <c r="BP6" s="277" t="s">
        <v>56</v>
      </c>
      <c r="BQ6" s="278"/>
      <c r="BS6" s="82"/>
      <c r="BT6" s="83"/>
      <c r="BU6" s="82"/>
      <c r="BV6" s="83"/>
    </row>
    <row r="7" spans="1:77" ht="14.25" customHeight="1">
      <c r="A7" s="286" t="s">
        <v>57</v>
      </c>
      <c r="B7" s="287"/>
      <c r="C7" s="287"/>
      <c r="D7" s="287"/>
      <c r="E7" s="288"/>
      <c r="F7" s="289">
        <f>BU21</f>
        <v>0</v>
      </c>
      <c r="G7" s="290"/>
      <c r="H7" s="282">
        <f>BU22</f>
        <v>0</v>
      </c>
      <c r="I7" s="290"/>
      <c r="J7" s="282">
        <f>BU23</f>
        <v>0</v>
      </c>
      <c r="K7" s="290"/>
      <c r="L7" s="282">
        <f>BU24</f>
        <v>0</v>
      </c>
      <c r="M7" s="290"/>
      <c r="N7" s="282">
        <f>BU25</f>
        <v>0</v>
      </c>
      <c r="O7" s="290"/>
      <c r="P7" s="282">
        <f>BU36</f>
        <v>0</v>
      </c>
      <c r="Q7" s="290"/>
      <c r="R7" s="282">
        <f>BU51</f>
        <v>0</v>
      </c>
      <c r="S7" s="290"/>
      <c r="T7" s="282">
        <f>BU29</f>
        <v>0</v>
      </c>
      <c r="U7" s="290"/>
      <c r="V7" s="282">
        <f>BU30</f>
        <v>0</v>
      </c>
      <c r="W7" s="290"/>
      <c r="X7" s="282">
        <f>BU31</f>
        <v>0</v>
      </c>
      <c r="Y7" s="290"/>
      <c r="Z7" s="282">
        <f>BU38</f>
        <v>0</v>
      </c>
      <c r="AA7" s="290"/>
      <c r="AB7" s="282">
        <f>BU26</f>
        <v>0</v>
      </c>
      <c r="AC7" s="290"/>
      <c r="AD7" s="282">
        <f>BU33</f>
        <v>0</v>
      </c>
      <c r="AE7" s="290"/>
      <c r="AF7" s="282">
        <f>BU27</f>
        <v>0</v>
      </c>
      <c r="AG7" s="290"/>
      <c r="AH7" s="282">
        <f>BU28</f>
        <v>0</v>
      </c>
      <c r="AI7" s="290"/>
      <c r="AJ7" s="282">
        <f>BU34</f>
        <v>0</v>
      </c>
      <c r="AK7" s="290"/>
      <c r="AL7" s="282">
        <f>BU32</f>
        <v>0</v>
      </c>
      <c r="AM7" s="290"/>
      <c r="AN7" s="282">
        <f>BU43</f>
        <v>0</v>
      </c>
      <c r="AO7" s="290"/>
      <c r="AP7" s="282">
        <f>BU42</f>
        <v>0</v>
      </c>
      <c r="AQ7" s="290"/>
      <c r="AR7" s="282">
        <f>BU44</f>
        <v>0</v>
      </c>
      <c r="AS7" s="290"/>
      <c r="AT7" s="282">
        <f>BU39</f>
        <v>0</v>
      </c>
      <c r="AU7" s="290"/>
      <c r="AV7" s="282">
        <f>BU40</f>
        <v>0</v>
      </c>
      <c r="AW7" s="290"/>
      <c r="AX7" s="282">
        <f>BU41</f>
        <v>0</v>
      </c>
      <c r="AY7" s="290"/>
      <c r="AZ7" s="282">
        <f>BU45</f>
        <v>0</v>
      </c>
      <c r="BA7" s="290"/>
      <c r="BB7" s="282">
        <f>BU47</f>
        <v>0</v>
      </c>
      <c r="BC7" s="290"/>
      <c r="BD7" s="282">
        <f>BU46</f>
        <v>0</v>
      </c>
      <c r="BE7" s="290"/>
      <c r="BF7" s="282">
        <f>BU37</f>
        <v>0</v>
      </c>
      <c r="BG7" s="290"/>
      <c r="BH7" s="282">
        <f>BU48</f>
        <v>0</v>
      </c>
      <c r="BI7" s="290"/>
      <c r="BJ7" s="282">
        <f>BU49</f>
        <v>0</v>
      </c>
      <c r="BK7" s="290"/>
      <c r="BL7" s="282">
        <f>BU35</f>
        <v>0</v>
      </c>
      <c r="BM7" s="290"/>
      <c r="BN7" s="282">
        <f>BU50</f>
        <v>0</v>
      </c>
      <c r="BO7" s="283"/>
      <c r="BP7" s="284">
        <f>SUM(F7:BO7)</f>
        <v>0</v>
      </c>
      <c r="BQ7" s="285"/>
      <c r="BS7" s="82"/>
      <c r="BT7" s="83"/>
      <c r="BU7" s="82"/>
      <c r="BV7" s="83"/>
    </row>
    <row r="8" spans="1:77" s="107" customFormat="1" ht="18.75" customHeight="1" thickBot="1">
      <c r="A8" s="138" t="s">
        <v>35</v>
      </c>
      <c r="B8" s="81" t="s">
        <v>36</v>
      </c>
      <c r="C8" s="81" t="s">
        <v>58</v>
      </c>
      <c r="D8" s="139" t="s">
        <v>37</v>
      </c>
      <c r="E8" s="140" t="s">
        <v>38</v>
      </c>
      <c r="F8" s="92" t="s">
        <v>106</v>
      </c>
      <c r="G8" s="93" t="s">
        <v>60</v>
      </c>
      <c r="H8" s="93" t="s">
        <v>59</v>
      </c>
      <c r="I8" s="93" t="s">
        <v>60</v>
      </c>
      <c r="J8" s="93" t="s">
        <v>59</v>
      </c>
      <c r="K8" s="93" t="s">
        <v>60</v>
      </c>
      <c r="L8" s="93" t="s">
        <v>59</v>
      </c>
      <c r="M8" s="93" t="s">
        <v>60</v>
      </c>
      <c r="N8" s="93" t="s">
        <v>59</v>
      </c>
      <c r="O8" s="93" t="s">
        <v>60</v>
      </c>
      <c r="P8" s="93" t="s">
        <v>59</v>
      </c>
      <c r="Q8" s="93" t="s">
        <v>60</v>
      </c>
      <c r="R8" s="93" t="s">
        <v>59</v>
      </c>
      <c r="S8" s="93" t="s">
        <v>60</v>
      </c>
      <c r="T8" s="93" t="s">
        <v>59</v>
      </c>
      <c r="U8" s="93" t="s">
        <v>60</v>
      </c>
      <c r="V8" s="93" t="s">
        <v>59</v>
      </c>
      <c r="W8" s="93" t="s">
        <v>60</v>
      </c>
      <c r="X8" s="93" t="s">
        <v>59</v>
      </c>
      <c r="Y8" s="93" t="s">
        <v>60</v>
      </c>
      <c r="Z8" s="93" t="s">
        <v>59</v>
      </c>
      <c r="AA8" s="93" t="s">
        <v>60</v>
      </c>
      <c r="AB8" s="93" t="s">
        <v>59</v>
      </c>
      <c r="AC8" s="93" t="s">
        <v>60</v>
      </c>
      <c r="AD8" s="93" t="s">
        <v>59</v>
      </c>
      <c r="AE8" s="93" t="s">
        <v>60</v>
      </c>
      <c r="AF8" s="93" t="s">
        <v>59</v>
      </c>
      <c r="AG8" s="93" t="s">
        <v>60</v>
      </c>
      <c r="AH8" s="93" t="s">
        <v>59</v>
      </c>
      <c r="AI8" s="93" t="s">
        <v>60</v>
      </c>
      <c r="AJ8" s="93" t="s">
        <v>59</v>
      </c>
      <c r="AK8" s="93" t="s">
        <v>60</v>
      </c>
      <c r="AL8" s="93" t="s">
        <v>59</v>
      </c>
      <c r="AM8" s="93" t="s">
        <v>60</v>
      </c>
      <c r="AN8" s="93" t="s">
        <v>59</v>
      </c>
      <c r="AO8" s="93" t="s">
        <v>60</v>
      </c>
      <c r="AP8" s="93" t="s">
        <v>59</v>
      </c>
      <c r="AQ8" s="93" t="s">
        <v>60</v>
      </c>
      <c r="AR8" s="93" t="s">
        <v>59</v>
      </c>
      <c r="AS8" s="93" t="s">
        <v>60</v>
      </c>
      <c r="AT8" s="93" t="s">
        <v>59</v>
      </c>
      <c r="AU8" s="93" t="s">
        <v>60</v>
      </c>
      <c r="AV8" s="93" t="s">
        <v>59</v>
      </c>
      <c r="AW8" s="93" t="s">
        <v>60</v>
      </c>
      <c r="AX8" s="93" t="s">
        <v>59</v>
      </c>
      <c r="AY8" s="93" t="s">
        <v>60</v>
      </c>
      <c r="AZ8" s="93" t="s">
        <v>59</v>
      </c>
      <c r="BA8" s="93" t="s">
        <v>60</v>
      </c>
      <c r="BB8" s="93" t="s">
        <v>59</v>
      </c>
      <c r="BC8" s="93" t="s">
        <v>60</v>
      </c>
      <c r="BD8" s="93" t="s">
        <v>59</v>
      </c>
      <c r="BE8" s="93" t="s">
        <v>60</v>
      </c>
      <c r="BF8" s="93" t="s">
        <v>59</v>
      </c>
      <c r="BG8" s="93" t="s">
        <v>60</v>
      </c>
      <c r="BH8" s="93" t="s">
        <v>59</v>
      </c>
      <c r="BI8" s="93" t="s">
        <v>60</v>
      </c>
      <c r="BJ8" s="93" t="s">
        <v>59</v>
      </c>
      <c r="BK8" s="93" t="s">
        <v>60</v>
      </c>
      <c r="BL8" s="93" t="s">
        <v>59</v>
      </c>
      <c r="BM8" s="93" t="s">
        <v>60</v>
      </c>
      <c r="BN8" s="93" t="s">
        <v>61</v>
      </c>
      <c r="BO8" s="94" t="s">
        <v>60</v>
      </c>
      <c r="BP8" s="92" t="s">
        <v>61</v>
      </c>
      <c r="BQ8" s="95" t="s">
        <v>62</v>
      </c>
      <c r="BS8" s="137"/>
      <c r="BT8" s="83"/>
      <c r="BU8" s="82"/>
    </row>
    <row r="9" spans="1:77" s="135" customFormat="1">
      <c r="A9" s="171" t="s">
        <v>153</v>
      </c>
      <c r="B9" s="172"/>
      <c r="C9" s="173"/>
      <c r="D9" s="174"/>
      <c r="E9" s="175" t="s">
        <v>154</v>
      </c>
      <c r="F9" s="191"/>
      <c r="G9" s="206"/>
      <c r="H9" s="192"/>
      <c r="I9" s="206"/>
      <c r="J9" s="192"/>
      <c r="K9" s="206"/>
      <c r="L9" s="192"/>
      <c r="M9" s="206"/>
      <c r="N9" s="192"/>
      <c r="O9" s="206"/>
      <c r="P9" s="192"/>
      <c r="Q9" s="206"/>
      <c r="R9" s="192"/>
      <c r="S9" s="206"/>
      <c r="T9" s="192">
        <v>24</v>
      </c>
      <c r="U9" s="206">
        <v>675.1</v>
      </c>
      <c r="V9" s="192"/>
      <c r="W9" s="206"/>
      <c r="X9" s="192"/>
      <c r="Y9" s="206"/>
      <c r="Z9" s="192"/>
      <c r="AA9" s="206"/>
      <c r="AB9" s="192">
        <v>46</v>
      </c>
      <c r="AC9" s="206">
        <v>1071.5999999999999</v>
      </c>
      <c r="AD9" s="192">
        <v>23</v>
      </c>
      <c r="AE9" s="206">
        <v>819.6</v>
      </c>
      <c r="AF9" s="192"/>
      <c r="AG9" s="206"/>
      <c r="AH9" s="192"/>
      <c r="AI9" s="206"/>
      <c r="AJ9" s="192"/>
      <c r="AK9" s="206"/>
      <c r="AL9" s="192"/>
      <c r="AM9" s="206"/>
      <c r="AN9" s="192"/>
      <c r="AO9" s="206"/>
      <c r="AP9" s="192"/>
      <c r="AQ9" s="206"/>
      <c r="AR9" s="192"/>
      <c r="AS9" s="206"/>
      <c r="AT9" s="192"/>
      <c r="AU9" s="206"/>
      <c r="AV9" s="192"/>
      <c r="AW9" s="206"/>
      <c r="AX9" s="192"/>
      <c r="AY9" s="206"/>
      <c r="AZ9" s="192"/>
      <c r="BA9" s="206"/>
      <c r="BB9" s="192"/>
      <c r="BC9" s="206"/>
      <c r="BD9" s="192"/>
      <c r="BE9" s="206"/>
      <c r="BF9" s="192"/>
      <c r="BG9" s="206"/>
      <c r="BH9" s="192"/>
      <c r="BI9" s="206"/>
      <c r="BJ9" s="192"/>
      <c r="BK9" s="206"/>
      <c r="BL9" s="192"/>
      <c r="BM9" s="206"/>
      <c r="BN9" s="192"/>
      <c r="BO9" s="210"/>
      <c r="BP9" s="191">
        <f>SUMIF(F$8:BO$8,"個数",F9:BO9)</f>
        <v>93</v>
      </c>
      <c r="BQ9" s="210">
        <f>SUMIF(F$8:BO$8,"施工長",F9:BO9)</f>
        <v>2566.2999999999997</v>
      </c>
      <c r="BS9" s="136"/>
      <c r="BT9" s="83"/>
      <c r="BU9" s="82"/>
    </row>
    <row r="10" spans="1:77" s="135" customFormat="1">
      <c r="A10" s="176" t="s">
        <v>156</v>
      </c>
      <c r="B10" s="177"/>
      <c r="C10" s="178"/>
      <c r="D10" s="179"/>
      <c r="E10" s="180" t="s">
        <v>154</v>
      </c>
      <c r="F10" s="193"/>
      <c r="G10" s="207"/>
      <c r="H10" s="142"/>
      <c r="I10" s="207"/>
      <c r="J10" s="142"/>
      <c r="K10" s="207"/>
      <c r="L10" s="142"/>
      <c r="M10" s="207"/>
      <c r="N10" s="142"/>
      <c r="O10" s="207"/>
      <c r="P10" s="142"/>
      <c r="Q10" s="207"/>
      <c r="R10" s="142"/>
      <c r="S10" s="207"/>
      <c r="T10" s="142">
        <v>17</v>
      </c>
      <c r="U10" s="207">
        <v>39.799999999999997</v>
      </c>
      <c r="V10" s="142"/>
      <c r="W10" s="207"/>
      <c r="X10" s="142"/>
      <c r="Y10" s="207"/>
      <c r="Z10" s="142"/>
      <c r="AA10" s="207"/>
      <c r="AB10" s="142">
        <v>15</v>
      </c>
      <c r="AC10" s="207">
        <v>42</v>
      </c>
      <c r="AD10" s="142">
        <v>6</v>
      </c>
      <c r="AE10" s="207">
        <v>17.100000000000001</v>
      </c>
      <c r="AF10" s="142"/>
      <c r="AG10" s="207"/>
      <c r="AH10" s="142"/>
      <c r="AI10" s="207"/>
      <c r="AJ10" s="142"/>
      <c r="AK10" s="207"/>
      <c r="AL10" s="142"/>
      <c r="AM10" s="207"/>
      <c r="AN10" s="142"/>
      <c r="AO10" s="207"/>
      <c r="AP10" s="142"/>
      <c r="AQ10" s="207"/>
      <c r="AR10" s="142"/>
      <c r="AS10" s="207"/>
      <c r="AT10" s="142"/>
      <c r="AU10" s="207"/>
      <c r="AV10" s="142"/>
      <c r="AW10" s="207"/>
      <c r="AX10" s="142"/>
      <c r="AY10" s="207"/>
      <c r="AZ10" s="142"/>
      <c r="BA10" s="207"/>
      <c r="BB10" s="142"/>
      <c r="BC10" s="207"/>
      <c r="BD10" s="142"/>
      <c r="BE10" s="207"/>
      <c r="BF10" s="142"/>
      <c r="BG10" s="207"/>
      <c r="BH10" s="142"/>
      <c r="BI10" s="207"/>
      <c r="BJ10" s="142"/>
      <c r="BK10" s="207"/>
      <c r="BL10" s="142"/>
      <c r="BM10" s="207"/>
      <c r="BN10" s="142"/>
      <c r="BO10" s="211"/>
      <c r="BP10" s="193">
        <f>SUMIF(F$8:BO$8,"個数",F10:BO10)</f>
        <v>38</v>
      </c>
      <c r="BQ10" s="211">
        <f>SUMIF(F$8:BO$8,"施工長",F10:BO10)</f>
        <v>98.9</v>
      </c>
      <c r="BS10" s="136"/>
      <c r="BT10" s="83"/>
      <c r="BU10" s="82"/>
    </row>
    <row r="11" spans="1:77" s="135" customFormat="1">
      <c r="A11" s="176" t="s">
        <v>157</v>
      </c>
      <c r="B11" s="177"/>
      <c r="C11" s="178"/>
      <c r="D11" s="179"/>
      <c r="E11" s="180" t="s">
        <v>154</v>
      </c>
      <c r="F11" s="193"/>
      <c r="G11" s="207"/>
      <c r="H11" s="142"/>
      <c r="I11" s="207"/>
      <c r="J11" s="142"/>
      <c r="K11" s="207"/>
      <c r="L11" s="142"/>
      <c r="M11" s="207"/>
      <c r="N11" s="142"/>
      <c r="O11" s="207"/>
      <c r="P11" s="142"/>
      <c r="Q11" s="207"/>
      <c r="R11" s="142"/>
      <c r="S11" s="207"/>
      <c r="T11" s="142">
        <v>1</v>
      </c>
      <c r="U11" s="207">
        <v>10</v>
      </c>
      <c r="V11" s="142"/>
      <c r="W11" s="207"/>
      <c r="X11" s="142"/>
      <c r="Y11" s="207"/>
      <c r="Z11" s="142"/>
      <c r="AA11" s="207"/>
      <c r="AB11" s="142">
        <v>1</v>
      </c>
      <c r="AC11" s="207">
        <v>1</v>
      </c>
      <c r="AD11" s="142">
        <v>14</v>
      </c>
      <c r="AE11" s="207">
        <v>1314</v>
      </c>
      <c r="AF11" s="142"/>
      <c r="AG11" s="207"/>
      <c r="AH11" s="142"/>
      <c r="AI11" s="207"/>
      <c r="AJ11" s="142"/>
      <c r="AK11" s="207"/>
      <c r="AL11" s="142"/>
      <c r="AM11" s="207"/>
      <c r="AN11" s="142"/>
      <c r="AO11" s="207"/>
      <c r="AP11" s="142"/>
      <c r="AQ11" s="207"/>
      <c r="AR11" s="142"/>
      <c r="AS11" s="207"/>
      <c r="AT11" s="142"/>
      <c r="AU11" s="207"/>
      <c r="AV11" s="142"/>
      <c r="AW11" s="207"/>
      <c r="AX11" s="142"/>
      <c r="AY11" s="207"/>
      <c r="AZ11" s="142"/>
      <c r="BA11" s="207"/>
      <c r="BB11" s="142"/>
      <c r="BC11" s="207"/>
      <c r="BD11" s="142"/>
      <c r="BE11" s="207"/>
      <c r="BF11" s="142"/>
      <c r="BG11" s="207"/>
      <c r="BH11" s="142"/>
      <c r="BI11" s="207"/>
      <c r="BJ11" s="142"/>
      <c r="BK11" s="207"/>
      <c r="BL11" s="142"/>
      <c r="BM11" s="207"/>
      <c r="BN11" s="142"/>
      <c r="BO11" s="211"/>
      <c r="BP11" s="193">
        <f t="shared" ref="BP11:BP16" si="0">SUMIF(F$8:BO$8,"個数",F11:BO11)</f>
        <v>16</v>
      </c>
      <c r="BQ11" s="211">
        <f t="shared" ref="BQ11:BQ16" si="1">SUMIF(F$8:BO$8,"施工長",F11:BO11)</f>
        <v>1325</v>
      </c>
      <c r="BS11" s="136"/>
      <c r="BT11" s="83"/>
      <c r="BU11" s="82"/>
    </row>
    <row r="12" spans="1:77" s="135" customFormat="1">
      <c r="A12" s="176"/>
      <c r="B12" s="177"/>
      <c r="C12" s="178"/>
      <c r="D12" s="179"/>
      <c r="E12" s="180" t="s">
        <v>158</v>
      </c>
      <c r="F12" s="193"/>
      <c r="G12" s="207"/>
      <c r="H12" s="142"/>
      <c r="I12" s="207"/>
      <c r="J12" s="142"/>
      <c r="K12" s="207"/>
      <c r="L12" s="142"/>
      <c r="M12" s="207"/>
      <c r="N12" s="142"/>
      <c r="O12" s="207"/>
      <c r="P12" s="142"/>
      <c r="Q12" s="207"/>
      <c r="R12" s="142"/>
      <c r="S12" s="207"/>
      <c r="T12" s="142">
        <v>3</v>
      </c>
      <c r="U12" s="207">
        <v>1930</v>
      </c>
      <c r="V12" s="142"/>
      <c r="W12" s="207"/>
      <c r="X12" s="142"/>
      <c r="Y12" s="207"/>
      <c r="Z12" s="142"/>
      <c r="AA12" s="207"/>
      <c r="AB12" s="142"/>
      <c r="AC12" s="207"/>
      <c r="AD12" s="142">
        <v>1</v>
      </c>
      <c r="AE12" s="207">
        <v>12</v>
      </c>
      <c r="AF12" s="142"/>
      <c r="AG12" s="207"/>
      <c r="AH12" s="142"/>
      <c r="AI12" s="207"/>
      <c r="AJ12" s="142"/>
      <c r="AK12" s="207"/>
      <c r="AL12" s="142"/>
      <c r="AM12" s="207"/>
      <c r="AN12" s="142"/>
      <c r="AO12" s="207"/>
      <c r="AP12" s="142"/>
      <c r="AQ12" s="207"/>
      <c r="AR12" s="142"/>
      <c r="AS12" s="207"/>
      <c r="AT12" s="142"/>
      <c r="AU12" s="207"/>
      <c r="AV12" s="142"/>
      <c r="AW12" s="207"/>
      <c r="AX12" s="142"/>
      <c r="AY12" s="207"/>
      <c r="AZ12" s="142"/>
      <c r="BA12" s="207"/>
      <c r="BB12" s="142"/>
      <c r="BC12" s="207"/>
      <c r="BD12" s="142"/>
      <c r="BE12" s="207"/>
      <c r="BF12" s="142"/>
      <c r="BG12" s="207"/>
      <c r="BH12" s="142"/>
      <c r="BI12" s="207"/>
      <c r="BJ12" s="142"/>
      <c r="BK12" s="207"/>
      <c r="BL12" s="142"/>
      <c r="BM12" s="207"/>
      <c r="BN12" s="142"/>
      <c r="BO12" s="211"/>
      <c r="BP12" s="193">
        <f t="shared" si="0"/>
        <v>4</v>
      </c>
      <c r="BQ12" s="211">
        <f t="shared" si="1"/>
        <v>1942</v>
      </c>
      <c r="BS12" s="136"/>
      <c r="BT12" s="83"/>
      <c r="BU12" s="82"/>
    </row>
    <row r="13" spans="1:77" s="135" customFormat="1">
      <c r="A13" s="176" t="s">
        <v>159</v>
      </c>
      <c r="B13" s="177"/>
      <c r="C13" s="178"/>
      <c r="D13" s="179"/>
      <c r="E13" s="180" t="s">
        <v>154</v>
      </c>
      <c r="F13" s="193"/>
      <c r="G13" s="207"/>
      <c r="H13" s="142"/>
      <c r="I13" s="207"/>
      <c r="J13" s="142"/>
      <c r="K13" s="207"/>
      <c r="L13" s="142"/>
      <c r="M13" s="207"/>
      <c r="N13" s="142"/>
      <c r="O13" s="207"/>
      <c r="P13" s="142"/>
      <c r="Q13" s="207"/>
      <c r="R13" s="142"/>
      <c r="S13" s="207"/>
      <c r="T13" s="142">
        <v>64</v>
      </c>
      <c r="U13" s="207">
        <v>636</v>
      </c>
      <c r="V13" s="142"/>
      <c r="W13" s="207"/>
      <c r="X13" s="142"/>
      <c r="Y13" s="207"/>
      <c r="Z13" s="142"/>
      <c r="AA13" s="207"/>
      <c r="AB13" s="142">
        <v>96</v>
      </c>
      <c r="AC13" s="207">
        <v>983</v>
      </c>
      <c r="AD13" s="142">
        <v>47</v>
      </c>
      <c r="AE13" s="207">
        <v>477</v>
      </c>
      <c r="AF13" s="142"/>
      <c r="AG13" s="207"/>
      <c r="AH13" s="142"/>
      <c r="AI13" s="207"/>
      <c r="AJ13" s="142"/>
      <c r="AK13" s="207"/>
      <c r="AL13" s="142"/>
      <c r="AM13" s="207"/>
      <c r="AN13" s="142"/>
      <c r="AO13" s="207"/>
      <c r="AP13" s="142"/>
      <c r="AQ13" s="207"/>
      <c r="AR13" s="142"/>
      <c r="AS13" s="207"/>
      <c r="AT13" s="142"/>
      <c r="AU13" s="207"/>
      <c r="AV13" s="142"/>
      <c r="AW13" s="207"/>
      <c r="AX13" s="142"/>
      <c r="AY13" s="207"/>
      <c r="AZ13" s="142"/>
      <c r="BA13" s="207"/>
      <c r="BB13" s="142"/>
      <c r="BC13" s="207"/>
      <c r="BD13" s="142"/>
      <c r="BE13" s="207"/>
      <c r="BF13" s="142"/>
      <c r="BG13" s="207"/>
      <c r="BH13" s="142"/>
      <c r="BI13" s="207"/>
      <c r="BJ13" s="142"/>
      <c r="BK13" s="207"/>
      <c r="BL13" s="142"/>
      <c r="BM13" s="207"/>
      <c r="BN13" s="142"/>
      <c r="BO13" s="211"/>
      <c r="BP13" s="193">
        <f t="shared" si="0"/>
        <v>207</v>
      </c>
      <c r="BQ13" s="211">
        <f t="shared" si="1"/>
        <v>2096</v>
      </c>
      <c r="BS13" s="136"/>
      <c r="BT13" s="83"/>
      <c r="BU13" s="82"/>
    </row>
    <row r="14" spans="1:77" s="135" customFormat="1">
      <c r="A14" s="176"/>
      <c r="B14" s="177"/>
      <c r="C14" s="178"/>
      <c r="D14" s="179"/>
      <c r="E14" s="180" t="s">
        <v>158</v>
      </c>
      <c r="F14" s="193"/>
      <c r="G14" s="207"/>
      <c r="H14" s="142"/>
      <c r="I14" s="207"/>
      <c r="J14" s="142"/>
      <c r="K14" s="207"/>
      <c r="L14" s="142"/>
      <c r="M14" s="207"/>
      <c r="N14" s="142"/>
      <c r="O14" s="207"/>
      <c r="P14" s="142"/>
      <c r="Q14" s="207"/>
      <c r="R14" s="142"/>
      <c r="S14" s="207"/>
      <c r="T14" s="142">
        <v>4</v>
      </c>
      <c r="U14" s="207">
        <v>76</v>
      </c>
      <c r="V14" s="142"/>
      <c r="W14" s="207"/>
      <c r="X14" s="142"/>
      <c r="Y14" s="207"/>
      <c r="Z14" s="142"/>
      <c r="AA14" s="207"/>
      <c r="AB14" s="142"/>
      <c r="AC14" s="207"/>
      <c r="AD14" s="142"/>
      <c r="AE14" s="207"/>
      <c r="AF14" s="142"/>
      <c r="AG14" s="207"/>
      <c r="AH14" s="142"/>
      <c r="AI14" s="207"/>
      <c r="AJ14" s="142"/>
      <c r="AK14" s="207"/>
      <c r="AL14" s="142"/>
      <c r="AM14" s="207"/>
      <c r="AN14" s="142"/>
      <c r="AO14" s="207"/>
      <c r="AP14" s="142"/>
      <c r="AQ14" s="207"/>
      <c r="AR14" s="142"/>
      <c r="AS14" s="207"/>
      <c r="AT14" s="142"/>
      <c r="AU14" s="207"/>
      <c r="AV14" s="142"/>
      <c r="AW14" s="207"/>
      <c r="AX14" s="142"/>
      <c r="AY14" s="207"/>
      <c r="AZ14" s="142"/>
      <c r="BA14" s="207"/>
      <c r="BB14" s="142"/>
      <c r="BC14" s="207"/>
      <c r="BD14" s="142"/>
      <c r="BE14" s="207"/>
      <c r="BF14" s="142"/>
      <c r="BG14" s="207"/>
      <c r="BH14" s="142"/>
      <c r="BI14" s="207"/>
      <c r="BJ14" s="142"/>
      <c r="BK14" s="207"/>
      <c r="BL14" s="142"/>
      <c r="BM14" s="207"/>
      <c r="BN14" s="142"/>
      <c r="BO14" s="211"/>
      <c r="BP14" s="193">
        <f t="shared" si="0"/>
        <v>4</v>
      </c>
      <c r="BQ14" s="211">
        <f t="shared" si="1"/>
        <v>76</v>
      </c>
      <c r="BS14" s="136"/>
      <c r="BT14" s="83"/>
      <c r="BU14" s="82"/>
    </row>
    <row r="15" spans="1:77" s="135" customFormat="1">
      <c r="A15" s="176" t="s">
        <v>160</v>
      </c>
      <c r="B15" s="177"/>
      <c r="C15" s="178"/>
      <c r="D15" s="179"/>
      <c r="E15" s="180" t="s">
        <v>154</v>
      </c>
      <c r="F15" s="193"/>
      <c r="G15" s="207"/>
      <c r="H15" s="142"/>
      <c r="I15" s="207"/>
      <c r="J15" s="142"/>
      <c r="K15" s="207"/>
      <c r="L15" s="142"/>
      <c r="M15" s="207"/>
      <c r="N15" s="142"/>
      <c r="O15" s="207"/>
      <c r="P15" s="142"/>
      <c r="Q15" s="207"/>
      <c r="R15" s="142"/>
      <c r="S15" s="207"/>
      <c r="T15" s="142"/>
      <c r="U15" s="207"/>
      <c r="V15" s="142"/>
      <c r="W15" s="207"/>
      <c r="X15" s="142"/>
      <c r="Y15" s="207"/>
      <c r="Z15" s="142"/>
      <c r="AA15" s="207"/>
      <c r="AB15" s="142"/>
      <c r="AC15" s="207"/>
      <c r="AD15" s="142">
        <v>14</v>
      </c>
      <c r="AE15" s="207">
        <v>28</v>
      </c>
      <c r="AF15" s="142"/>
      <c r="AG15" s="207"/>
      <c r="AH15" s="142"/>
      <c r="AI15" s="207"/>
      <c r="AJ15" s="142"/>
      <c r="AK15" s="207"/>
      <c r="AL15" s="142"/>
      <c r="AM15" s="207"/>
      <c r="AN15" s="142"/>
      <c r="AO15" s="207"/>
      <c r="AP15" s="142"/>
      <c r="AQ15" s="207"/>
      <c r="AR15" s="142"/>
      <c r="AS15" s="207"/>
      <c r="AT15" s="142"/>
      <c r="AU15" s="207"/>
      <c r="AV15" s="142"/>
      <c r="AW15" s="207"/>
      <c r="AX15" s="142"/>
      <c r="AY15" s="207"/>
      <c r="AZ15" s="142"/>
      <c r="BA15" s="207"/>
      <c r="BB15" s="142"/>
      <c r="BC15" s="207"/>
      <c r="BD15" s="142"/>
      <c r="BE15" s="207"/>
      <c r="BF15" s="142"/>
      <c r="BG15" s="207"/>
      <c r="BH15" s="142"/>
      <c r="BI15" s="207"/>
      <c r="BJ15" s="142"/>
      <c r="BK15" s="207"/>
      <c r="BL15" s="142"/>
      <c r="BM15" s="207"/>
      <c r="BN15" s="142"/>
      <c r="BO15" s="211"/>
      <c r="BP15" s="193">
        <f t="shared" si="0"/>
        <v>14</v>
      </c>
      <c r="BQ15" s="211">
        <f t="shared" si="1"/>
        <v>28</v>
      </c>
      <c r="BS15" s="136"/>
      <c r="BT15" s="83"/>
      <c r="BU15" s="82"/>
    </row>
    <row r="16" spans="1:77" s="135" customFormat="1">
      <c r="A16" s="176" t="s">
        <v>162</v>
      </c>
      <c r="B16" s="177"/>
      <c r="C16" s="178"/>
      <c r="D16" s="179"/>
      <c r="E16" s="180"/>
      <c r="F16" s="193"/>
      <c r="G16" s="207"/>
      <c r="H16" s="142"/>
      <c r="I16" s="207"/>
      <c r="J16" s="142"/>
      <c r="K16" s="207"/>
      <c r="L16" s="142"/>
      <c r="M16" s="207"/>
      <c r="N16" s="142"/>
      <c r="O16" s="207"/>
      <c r="P16" s="142"/>
      <c r="Q16" s="207"/>
      <c r="R16" s="142"/>
      <c r="S16" s="207"/>
      <c r="T16" s="142">
        <v>22</v>
      </c>
      <c r="U16" s="207">
        <v>300.2</v>
      </c>
      <c r="V16" s="142"/>
      <c r="W16" s="207"/>
      <c r="X16" s="142"/>
      <c r="Y16" s="207"/>
      <c r="Z16" s="142"/>
      <c r="AA16" s="207"/>
      <c r="AB16" s="142">
        <v>36</v>
      </c>
      <c r="AC16" s="207">
        <v>364</v>
      </c>
      <c r="AD16" s="142">
        <v>5</v>
      </c>
      <c r="AE16" s="207">
        <v>127</v>
      </c>
      <c r="AF16" s="142"/>
      <c r="AG16" s="207"/>
      <c r="AH16" s="142"/>
      <c r="AI16" s="207"/>
      <c r="AJ16" s="142"/>
      <c r="AK16" s="207"/>
      <c r="AL16" s="142"/>
      <c r="AM16" s="207"/>
      <c r="AN16" s="142"/>
      <c r="AO16" s="207"/>
      <c r="AP16" s="142"/>
      <c r="AQ16" s="207"/>
      <c r="AR16" s="142"/>
      <c r="AS16" s="207"/>
      <c r="AT16" s="142"/>
      <c r="AU16" s="207"/>
      <c r="AV16" s="142"/>
      <c r="AW16" s="207"/>
      <c r="AX16" s="142"/>
      <c r="AY16" s="207"/>
      <c r="AZ16" s="142"/>
      <c r="BA16" s="207"/>
      <c r="BB16" s="142"/>
      <c r="BC16" s="207"/>
      <c r="BD16" s="142"/>
      <c r="BE16" s="207"/>
      <c r="BF16" s="142"/>
      <c r="BG16" s="207"/>
      <c r="BH16" s="142"/>
      <c r="BI16" s="207"/>
      <c r="BJ16" s="142"/>
      <c r="BK16" s="207"/>
      <c r="BL16" s="142"/>
      <c r="BM16" s="207"/>
      <c r="BN16" s="142"/>
      <c r="BO16" s="211"/>
      <c r="BP16" s="193">
        <f t="shared" si="0"/>
        <v>63</v>
      </c>
      <c r="BQ16" s="211">
        <f t="shared" si="1"/>
        <v>791.2</v>
      </c>
      <c r="BS16" s="136"/>
      <c r="BT16" s="83"/>
      <c r="BU16" s="82"/>
    </row>
    <row r="17" spans="1:80" s="66" customFormat="1" ht="11.4" thickBot="1">
      <c r="A17" s="96" t="s">
        <v>163</v>
      </c>
      <c r="B17" s="97"/>
      <c r="C17" s="98"/>
      <c r="D17" s="99"/>
      <c r="E17" s="155"/>
      <c r="F17" s="194"/>
      <c r="G17" s="208"/>
      <c r="H17" s="143"/>
      <c r="I17" s="208"/>
      <c r="J17" s="143"/>
      <c r="K17" s="208"/>
      <c r="L17" s="143"/>
      <c r="M17" s="208"/>
      <c r="N17" s="143"/>
      <c r="O17" s="208"/>
      <c r="P17" s="143"/>
      <c r="Q17" s="208"/>
      <c r="R17" s="143"/>
      <c r="S17" s="208"/>
      <c r="T17" s="143"/>
      <c r="U17" s="208"/>
      <c r="V17" s="143"/>
      <c r="W17" s="208"/>
      <c r="X17" s="143"/>
      <c r="Y17" s="208"/>
      <c r="Z17" s="143"/>
      <c r="AA17" s="208"/>
      <c r="AB17" s="143"/>
      <c r="AC17" s="208"/>
      <c r="AD17" s="143">
        <v>2</v>
      </c>
      <c r="AE17" s="208">
        <v>62.8</v>
      </c>
      <c r="AF17" s="143"/>
      <c r="AG17" s="208"/>
      <c r="AH17" s="143"/>
      <c r="AI17" s="208"/>
      <c r="AJ17" s="143"/>
      <c r="AK17" s="208"/>
      <c r="AL17" s="143"/>
      <c r="AM17" s="208"/>
      <c r="AN17" s="143"/>
      <c r="AO17" s="208"/>
      <c r="AP17" s="143"/>
      <c r="AQ17" s="208"/>
      <c r="AR17" s="143"/>
      <c r="AS17" s="208"/>
      <c r="AT17" s="143"/>
      <c r="AU17" s="208"/>
      <c r="AV17" s="143"/>
      <c r="AW17" s="208"/>
      <c r="AX17" s="143"/>
      <c r="AY17" s="208"/>
      <c r="AZ17" s="143"/>
      <c r="BA17" s="208"/>
      <c r="BB17" s="143"/>
      <c r="BC17" s="208"/>
      <c r="BD17" s="143"/>
      <c r="BE17" s="208"/>
      <c r="BF17" s="143"/>
      <c r="BG17" s="208"/>
      <c r="BH17" s="143"/>
      <c r="BI17" s="208"/>
      <c r="BJ17" s="143"/>
      <c r="BK17" s="208"/>
      <c r="BL17" s="143"/>
      <c r="BM17" s="208"/>
      <c r="BN17" s="143"/>
      <c r="BO17" s="212"/>
      <c r="BP17" s="194">
        <f>SUMIF(F$8:BO$8,"個数",F17:BO17)</f>
        <v>2</v>
      </c>
      <c r="BQ17" s="212">
        <f>SUMIF(F$8:BO$8,"施工長",F17:BO17)</f>
        <v>62.8</v>
      </c>
      <c r="BS17" s="67"/>
      <c r="BT17" s="83"/>
      <c r="BU17" s="82"/>
    </row>
    <row r="18" spans="1:80" s="105" customFormat="1" ht="13.8" thickBot="1">
      <c r="A18" s="100"/>
      <c r="B18" s="101"/>
      <c r="C18" s="101"/>
      <c r="D18" s="102"/>
      <c r="E18" s="156" t="s">
        <v>52</v>
      </c>
      <c r="F18" s="103">
        <f t="shared" ref="F18:AM18" si="2">SUM(F9:F17)</f>
        <v>0</v>
      </c>
      <c r="G18" s="209">
        <f t="shared" si="2"/>
        <v>0</v>
      </c>
      <c r="H18" s="104">
        <f t="shared" si="2"/>
        <v>0</v>
      </c>
      <c r="I18" s="209">
        <f t="shared" si="2"/>
        <v>0</v>
      </c>
      <c r="J18" s="104">
        <f t="shared" si="2"/>
        <v>0</v>
      </c>
      <c r="K18" s="209">
        <f t="shared" si="2"/>
        <v>0</v>
      </c>
      <c r="L18" s="104">
        <f t="shared" si="2"/>
        <v>0</v>
      </c>
      <c r="M18" s="209">
        <f t="shared" si="2"/>
        <v>0</v>
      </c>
      <c r="N18" s="104">
        <f t="shared" si="2"/>
        <v>0</v>
      </c>
      <c r="O18" s="209">
        <f t="shared" si="2"/>
        <v>0</v>
      </c>
      <c r="P18" s="104">
        <f t="shared" ref="P18:AA18" si="3">SUM(P9:P17)</f>
        <v>0</v>
      </c>
      <c r="Q18" s="209">
        <f t="shared" si="3"/>
        <v>0</v>
      </c>
      <c r="R18" s="104">
        <f t="shared" si="3"/>
        <v>0</v>
      </c>
      <c r="S18" s="209">
        <f t="shared" si="3"/>
        <v>0</v>
      </c>
      <c r="T18" s="104">
        <f t="shared" si="3"/>
        <v>135</v>
      </c>
      <c r="U18" s="209">
        <f t="shared" si="3"/>
        <v>3667.1</v>
      </c>
      <c r="V18" s="104">
        <f t="shared" si="3"/>
        <v>0</v>
      </c>
      <c r="W18" s="209">
        <f t="shared" si="3"/>
        <v>0</v>
      </c>
      <c r="X18" s="104">
        <f t="shared" si="3"/>
        <v>0</v>
      </c>
      <c r="Y18" s="209">
        <f t="shared" si="3"/>
        <v>0</v>
      </c>
      <c r="Z18" s="104">
        <f t="shared" si="3"/>
        <v>0</v>
      </c>
      <c r="AA18" s="209">
        <f t="shared" si="3"/>
        <v>0</v>
      </c>
      <c r="AB18" s="104">
        <f t="shared" si="2"/>
        <v>194</v>
      </c>
      <c r="AC18" s="209">
        <f t="shared" si="2"/>
        <v>2461.6</v>
      </c>
      <c r="AD18" s="104">
        <f>SUM(AD9:AD17)</f>
        <v>112</v>
      </c>
      <c r="AE18" s="209">
        <f>SUM(AE9:AE17)</f>
        <v>2857.5</v>
      </c>
      <c r="AF18" s="104">
        <f t="shared" si="2"/>
        <v>0</v>
      </c>
      <c r="AG18" s="209">
        <f t="shared" si="2"/>
        <v>0</v>
      </c>
      <c r="AH18" s="104">
        <f t="shared" si="2"/>
        <v>0</v>
      </c>
      <c r="AI18" s="209">
        <f t="shared" si="2"/>
        <v>0</v>
      </c>
      <c r="AJ18" s="104">
        <f>SUM(AJ9:AJ17)</f>
        <v>0</v>
      </c>
      <c r="AK18" s="209">
        <f>SUM(AK9:AK17)</f>
        <v>0</v>
      </c>
      <c r="AL18" s="104">
        <f t="shared" si="2"/>
        <v>0</v>
      </c>
      <c r="AM18" s="209">
        <f t="shared" si="2"/>
        <v>0</v>
      </c>
      <c r="AN18" s="104">
        <f t="shared" ref="AN18:AS18" si="4">SUM(AN9:AN17)</f>
        <v>0</v>
      </c>
      <c r="AO18" s="209">
        <f t="shared" si="4"/>
        <v>0</v>
      </c>
      <c r="AP18" s="104">
        <f t="shared" si="4"/>
        <v>0</v>
      </c>
      <c r="AQ18" s="209">
        <f t="shared" si="4"/>
        <v>0</v>
      </c>
      <c r="AR18" s="104">
        <f t="shared" si="4"/>
        <v>0</v>
      </c>
      <c r="AS18" s="209">
        <f t="shared" si="4"/>
        <v>0</v>
      </c>
      <c r="AT18" s="104">
        <f t="shared" ref="AT18:BN18" si="5">SUM(AT9:AT17)</f>
        <v>0</v>
      </c>
      <c r="AU18" s="209">
        <f t="shared" si="5"/>
        <v>0</v>
      </c>
      <c r="AV18" s="104">
        <f t="shared" si="5"/>
        <v>0</v>
      </c>
      <c r="AW18" s="209">
        <f t="shared" si="5"/>
        <v>0</v>
      </c>
      <c r="AX18" s="104">
        <f t="shared" si="5"/>
        <v>0</v>
      </c>
      <c r="AY18" s="209">
        <f t="shared" si="5"/>
        <v>0</v>
      </c>
      <c r="AZ18" s="104">
        <f t="shared" si="5"/>
        <v>0</v>
      </c>
      <c r="BA18" s="209">
        <f t="shared" si="5"/>
        <v>0</v>
      </c>
      <c r="BB18" s="104">
        <f>SUM(BB9:BB17)</f>
        <v>0</v>
      </c>
      <c r="BC18" s="209">
        <f>SUM(BC9:BC17)</f>
        <v>0</v>
      </c>
      <c r="BD18" s="104">
        <f t="shared" si="5"/>
        <v>0</v>
      </c>
      <c r="BE18" s="209">
        <f t="shared" si="5"/>
        <v>0</v>
      </c>
      <c r="BF18" s="104">
        <f>SUM(BF9:BF17)</f>
        <v>0</v>
      </c>
      <c r="BG18" s="209">
        <f>SUM(BG9:BG17)</f>
        <v>0</v>
      </c>
      <c r="BH18" s="104">
        <f t="shared" si="5"/>
        <v>0</v>
      </c>
      <c r="BI18" s="209">
        <f t="shared" si="5"/>
        <v>0</v>
      </c>
      <c r="BJ18" s="104">
        <f t="shared" si="5"/>
        <v>0</v>
      </c>
      <c r="BK18" s="209">
        <f t="shared" si="5"/>
        <v>0</v>
      </c>
      <c r="BL18" s="104">
        <f>SUM(BL9:BL17)</f>
        <v>0</v>
      </c>
      <c r="BM18" s="209">
        <f>SUM(BM9:BM17)</f>
        <v>0</v>
      </c>
      <c r="BN18" s="104">
        <f t="shared" si="5"/>
        <v>0</v>
      </c>
      <c r="BO18" s="213">
        <f>SUM(BO9:BO17)</f>
        <v>0</v>
      </c>
      <c r="BP18" s="103">
        <f>SUMIF(F$8:BO$8,"個数",F18:BO18)</f>
        <v>441</v>
      </c>
      <c r="BQ18" s="214">
        <f>SUMIF(F$8:BO$8,"施工長",F18:BO18)</f>
        <v>8986.2000000000007</v>
      </c>
      <c r="BS18" s="106"/>
      <c r="BT18"/>
      <c r="BU18"/>
    </row>
    <row r="19" spans="1:80" ht="11.4" customHeight="1">
      <c r="BT19"/>
      <c r="BU19"/>
      <c r="CB19" s="107"/>
    </row>
    <row r="20" spans="1:80" ht="11.4" customHeight="1">
      <c r="D20" s="108"/>
      <c r="E20" s="109"/>
      <c r="BT20"/>
      <c r="BU20"/>
      <c r="CB20" s="107"/>
    </row>
    <row r="21" spans="1:80" ht="11.4" customHeight="1"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T21"/>
      <c r="BU21"/>
      <c r="CB21" s="111"/>
    </row>
    <row r="22" spans="1:80" ht="11.4" customHeight="1">
      <c r="BT22"/>
      <c r="BU22"/>
      <c r="CB22" s="107"/>
    </row>
    <row r="23" spans="1:80" ht="11.4" customHeight="1">
      <c r="BT23"/>
      <c r="BU23"/>
      <c r="CB23" s="107"/>
    </row>
    <row r="24" spans="1:80" ht="11.4" customHeight="1">
      <c r="BT24"/>
      <c r="BU24"/>
      <c r="CB24" s="107"/>
    </row>
    <row r="25" spans="1:80" ht="11.4" customHeight="1">
      <c r="BT25"/>
      <c r="BU25"/>
    </row>
    <row r="26" spans="1:80" ht="11.4" customHeight="1">
      <c r="BT26"/>
      <c r="BU26"/>
    </row>
    <row r="27" spans="1:80" ht="11.4" customHeight="1">
      <c r="B27" s="112"/>
      <c r="C27" s="113"/>
      <c r="BT27"/>
      <c r="BU27"/>
    </row>
    <row r="28" spans="1:80" ht="13.2">
      <c r="BT28"/>
      <c r="BU28"/>
    </row>
    <row r="29" spans="1:80" ht="13.2">
      <c r="BT29"/>
      <c r="BU29"/>
    </row>
    <row r="30" spans="1:80" ht="13.2">
      <c r="BT30"/>
      <c r="BU30"/>
    </row>
    <row r="31" spans="1:80" ht="13.2">
      <c r="BT31"/>
      <c r="BU31"/>
    </row>
    <row r="32" spans="1:80" ht="13.2">
      <c r="BT32"/>
      <c r="BU32"/>
    </row>
    <row r="33" spans="72:73" ht="13.2">
      <c r="BT33"/>
      <c r="BU33"/>
    </row>
    <row r="34" spans="72:73" ht="13.2">
      <c r="BT34"/>
      <c r="BU34"/>
    </row>
    <row r="35" spans="72:73" ht="13.2">
      <c r="BT35"/>
      <c r="BU35"/>
    </row>
    <row r="36" spans="72:73" ht="13.2">
      <c r="BT36"/>
      <c r="BU36"/>
    </row>
    <row r="37" spans="72:73" ht="13.2">
      <c r="BT37"/>
      <c r="BU37"/>
    </row>
    <row r="38" spans="72:73" ht="13.2">
      <c r="BT38"/>
      <c r="BU38"/>
    </row>
    <row r="39" spans="72:73" ht="13.2">
      <c r="BT39"/>
      <c r="BU39"/>
    </row>
    <row r="40" spans="72:73" ht="13.2">
      <c r="BT40"/>
      <c r="BU40"/>
    </row>
    <row r="41" spans="72:73" ht="13.2">
      <c r="BT41"/>
      <c r="BU41"/>
    </row>
    <row r="42" spans="72:73" ht="13.2">
      <c r="BT42"/>
      <c r="BU42"/>
    </row>
    <row r="43" spans="72:73" ht="13.2">
      <c r="BT43"/>
      <c r="BU43"/>
    </row>
    <row r="44" spans="72:73" ht="13.2">
      <c r="BT44"/>
      <c r="BU44"/>
    </row>
    <row r="45" spans="72:73" ht="13.2">
      <c r="BT45"/>
      <c r="BU45"/>
    </row>
    <row r="46" spans="72:73" ht="13.2">
      <c r="BT46"/>
      <c r="BU46"/>
    </row>
    <row r="47" spans="72:73" ht="13.2">
      <c r="BT47"/>
      <c r="BU47"/>
    </row>
    <row r="48" spans="72:73" ht="13.2">
      <c r="BT48"/>
      <c r="BU48"/>
    </row>
    <row r="49" spans="72:73" ht="13.2">
      <c r="BT49"/>
      <c r="BU49"/>
    </row>
    <row r="50" spans="72:73" ht="13.2">
      <c r="BT50"/>
      <c r="BU50"/>
    </row>
    <row r="51" spans="72:73" ht="13.2">
      <c r="BT51"/>
      <c r="BU51"/>
    </row>
    <row r="52" spans="72:73" ht="13.2">
      <c r="BT52"/>
      <c r="BU52"/>
    </row>
    <row r="53" spans="72:73" ht="13.2">
      <c r="BT53"/>
      <c r="BU53"/>
    </row>
    <row r="54" spans="72:73" ht="13.2">
      <c r="BT54"/>
      <c r="BU54"/>
    </row>
  </sheetData>
  <mergeCells count="68">
    <mergeCell ref="BL7:BM7"/>
    <mergeCell ref="V7:W7"/>
    <mergeCell ref="J6:K6"/>
    <mergeCell ref="H7:I7"/>
    <mergeCell ref="J7:K7"/>
    <mergeCell ref="N6:O6"/>
    <mergeCell ref="N7:O7"/>
    <mergeCell ref="R6:S6"/>
    <mergeCell ref="BD7:BE7"/>
    <mergeCell ref="AN6:AO6"/>
    <mergeCell ref="AR6:AS6"/>
    <mergeCell ref="AF6:AG6"/>
    <mergeCell ref="AF7:AG7"/>
    <mergeCell ref="AH6:AI6"/>
    <mergeCell ref="AH7:AI7"/>
    <mergeCell ref="AP6:AQ6"/>
    <mergeCell ref="AL7:AM7"/>
    <mergeCell ref="AJ7:AK7"/>
    <mergeCell ref="R7:S7"/>
    <mergeCell ref="T7:U7"/>
    <mergeCell ref="BF7:BG7"/>
    <mergeCell ref="AZ7:BA7"/>
    <mergeCell ref="AV7:AW7"/>
    <mergeCell ref="AX7:AY7"/>
    <mergeCell ref="AP7:AQ7"/>
    <mergeCell ref="AB7:AC7"/>
    <mergeCell ref="AD7:AE7"/>
    <mergeCell ref="BB7:BC7"/>
    <mergeCell ref="AT7:AU7"/>
    <mergeCell ref="AN7:AO7"/>
    <mergeCell ref="A1:BQ1"/>
    <mergeCell ref="F5:BQ5"/>
    <mergeCell ref="BN7:BO7"/>
    <mergeCell ref="BP7:BQ7"/>
    <mergeCell ref="A7:E7"/>
    <mergeCell ref="F7:G7"/>
    <mergeCell ref="BJ7:BK7"/>
    <mergeCell ref="BH7:BI7"/>
    <mergeCell ref="L7:M7"/>
    <mergeCell ref="AR7:AS7"/>
    <mergeCell ref="P7:Q7"/>
    <mergeCell ref="Z6:AA6"/>
    <mergeCell ref="Z7:AA7"/>
    <mergeCell ref="X6:Y6"/>
    <mergeCell ref="X7:Y7"/>
    <mergeCell ref="AL6:AM6"/>
    <mergeCell ref="BP6:BQ6"/>
    <mergeCell ref="L6:M6"/>
    <mergeCell ref="H6:I6"/>
    <mergeCell ref="T6:U6"/>
    <mergeCell ref="V6:W6"/>
    <mergeCell ref="BL6:BM6"/>
    <mergeCell ref="AB6:AC6"/>
    <mergeCell ref="AJ6:AK6"/>
    <mergeCell ref="AV6:AW6"/>
    <mergeCell ref="AX6:AY6"/>
    <mergeCell ref="P6:Q6"/>
    <mergeCell ref="BF6:BG6"/>
    <mergeCell ref="AD6:AE6"/>
    <mergeCell ref="BB6:BC6"/>
    <mergeCell ref="AT6:AU6"/>
    <mergeCell ref="BD6:BE6"/>
    <mergeCell ref="A5:E6"/>
    <mergeCell ref="F6:G6"/>
    <mergeCell ref="BJ6:BK6"/>
    <mergeCell ref="BH6:BI6"/>
    <mergeCell ref="BN6:BO6"/>
    <mergeCell ref="AZ6:BA6"/>
  </mergeCells>
  <phoneticPr fontId="2"/>
  <conditionalFormatting sqref="A9:BP10 A17:BP17">
    <cfRule type="expression" dxfId="7" priority="2" stopIfTrue="1">
      <formula>$A9="消去"</formula>
    </cfRule>
  </conditionalFormatting>
  <conditionalFormatting sqref="A11:BP16">
    <cfRule type="expression" dxfId="6" priority="1" stopIfTrue="1">
      <formula>$A11="消去"</formula>
    </cfRule>
  </conditionalFormatting>
  <pageMargins left="0.75" right="0.75" top="1" bottom="1" header="0.51200000000000001" footer="0.51200000000000001"/>
  <pageSetup paperSize="9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9"/>
  <sheetViews>
    <sheetView showZeros="0" view="pageBreakPreview" zoomScaleNormal="100" workbookViewId="0"/>
  </sheetViews>
  <sheetFormatPr defaultColWidth="9" defaultRowHeight="13.2"/>
  <cols>
    <col min="1" max="1" width="17.109375" style="115" customWidth="1"/>
    <col min="2" max="2" width="5.21875" style="115" bestFit="1" customWidth="1"/>
    <col min="3" max="3" width="9" style="115"/>
    <col min="4" max="4" width="25.6640625" style="116" customWidth="1"/>
    <col min="5" max="5" width="13.44140625" style="115" customWidth="1"/>
    <col min="6" max="6" width="3.44140625" style="115" bestFit="1" customWidth="1"/>
    <col min="7" max="9" width="10.6640625" style="115" customWidth="1"/>
    <col min="10" max="10" width="22.44140625" style="116" customWidth="1"/>
    <col min="11" max="12" width="33.33203125" style="115" customWidth="1"/>
    <col min="13" max="13" width="100.6640625" style="116" customWidth="1"/>
    <col min="14" max="16384" width="9" style="115"/>
  </cols>
  <sheetData>
    <row r="1" spans="1:14" ht="19.8" thickBot="1">
      <c r="A1" s="114" t="s">
        <v>63</v>
      </c>
      <c r="B1" s="114"/>
      <c r="C1" s="115" t="str">
        <f>"("&amp;表紙等_署用!H1&amp;")"</f>
        <v>(№ 8-11)</v>
      </c>
      <c r="J1" s="117" t="s">
        <v>142</v>
      </c>
      <c r="K1" s="294" t="s">
        <v>141</v>
      </c>
      <c r="L1" s="294"/>
      <c r="M1" s="294"/>
    </row>
    <row r="2" spans="1:14">
      <c r="A2" s="307" t="s">
        <v>65</v>
      </c>
      <c r="B2" s="310" t="s">
        <v>66</v>
      </c>
      <c r="C2" s="301" t="s">
        <v>67</v>
      </c>
      <c r="D2" s="291" t="s">
        <v>68</v>
      </c>
      <c r="E2" s="120" t="s">
        <v>69</v>
      </c>
      <c r="F2" s="121"/>
      <c r="G2" s="301" t="s">
        <v>39</v>
      </c>
      <c r="H2" s="301"/>
      <c r="I2" s="301"/>
      <c r="J2" s="302"/>
      <c r="K2" s="307" t="s">
        <v>65</v>
      </c>
      <c r="L2" s="301" t="s">
        <v>67</v>
      </c>
      <c r="M2" s="291" t="s">
        <v>68</v>
      </c>
    </row>
    <row r="3" spans="1:14">
      <c r="A3" s="308"/>
      <c r="B3" s="311"/>
      <c r="C3" s="313"/>
      <c r="D3" s="292"/>
      <c r="E3" s="292" t="s">
        <v>70</v>
      </c>
      <c r="F3" s="303" t="s">
        <v>71</v>
      </c>
      <c r="G3" s="162"/>
      <c r="H3" s="163"/>
      <c r="I3" s="162"/>
      <c r="J3" s="305" t="s">
        <v>72</v>
      </c>
      <c r="K3" s="308"/>
      <c r="L3" s="313"/>
      <c r="M3" s="292"/>
    </row>
    <row r="4" spans="1:14" ht="13.8" thickBot="1">
      <c r="A4" s="309"/>
      <c r="B4" s="312"/>
      <c r="C4" s="314"/>
      <c r="D4" s="293"/>
      <c r="E4" s="293"/>
      <c r="F4" s="304"/>
      <c r="G4" s="125"/>
      <c r="H4" s="126"/>
      <c r="I4" s="125"/>
      <c r="J4" s="306"/>
      <c r="K4" s="309"/>
      <c r="L4" s="314"/>
      <c r="M4" s="293"/>
    </row>
    <row r="5" spans="1:14">
      <c r="A5" s="184">
        <f>K5</f>
        <v>0</v>
      </c>
      <c r="B5" s="119" t="str">
        <f>IF(A5="〃","〃","新規")</f>
        <v>新規</v>
      </c>
      <c r="C5" s="119">
        <f>L5</f>
        <v>0</v>
      </c>
      <c r="D5" s="119">
        <f>M5</f>
        <v>0</v>
      </c>
      <c r="E5" s="119"/>
      <c r="F5" s="119"/>
      <c r="G5" s="119"/>
      <c r="H5" s="119"/>
      <c r="I5" s="119"/>
      <c r="J5" s="127"/>
      <c r="K5" s="118"/>
      <c r="L5" s="119"/>
      <c r="M5" s="119"/>
      <c r="N5" s="115" t="str">
        <f>ASC(J5)</f>
        <v/>
      </c>
    </row>
    <row r="6" spans="1:14">
      <c r="A6" s="128" t="str">
        <f ca="1">IF(OFFSET(K6,-1,)=K6,"〃",K6)</f>
        <v>〃</v>
      </c>
      <c r="B6" s="122" t="str">
        <f ca="1">IF(A6="〃","〃","新規")</f>
        <v>〃</v>
      </c>
      <c r="C6" s="122" t="str">
        <f ca="1">IF(OFFSET(L6,-1,)=L6,"〃",L6)</f>
        <v>〃</v>
      </c>
      <c r="D6" s="122" t="str">
        <f ca="1">IF(OFFSET(M6,-1,)=M6,"〃",M6)</f>
        <v>〃</v>
      </c>
      <c r="E6" s="122"/>
      <c r="F6" s="122"/>
      <c r="G6" s="122"/>
      <c r="H6" s="122"/>
      <c r="I6" s="122"/>
      <c r="J6" s="129"/>
      <c r="K6" s="128"/>
      <c r="L6" s="122"/>
      <c r="M6" s="122"/>
      <c r="N6" s="115" t="str">
        <f>ASC(J6)</f>
        <v/>
      </c>
    </row>
    <row r="7" spans="1:14" ht="13.8" thickBot="1">
      <c r="A7" s="182" t="str">
        <f ca="1">IF(OFFSET(K7,-1,)=K7,"〃",K7)</f>
        <v>〃</v>
      </c>
      <c r="B7" s="181" t="str">
        <f ca="1">IF(A7="〃","〃","新規")</f>
        <v>〃</v>
      </c>
      <c r="C7" s="181" t="str">
        <f ca="1">IF(OFFSET(L7,-1,)=L7,"〃",L7)</f>
        <v>〃</v>
      </c>
      <c r="D7" s="181" t="str">
        <f ca="1">IF(OFFSET(M7,-1,)=M7,"〃",M7)</f>
        <v>〃</v>
      </c>
      <c r="E7" s="181"/>
      <c r="F7" s="181"/>
      <c r="G7" s="181"/>
      <c r="H7" s="181"/>
      <c r="I7" s="181"/>
      <c r="J7" s="183"/>
      <c r="K7" s="128"/>
      <c r="L7" s="122"/>
      <c r="M7" s="122"/>
      <c r="N7" s="115" t="str">
        <f>ASC(J7)</f>
        <v/>
      </c>
    </row>
    <row r="8" spans="1:14" ht="17.25" customHeight="1">
      <c r="A8" s="295" t="str">
        <f>警察署名</f>
        <v>凸凹</v>
      </c>
      <c r="B8" s="296"/>
      <c r="C8" s="296"/>
      <c r="D8" s="299" t="s">
        <v>73</v>
      </c>
      <c r="E8" s="149"/>
      <c r="F8" s="150"/>
      <c r="G8" s="151">
        <f>IF(ISERROR(FIND("図示", G3)), IF(ISERROR(FIND("削除", G3)), SUMPRODUCT((ISNUMBER(FIND("横断歩道　実線",$E5:$E7)))*(G5:G7&lt;&gt;""), $F5:$F7), 0), SUMIF(G5:G7,"&gt;0",$F5:$F7))</f>
        <v>0</v>
      </c>
      <c r="H8" s="151">
        <f>IF(ISERROR(FIND("図示", H3)), IF(ISERROR(FIND("削除", H3)), SUMPRODUCT((ISNUMBER(FIND("横断歩道　実線",$E5:$E7)))*(H5:H7&lt;&gt;""), $F5:$F7), 0), SUMIF(H5:H7,"&gt;0",$F5:$F7))</f>
        <v>0</v>
      </c>
      <c r="I8" s="151">
        <f>IF(ISERROR(FIND("図示", I3)), IF(ISERROR(FIND("削除", I3)), SUMPRODUCT((ISNUMBER(FIND("横断歩道　実線",$E5:$E7)))*(I5:I7&lt;&gt;""), $F5:$F7), 0), SUMIF(I5:I7,"&gt;0",$F5:$F7))</f>
        <v>0</v>
      </c>
      <c r="J8" s="131"/>
    </row>
    <row r="9" spans="1:14" ht="18" customHeight="1" thickBot="1">
      <c r="A9" s="297"/>
      <c r="B9" s="298"/>
      <c r="C9" s="298"/>
      <c r="D9" s="300"/>
      <c r="E9" s="152"/>
      <c r="F9" s="153"/>
      <c r="G9" s="154">
        <f>SUM(G5:G7)</f>
        <v>0</v>
      </c>
      <c r="H9" s="154">
        <f>SUM(H5:H7)</f>
        <v>0</v>
      </c>
      <c r="I9" s="154">
        <f>SUM(I5:I7)</f>
        <v>0</v>
      </c>
      <c r="J9" s="132"/>
    </row>
  </sheetData>
  <mergeCells count="14">
    <mergeCell ref="M2:M4"/>
    <mergeCell ref="K1:M1"/>
    <mergeCell ref="A8:C9"/>
    <mergeCell ref="D8:D9"/>
    <mergeCell ref="G2:J2"/>
    <mergeCell ref="E3:E4"/>
    <mergeCell ref="F3:F4"/>
    <mergeCell ref="J3:J4"/>
    <mergeCell ref="A2:A4"/>
    <mergeCell ref="B2:B4"/>
    <mergeCell ref="C2:C4"/>
    <mergeCell ref="D2:D4"/>
    <mergeCell ref="K2:K4"/>
    <mergeCell ref="L2:L4"/>
  </mergeCells>
  <phoneticPr fontId="2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1"/>
  <sheetViews>
    <sheetView showZeros="0" view="pageBreakPreview" zoomScaleNormal="100" workbookViewId="0"/>
  </sheetViews>
  <sheetFormatPr defaultColWidth="9" defaultRowHeight="13.2"/>
  <cols>
    <col min="1" max="1" width="22.33203125" style="115" customWidth="1"/>
    <col min="2" max="2" width="9" style="115"/>
    <col min="3" max="3" width="25.6640625" style="116" customWidth="1"/>
    <col min="4" max="4" width="13.44140625" style="115" customWidth="1"/>
    <col min="5" max="5" width="3.44140625" style="115" bestFit="1" customWidth="1"/>
    <col min="6" max="8" width="10.6640625" style="115" customWidth="1"/>
    <col min="9" max="9" width="22.44140625" style="116" customWidth="1"/>
    <col min="10" max="11" width="37.33203125" style="115" customWidth="1"/>
    <col min="12" max="12" width="100.6640625" style="116" customWidth="1"/>
    <col min="13" max="16384" width="9" style="115"/>
  </cols>
  <sheetData>
    <row r="1" spans="1:13" ht="19.8" thickBot="1">
      <c r="A1" s="114" t="s">
        <v>74</v>
      </c>
      <c r="B1" s="115" t="str">
        <f>"("&amp;表紙等_署用!H1&amp;")"</f>
        <v>(№ 8-11)</v>
      </c>
      <c r="I1" s="117" t="s">
        <v>142</v>
      </c>
      <c r="J1" s="294" t="s">
        <v>141</v>
      </c>
      <c r="K1" s="294"/>
      <c r="L1" s="294"/>
    </row>
    <row r="2" spans="1:13">
      <c r="A2" s="317" t="s">
        <v>75</v>
      </c>
      <c r="B2" s="301" t="s">
        <v>67</v>
      </c>
      <c r="C2" s="291" t="s">
        <v>68</v>
      </c>
      <c r="D2" s="120" t="s">
        <v>69</v>
      </c>
      <c r="E2" s="121"/>
      <c r="F2" s="301" t="s">
        <v>39</v>
      </c>
      <c r="G2" s="301"/>
      <c r="H2" s="301"/>
      <c r="I2" s="302"/>
      <c r="J2" s="317" t="s">
        <v>75</v>
      </c>
      <c r="K2" s="301" t="s">
        <v>67</v>
      </c>
      <c r="L2" s="291" t="s">
        <v>68</v>
      </c>
    </row>
    <row r="3" spans="1:13">
      <c r="A3" s="318"/>
      <c r="B3" s="313"/>
      <c r="C3" s="292"/>
      <c r="D3" s="292" t="s">
        <v>70</v>
      </c>
      <c r="E3" s="303" t="s">
        <v>71</v>
      </c>
      <c r="F3" s="123"/>
      <c r="G3" s="124"/>
      <c r="H3" s="123"/>
      <c r="I3" s="305" t="s">
        <v>72</v>
      </c>
      <c r="J3" s="318"/>
      <c r="K3" s="313"/>
      <c r="L3" s="292"/>
    </row>
    <row r="4" spans="1:13" ht="13.8" thickBot="1">
      <c r="A4" s="319"/>
      <c r="B4" s="314"/>
      <c r="C4" s="293"/>
      <c r="D4" s="293"/>
      <c r="E4" s="304"/>
      <c r="F4" s="125"/>
      <c r="G4" s="126"/>
      <c r="H4" s="125"/>
      <c r="I4" s="306"/>
      <c r="J4" s="319"/>
      <c r="K4" s="314"/>
      <c r="L4" s="293"/>
    </row>
    <row r="5" spans="1:13">
      <c r="A5" s="118">
        <f>J5</f>
        <v>0</v>
      </c>
      <c r="B5" s="119">
        <f>K5</f>
        <v>0</v>
      </c>
      <c r="C5" s="119">
        <f>L5</f>
        <v>0</v>
      </c>
      <c r="D5" s="119"/>
      <c r="E5" s="119"/>
      <c r="F5" s="119"/>
      <c r="G5" s="119"/>
      <c r="H5" s="119"/>
      <c r="I5" s="127"/>
      <c r="J5" s="118"/>
      <c r="K5" s="119"/>
      <c r="L5" s="119"/>
      <c r="M5" s="115" t="str">
        <f>ASC(I5)</f>
        <v/>
      </c>
    </row>
    <row r="6" spans="1:13">
      <c r="A6" s="128" t="str">
        <f t="shared" ref="A6:C7" ca="1" si="0">IF(OFFSET(J6,-1,)=J6,"〃",J6)</f>
        <v>〃</v>
      </c>
      <c r="B6" s="122" t="str">
        <f t="shared" ca="1" si="0"/>
        <v>〃</v>
      </c>
      <c r="C6" s="122" t="str">
        <f t="shared" ca="1" si="0"/>
        <v>〃</v>
      </c>
      <c r="D6" s="122"/>
      <c r="E6" s="122"/>
      <c r="F6" s="122"/>
      <c r="G6" s="122"/>
      <c r="H6" s="122"/>
      <c r="I6" s="129"/>
      <c r="J6" s="128"/>
      <c r="K6" s="122"/>
      <c r="L6" s="122"/>
      <c r="M6" s="115" t="str">
        <f>ASC(I6)</f>
        <v/>
      </c>
    </row>
    <row r="7" spans="1:13" ht="13.8" thickBot="1">
      <c r="A7" s="128" t="str">
        <f t="shared" ca="1" si="0"/>
        <v>〃</v>
      </c>
      <c r="B7" s="122" t="str">
        <f t="shared" ca="1" si="0"/>
        <v>〃</v>
      </c>
      <c r="C7" s="122" t="str">
        <f t="shared" ca="1" si="0"/>
        <v>〃</v>
      </c>
      <c r="D7" s="123"/>
      <c r="E7" s="123"/>
      <c r="F7" s="123"/>
      <c r="G7" s="123"/>
      <c r="H7" s="123"/>
      <c r="I7" s="130"/>
      <c r="J7" s="148"/>
      <c r="K7" s="123"/>
      <c r="L7" s="123"/>
      <c r="M7" s="115" t="str">
        <f>ASC(I7)</f>
        <v/>
      </c>
    </row>
    <row r="8" spans="1:13" ht="16.2">
      <c r="A8" s="295" t="str">
        <f>警察署名</f>
        <v>凸凹</v>
      </c>
      <c r="B8" s="296"/>
      <c r="C8" s="299" t="s">
        <v>76</v>
      </c>
      <c r="D8" s="149"/>
      <c r="E8" s="150"/>
      <c r="F8" s="151">
        <f>IF(ISERROR(FIND("図示", F3)), IF(ISERROR(FIND("削除", F3)), SUMPRODUCT((ISNUMBER(FIND("横断歩道　実線",$D5:$D7)))*(F5:F7&lt;&gt;""), $E5:$E7), 0), SUMIF(F5:F7,"&gt;0",$E5:$E7))</f>
        <v>0</v>
      </c>
      <c r="G8" s="151">
        <f>IF(ISERROR(FIND("図示", G3)), IF(ISERROR(FIND("削除", G3)), SUMPRODUCT((ISNUMBER(FIND("横断歩道　実線",$D5:$D7)))*(G5:G7&lt;&gt;""), $E5:$E7), 0), SUMIF(G5:G7,"&gt;0",$E5:$E7))</f>
        <v>0</v>
      </c>
      <c r="H8" s="151">
        <f>IF(ISERROR(FIND("図示", H3)), IF(ISERROR(FIND("削除", H3)), SUMPRODUCT((ISNUMBER(FIND("横断歩道　実線",$D5:$D7)))*(H5:H7&lt;&gt;""), $E5:$E7), 0), SUMIF(H5:H7,"&gt;0",$E5:$E7))</f>
        <v>0</v>
      </c>
      <c r="I8" s="131"/>
      <c r="J8" s="295"/>
      <c r="K8" s="296"/>
      <c r="L8" s="299"/>
    </row>
    <row r="9" spans="1:13" ht="16.8" thickBot="1">
      <c r="A9" s="297"/>
      <c r="B9" s="298"/>
      <c r="C9" s="300"/>
      <c r="D9" s="152"/>
      <c r="E9" s="153"/>
      <c r="F9" s="154">
        <f>SUM(F5:F7)</f>
        <v>0</v>
      </c>
      <c r="G9" s="154">
        <f>SUM(G5:G7)</f>
        <v>0</v>
      </c>
      <c r="H9" s="154">
        <f>SUM(H5:H7)</f>
        <v>0</v>
      </c>
      <c r="I9" s="132"/>
      <c r="J9" s="315"/>
      <c r="K9" s="316"/>
      <c r="L9" s="320"/>
    </row>
    <row r="10" spans="1:13" ht="16.2">
      <c r="A10" s="295" t="str">
        <f>警察署名</f>
        <v>凸凹</v>
      </c>
      <c r="B10" s="296"/>
      <c r="C10" s="299" t="s">
        <v>77</v>
      </c>
      <c r="D10" s="149">
        <f>場所表_新規!新規合計+更新合計</f>
        <v>0</v>
      </c>
      <c r="E10" s="150"/>
      <c r="F10" s="151">
        <f>場所表_新規!G8+場所表_更新!F8</f>
        <v>0</v>
      </c>
      <c r="G10" s="151">
        <f>場所表_新規!H8+場所表_更新!G8</f>
        <v>0</v>
      </c>
      <c r="H10" s="151">
        <f>場所表_新規!I8+場所表_更新!H8</f>
        <v>0</v>
      </c>
      <c r="I10" s="131"/>
      <c r="J10" s="315"/>
      <c r="K10" s="316"/>
      <c r="L10" s="320"/>
    </row>
    <row r="11" spans="1:13" ht="16.8" thickBot="1">
      <c r="A11" s="297"/>
      <c r="B11" s="298"/>
      <c r="C11" s="300"/>
      <c r="D11" s="152"/>
      <c r="E11" s="153"/>
      <c r="F11" s="154">
        <f>場所表_新規!G9+場所表_更新!F9</f>
        <v>0</v>
      </c>
      <c r="G11" s="154">
        <f>場所表_新規!H9+場所表_更新!G9</f>
        <v>0</v>
      </c>
      <c r="H11" s="154">
        <f>場所表_新規!I9+場所表_更新!H9</f>
        <v>0</v>
      </c>
      <c r="I11" s="132"/>
      <c r="J11" s="315"/>
      <c r="K11" s="316"/>
      <c r="L11" s="320"/>
    </row>
  </sheetData>
  <mergeCells count="19">
    <mergeCell ref="L8:L9"/>
    <mergeCell ref="J10:K11"/>
    <mergeCell ref="L10:L11"/>
    <mergeCell ref="I3:I4"/>
    <mergeCell ref="J2:J4"/>
    <mergeCell ref="K2:K4"/>
    <mergeCell ref="A10:B11"/>
    <mergeCell ref="C10:C11"/>
    <mergeCell ref="J8:K9"/>
    <mergeCell ref="A2:A4"/>
    <mergeCell ref="B2:B4"/>
    <mergeCell ref="C2:C4"/>
    <mergeCell ref="A8:B9"/>
    <mergeCell ref="C8:C9"/>
    <mergeCell ref="J1:L1"/>
    <mergeCell ref="L2:L4"/>
    <mergeCell ref="F2:I2"/>
    <mergeCell ref="D3:D4"/>
    <mergeCell ref="E3:E4"/>
  </mergeCells>
  <phoneticPr fontId="2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8"/>
  <sheetViews>
    <sheetView showZeros="0" view="pageBreakPreview" zoomScaleNormal="100" workbookViewId="0">
      <selection activeCell="E29" sqref="E29"/>
    </sheetView>
  </sheetViews>
  <sheetFormatPr defaultColWidth="9" defaultRowHeight="13.2"/>
  <cols>
    <col min="1" max="1" width="9" style="115"/>
    <col min="2" max="2" width="17.109375" style="115" customWidth="1"/>
    <col min="3" max="3" width="5.21875" style="115" bestFit="1" customWidth="1"/>
    <col min="4" max="4" width="9" style="115"/>
    <col min="5" max="5" width="25.6640625" style="116" customWidth="1"/>
    <col min="6" max="6" width="13.44140625" style="115" customWidth="1"/>
    <col min="7" max="7" width="3.44140625" style="115" bestFit="1" customWidth="1"/>
    <col min="8" max="8" width="10.6640625" style="115" customWidth="1"/>
    <col min="9" max="9" width="22.44140625" style="116" customWidth="1"/>
    <col min="10" max="11" width="33.33203125" style="115" customWidth="1"/>
    <col min="12" max="12" width="100.6640625" style="116" customWidth="1"/>
    <col min="13" max="16384" width="9" style="115"/>
  </cols>
  <sheetData>
    <row r="1" spans="1:13" ht="19.8" thickBot="1">
      <c r="B1" s="114" t="s">
        <v>63</v>
      </c>
      <c r="C1" s="114"/>
      <c r="D1" s="115" t="str">
        <f>"("&amp;表紙等_署用!H1&amp;")"</f>
        <v>(№ 8-11)</v>
      </c>
      <c r="I1" s="117" t="s">
        <v>84</v>
      </c>
      <c r="J1" s="294" t="s">
        <v>141</v>
      </c>
      <c r="K1" s="294"/>
      <c r="L1" s="294"/>
    </row>
    <row r="2" spans="1:13">
      <c r="B2" s="307" t="s">
        <v>65</v>
      </c>
      <c r="C2" s="310" t="s">
        <v>66</v>
      </c>
      <c r="D2" s="301" t="s">
        <v>67</v>
      </c>
      <c r="E2" s="291" t="s">
        <v>68</v>
      </c>
      <c r="F2" s="120" t="s">
        <v>69</v>
      </c>
      <c r="G2" s="121"/>
      <c r="H2" s="301" t="s">
        <v>39</v>
      </c>
      <c r="I2" s="302"/>
      <c r="J2" s="307" t="s">
        <v>65</v>
      </c>
      <c r="K2" s="301" t="s">
        <v>67</v>
      </c>
      <c r="L2" s="291" t="s">
        <v>68</v>
      </c>
    </row>
    <row r="3" spans="1:13">
      <c r="B3" s="308"/>
      <c r="C3" s="311"/>
      <c r="D3" s="313"/>
      <c r="E3" s="292"/>
      <c r="F3" s="292" t="s">
        <v>70</v>
      </c>
      <c r="G3" s="303" t="s">
        <v>71</v>
      </c>
      <c r="H3" s="162" t="s">
        <v>162</v>
      </c>
      <c r="I3" s="305" t="s">
        <v>72</v>
      </c>
      <c r="J3" s="308"/>
      <c r="K3" s="313"/>
      <c r="L3" s="292"/>
    </row>
    <row r="4" spans="1:13" ht="13.8" thickBot="1">
      <c r="B4" s="309"/>
      <c r="C4" s="312"/>
      <c r="D4" s="314"/>
      <c r="E4" s="293"/>
      <c r="F4" s="293"/>
      <c r="G4" s="304"/>
      <c r="H4" s="125" t="s">
        <v>155</v>
      </c>
      <c r="I4" s="306"/>
      <c r="J4" s="309"/>
      <c r="K4" s="314"/>
      <c r="L4" s="293"/>
    </row>
    <row r="5" spans="1:13" ht="26.4">
      <c r="A5" s="216">
        <v>1</v>
      </c>
      <c r="B5" s="184" t="str">
        <f>J5</f>
        <v>261070090_x000D_
(第20-1-4168)</v>
      </c>
      <c r="C5" s="119" t="str">
        <f>IF(B5="〃","〃","新規")</f>
        <v>新規</v>
      </c>
      <c r="D5" s="119" t="str">
        <f>K5</f>
        <v>市道</v>
      </c>
      <c r="E5" s="119" t="str">
        <f>L5</f>
        <v>広島市安芸区上瀬野金山517番地の1北東角先交差点</v>
      </c>
      <c r="F5" s="119" t="s">
        <v>164</v>
      </c>
      <c r="G5" s="119">
        <v>2</v>
      </c>
      <c r="H5" s="119">
        <v>108</v>
      </c>
      <c r="I5" s="127" t="s">
        <v>167</v>
      </c>
      <c r="J5" s="118" t="s">
        <v>168</v>
      </c>
      <c r="K5" s="119" t="s">
        <v>166</v>
      </c>
      <c r="L5" s="119" t="s">
        <v>165</v>
      </c>
      <c r="M5" s="115" t="str">
        <f>ASC(I5)</f>
        <v>北側4m6縞_x000D_
西側4m3縞</v>
      </c>
    </row>
    <row r="6" spans="1:13" ht="27" thickBot="1">
      <c r="A6" s="216">
        <f ca="1">IF(E5="","",IF(E6="〃",A5,A5+1))</f>
        <v>1</v>
      </c>
      <c r="B6" s="182" t="str">
        <f ca="1">IF(OFFSET(J6,-1,)=J6,"〃",J6)</f>
        <v>〃</v>
      </c>
      <c r="C6" s="181" t="str">
        <f ca="1">IF(B6="〃","〃","新規")</f>
        <v>〃</v>
      </c>
      <c r="D6" s="181" t="str">
        <f ca="1">IF(OFFSET(K6,-1,)=K6,"〃",K6)</f>
        <v>〃</v>
      </c>
      <c r="E6" s="181" t="str">
        <f ca="1">IF(OFFSET(L6,-1,)=L6,"〃",L6)</f>
        <v>〃</v>
      </c>
      <c r="F6" s="181" t="s">
        <v>169</v>
      </c>
      <c r="G6" s="181">
        <v>2</v>
      </c>
      <c r="H6" s="181">
        <v>16.5</v>
      </c>
      <c r="I6" s="183" t="s">
        <v>170</v>
      </c>
      <c r="J6" s="128" t="s">
        <v>168</v>
      </c>
      <c r="K6" s="122" t="s">
        <v>166</v>
      </c>
      <c r="L6" s="122" t="s">
        <v>165</v>
      </c>
      <c r="M6" s="115" t="str">
        <f>ASC(I6)</f>
        <v>北側3m_x000D_
西側2.5m</v>
      </c>
    </row>
    <row r="7" spans="1:13" ht="17.25" customHeight="1">
      <c r="B7" s="295" t="str">
        <f>警察署名</f>
        <v>海田</v>
      </c>
      <c r="C7" s="296"/>
      <c r="D7" s="296"/>
      <c r="E7" s="299" t="s">
        <v>73</v>
      </c>
      <c r="F7" s="149">
        <v>1</v>
      </c>
      <c r="G7" s="150"/>
      <c r="H7" s="151">
        <f>IF(ISERROR(FIND("図示", H3)), IF(ISERROR(FIND("削除", H3)), SUMPRODUCT((ISNUMBER(FIND("横断歩道　実線",$F5:$F6)))*(H5:H6&lt;&gt;""), $G5:$G6), 0), SUMIF(H5:H6,"&gt;0",$G5:$G6))</f>
        <v>0</v>
      </c>
      <c r="I7" s="131"/>
    </row>
    <row r="8" spans="1:13" ht="18" customHeight="1" thickBot="1">
      <c r="B8" s="297"/>
      <c r="C8" s="298"/>
      <c r="D8" s="298"/>
      <c r="E8" s="300"/>
      <c r="F8" s="152"/>
      <c r="G8" s="153"/>
      <c r="H8" s="154">
        <f>SUM(H5:H6)</f>
        <v>124.5</v>
      </c>
      <c r="I8" s="132"/>
    </row>
  </sheetData>
  <mergeCells count="14">
    <mergeCell ref="G3:G4"/>
    <mergeCell ref="I3:I4"/>
    <mergeCell ref="B7:D8"/>
    <mergeCell ref="E7:E8"/>
    <mergeCell ref="J1:L1"/>
    <mergeCell ref="B2:B4"/>
    <mergeCell ref="C2:C4"/>
    <mergeCell ref="D2:D4"/>
    <mergeCell ref="E2:E4"/>
    <mergeCell ref="H2:I2"/>
    <mergeCell ref="J2:J4"/>
    <mergeCell ref="K2:K4"/>
    <mergeCell ref="L2:L4"/>
    <mergeCell ref="F3:F4"/>
  </mergeCells>
  <phoneticPr fontId="2"/>
  <conditionalFormatting sqref="A5:A6">
    <cfRule type="expression" dxfId="5" priority="1">
      <formula>(A5=OFFSET(A5,-1,0))</formula>
    </cfRule>
  </conditionalFormatting>
  <pageMargins left="0.75" right="0.75" top="1" bottom="1" header="0.51200000000000001" footer="0.51200000000000001"/>
  <pageSetup paperSize="9" scale="7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19"/>
  <sheetViews>
    <sheetView showZeros="0" view="pageBreakPreview" zoomScaleNormal="100" workbookViewId="0">
      <selection activeCell="C22" sqref="C22:H25"/>
    </sheetView>
  </sheetViews>
  <sheetFormatPr defaultColWidth="9" defaultRowHeight="13.2"/>
  <cols>
    <col min="1" max="1" width="9" style="115"/>
    <col min="2" max="2" width="22.33203125" style="115" customWidth="1"/>
    <col min="3" max="3" width="9" style="115"/>
    <col min="4" max="4" width="25.6640625" style="116" customWidth="1"/>
    <col min="5" max="5" width="13.44140625" style="115" customWidth="1"/>
    <col min="6" max="6" width="3.44140625" style="115" bestFit="1" customWidth="1"/>
    <col min="7" max="11" width="10.6640625" style="115" customWidth="1"/>
    <col min="12" max="12" width="22.44140625" style="116" customWidth="1"/>
    <col min="13" max="14" width="37.33203125" style="115" customWidth="1"/>
    <col min="15" max="15" width="100.6640625" style="116" customWidth="1"/>
    <col min="16" max="16384" width="9" style="115"/>
  </cols>
  <sheetData>
    <row r="1" spans="1:16" ht="19.8" thickBot="1">
      <c r="B1" s="114" t="s">
        <v>74</v>
      </c>
      <c r="C1" s="115" t="str">
        <f>"("&amp;表紙等_署用!H1&amp;")"</f>
        <v>(№ 8-11)</v>
      </c>
      <c r="L1" s="117" t="s">
        <v>84</v>
      </c>
      <c r="M1" s="294" t="s">
        <v>141</v>
      </c>
      <c r="N1" s="294"/>
      <c r="O1" s="294"/>
    </row>
    <row r="2" spans="1:16">
      <c r="B2" s="317" t="s">
        <v>75</v>
      </c>
      <c r="C2" s="301" t="s">
        <v>67</v>
      </c>
      <c r="D2" s="291" t="s">
        <v>68</v>
      </c>
      <c r="E2" s="120" t="s">
        <v>69</v>
      </c>
      <c r="F2" s="121"/>
      <c r="G2" s="301" t="s">
        <v>39</v>
      </c>
      <c r="H2" s="301"/>
      <c r="I2" s="301"/>
      <c r="J2" s="301"/>
      <c r="K2" s="301"/>
      <c r="L2" s="302"/>
      <c r="M2" s="317" t="s">
        <v>75</v>
      </c>
      <c r="N2" s="301" t="s">
        <v>67</v>
      </c>
      <c r="O2" s="291" t="s">
        <v>68</v>
      </c>
    </row>
    <row r="3" spans="1:16" ht="39.6">
      <c r="B3" s="318"/>
      <c r="C3" s="313"/>
      <c r="D3" s="292"/>
      <c r="E3" s="292" t="s">
        <v>70</v>
      </c>
      <c r="F3" s="303" t="s">
        <v>71</v>
      </c>
      <c r="G3" s="123" t="s">
        <v>153</v>
      </c>
      <c r="H3" s="124" t="s">
        <v>156</v>
      </c>
      <c r="I3" s="124" t="s">
        <v>157</v>
      </c>
      <c r="J3" s="124" t="s">
        <v>159</v>
      </c>
      <c r="K3" s="123" t="s">
        <v>162</v>
      </c>
      <c r="L3" s="305" t="s">
        <v>72</v>
      </c>
      <c r="M3" s="318"/>
      <c r="N3" s="313"/>
      <c r="O3" s="292"/>
    </row>
    <row r="4" spans="1:16" ht="13.8" thickBot="1">
      <c r="B4" s="319"/>
      <c r="C4" s="314"/>
      <c r="D4" s="293"/>
      <c r="E4" s="293"/>
      <c r="F4" s="304"/>
      <c r="G4" s="125" t="s">
        <v>155</v>
      </c>
      <c r="H4" s="126" t="s">
        <v>155</v>
      </c>
      <c r="I4" s="126" t="s">
        <v>155</v>
      </c>
      <c r="J4" s="126" t="s">
        <v>155</v>
      </c>
      <c r="K4" s="125" t="s">
        <v>155</v>
      </c>
      <c r="L4" s="306"/>
      <c r="M4" s="319"/>
      <c r="N4" s="314"/>
      <c r="O4" s="293"/>
    </row>
    <row r="5" spans="1:16" ht="92.4">
      <c r="A5" s="216">
        <v>1</v>
      </c>
      <c r="B5" s="118" t="str">
        <f>M5</f>
        <v>第25-1-0947</v>
      </c>
      <c r="C5" s="119" t="str">
        <f>N5</f>
        <v>県道(矢野安浦線)</v>
      </c>
      <c r="D5" s="119" t="str">
        <f>O5</f>
        <v>（起点）広島市安芸区矢野南1丁目17番3号先（矢野町小越交差点）北西方30メートル地点
（終点）広島市安芸区矢野南1丁目17番3号先（矢野町小越交差点）</v>
      </c>
      <c r="E5" s="119" t="s">
        <v>173</v>
      </c>
      <c r="F5" s="119">
        <v>2</v>
      </c>
      <c r="G5" s="119"/>
      <c r="H5" s="119"/>
      <c r="I5" s="119"/>
      <c r="J5" s="119">
        <v>16</v>
      </c>
      <c r="K5" s="119"/>
      <c r="L5" s="127" t="s">
        <v>174</v>
      </c>
      <c r="M5" s="118" t="s">
        <v>171</v>
      </c>
      <c r="N5" s="119" t="s">
        <v>172</v>
      </c>
      <c r="O5" s="119" t="s">
        <v>148</v>
      </c>
      <c r="P5" s="115" t="str">
        <f>ASC(L5)</f>
        <v>第3通行帯:右(近)_x000D_
第3通行帯:右(遠)</v>
      </c>
    </row>
    <row r="6" spans="1:16" ht="39.6">
      <c r="A6" s="216">
        <f ca="1">IF(D5="","",IF(D6="〃",A5,A5+1))</f>
        <v>1</v>
      </c>
      <c r="B6" s="128" t="str">
        <f t="shared" ref="B6:D115" ca="1" si="0">IF(OFFSET(M6,-1,)=M6,"〃",M6)</f>
        <v>〃</v>
      </c>
      <c r="C6" s="122" t="str">
        <f t="shared" ca="1" si="0"/>
        <v>〃</v>
      </c>
      <c r="D6" s="122" t="str">
        <f t="shared" ca="1" si="0"/>
        <v>〃</v>
      </c>
      <c r="E6" s="122" t="s">
        <v>175</v>
      </c>
      <c r="F6" s="122">
        <v>2</v>
      </c>
      <c r="G6" s="122"/>
      <c r="H6" s="122"/>
      <c r="I6" s="122"/>
      <c r="J6" s="122">
        <v>20</v>
      </c>
      <c r="K6" s="122"/>
      <c r="L6" s="129" t="s">
        <v>176</v>
      </c>
      <c r="M6" s="128" t="s">
        <v>171</v>
      </c>
      <c r="N6" s="122" t="s">
        <v>172</v>
      </c>
      <c r="O6" s="122" t="s">
        <v>148</v>
      </c>
      <c r="P6" s="115" t="str">
        <f>ASC(L6)</f>
        <v>第1通行帯:直左(近)_x000D_
第1通行帯:直左(遠)</v>
      </c>
    </row>
    <row r="7" spans="1:16" ht="39.6">
      <c r="A7" s="216">
        <f t="shared" ref="A7:A70" ca="1" si="1">IF(D6="","",IF(D7="〃",A6,A6+1))</f>
        <v>1</v>
      </c>
      <c r="B7" s="128" t="str">
        <f t="shared" ref="B7:B70" ca="1" si="2">IF(OFFSET(M7,-1,)=M7,"〃",M7)</f>
        <v>〃</v>
      </c>
      <c r="C7" s="122" t="str">
        <f t="shared" ref="C7:C70" ca="1" si="3">IF(OFFSET(N7,-1,)=N7,"〃",N7)</f>
        <v>〃</v>
      </c>
      <c r="D7" s="122" t="str">
        <f t="shared" ref="D7:D70" ca="1" si="4">IF(OFFSET(O7,-1,)=O7,"〃",O7)</f>
        <v>〃</v>
      </c>
      <c r="E7" s="122" t="s">
        <v>177</v>
      </c>
      <c r="F7" s="122">
        <v>2</v>
      </c>
      <c r="G7" s="122"/>
      <c r="H7" s="122"/>
      <c r="I7" s="122"/>
      <c r="J7" s="122">
        <v>14</v>
      </c>
      <c r="K7" s="122"/>
      <c r="L7" s="129" t="s">
        <v>178</v>
      </c>
      <c r="M7" s="128" t="s">
        <v>171</v>
      </c>
      <c r="N7" s="122" t="s">
        <v>172</v>
      </c>
      <c r="O7" s="122" t="s">
        <v>148</v>
      </c>
      <c r="P7" s="115" t="str">
        <f t="shared" ref="P7:P70" si="5">ASC(L7)</f>
        <v>第2通行帯:直(近)_x000D_
第2通行帯:直(遠)</v>
      </c>
    </row>
    <row r="8" spans="1:16" ht="26.4">
      <c r="A8" s="216">
        <f t="shared" ca="1" si="1"/>
        <v>2</v>
      </c>
      <c r="B8" s="128" t="str">
        <f t="shared" ca="1" si="2"/>
        <v>第12-10-0069</v>
      </c>
      <c r="C8" s="122" t="str">
        <f t="shared" ca="1" si="3"/>
        <v>町道</v>
      </c>
      <c r="D8" s="122" t="str">
        <f t="shared" ca="1" si="4"/>
        <v>安芸郡海田町蟹原2丁目12番18号先交差点</v>
      </c>
      <c r="E8" s="122" t="s">
        <v>182</v>
      </c>
      <c r="F8" s="122">
        <v>1</v>
      </c>
      <c r="G8" s="122"/>
      <c r="H8" s="122"/>
      <c r="I8" s="122"/>
      <c r="J8" s="122">
        <v>13</v>
      </c>
      <c r="K8" s="122"/>
      <c r="L8" s="129" t="s">
        <v>183</v>
      </c>
      <c r="M8" s="128" t="s">
        <v>179</v>
      </c>
      <c r="N8" s="122" t="s">
        <v>180</v>
      </c>
      <c r="O8" s="122" t="s">
        <v>181</v>
      </c>
      <c r="P8" s="115" t="str">
        <f t="shared" si="5"/>
        <v>縮小上塗施工</v>
      </c>
    </row>
    <row r="9" spans="1:16" ht="26.4">
      <c r="A9" s="216">
        <f t="shared" ca="1" si="1"/>
        <v>3</v>
      </c>
      <c r="B9" s="128" t="str">
        <f t="shared" ca="1" si="2"/>
        <v>第12-10-0014</v>
      </c>
      <c r="C9" s="122" t="str">
        <f t="shared" ca="1" si="3"/>
        <v>〃</v>
      </c>
      <c r="D9" s="122" t="str">
        <f t="shared" ca="1" si="4"/>
        <v>安芸郡海田町国信2丁目5番43号北角先交差点</v>
      </c>
      <c r="E9" s="122" t="s">
        <v>182</v>
      </c>
      <c r="F9" s="122">
        <v>1</v>
      </c>
      <c r="G9" s="122"/>
      <c r="H9" s="122"/>
      <c r="I9" s="122"/>
      <c r="J9" s="122">
        <v>13</v>
      </c>
      <c r="K9" s="122"/>
      <c r="L9" s="129" t="s">
        <v>183</v>
      </c>
      <c r="M9" s="128" t="s">
        <v>184</v>
      </c>
      <c r="N9" s="122" t="s">
        <v>180</v>
      </c>
      <c r="O9" s="122" t="s">
        <v>185</v>
      </c>
      <c r="P9" s="115" t="str">
        <f t="shared" si="5"/>
        <v>縮小上塗施工</v>
      </c>
    </row>
    <row r="10" spans="1:16" ht="26.4">
      <c r="A10" s="216">
        <f t="shared" ca="1" si="1"/>
        <v>3</v>
      </c>
      <c r="B10" s="128" t="str">
        <f t="shared" ca="1" si="2"/>
        <v>〃</v>
      </c>
      <c r="C10" s="122" t="str">
        <f t="shared" ca="1" si="3"/>
        <v>〃</v>
      </c>
      <c r="D10" s="122" t="str">
        <f t="shared" ca="1" si="4"/>
        <v>〃</v>
      </c>
      <c r="E10" s="122" t="s">
        <v>186</v>
      </c>
      <c r="F10" s="122">
        <v>1</v>
      </c>
      <c r="G10" s="122"/>
      <c r="H10" s="122">
        <v>2.9</v>
      </c>
      <c r="I10" s="122"/>
      <c r="J10" s="122"/>
      <c r="K10" s="122"/>
      <c r="L10" s="129" t="s">
        <v>187</v>
      </c>
      <c r="M10" s="128" t="s">
        <v>184</v>
      </c>
      <c r="N10" s="122" t="s">
        <v>180</v>
      </c>
      <c r="O10" s="122" t="s">
        <v>185</v>
      </c>
      <c r="P10" s="115" t="str">
        <f t="shared" si="5"/>
        <v>停止線2.9m上塗施工</v>
      </c>
    </row>
    <row r="11" spans="1:16" ht="26.4">
      <c r="A11" s="216">
        <f t="shared" ca="1" si="1"/>
        <v>4</v>
      </c>
      <c r="B11" s="128" t="str">
        <f t="shared" ca="1" si="2"/>
        <v>第12-10-0470</v>
      </c>
      <c r="C11" s="122" t="str">
        <f t="shared" ca="1" si="3"/>
        <v>〃</v>
      </c>
      <c r="D11" s="122" t="str">
        <f t="shared" ca="1" si="4"/>
        <v>安芸郡海田町砂走15番9-2号先交差点</v>
      </c>
      <c r="E11" s="122" t="s">
        <v>182</v>
      </c>
      <c r="F11" s="122">
        <v>1</v>
      </c>
      <c r="G11" s="122"/>
      <c r="H11" s="122"/>
      <c r="I11" s="122"/>
      <c r="J11" s="122">
        <v>13</v>
      </c>
      <c r="K11" s="122"/>
      <c r="L11" s="129" t="s">
        <v>190</v>
      </c>
      <c r="M11" s="128" t="s">
        <v>188</v>
      </c>
      <c r="N11" s="122" t="s">
        <v>180</v>
      </c>
      <c r="O11" s="122" t="s">
        <v>189</v>
      </c>
      <c r="P11" s="115" t="str">
        <f t="shared" si="5"/>
        <v>既存削除後縮小施工</v>
      </c>
    </row>
    <row r="12" spans="1:16" ht="26.4">
      <c r="A12" s="216">
        <f t="shared" ca="1" si="1"/>
        <v>4</v>
      </c>
      <c r="B12" s="128" t="str">
        <f t="shared" ca="1" si="2"/>
        <v>〃</v>
      </c>
      <c r="C12" s="122" t="str">
        <f t="shared" ca="1" si="3"/>
        <v>〃</v>
      </c>
      <c r="D12" s="122" t="str">
        <f t="shared" ca="1" si="4"/>
        <v>〃</v>
      </c>
      <c r="E12" s="122" t="s">
        <v>186</v>
      </c>
      <c r="F12" s="122">
        <v>1</v>
      </c>
      <c r="G12" s="122"/>
      <c r="H12" s="122">
        <v>3.2</v>
      </c>
      <c r="I12" s="122"/>
      <c r="J12" s="122"/>
      <c r="K12" s="122"/>
      <c r="L12" s="129" t="s">
        <v>191</v>
      </c>
      <c r="M12" s="128" t="s">
        <v>188</v>
      </c>
      <c r="N12" s="122" t="s">
        <v>180</v>
      </c>
      <c r="O12" s="122" t="s">
        <v>189</v>
      </c>
      <c r="P12" s="115" t="str">
        <f t="shared" si="5"/>
        <v>停止線3.2m上塗施工</v>
      </c>
    </row>
    <row r="13" spans="1:16" ht="26.4">
      <c r="A13" s="216">
        <f t="shared" ca="1" si="1"/>
        <v>4</v>
      </c>
      <c r="B13" s="128" t="str">
        <f t="shared" ca="1" si="2"/>
        <v>〃</v>
      </c>
      <c r="C13" s="122" t="str">
        <f t="shared" ca="1" si="3"/>
        <v>〃</v>
      </c>
      <c r="D13" s="122" t="str">
        <f t="shared" ca="1" si="4"/>
        <v>〃</v>
      </c>
      <c r="E13" s="122" t="s">
        <v>192</v>
      </c>
      <c r="F13" s="122">
        <v>1</v>
      </c>
      <c r="G13" s="122"/>
      <c r="H13" s="122"/>
      <c r="I13" s="122"/>
      <c r="J13" s="122"/>
      <c r="K13" s="122">
        <v>4</v>
      </c>
      <c r="L13" s="129"/>
      <c r="M13" s="128" t="s">
        <v>188</v>
      </c>
      <c r="N13" s="122" t="s">
        <v>180</v>
      </c>
      <c r="O13" s="122" t="s">
        <v>189</v>
      </c>
      <c r="P13" s="115" t="str">
        <f t="shared" si="5"/>
        <v/>
      </c>
    </row>
    <row r="14" spans="1:16" ht="26.4">
      <c r="A14" s="216">
        <f t="shared" ca="1" si="1"/>
        <v>5</v>
      </c>
      <c r="B14" s="128" t="str">
        <f t="shared" ca="1" si="2"/>
        <v>第12-10-0074</v>
      </c>
      <c r="C14" s="122" t="str">
        <f t="shared" ca="1" si="3"/>
        <v>〃</v>
      </c>
      <c r="D14" s="122" t="str">
        <f t="shared" ca="1" si="4"/>
        <v>安芸郡海田町寺迫2丁目2番59号先交差点</v>
      </c>
      <c r="E14" s="122" t="s">
        <v>182</v>
      </c>
      <c r="F14" s="122">
        <v>1</v>
      </c>
      <c r="G14" s="122"/>
      <c r="H14" s="122"/>
      <c r="I14" s="122"/>
      <c r="J14" s="122">
        <v>13</v>
      </c>
      <c r="K14" s="122"/>
      <c r="L14" s="129" t="s">
        <v>190</v>
      </c>
      <c r="M14" s="128" t="s">
        <v>193</v>
      </c>
      <c r="N14" s="122" t="s">
        <v>180</v>
      </c>
      <c r="O14" s="122" t="s">
        <v>194</v>
      </c>
      <c r="P14" s="115" t="str">
        <f t="shared" si="5"/>
        <v>既存削除後縮小施工</v>
      </c>
    </row>
    <row r="15" spans="1:16" ht="26.4">
      <c r="A15" s="216">
        <f t="shared" ca="1" si="1"/>
        <v>5</v>
      </c>
      <c r="B15" s="128" t="str">
        <f t="shared" ca="1" si="2"/>
        <v>〃</v>
      </c>
      <c r="C15" s="122" t="str">
        <f t="shared" ca="1" si="3"/>
        <v>〃</v>
      </c>
      <c r="D15" s="122" t="str">
        <f t="shared" ca="1" si="4"/>
        <v>〃</v>
      </c>
      <c r="E15" s="122" t="s">
        <v>186</v>
      </c>
      <c r="F15" s="122">
        <v>1</v>
      </c>
      <c r="G15" s="122"/>
      <c r="H15" s="122">
        <v>1.8</v>
      </c>
      <c r="I15" s="122"/>
      <c r="J15" s="122"/>
      <c r="K15" s="122"/>
      <c r="L15" s="129" t="s">
        <v>195</v>
      </c>
      <c r="M15" s="128" t="s">
        <v>193</v>
      </c>
      <c r="N15" s="122" t="s">
        <v>180</v>
      </c>
      <c r="O15" s="122" t="s">
        <v>194</v>
      </c>
      <c r="P15" s="115" t="str">
        <f t="shared" si="5"/>
        <v>停止線道路中央から1.8m上塗施工</v>
      </c>
    </row>
    <row r="16" spans="1:16" ht="26.4">
      <c r="A16" s="216">
        <f t="shared" ca="1" si="1"/>
        <v>5</v>
      </c>
      <c r="B16" s="128" t="str">
        <f t="shared" ca="1" si="2"/>
        <v>〃</v>
      </c>
      <c r="C16" s="122" t="str">
        <f t="shared" ca="1" si="3"/>
        <v>〃</v>
      </c>
      <c r="D16" s="122" t="str">
        <f t="shared" ca="1" si="4"/>
        <v>〃</v>
      </c>
      <c r="E16" s="122" t="s">
        <v>192</v>
      </c>
      <c r="F16" s="122">
        <v>1</v>
      </c>
      <c r="G16" s="122"/>
      <c r="H16" s="122"/>
      <c r="I16" s="122"/>
      <c r="J16" s="122"/>
      <c r="K16" s="122">
        <v>8</v>
      </c>
      <c r="L16" s="129"/>
      <c r="M16" s="128" t="s">
        <v>193</v>
      </c>
      <c r="N16" s="122" t="s">
        <v>180</v>
      </c>
      <c r="O16" s="122" t="s">
        <v>194</v>
      </c>
      <c r="P16" s="115" t="str">
        <f t="shared" si="5"/>
        <v/>
      </c>
    </row>
    <row r="17" spans="1:16" ht="26.4">
      <c r="A17" s="216">
        <f t="shared" ca="1" si="1"/>
        <v>5</v>
      </c>
      <c r="B17" s="128" t="str">
        <f t="shared" ca="1" si="2"/>
        <v>〃</v>
      </c>
      <c r="C17" s="122" t="str">
        <f t="shared" ca="1" si="3"/>
        <v>〃</v>
      </c>
      <c r="D17" s="122" t="str">
        <f t="shared" ca="1" si="4"/>
        <v>〃</v>
      </c>
      <c r="E17" s="122" t="s">
        <v>169</v>
      </c>
      <c r="F17" s="122">
        <v>1</v>
      </c>
      <c r="G17" s="122"/>
      <c r="H17" s="122"/>
      <c r="I17" s="122"/>
      <c r="J17" s="122"/>
      <c r="K17" s="122">
        <v>8</v>
      </c>
      <c r="L17" s="129"/>
      <c r="M17" s="128" t="s">
        <v>193</v>
      </c>
      <c r="N17" s="122" t="s">
        <v>180</v>
      </c>
      <c r="O17" s="122" t="s">
        <v>194</v>
      </c>
      <c r="P17" s="115" t="str">
        <f t="shared" si="5"/>
        <v/>
      </c>
    </row>
    <row r="18" spans="1:16" ht="26.4">
      <c r="A18" s="216">
        <f t="shared" ca="1" si="1"/>
        <v>6</v>
      </c>
      <c r="B18" s="128" t="str">
        <f t="shared" ca="1" si="2"/>
        <v>第20-12-0148</v>
      </c>
      <c r="C18" s="122" t="str">
        <f t="shared" ca="1" si="3"/>
        <v>〃</v>
      </c>
      <c r="D18" s="122" t="str">
        <f t="shared" ca="1" si="4"/>
        <v>安芸郡海田町上市18番11号西先（中店橋北詰交差点）</v>
      </c>
      <c r="E18" s="122" t="s">
        <v>198</v>
      </c>
      <c r="F18" s="122">
        <v>1</v>
      </c>
      <c r="G18" s="122">
        <v>18</v>
      </c>
      <c r="H18" s="122"/>
      <c r="I18" s="122"/>
      <c r="J18" s="122"/>
      <c r="K18" s="122"/>
      <c r="L18" s="129" t="s">
        <v>199</v>
      </c>
      <c r="M18" s="128" t="s">
        <v>196</v>
      </c>
      <c r="N18" s="122" t="s">
        <v>180</v>
      </c>
      <c r="O18" s="122" t="s">
        <v>197</v>
      </c>
      <c r="P18" s="115" t="str">
        <f t="shared" si="5"/>
        <v>3m6縞</v>
      </c>
    </row>
    <row r="19" spans="1:16" ht="26.4">
      <c r="A19" s="216">
        <f t="shared" ca="1" si="1"/>
        <v>6</v>
      </c>
      <c r="B19" s="128" t="str">
        <f t="shared" ca="1" si="2"/>
        <v>〃</v>
      </c>
      <c r="C19" s="122" t="str">
        <f t="shared" ca="1" si="3"/>
        <v>〃</v>
      </c>
      <c r="D19" s="122" t="str">
        <f t="shared" ca="1" si="4"/>
        <v>〃</v>
      </c>
      <c r="E19" s="122" t="s">
        <v>200</v>
      </c>
      <c r="F19" s="122">
        <v>2</v>
      </c>
      <c r="G19" s="122"/>
      <c r="H19" s="122"/>
      <c r="I19" s="122"/>
      <c r="J19" s="122">
        <v>18</v>
      </c>
      <c r="K19" s="122"/>
      <c r="L19" s="129" t="s">
        <v>201</v>
      </c>
      <c r="M19" s="128" t="s">
        <v>196</v>
      </c>
      <c r="N19" s="122" t="s">
        <v>180</v>
      </c>
      <c r="O19" s="122" t="s">
        <v>197</v>
      </c>
      <c r="P19" s="115" t="str">
        <f t="shared" si="5"/>
        <v>西側予告(近)_x000D_
東側予告(近)</v>
      </c>
    </row>
    <row r="20" spans="1:16" ht="26.4">
      <c r="A20" s="216">
        <f t="shared" ca="1" si="1"/>
        <v>6</v>
      </c>
      <c r="B20" s="128" t="str">
        <f t="shared" ca="1" si="2"/>
        <v>〃</v>
      </c>
      <c r="C20" s="122" t="str">
        <f t="shared" ca="1" si="3"/>
        <v>〃</v>
      </c>
      <c r="D20" s="122" t="str">
        <f t="shared" ca="1" si="4"/>
        <v>〃</v>
      </c>
      <c r="E20" s="122" t="s">
        <v>186</v>
      </c>
      <c r="F20" s="122">
        <v>2</v>
      </c>
      <c r="G20" s="122">
        <v>4.7</v>
      </c>
      <c r="H20" s="122"/>
      <c r="I20" s="122"/>
      <c r="J20" s="122"/>
      <c r="K20" s="122"/>
      <c r="L20" s="129" t="s">
        <v>202</v>
      </c>
      <c r="M20" s="128" t="s">
        <v>196</v>
      </c>
      <c r="N20" s="122" t="s">
        <v>180</v>
      </c>
      <c r="O20" s="122" t="s">
        <v>197</v>
      </c>
      <c r="P20" s="115" t="str">
        <f t="shared" si="5"/>
        <v>西側2.2m_x000D_
東側2.5m</v>
      </c>
    </row>
    <row r="21" spans="1:16" ht="26.4">
      <c r="A21" s="216">
        <f t="shared" ca="1" si="1"/>
        <v>7</v>
      </c>
      <c r="B21" s="128" t="str">
        <f t="shared" ca="1" si="2"/>
        <v>第12-10-0459</v>
      </c>
      <c r="C21" s="122" t="str">
        <f t="shared" ca="1" si="3"/>
        <v>〃</v>
      </c>
      <c r="D21" s="122" t="str">
        <f t="shared" ca="1" si="4"/>
        <v>安芸郡海田町畝2丁目14番26号南東角交差点</v>
      </c>
      <c r="E21" s="122" t="s">
        <v>182</v>
      </c>
      <c r="F21" s="122">
        <v>1</v>
      </c>
      <c r="G21" s="122"/>
      <c r="H21" s="122"/>
      <c r="I21" s="122"/>
      <c r="J21" s="122">
        <v>13</v>
      </c>
      <c r="K21" s="122"/>
      <c r="L21" s="129" t="s">
        <v>183</v>
      </c>
      <c r="M21" s="128" t="s">
        <v>203</v>
      </c>
      <c r="N21" s="122" t="s">
        <v>180</v>
      </c>
      <c r="O21" s="122" t="s">
        <v>204</v>
      </c>
      <c r="P21" s="115" t="str">
        <f t="shared" si="5"/>
        <v>縮小上塗施工</v>
      </c>
    </row>
    <row r="22" spans="1:16" ht="26.4">
      <c r="A22" s="216">
        <f t="shared" ca="1" si="1"/>
        <v>7</v>
      </c>
      <c r="B22" s="128" t="str">
        <f t="shared" ca="1" si="2"/>
        <v>〃</v>
      </c>
      <c r="C22" s="122" t="str">
        <f t="shared" ca="1" si="3"/>
        <v>〃</v>
      </c>
      <c r="D22" s="122" t="str">
        <f t="shared" ca="1" si="4"/>
        <v>〃</v>
      </c>
      <c r="E22" s="122" t="s">
        <v>186</v>
      </c>
      <c r="F22" s="122">
        <v>1</v>
      </c>
      <c r="G22" s="122"/>
      <c r="H22" s="122">
        <v>2.2999999999999998</v>
      </c>
      <c r="I22" s="122"/>
      <c r="J22" s="122"/>
      <c r="K22" s="122"/>
      <c r="L22" s="129" t="s">
        <v>205</v>
      </c>
      <c r="M22" s="128" t="s">
        <v>203</v>
      </c>
      <c r="N22" s="122" t="s">
        <v>180</v>
      </c>
      <c r="O22" s="122" t="s">
        <v>204</v>
      </c>
      <c r="P22" s="115" t="str">
        <f t="shared" si="5"/>
        <v>停止線2.3m上塗施工</v>
      </c>
    </row>
    <row r="23" spans="1:16" ht="26.4">
      <c r="A23" s="216">
        <f t="shared" ca="1" si="1"/>
        <v>8</v>
      </c>
      <c r="B23" s="128" t="str">
        <f t="shared" ca="1" si="2"/>
        <v>第20-12-0801</v>
      </c>
      <c r="C23" s="122" t="str">
        <f t="shared" ca="1" si="3"/>
        <v>〃</v>
      </c>
      <c r="D23" s="122" t="str">
        <f t="shared" ca="1" si="4"/>
        <v>安芸郡海田町中店10番8号先交差点</v>
      </c>
      <c r="E23" s="122" t="s">
        <v>198</v>
      </c>
      <c r="F23" s="122">
        <v>1</v>
      </c>
      <c r="G23" s="122">
        <v>18</v>
      </c>
      <c r="H23" s="122"/>
      <c r="I23" s="122"/>
      <c r="J23" s="122"/>
      <c r="K23" s="122"/>
      <c r="L23" s="129" t="s">
        <v>199</v>
      </c>
      <c r="M23" s="128" t="s">
        <v>206</v>
      </c>
      <c r="N23" s="122" t="s">
        <v>180</v>
      </c>
      <c r="O23" s="122" t="s">
        <v>207</v>
      </c>
      <c r="P23" s="115" t="str">
        <f t="shared" si="5"/>
        <v>3m6縞</v>
      </c>
    </row>
    <row r="24" spans="1:16" ht="26.4">
      <c r="A24" s="216">
        <f t="shared" ca="1" si="1"/>
        <v>8</v>
      </c>
      <c r="B24" s="128" t="str">
        <f t="shared" ca="1" si="2"/>
        <v>〃</v>
      </c>
      <c r="C24" s="122" t="str">
        <f t="shared" ca="1" si="3"/>
        <v>〃</v>
      </c>
      <c r="D24" s="122" t="str">
        <f t="shared" ca="1" si="4"/>
        <v>〃</v>
      </c>
      <c r="E24" s="122" t="s">
        <v>200</v>
      </c>
      <c r="F24" s="122">
        <v>1</v>
      </c>
      <c r="G24" s="122"/>
      <c r="H24" s="122"/>
      <c r="I24" s="122"/>
      <c r="J24" s="122">
        <v>9</v>
      </c>
      <c r="K24" s="122"/>
      <c r="L24" s="129" t="s">
        <v>208</v>
      </c>
      <c r="M24" s="128" t="s">
        <v>206</v>
      </c>
      <c r="N24" s="122" t="s">
        <v>180</v>
      </c>
      <c r="O24" s="122" t="s">
        <v>207</v>
      </c>
      <c r="P24" s="115" t="str">
        <f t="shared" si="5"/>
        <v>東側予告(近)</v>
      </c>
    </row>
    <row r="25" spans="1:16" ht="26.4">
      <c r="A25" s="216">
        <f t="shared" ca="1" si="1"/>
        <v>8</v>
      </c>
      <c r="B25" s="128" t="str">
        <f t="shared" ca="1" si="2"/>
        <v>〃</v>
      </c>
      <c r="C25" s="122" t="str">
        <f t="shared" ca="1" si="3"/>
        <v>〃</v>
      </c>
      <c r="D25" s="122" t="str">
        <f t="shared" ca="1" si="4"/>
        <v>〃</v>
      </c>
      <c r="E25" s="122" t="s">
        <v>186</v>
      </c>
      <c r="F25" s="122">
        <v>1</v>
      </c>
      <c r="G25" s="122">
        <v>2.8</v>
      </c>
      <c r="H25" s="122"/>
      <c r="I25" s="122"/>
      <c r="J25" s="122"/>
      <c r="K25" s="122"/>
      <c r="L25" s="129" t="s">
        <v>209</v>
      </c>
      <c r="M25" s="128" t="s">
        <v>206</v>
      </c>
      <c r="N25" s="122" t="s">
        <v>180</v>
      </c>
      <c r="O25" s="122" t="s">
        <v>207</v>
      </c>
      <c r="P25" s="115" t="str">
        <f t="shared" si="5"/>
        <v>東側2.8m</v>
      </c>
    </row>
    <row r="26" spans="1:16" ht="26.4">
      <c r="A26" s="216">
        <f t="shared" ca="1" si="1"/>
        <v>9</v>
      </c>
      <c r="B26" s="128" t="str">
        <f t="shared" ca="1" si="2"/>
        <v>第12-10-0066</v>
      </c>
      <c r="C26" s="122" t="str">
        <f t="shared" ca="1" si="3"/>
        <v>〃</v>
      </c>
      <c r="D26" s="122" t="str">
        <f t="shared" ca="1" si="4"/>
        <v>安芸郡海田町南幸町1番2号先交差点</v>
      </c>
      <c r="E26" s="122" t="s">
        <v>182</v>
      </c>
      <c r="F26" s="122">
        <v>1</v>
      </c>
      <c r="G26" s="122"/>
      <c r="H26" s="122"/>
      <c r="I26" s="122"/>
      <c r="J26" s="122">
        <v>13</v>
      </c>
      <c r="K26" s="122"/>
      <c r="L26" s="129" t="s">
        <v>212</v>
      </c>
      <c r="M26" s="128" t="s">
        <v>210</v>
      </c>
      <c r="N26" s="122" t="s">
        <v>180</v>
      </c>
      <c r="O26" s="122" t="s">
        <v>211</v>
      </c>
      <c r="P26" s="115" t="str">
        <f t="shared" si="5"/>
        <v>既存削除後､縮小施工</v>
      </c>
    </row>
    <row r="27" spans="1:16" ht="26.4">
      <c r="A27" s="216">
        <f t="shared" ca="1" si="1"/>
        <v>9</v>
      </c>
      <c r="B27" s="128" t="str">
        <f t="shared" ca="1" si="2"/>
        <v>〃</v>
      </c>
      <c r="C27" s="122" t="str">
        <f t="shared" ca="1" si="3"/>
        <v>〃</v>
      </c>
      <c r="D27" s="122" t="str">
        <f t="shared" ca="1" si="4"/>
        <v>〃</v>
      </c>
      <c r="E27" s="122" t="s">
        <v>186</v>
      </c>
      <c r="F27" s="122">
        <v>1</v>
      </c>
      <c r="G27" s="122"/>
      <c r="H27" s="122">
        <v>1.7</v>
      </c>
      <c r="I27" s="122"/>
      <c r="J27" s="122"/>
      <c r="K27" s="122"/>
      <c r="L27" s="129" t="s">
        <v>213</v>
      </c>
      <c r="M27" s="128" t="s">
        <v>210</v>
      </c>
      <c r="N27" s="122" t="s">
        <v>180</v>
      </c>
      <c r="O27" s="122" t="s">
        <v>211</v>
      </c>
      <c r="P27" s="115" t="str">
        <f t="shared" si="5"/>
        <v>1.7m(ﾏﾝﾎｰﾙ直前に施工)</v>
      </c>
    </row>
    <row r="28" spans="1:16" ht="26.4">
      <c r="A28" s="216">
        <f t="shared" ca="1" si="1"/>
        <v>9</v>
      </c>
      <c r="B28" s="128" t="str">
        <f t="shared" ca="1" si="2"/>
        <v>〃</v>
      </c>
      <c r="C28" s="122" t="str">
        <f t="shared" ca="1" si="3"/>
        <v>〃</v>
      </c>
      <c r="D28" s="122" t="str">
        <f t="shared" ca="1" si="4"/>
        <v>〃</v>
      </c>
      <c r="E28" s="122" t="s">
        <v>192</v>
      </c>
      <c r="F28" s="122">
        <v>1</v>
      </c>
      <c r="G28" s="122"/>
      <c r="H28" s="122"/>
      <c r="I28" s="122"/>
      <c r="J28" s="122"/>
      <c r="K28" s="122">
        <v>20</v>
      </c>
      <c r="L28" s="129"/>
      <c r="M28" s="128" t="s">
        <v>210</v>
      </c>
      <c r="N28" s="122" t="s">
        <v>180</v>
      </c>
      <c r="O28" s="122" t="s">
        <v>211</v>
      </c>
      <c r="P28" s="115" t="str">
        <f t="shared" si="5"/>
        <v/>
      </c>
    </row>
    <row r="29" spans="1:16" ht="26.4">
      <c r="A29" s="216">
        <f t="shared" ca="1" si="1"/>
        <v>10</v>
      </c>
      <c r="B29" s="128" t="str">
        <f t="shared" ca="1" si="2"/>
        <v>第20-12-0448</v>
      </c>
      <c r="C29" s="122" t="str">
        <f t="shared" ca="1" si="3"/>
        <v>〃</v>
      </c>
      <c r="D29" s="122" t="str">
        <f t="shared" ca="1" si="4"/>
        <v>安芸郡海田町南堀川町5番22号先交差点</v>
      </c>
      <c r="E29" s="122" t="s">
        <v>198</v>
      </c>
      <c r="F29" s="122">
        <v>1</v>
      </c>
      <c r="G29" s="122">
        <v>12</v>
      </c>
      <c r="H29" s="122"/>
      <c r="I29" s="122"/>
      <c r="J29" s="122"/>
      <c r="K29" s="122"/>
      <c r="L29" s="129" t="s">
        <v>216</v>
      </c>
      <c r="M29" s="128" t="s">
        <v>214</v>
      </c>
      <c r="N29" s="122" t="s">
        <v>180</v>
      </c>
      <c r="O29" s="122" t="s">
        <v>215</v>
      </c>
      <c r="P29" s="115" t="str">
        <f t="shared" si="5"/>
        <v>3m4縞(西端から2縞目を除き更新)</v>
      </c>
    </row>
    <row r="30" spans="1:16" ht="26.4">
      <c r="A30" s="216">
        <f t="shared" ca="1" si="1"/>
        <v>10</v>
      </c>
      <c r="B30" s="128" t="str">
        <f t="shared" ca="1" si="2"/>
        <v>〃</v>
      </c>
      <c r="C30" s="122" t="str">
        <f t="shared" ca="1" si="3"/>
        <v>〃</v>
      </c>
      <c r="D30" s="122" t="str">
        <f t="shared" ca="1" si="4"/>
        <v>〃</v>
      </c>
      <c r="E30" s="122" t="s">
        <v>200</v>
      </c>
      <c r="F30" s="122">
        <v>1</v>
      </c>
      <c r="G30" s="122"/>
      <c r="H30" s="122"/>
      <c r="I30" s="122"/>
      <c r="J30" s="122">
        <v>9</v>
      </c>
      <c r="K30" s="122"/>
      <c r="L30" s="129" t="s">
        <v>217</v>
      </c>
      <c r="M30" s="128" t="s">
        <v>214</v>
      </c>
      <c r="N30" s="122" t="s">
        <v>180</v>
      </c>
      <c r="O30" s="122" t="s">
        <v>215</v>
      </c>
      <c r="P30" s="115" t="str">
        <f t="shared" si="5"/>
        <v>南側予告(近)</v>
      </c>
    </row>
    <row r="31" spans="1:16" ht="26.4">
      <c r="A31" s="216">
        <f t="shared" ca="1" si="1"/>
        <v>10</v>
      </c>
      <c r="B31" s="128" t="str">
        <f t="shared" ca="1" si="2"/>
        <v>〃</v>
      </c>
      <c r="C31" s="122" t="str">
        <f t="shared" ca="1" si="3"/>
        <v>〃</v>
      </c>
      <c r="D31" s="122" t="str">
        <f t="shared" ca="1" si="4"/>
        <v>〃</v>
      </c>
      <c r="E31" s="122" t="s">
        <v>186</v>
      </c>
      <c r="F31" s="122">
        <v>1</v>
      </c>
      <c r="G31" s="122">
        <v>2</v>
      </c>
      <c r="H31" s="122"/>
      <c r="I31" s="122"/>
      <c r="J31" s="122"/>
      <c r="K31" s="122"/>
      <c r="L31" s="129" t="s">
        <v>218</v>
      </c>
      <c r="M31" s="128" t="s">
        <v>214</v>
      </c>
      <c r="N31" s="122" t="s">
        <v>180</v>
      </c>
      <c r="O31" s="122" t="s">
        <v>215</v>
      </c>
      <c r="P31" s="115" t="str">
        <f t="shared" si="5"/>
        <v>南側2m</v>
      </c>
    </row>
    <row r="32" spans="1:16" ht="39.6">
      <c r="A32" s="216">
        <f t="shared" ca="1" si="1"/>
        <v>11</v>
      </c>
      <c r="B32" s="128" t="str">
        <f t="shared" ca="1" si="2"/>
        <v>第20-12-0231</v>
      </c>
      <c r="C32" s="122" t="str">
        <f t="shared" ca="1" si="3"/>
        <v>〃</v>
      </c>
      <c r="D32" s="122" t="str">
        <f t="shared" ca="1" si="4"/>
        <v>安芸郡海田町南堀川町7番37の1号先交差点</v>
      </c>
      <c r="E32" s="122" t="s">
        <v>198</v>
      </c>
      <c r="F32" s="122">
        <v>1</v>
      </c>
      <c r="G32" s="122">
        <v>9.3000000000000007</v>
      </c>
      <c r="H32" s="122"/>
      <c r="I32" s="122"/>
      <c r="J32" s="122"/>
      <c r="K32" s="122"/>
      <c r="L32" s="129" t="s">
        <v>221</v>
      </c>
      <c r="M32" s="128" t="s">
        <v>219</v>
      </c>
      <c r="N32" s="122" t="s">
        <v>180</v>
      </c>
      <c r="O32" s="122" t="s">
        <v>220</v>
      </c>
      <c r="P32" s="115" t="str">
        <f t="shared" si="5"/>
        <v>3m4縞(西端から2縞目以外更新､東端1.3m､西端2m)</v>
      </c>
    </row>
    <row r="33" spans="1:16" ht="39.6">
      <c r="A33" s="216">
        <f t="shared" ca="1" si="1"/>
        <v>11</v>
      </c>
      <c r="B33" s="128" t="str">
        <f t="shared" ca="1" si="2"/>
        <v>〃</v>
      </c>
      <c r="C33" s="122" t="str">
        <f t="shared" ca="1" si="3"/>
        <v>〃</v>
      </c>
      <c r="D33" s="122" t="str">
        <f t="shared" ca="1" si="4"/>
        <v>〃</v>
      </c>
      <c r="E33" s="122" t="s">
        <v>200</v>
      </c>
      <c r="F33" s="122">
        <v>3</v>
      </c>
      <c r="G33" s="122"/>
      <c r="H33" s="122"/>
      <c r="I33" s="122"/>
      <c r="J33" s="122">
        <v>27</v>
      </c>
      <c r="K33" s="122"/>
      <c r="L33" s="129" t="s">
        <v>222</v>
      </c>
      <c r="M33" s="128" t="s">
        <v>219</v>
      </c>
      <c r="N33" s="122" t="s">
        <v>180</v>
      </c>
      <c r="O33" s="122" t="s">
        <v>220</v>
      </c>
      <c r="P33" s="115" t="str">
        <f t="shared" si="5"/>
        <v>南側予告(近)_x000D_
南側予告(遠)_x000D_
北側予告(近)</v>
      </c>
    </row>
    <row r="34" spans="1:16" ht="26.4">
      <c r="A34" s="216">
        <f t="shared" ca="1" si="1"/>
        <v>11</v>
      </c>
      <c r="B34" s="128" t="str">
        <f t="shared" ca="1" si="2"/>
        <v>〃</v>
      </c>
      <c r="C34" s="122" t="str">
        <f t="shared" ca="1" si="3"/>
        <v>〃</v>
      </c>
      <c r="D34" s="122" t="str">
        <f t="shared" ca="1" si="4"/>
        <v>〃</v>
      </c>
      <c r="E34" s="122" t="s">
        <v>186</v>
      </c>
      <c r="F34" s="122">
        <v>2</v>
      </c>
      <c r="G34" s="122">
        <v>3.9</v>
      </c>
      <c r="H34" s="122"/>
      <c r="I34" s="122"/>
      <c r="J34" s="122"/>
      <c r="K34" s="122"/>
      <c r="L34" s="129" t="s">
        <v>223</v>
      </c>
      <c r="M34" s="128" t="s">
        <v>219</v>
      </c>
      <c r="N34" s="122" t="s">
        <v>180</v>
      </c>
      <c r="O34" s="122" t="s">
        <v>220</v>
      </c>
      <c r="P34" s="115" t="str">
        <f t="shared" si="5"/>
        <v>南側2m_x000D_
北側1.9m</v>
      </c>
    </row>
    <row r="35" spans="1:16" ht="26.4">
      <c r="A35" s="216">
        <f t="shared" ca="1" si="1"/>
        <v>12</v>
      </c>
      <c r="B35" s="128" t="str">
        <f t="shared" ca="1" si="2"/>
        <v>第12-10-0331</v>
      </c>
      <c r="C35" s="122" t="str">
        <f t="shared" ca="1" si="3"/>
        <v>〃</v>
      </c>
      <c r="D35" s="122" t="str">
        <f t="shared" ca="1" si="4"/>
        <v>安芸郡海田町浜角1番17号北東交差点</v>
      </c>
      <c r="E35" s="122" t="s">
        <v>182</v>
      </c>
      <c r="F35" s="122">
        <v>1</v>
      </c>
      <c r="G35" s="122"/>
      <c r="H35" s="122"/>
      <c r="I35" s="122"/>
      <c r="J35" s="122">
        <v>13</v>
      </c>
      <c r="K35" s="122"/>
      <c r="L35" s="129" t="s">
        <v>190</v>
      </c>
      <c r="M35" s="128" t="s">
        <v>224</v>
      </c>
      <c r="N35" s="122" t="s">
        <v>180</v>
      </c>
      <c r="O35" s="122" t="s">
        <v>225</v>
      </c>
      <c r="P35" s="115" t="str">
        <f t="shared" si="5"/>
        <v>既存削除後縮小施工</v>
      </c>
    </row>
    <row r="36" spans="1:16" ht="26.4">
      <c r="A36" s="216">
        <f t="shared" ca="1" si="1"/>
        <v>12</v>
      </c>
      <c r="B36" s="128" t="str">
        <f t="shared" ca="1" si="2"/>
        <v>〃</v>
      </c>
      <c r="C36" s="122" t="str">
        <f t="shared" ca="1" si="3"/>
        <v>〃</v>
      </c>
      <c r="D36" s="122" t="str">
        <f t="shared" ca="1" si="4"/>
        <v>〃</v>
      </c>
      <c r="E36" s="122" t="s">
        <v>186</v>
      </c>
      <c r="F36" s="122">
        <v>1</v>
      </c>
      <c r="G36" s="122"/>
      <c r="H36" s="122">
        <v>4.3</v>
      </c>
      <c r="I36" s="122"/>
      <c r="J36" s="122"/>
      <c r="K36" s="122"/>
      <c r="L36" s="129" t="s">
        <v>226</v>
      </c>
      <c r="M36" s="128" t="s">
        <v>224</v>
      </c>
      <c r="N36" s="122" t="s">
        <v>180</v>
      </c>
      <c r="O36" s="122" t="s">
        <v>225</v>
      </c>
      <c r="P36" s="115" t="str">
        <f t="shared" si="5"/>
        <v>停止線4.3m上塗施工</v>
      </c>
    </row>
    <row r="37" spans="1:16" ht="26.4">
      <c r="A37" s="216">
        <f t="shared" ca="1" si="1"/>
        <v>12</v>
      </c>
      <c r="B37" s="128" t="str">
        <f t="shared" ca="1" si="2"/>
        <v>〃</v>
      </c>
      <c r="C37" s="122" t="str">
        <f t="shared" ca="1" si="3"/>
        <v>〃</v>
      </c>
      <c r="D37" s="122" t="str">
        <f t="shared" ca="1" si="4"/>
        <v>〃</v>
      </c>
      <c r="E37" s="122" t="s">
        <v>192</v>
      </c>
      <c r="F37" s="122">
        <v>1</v>
      </c>
      <c r="G37" s="122"/>
      <c r="H37" s="122"/>
      <c r="I37" s="122"/>
      <c r="J37" s="122"/>
      <c r="K37" s="122">
        <v>20</v>
      </c>
      <c r="L37" s="129"/>
      <c r="M37" s="128" t="s">
        <v>224</v>
      </c>
      <c r="N37" s="122" t="s">
        <v>180</v>
      </c>
      <c r="O37" s="122" t="s">
        <v>225</v>
      </c>
      <c r="P37" s="115" t="str">
        <f t="shared" si="5"/>
        <v/>
      </c>
    </row>
    <row r="38" spans="1:16" ht="26.4">
      <c r="A38" s="216">
        <f t="shared" ca="1" si="1"/>
        <v>13</v>
      </c>
      <c r="B38" s="128" t="str">
        <f t="shared" ca="1" si="2"/>
        <v>第20-12-0724</v>
      </c>
      <c r="C38" s="122" t="str">
        <f t="shared" ca="1" si="3"/>
        <v>〃</v>
      </c>
      <c r="D38" s="122" t="str">
        <f t="shared" ca="1" si="4"/>
        <v>安芸郡海田町浜角2番1号先交差点</v>
      </c>
      <c r="E38" s="122" t="s">
        <v>198</v>
      </c>
      <c r="F38" s="122">
        <v>1</v>
      </c>
      <c r="G38" s="122">
        <v>20</v>
      </c>
      <c r="H38" s="122"/>
      <c r="I38" s="122"/>
      <c r="J38" s="122"/>
      <c r="K38" s="122"/>
      <c r="L38" s="129" t="s">
        <v>229</v>
      </c>
      <c r="M38" s="128" t="s">
        <v>227</v>
      </c>
      <c r="N38" s="122" t="s">
        <v>180</v>
      </c>
      <c r="O38" s="122" t="s">
        <v>228</v>
      </c>
      <c r="P38" s="115" t="str">
        <f t="shared" si="5"/>
        <v>4m6縞の内JA側の1縞を除く5縞上塗更新</v>
      </c>
    </row>
    <row r="39" spans="1:16" ht="26.4">
      <c r="A39" s="216">
        <f t="shared" ca="1" si="1"/>
        <v>13</v>
      </c>
      <c r="B39" s="128" t="str">
        <f t="shared" ca="1" si="2"/>
        <v>〃</v>
      </c>
      <c r="C39" s="122" t="str">
        <f t="shared" ca="1" si="3"/>
        <v>〃</v>
      </c>
      <c r="D39" s="122" t="str">
        <f t="shared" ca="1" si="4"/>
        <v>〃</v>
      </c>
      <c r="E39" s="122" t="s">
        <v>186</v>
      </c>
      <c r="F39" s="122">
        <v>2</v>
      </c>
      <c r="G39" s="122">
        <v>5.8</v>
      </c>
      <c r="H39" s="122"/>
      <c r="I39" s="122"/>
      <c r="J39" s="122"/>
      <c r="K39" s="122"/>
      <c r="L39" s="129" t="s">
        <v>230</v>
      </c>
      <c r="M39" s="128" t="s">
        <v>227</v>
      </c>
      <c r="N39" s="122" t="s">
        <v>180</v>
      </c>
      <c r="O39" s="122" t="s">
        <v>228</v>
      </c>
      <c r="P39" s="115" t="str">
        <f t="shared" si="5"/>
        <v>停止線2.9m上塗更新_x000D_
停止線2.9m上塗更新</v>
      </c>
    </row>
    <row r="40" spans="1:16" ht="52.8">
      <c r="A40" s="216">
        <f t="shared" ca="1" si="1"/>
        <v>14</v>
      </c>
      <c r="B40" s="128" t="str">
        <f t="shared" ca="1" si="2"/>
        <v>第7-11-0204</v>
      </c>
      <c r="C40" s="122" t="str">
        <f t="shared" ca="1" si="3"/>
        <v>県道（瀬野呉線）</v>
      </c>
      <c r="D40" s="122" t="str">
        <f t="shared" ca="1" si="4"/>
        <v>安芸郡熊野町呉地2丁目11番52号先</v>
      </c>
      <c r="E40" s="122" t="s">
        <v>234</v>
      </c>
      <c r="F40" s="122">
        <v>2</v>
      </c>
      <c r="G40" s="122"/>
      <c r="H40" s="122"/>
      <c r="I40" s="122"/>
      <c r="J40" s="122">
        <v>38</v>
      </c>
      <c r="K40" s="122"/>
      <c r="L40" s="129" t="s">
        <v>235</v>
      </c>
      <c r="M40" s="128" t="s">
        <v>231</v>
      </c>
      <c r="N40" s="122" t="s">
        <v>232</v>
      </c>
      <c r="O40" s="122" t="s">
        <v>233</v>
      </c>
      <c r="P40" s="115" t="str">
        <f t="shared" si="5"/>
        <v>南東行(署担当者要確認)_x000D_
北東行(署担当者要確認)</v>
      </c>
    </row>
    <row r="41" spans="1:16" ht="52.8">
      <c r="A41" s="216">
        <f t="shared" ca="1" si="1"/>
        <v>15</v>
      </c>
      <c r="B41" s="128" t="str">
        <f t="shared" ca="1" si="2"/>
        <v>〃</v>
      </c>
      <c r="C41" s="122" t="str">
        <f t="shared" ca="1" si="3"/>
        <v>〃</v>
      </c>
      <c r="D41" s="122" t="str">
        <f t="shared" ca="1" si="4"/>
        <v>安芸郡熊野町呉地3丁目3番7号先</v>
      </c>
      <c r="E41" s="122" t="s">
        <v>234</v>
      </c>
      <c r="F41" s="122">
        <v>2</v>
      </c>
      <c r="G41" s="122"/>
      <c r="H41" s="122"/>
      <c r="I41" s="122"/>
      <c r="J41" s="122">
        <v>38</v>
      </c>
      <c r="K41" s="122"/>
      <c r="L41" s="129" t="s">
        <v>237</v>
      </c>
      <c r="M41" s="128" t="s">
        <v>231</v>
      </c>
      <c r="N41" s="122" t="s">
        <v>232</v>
      </c>
      <c r="O41" s="122" t="s">
        <v>236</v>
      </c>
      <c r="P41" s="115" t="str">
        <f t="shared" si="5"/>
        <v>北西行(署担当者要確認)_x000D_
南東行(署担当者要確認)</v>
      </c>
    </row>
    <row r="42" spans="1:16" ht="26.4">
      <c r="A42" s="216">
        <f t="shared" ca="1" si="1"/>
        <v>16</v>
      </c>
      <c r="B42" s="128" t="str">
        <f t="shared" ca="1" si="2"/>
        <v>第12-10-0439</v>
      </c>
      <c r="C42" s="122" t="str">
        <f t="shared" ca="1" si="3"/>
        <v>町道</v>
      </c>
      <c r="D42" s="122" t="str">
        <f t="shared" ca="1" si="4"/>
        <v>安芸郡熊野町初神3丁目24番8号先交差点</v>
      </c>
      <c r="E42" s="122" t="s">
        <v>182</v>
      </c>
      <c r="F42" s="122">
        <v>1</v>
      </c>
      <c r="G42" s="122"/>
      <c r="H42" s="122"/>
      <c r="I42" s="122"/>
      <c r="J42" s="122">
        <v>13</v>
      </c>
      <c r="K42" s="122"/>
      <c r="L42" s="129" t="s">
        <v>190</v>
      </c>
      <c r="M42" s="128" t="s">
        <v>238</v>
      </c>
      <c r="N42" s="122" t="s">
        <v>180</v>
      </c>
      <c r="O42" s="122" t="s">
        <v>239</v>
      </c>
      <c r="P42" s="115" t="str">
        <f t="shared" si="5"/>
        <v>既存削除後縮小施工</v>
      </c>
    </row>
    <row r="43" spans="1:16" ht="39.6">
      <c r="A43" s="216">
        <f t="shared" ca="1" si="1"/>
        <v>16</v>
      </c>
      <c r="B43" s="128" t="str">
        <f t="shared" ca="1" si="2"/>
        <v>〃</v>
      </c>
      <c r="C43" s="122" t="str">
        <f t="shared" ca="1" si="3"/>
        <v>〃</v>
      </c>
      <c r="D43" s="122" t="str">
        <f t="shared" ca="1" si="4"/>
        <v>〃</v>
      </c>
      <c r="E43" s="122" t="s">
        <v>186</v>
      </c>
      <c r="F43" s="122">
        <v>1</v>
      </c>
      <c r="G43" s="122"/>
      <c r="H43" s="122">
        <v>1.5</v>
      </c>
      <c r="I43" s="122"/>
      <c r="J43" s="122"/>
      <c r="K43" s="122"/>
      <c r="L43" s="129" t="s">
        <v>240</v>
      </c>
      <c r="M43" s="128" t="s">
        <v>238</v>
      </c>
      <c r="N43" s="122" t="s">
        <v>180</v>
      </c>
      <c r="O43" s="122" t="s">
        <v>239</v>
      </c>
      <c r="P43" s="115" t="str">
        <f t="shared" si="5"/>
        <v>既存削除後進行道路に対して直角に停止線位置変更､1.5m施工</v>
      </c>
    </row>
    <row r="44" spans="1:16" ht="26.4">
      <c r="A44" s="216">
        <f t="shared" ca="1" si="1"/>
        <v>16</v>
      </c>
      <c r="B44" s="128" t="str">
        <f t="shared" ca="1" si="2"/>
        <v>〃</v>
      </c>
      <c r="C44" s="122" t="str">
        <f t="shared" ca="1" si="3"/>
        <v>〃</v>
      </c>
      <c r="D44" s="122" t="str">
        <f t="shared" ca="1" si="4"/>
        <v>〃</v>
      </c>
      <c r="E44" s="122" t="s">
        <v>192</v>
      </c>
      <c r="F44" s="122">
        <v>1</v>
      </c>
      <c r="G44" s="122"/>
      <c r="H44" s="122"/>
      <c r="I44" s="122"/>
      <c r="J44" s="122"/>
      <c r="K44" s="122">
        <v>10</v>
      </c>
      <c r="L44" s="129"/>
      <c r="M44" s="128" t="s">
        <v>238</v>
      </c>
      <c r="N44" s="122" t="s">
        <v>180</v>
      </c>
      <c r="O44" s="122" t="s">
        <v>239</v>
      </c>
      <c r="P44" s="115" t="str">
        <f t="shared" si="5"/>
        <v/>
      </c>
    </row>
    <row r="45" spans="1:16" ht="26.4">
      <c r="A45" s="216">
        <f t="shared" ca="1" si="1"/>
        <v>16</v>
      </c>
      <c r="B45" s="128" t="str">
        <f t="shared" ca="1" si="2"/>
        <v>〃</v>
      </c>
      <c r="C45" s="122" t="str">
        <f t="shared" ca="1" si="3"/>
        <v>〃</v>
      </c>
      <c r="D45" s="122" t="str">
        <f t="shared" ca="1" si="4"/>
        <v>〃</v>
      </c>
      <c r="E45" s="122" t="s">
        <v>169</v>
      </c>
      <c r="F45" s="122">
        <v>1</v>
      </c>
      <c r="G45" s="122"/>
      <c r="H45" s="122"/>
      <c r="I45" s="122"/>
      <c r="J45" s="122"/>
      <c r="K45" s="122">
        <v>3</v>
      </c>
      <c r="L45" s="129"/>
      <c r="M45" s="128" t="s">
        <v>238</v>
      </c>
      <c r="N45" s="122" t="s">
        <v>180</v>
      </c>
      <c r="O45" s="122" t="s">
        <v>239</v>
      </c>
      <c r="P45" s="115" t="str">
        <f t="shared" si="5"/>
        <v/>
      </c>
    </row>
    <row r="46" spans="1:16" ht="26.4">
      <c r="A46" s="216">
        <f t="shared" ca="1" si="1"/>
        <v>17</v>
      </c>
      <c r="B46" s="128" t="str">
        <f t="shared" ca="1" si="2"/>
        <v>第12-10-0406</v>
      </c>
      <c r="C46" s="122" t="str">
        <f t="shared" ca="1" si="3"/>
        <v>〃</v>
      </c>
      <c r="D46" s="122" t="str">
        <f t="shared" ca="1" si="4"/>
        <v>安芸郡熊野町城之堀2丁目5番13号先交差点</v>
      </c>
      <c r="E46" s="122" t="s">
        <v>182</v>
      </c>
      <c r="F46" s="122">
        <v>1</v>
      </c>
      <c r="G46" s="122"/>
      <c r="H46" s="122"/>
      <c r="I46" s="122"/>
      <c r="J46" s="122">
        <v>13</v>
      </c>
      <c r="K46" s="122"/>
      <c r="L46" s="129" t="s">
        <v>183</v>
      </c>
      <c r="M46" s="128" t="s">
        <v>241</v>
      </c>
      <c r="N46" s="122" t="s">
        <v>180</v>
      </c>
      <c r="O46" s="122" t="s">
        <v>242</v>
      </c>
      <c r="P46" s="115" t="str">
        <f t="shared" si="5"/>
        <v>縮小上塗施工</v>
      </c>
    </row>
    <row r="47" spans="1:16" ht="26.4">
      <c r="A47" s="216">
        <f t="shared" ca="1" si="1"/>
        <v>17</v>
      </c>
      <c r="B47" s="128" t="str">
        <f t="shared" ca="1" si="2"/>
        <v>〃</v>
      </c>
      <c r="C47" s="122" t="str">
        <f t="shared" ca="1" si="3"/>
        <v>〃</v>
      </c>
      <c r="D47" s="122" t="str">
        <f t="shared" ca="1" si="4"/>
        <v>〃</v>
      </c>
      <c r="E47" s="122" t="s">
        <v>186</v>
      </c>
      <c r="F47" s="122">
        <v>1</v>
      </c>
      <c r="G47" s="122"/>
      <c r="H47" s="122">
        <v>1.8</v>
      </c>
      <c r="I47" s="122"/>
      <c r="J47" s="122"/>
      <c r="K47" s="122"/>
      <c r="L47" s="129" t="s">
        <v>243</v>
      </c>
      <c r="M47" s="128" t="s">
        <v>241</v>
      </c>
      <c r="N47" s="122" t="s">
        <v>180</v>
      </c>
      <c r="O47" s="122" t="s">
        <v>242</v>
      </c>
      <c r="P47" s="115" t="str">
        <f t="shared" si="5"/>
        <v>停止線1.8m上塗更新</v>
      </c>
    </row>
    <row r="48" spans="1:16" ht="26.4">
      <c r="A48" s="216">
        <f t="shared" ca="1" si="1"/>
        <v>17</v>
      </c>
      <c r="B48" s="128" t="str">
        <f t="shared" ca="1" si="2"/>
        <v>〃</v>
      </c>
      <c r="C48" s="122" t="str">
        <f t="shared" ca="1" si="3"/>
        <v>〃</v>
      </c>
      <c r="D48" s="122" t="str">
        <f t="shared" ca="1" si="4"/>
        <v>〃</v>
      </c>
      <c r="E48" s="122" t="s">
        <v>192</v>
      </c>
      <c r="F48" s="122">
        <v>1</v>
      </c>
      <c r="G48" s="122"/>
      <c r="H48" s="122"/>
      <c r="I48" s="122"/>
      <c r="J48" s="122"/>
      <c r="K48" s="122">
        <v>8</v>
      </c>
      <c r="L48" s="129"/>
      <c r="M48" s="128" t="s">
        <v>241</v>
      </c>
      <c r="N48" s="122" t="s">
        <v>180</v>
      </c>
      <c r="O48" s="122" t="s">
        <v>242</v>
      </c>
      <c r="P48" s="115" t="str">
        <f t="shared" si="5"/>
        <v/>
      </c>
    </row>
    <row r="49" spans="1:16" ht="26.4">
      <c r="A49" s="216">
        <f t="shared" ca="1" si="1"/>
        <v>18</v>
      </c>
      <c r="B49" s="128" t="str">
        <f t="shared" ca="1" si="2"/>
        <v>第12-10-0441</v>
      </c>
      <c r="C49" s="122" t="str">
        <f t="shared" ca="1" si="3"/>
        <v>〃</v>
      </c>
      <c r="D49" s="122" t="str">
        <f t="shared" ca="1" si="4"/>
        <v>安芸郡熊野町新宮1丁目4番7号先交差点</v>
      </c>
      <c r="E49" s="122" t="s">
        <v>182</v>
      </c>
      <c r="F49" s="122">
        <v>1</v>
      </c>
      <c r="G49" s="122"/>
      <c r="H49" s="122"/>
      <c r="I49" s="122"/>
      <c r="J49" s="122">
        <v>13</v>
      </c>
      <c r="K49" s="122"/>
      <c r="L49" s="129" t="s">
        <v>190</v>
      </c>
      <c r="M49" s="128" t="s">
        <v>244</v>
      </c>
      <c r="N49" s="122" t="s">
        <v>180</v>
      </c>
      <c r="O49" s="122" t="s">
        <v>245</v>
      </c>
      <c r="P49" s="115" t="str">
        <f t="shared" si="5"/>
        <v>既存削除後縮小施工</v>
      </c>
    </row>
    <row r="50" spans="1:16" ht="39.6">
      <c r="A50" s="216">
        <f t="shared" ca="1" si="1"/>
        <v>18</v>
      </c>
      <c r="B50" s="128" t="str">
        <f t="shared" ca="1" si="2"/>
        <v>〃</v>
      </c>
      <c r="C50" s="122" t="str">
        <f t="shared" ca="1" si="3"/>
        <v>〃</v>
      </c>
      <c r="D50" s="122" t="str">
        <f t="shared" ca="1" si="4"/>
        <v>〃</v>
      </c>
      <c r="E50" s="122" t="s">
        <v>186</v>
      </c>
      <c r="F50" s="122">
        <v>1</v>
      </c>
      <c r="G50" s="122"/>
      <c r="H50" s="122">
        <v>1.5</v>
      </c>
      <c r="I50" s="122"/>
      <c r="J50" s="122"/>
      <c r="K50" s="122"/>
      <c r="L50" s="129" t="s">
        <v>246</v>
      </c>
      <c r="M50" s="128" t="s">
        <v>244</v>
      </c>
      <c r="N50" s="122" t="s">
        <v>180</v>
      </c>
      <c r="O50" s="122" t="s">
        <v>245</v>
      </c>
      <c r="P50" s="115" t="str">
        <f t="shared" si="5"/>
        <v>現状の止の最頂部に停止線位置変更､道路中央から1.5m施工</v>
      </c>
    </row>
    <row r="51" spans="1:16" ht="26.4">
      <c r="A51" s="216">
        <f t="shared" ca="1" si="1"/>
        <v>18</v>
      </c>
      <c r="B51" s="128" t="str">
        <f t="shared" ca="1" si="2"/>
        <v>〃</v>
      </c>
      <c r="C51" s="122" t="str">
        <f t="shared" ca="1" si="3"/>
        <v>〃</v>
      </c>
      <c r="D51" s="122" t="str">
        <f t="shared" ca="1" si="4"/>
        <v>〃</v>
      </c>
      <c r="E51" s="122" t="s">
        <v>192</v>
      </c>
      <c r="F51" s="122">
        <v>1</v>
      </c>
      <c r="G51" s="122"/>
      <c r="H51" s="122"/>
      <c r="I51" s="122"/>
      <c r="J51" s="122"/>
      <c r="K51" s="122">
        <v>20</v>
      </c>
      <c r="L51" s="129"/>
      <c r="M51" s="128" t="s">
        <v>244</v>
      </c>
      <c r="N51" s="122" t="s">
        <v>180</v>
      </c>
      <c r="O51" s="122" t="s">
        <v>245</v>
      </c>
      <c r="P51" s="115" t="str">
        <f t="shared" si="5"/>
        <v/>
      </c>
    </row>
    <row r="52" spans="1:16" ht="26.4">
      <c r="A52" s="216">
        <f t="shared" ca="1" si="1"/>
        <v>18</v>
      </c>
      <c r="B52" s="128" t="str">
        <f t="shared" ca="1" si="2"/>
        <v>〃</v>
      </c>
      <c r="C52" s="122" t="str">
        <f t="shared" ca="1" si="3"/>
        <v>〃</v>
      </c>
      <c r="D52" s="122" t="str">
        <f t="shared" ca="1" si="4"/>
        <v>〃</v>
      </c>
      <c r="E52" s="122" t="s">
        <v>169</v>
      </c>
      <c r="F52" s="122">
        <v>1</v>
      </c>
      <c r="G52" s="122"/>
      <c r="H52" s="122"/>
      <c r="I52" s="122"/>
      <c r="J52" s="122"/>
      <c r="K52" s="122">
        <v>3</v>
      </c>
      <c r="L52" s="129"/>
      <c r="M52" s="128" t="s">
        <v>244</v>
      </c>
      <c r="N52" s="122" t="s">
        <v>180</v>
      </c>
      <c r="O52" s="122" t="s">
        <v>245</v>
      </c>
      <c r="P52" s="115" t="str">
        <f t="shared" si="5"/>
        <v/>
      </c>
    </row>
    <row r="53" spans="1:16" ht="39.6">
      <c r="A53" s="216">
        <f t="shared" ca="1" si="1"/>
        <v>19</v>
      </c>
      <c r="B53" s="128" t="str">
        <f t="shared" ca="1" si="2"/>
        <v>第20-12-0208</v>
      </c>
      <c r="C53" s="122" t="str">
        <f t="shared" ca="1" si="3"/>
        <v>〃</v>
      </c>
      <c r="D53" s="122" t="str">
        <f t="shared" ca="1" si="4"/>
        <v>安芸郡熊野町中溝4丁目24番23号先交差点（熊野中学校南東角）</v>
      </c>
      <c r="E53" s="122" t="s">
        <v>198</v>
      </c>
      <c r="F53" s="122">
        <v>1</v>
      </c>
      <c r="G53" s="122">
        <v>15</v>
      </c>
      <c r="H53" s="122"/>
      <c r="I53" s="122"/>
      <c r="J53" s="122"/>
      <c r="K53" s="122"/>
      <c r="L53" s="129" t="s">
        <v>249</v>
      </c>
      <c r="M53" s="128" t="s">
        <v>247</v>
      </c>
      <c r="N53" s="122" t="s">
        <v>180</v>
      </c>
      <c r="O53" s="122" t="s">
        <v>248</v>
      </c>
      <c r="P53" s="115" t="str">
        <f t="shared" si="5"/>
        <v>3m5縞</v>
      </c>
    </row>
    <row r="54" spans="1:16" ht="26.4">
      <c r="A54" s="216">
        <f t="shared" ca="1" si="1"/>
        <v>19</v>
      </c>
      <c r="B54" s="128" t="str">
        <f t="shared" ca="1" si="2"/>
        <v>〃</v>
      </c>
      <c r="C54" s="122" t="str">
        <f t="shared" ca="1" si="3"/>
        <v>〃</v>
      </c>
      <c r="D54" s="122" t="str">
        <f t="shared" ca="1" si="4"/>
        <v>〃</v>
      </c>
      <c r="E54" s="122" t="s">
        <v>200</v>
      </c>
      <c r="F54" s="122">
        <v>2</v>
      </c>
      <c r="G54" s="122"/>
      <c r="H54" s="122"/>
      <c r="I54" s="122"/>
      <c r="J54" s="122">
        <v>18</v>
      </c>
      <c r="K54" s="122"/>
      <c r="L54" s="129" t="s">
        <v>250</v>
      </c>
      <c r="M54" s="128" t="s">
        <v>247</v>
      </c>
      <c r="N54" s="122" t="s">
        <v>180</v>
      </c>
      <c r="O54" s="122" t="s">
        <v>248</v>
      </c>
      <c r="P54" s="115" t="str">
        <f t="shared" si="5"/>
        <v>北側予告(近)_x000D_
北側予告(遠)</v>
      </c>
    </row>
    <row r="55" spans="1:16" ht="39.6">
      <c r="A55" s="216">
        <f t="shared" ca="1" si="1"/>
        <v>19</v>
      </c>
      <c r="B55" s="128" t="str">
        <f t="shared" ca="1" si="2"/>
        <v>〃</v>
      </c>
      <c r="C55" s="122" t="str">
        <f t="shared" ca="1" si="3"/>
        <v>〃</v>
      </c>
      <c r="D55" s="122" t="str">
        <f t="shared" ca="1" si="4"/>
        <v>〃</v>
      </c>
      <c r="E55" s="122" t="s">
        <v>186</v>
      </c>
      <c r="F55" s="122">
        <v>2</v>
      </c>
      <c r="G55" s="122">
        <v>5.3000000000000007</v>
      </c>
      <c r="H55" s="122"/>
      <c r="I55" s="122"/>
      <c r="J55" s="122"/>
      <c r="K55" s="122"/>
      <c r="L55" s="129" t="s">
        <v>251</v>
      </c>
      <c r="M55" s="128" t="s">
        <v>247</v>
      </c>
      <c r="N55" s="122" t="s">
        <v>180</v>
      </c>
      <c r="O55" s="122" t="s">
        <v>248</v>
      </c>
      <c r="P55" s="115" t="str">
        <f t="shared" si="5"/>
        <v>南側2.7m_x000D_
北側2.6m(東端民家側0.5m削除し2.6mとする)</v>
      </c>
    </row>
    <row r="56" spans="1:16" ht="26.4">
      <c r="A56" s="216">
        <f t="shared" ca="1" si="1"/>
        <v>19</v>
      </c>
      <c r="B56" s="128" t="str">
        <f t="shared" ca="1" si="2"/>
        <v>〃</v>
      </c>
      <c r="C56" s="122" t="str">
        <f t="shared" ca="1" si="3"/>
        <v>〃</v>
      </c>
      <c r="D56" s="122" t="str">
        <f t="shared" ca="1" si="4"/>
        <v>〃</v>
      </c>
      <c r="E56" s="122" t="s">
        <v>169</v>
      </c>
      <c r="F56" s="122">
        <v>1</v>
      </c>
      <c r="G56" s="122"/>
      <c r="H56" s="122"/>
      <c r="I56" s="122"/>
      <c r="J56" s="122"/>
      <c r="K56" s="122">
        <v>0.5</v>
      </c>
      <c r="L56" s="129"/>
      <c r="M56" s="128" t="s">
        <v>247</v>
      </c>
      <c r="N56" s="122" t="s">
        <v>180</v>
      </c>
      <c r="O56" s="122" t="s">
        <v>248</v>
      </c>
      <c r="P56" s="115" t="str">
        <f t="shared" si="5"/>
        <v/>
      </c>
    </row>
    <row r="57" spans="1:16" ht="26.4">
      <c r="A57" s="216">
        <f t="shared" ca="1" si="1"/>
        <v>20</v>
      </c>
      <c r="B57" s="128" t="str">
        <f t="shared" ca="1" si="2"/>
        <v>第12-10-0416</v>
      </c>
      <c r="C57" s="122" t="str">
        <f t="shared" ca="1" si="3"/>
        <v>〃</v>
      </c>
      <c r="D57" s="122" t="str">
        <f t="shared" ca="1" si="4"/>
        <v>安芸郡熊野町中溝4丁目7番16号先交差点</v>
      </c>
      <c r="E57" s="122" t="s">
        <v>182</v>
      </c>
      <c r="F57" s="122">
        <v>1</v>
      </c>
      <c r="G57" s="122"/>
      <c r="H57" s="122"/>
      <c r="I57" s="122"/>
      <c r="J57" s="122">
        <v>13</v>
      </c>
      <c r="K57" s="122"/>
      <c r="L57" s="129" t="s">
        <v>190</v>
      </c>
      <c r="M57" s="128" t="s">
        <v>252</v>
      </c>
      <c r="N57" s="122" t="s">
        <v>180</v>
      </c>
      <c r="O57" s="122" t="s">
        <v>253</v>
      </c>
      <c r="P57" s="115" t="str">
        <f t="shared" si="5"/>
        <v>既存削除後縮小施工</v>
      </c>
    </row>
    <row r="58" spans="1:16" ht="26.4">
      <c r="A58" s="216">
        <f t="shared" ca="1" si="1"/>
        <v>20</v>
      </c>
      <c r="B58" s="128" t="str">
        <f t="shared" ca="1" si="2"/>
        <v>〃</v>
      </c>
      <c r="C58" s="122" t="str">
        <f t="shared" ca="1" si="3"/>
        <v>〃</v>
      </c>
      <c r="D58" s="122" t="str">
        <f t="shared" ca="1" si="4"/>
        <v>〃</v>
      </c>
      <c r="E58" s="122" t="s">
        <v>186</v>
      </c>
      <c r="F58" s="122">
        <v>1</v>
      </c>
      <c r="G58" s="122"/>
      <c r="H58" s="122">
        <v>2.4</v>
      </c>
      <c r="I58" s="122"/>
      <c r="J58" s="122"/>
      <c r="K58" s="122"/>
      <c r="L58" s="129" t="s">
        <v>254</v>
      </c>
      <c r="M58" s="128" t="s">
        <v>252</v>
      </c>
      <c r="N58" s="122" t="s">
        <v>180</v>
      </c>
      <c r="O58" s="122" t="s">
        <v>253</v>
      </c>
      <c r="P58" s="115" t="str">
        <f t="shared" si="5"/>
        <v>停止線2.4m上塗施工</v>
      </c>
    </row>
    <row r="59" spans="1:16" ht="26.4">
      <c r="A59" s="216">
        <f t="shared" ca="1" si="1"/>
        <v>20</v>
      </c>
      <c r="B59" s="128" t="str">
        <f t="shared" ca="1" si="2"/>
        <v>〃</v>
      </c>
      <c r="C59" s="122" t="str">
        <f t="shared" ca="1" si="3"/>
        <v>〃</v>
      </c>
      <c r="D59" s="122" t="str">
        <f t="shared" ca="1" si="4"/>
        <v>〃</v>
      </c>
      <c r="E59" s="122" t="s">
        <v>192</v>
      </c>
      <c r="F59" s="122">
        <v>1</v>
      </c>
      <c r="G59" s="122"/>
      <c r="H59" s="122"/>
      <c r="I59" s="122"/>
      <c r="J59" s="122"/>
      <c r="K59" s="122">
        <v>20</v>
      </c>
      <c r="L59" s="129"/>
      <c r="M59" s="128" t="s">
        <v>252</v>
      </c>
      <c r="N59" s="122" t="s">
        <v>180</v>
      </c>
      <c r="O59" s="122" t="s">
        <v>253</v>
      </c>
      <c r="P59" s="115" t="str">
        <f t="shared" si="5"/>
        <v/>
      </c>
    </row>
    <row r="60" spans="1:16" ht="26.4">
      <c r="A60" s="216">
        <f t="shared" ca="1" si="1"/>
        <v>21</v>
      </c>
      <c r="B60" s="128" t="str">
        <f t="shared" ca="1" si="2"/>
        <v>第12-10-0290</v>
      </c>
      <c r="C60" s="122" t="str">
        <f t="shared" ca="1" si="3"/>
        <v>〃</v>
      </c>
      <c r="D60" s="122" t="str">
        <f t="shared" ca="1" si="4"/>
        <v>安芸郡熊野町東山1番2号先交差点</v>
      </c>
      <c r="E60" s="122" t="s">
        <v>182</v>
      </c>
      <c r="F60" s="122">
        <v>1</v>
      </c>
      <c r="G60" s="122"/>
      <c r="H60" s="122"/>
      <c r="I60" s="122"/>
      <c r="J60" s="122">
        <v>13</v>
      </c>
      <c r="K60" s="122"/>
      <c r="L60" s="129" t="s">
        <v>183</v>
      </c>
      <c r="M60" s="128" t="s">
        <v>255</v>
      </c>
      <c r="N60" s="122" t="s">
        <v>180</v>
      </c>
      <c r="O60" s="122" t="s">
        <v>256</v>
      </c>
      <c r="P60" s="115" t="str">
        <f t="shared" si="5"/>
        <v>縮小上塗施工</v>
      </c>
    </row>
    <row r="61" spans="1:16" ht="26.4">
      <c r="A61" s="216">
        <f t="shared" ca="1" si="1"/>
        <v>21</v>
      </c>
      <c r="B61" s="128" t="str">
        <f t="shared" ca="1" si="2"/>
        <v>〃</v>
      </c>
      <c r="C61" s="122" t="str">
        <f t="shared" ca="1" si="3"/>
        <v>〃</v>
      </c>
      <c r="D61" s="122" t="str">
        <f t="shared" ca="1" si="4"/>
        <v>〃</v>
      </c>
      <c r="E61" s="122" t="s">
        <v>186</v>
      </c>
      <c r="F61" s="122">
        <v>1</v>
      </c>
      <c r="G61" s="122"/>
      <c r="H61" s="122">
        <v>2</v>
      </c>
      <c r="I61" s="122"/>
      <c r="J61" s="122"/>
      <c r="K61" s="122"/>
      <c r="L61" s="129" t="s">
        <v>257</v>
      </c>
      <c r="M61" s="128" t="s">
        <v>255</v>
      </c>
      <c r="N61" s="122" t="s">
        <v>180</v>
      </c>
      <c r="O61" s="122" t="s">
        <v>256</v>
      </c>
      <c r="P61" s="115" t="str">
        <f t="shared" si="5"/>
        <v>停止線2m上塗更新</v>
      </c>
    </row>
    <row r="62" spans="1:16" ht="26.4">
      <c r="A62" s="216">
        <f t="shared" ca="1" si="1"/>
        <v>22</v>
      </c>
      <c r="B62" s="128" t="str">
        <f t="shared" ca="1" si="2"/>
        <v>第12-10-0125</v>
      </c>
      <c r="C62" s="122" t="str">
        <f t="shared" ca="1" si="3"/>
        <v>〃</v>
      </c>
      <c r="D62" s="122" t="str">
        <f t="shared" ca="1" si="4"/>
        <v>安芸郡熊野町萩原10丁目9番34号先交差点</v>
      </c>
      <c r="E62" s="122" t="s">
        <v>182</v>
      </c>
      <c r="F62" s="122">
        <v>2</v>
      </c>
      <c r="G62" s="122"/>
      <c r="H62" s="122"/>
      <c r="I62" s="122"/>
      <c r="J62" s="122">
        <v>26</v>
      </c>
      <c r="K62" s="122"/>
      <c r="L62" s="129" t="s">
        <v>260</v>
      </c>
      <c r="M62" s="128" t="s">
        <v>258</v>
      </c>
      <c r="N62" s="122" t="s">
        <v>180</v>
      </c>
      <c r="O62" s="122" t="s">
        <v>259</v>
      </c>
      <c r="P62" s="115" t="str">
        <f t="shared" si="5"/>
        <v>既存削除後縮小施工_x000D_
既存削除後縮小施工</v>
      </c>
    </row>
    <row r="63" spans="1:16" ht="26.4">
      <c r="A63" s="216">
        <f t="shared" ca="1" si="1"/>
        <v>22</v>
      </c>
      <c r="B63" s="128" t="str">
        <f t="shared" ca="1" si="2"/>
        <v>〃</v>
      </c>
      <c r="C63" s="122" t="str">
        <f t="shared" ca="1" si="3"/>
        <v>〃</v>
      </c>
      <c r="D63" s="122" t="str">
        <f t="shared" ca="1" si="4"/>
        <v>〃</v>
      </c>
      <c r="E63" s="122" t="s">
        <v>186</v>
      </c>
      <c r="F63" s="122">
        <v>2</v>
      </c>
      <c r="G63" s="122"/>
      <c r="H63" s="122">
        <v>4</v>
      </c>
      <c r="I63" s="122"/>
      <c r="J63" s="122"/>
      <c r="K63" s="122"/>
      <c r="L63" s="129" t="s">
        <v>261</v>
      </c>
      <c r="M63" s="128" t="s">
        <v>258</v>
      </c>
      <c r="N63" s="122" t="s">
        <v>180</v>
      </c>
      <c r="O63" s="122" t="s">
        <v>259</v>
      </c>
      <c r="P63" s="115" t="str">
        <f t="shared" si="5"/>
        <v>停止線2m上塗施工_x000D_
停止線2m上塗施工</v>
      </c>
    </row>
    <row r="64" spans="1:16" ht="26.4">
      <c r="A64" s="216">
        <f t="shared" ca="1" si="1"/>
        <v>22</v>
      </c>
      <c r="B64" s="128" t="str">
        <f t="shared" ca="1" si="2"/>
        <v>〃</v>
      </c>
      <c r="C64" s="122" t="str">
        <f t="shared" ca="1" si="3"/>
        <v>〃</v>
      </c>
      <c r="D64" s="122" t="str">
        <f t="shared" ca="1" si="4"/>
        <v>〃</v>
      </c>
      <c r="E64" s="122" t="s">
        <v>192</v>
      </c>
      <c r="F64" s="122">
        <v>2</v>
      </c>
      <c r="G64" s="122"/>
      <c r="H64" s="122"/>
      <c r="I64" s="122"/>
      <c r="J64" s="122"/>
      <c r="K64" s="122">
        <v>8</v>
      </c>
      <c r="L64" s="129"/>
      <c r="M64" s="128" t="s">
        <v>258</v>
      </c>
      <c r="N64" s="122" t="s">
        <v>180</v>
      </c>
      <c r="O64" s="122" t="s">
        <v>259</v>
      </c>
      <c r="P64" s="115" t="str">
        <f t="shared" si="5"/>
        <v/>
      </c>
    </row>
    <row r="65" spans="1:16" ht="26.4">
      <c r="A65" s="216">
        <f t="shared" ca="1" si="1"/>
        <v>22</v>
      </c>
      <c r="B65" s="128" t="str">
        <f t="shared" ca="1" si="2"/>
        <v>第20-12-0332</v>
      </c>
      <c r="C65" s="122" t="str">
        <f t="shared" ca="1" si="3"/>
        <v>県道</v>
      </c>
      <c r="D65" s="122" t="str">
        <f t="shared" ca="1" si="4"/>
        <v>〃</v>
      </c>
      <c r="E65" s="122" t="s">
        <v>198</v>
      </c>
      <c r="F65" s="122">
        <v>1</v>
      </c>
      <c r="G65" s="122">
        <v>28</v>
      </c>
      <c r="H65" s="122"/>
      <c r="I65" s="122"/>
      <c r="J65" s="122"/>
      <c r="K65" s="122"/>
      <c r="L65" s="129" t="s">
        <v>264</v>
      </c>
      <c r="M65" s="128" t="s">
        <v>262</v>
      </c>
      <c r="N65" s="122" t="s">
        <v>263</v>
      </c>
      <c r="O65" s="122" t="s">
        <v>259</v>
      </c>
      <c r="P65" s="115" t="str">
        <f t="shared" si="5"/>
        <v>4m8縞中7縞(東側路側内1本を除く)上塗施工</v>
      </c>
    </row>
    <row r="66" spans="1:16" ht="26.4">
      <c r="A66" s="216">
        <f t="shared" ca="1" si="1"/>
        <v>22</v>
      </c>
      <c r="B66" s="128" t="str">
        <f t="shared" ca="1" si="2"/>
        <v>〃</v>
      </c>
      <c r="C66" s="122" t="str">
        <f t="shared" ca="1" si="3"/>
        <v>〃</v>
      </c>
      <c r="D66" s="122" t="str">
        <f t="shared" ca="1" si="4"/>
        <v>〃</v>
      </c>
      <c r="E66" s="122" t="s">
        <v>200</v>
      </c>
      <c r="F66" s="122">
        <v>2</v>
      </c>
      <c r="G66" s="122"/>
      <c r="H66" s="122"/>
      <c r="I66" s="122"/>
      <c r="J66" s="122">
        <v>18</v>
      </c>
      <c r="K66" s="122"/>
      <c r="L66" s="129" t="s">
        <v>265</v>
      </c>
      <c r="M66" s="128" t="s">
        <v>262</v>
      </c>
      <c r="N66" s="122" t="s">
        <v>263</v>
      </c>
      <c r="O66" s="122" t="s">
        <v>259</v>
      </c>
      <c r="P66" s="115" t="str">
        <f t="shared" si="5"/>
        <v>北側予告(近)上塗施工_x000D_
北側予告(遠)上塗施工</v>
      </c>
    </row>
    <row r="67" spans="1:16" ht="26.4">
      <c r="A67" s="216">
        <f t="shared" ca="1" si="1"/>
        <v>22</v>
      </c>
      <c r="B67" s="128" t="str">
        <f t="shared" ca="1" si="2"/>
        <v>〃</v>
      </c>
      <c r="C67" s="122" t="str">
        <f t="shared" ca="1" si="3"/>
        <v>〃</v>
      </c>
      <c r="D67" s="122" t="str">
        <f t="shared" ca="1" si="4"/>
        <v>〃</v>
      </c>
      <c r="E67" s="122" t="s">
        <v>186</v>
      </c>
      <c r="F67" s="122">
        <v>2</v>
      </c>
      <c r="G67" s="122">
        <v>5.8</v>
      </c>
      <c r="H67" s="122"/>
      <c r="I67" s="122"/>
      <c r="J67" s="122"/>
      <c r="K67" s="122"/>
      <c r="L67" s="129" t="s">
        <v>266</v>
      </c>
      <c r="M67" s="128" t="s">
        <v>262</v>
      </c>
      <c r="N67" s="122" t="s">
        <v>263</v>
      </c>
      <c r="O67" s="122" t="s">
        <v>259</v>
      </c>
      <c r="P67" s="115" t="str">
        <f t="shared" si="5"/>
        <v>停止線2.9m上塗施工_x000D_
停止線2.9m上塗施工</v>
      </c>
    </row>
    <row r="68" spans="1:16" ht="39.6">
      <c r="A68" s="216">
        <f t="shared" ca="1" si="1"/>
        <v>23</v>
      </c>
      <c r="B68" s="128" t="str">
        <f t="shared" ca="1" si="2"/>
        <v>第20-12-0330</v>
      </c>
      <c r="C68" s="122" t="str">
        <f t="shared" ca="1" si="3"/>
        <v>〃</v>
      </c>
      <c r="D68" s="122" t="str">
        <f t="shared" ca="1" si="4"/>
        <v>安芸郡熊野町萩原8丁目10番32号先</v>
      </c>
      <c r="E68" s="122" t="s">
        <v>198</v>
      </c>
      <c r="F68" s="122">
        <v>1</v>
      </c>
      <c r="G68" s="122">
        <v>20</v>
      </c>
      <c r="H68" s="122"/>
      <c r="I68" s="122"/>
      <c r="J68" s="122"/>
      <c r="K68" s="122"/>
      <c r="L68" s="129" t="s">
        <v>269</v>
      </c>
      <c r="M68" s="128" t="s">
        <v>267</v>
      </c>
      <c r="N68" s="122" t="s">
        <v>263</v>
      </c>
      <c r="O68" s="122" t="s">
        <v>268</v>
      </c>
      <c r="P68" s="115" t="str">
        <f t="shared" si="5"/>
        <v>4m7縞中5縞(西(ﾗｰﾒﾝ屋)側から1､6本目を除く)上塗施工</v>
      </c>
    </row>
    <row r="69" spans="1:16" ht="52.8">
      <c r="A69" s="216">
        <f t="shared" ca="1" si="1"/>
        <v>23</v>
      </c>
      <c r="B69" s="128" t="str">
        <f t="shared" ca="1" si="2"/>
        <v>〃</v>
      </c>
      <c r="C69" s="122" t="str">
        <f t="shared" ca="1" si="3"/>
        <v>〃</v>
      </c>
      <c r="D69" s="122" t="str">
        <f t="shared" ca="1" si="4"/>
        <v>〃</v>
      </c>
      <c r="E69" s="122" t="s">
        <v>200</v>
      </c>
      <c r="F69" s="122">
        <v>4</v>
      </c>
      <c r="G69" s="122"/>
      <c r="H69" s="122"/>
      <c r="I69" s="122"/>
      <c r="J69" s="122">
        <v>36</v>
      </c>
      <c r="K69" s="122"/>
      <c r="L69" s="129" t="s">
        <v>270</v>
      </c>
      <c r="M69" s="128" t="s">
        <v>267</v>
      </c>
      <c r="N69" s="122" t="s">
        <v>263</v>
      </c>
      <c r="O69" s="122" t="s">
        <v>268</v>
      </c>
      <c r="P69" s="115" t="str">
        <f t="shared" si="5"/>
        <v>南側予告(近)上塗施工_x000D_
南側予告(遠)上塗施工_x000D_
北側予告(近)上塗施工_x000D_
北側予告(遠)上塗施工</v>
      </c>
    </row>
    <row r="70" spans="1:16" ht="26.4">
      <c r="A70" s="216">
        <f t="shared" ca="1" si="1"/>
        <v>23</v>
      </c>
      <c r="B70" s="128" t="str">
        <f t="shared" ca="1" si="2"/>
        <v>〃</v>
      </c>
      <c r="C70" s="122" t="str">
        <f t="shared" ca="1" si="3"/>
        <v>〃</v>
      </c>
      <c r="D70" s="122" t="str">
        <f t="shared" ca="1" si="4"/>
        <v>〃</v>
      </c>
      <c r="E70" s="122" t="s">
        <v>186</v>
      </c>
      <c r="F70" s="122">
        <v>2</v>
      </c>
      <c r="G70" s="122">
        <v>5.8</v>
      </c>
      <c r="H70" s="122"/>
      <c r="I70" s="122"/>
      <c r="J70" s="122"/>
      <c r="K70" s="122"/>
      <c r="L70" s="129" t="s">
        <v>266</v>
      </c>
      <c r="M70" s="128" t="s">
        <v>267</v>
      </c>
      <c r="N70" s="122" t="s">
        <v>263</v>
      </c>
      <c r="O70" s="122" t="s">
        <v>268</v>
      </c>
      <c r="P70" s="115" t="str">
        <f t="shared" si="5"/>
        <v>停止線2.9m上塗施工_x000D_
停止線2.9m上塗施工</v>
      </c>
    </row>
    <row r="71" spans="1:16" ht="26.4">
      <c r="A71" s="216">
        <f t="shared" ref="A71:A115" ca="1" si="6">IF(D70="","",IF(D71="〃",A70,A70+1))</f>
        <v>24</v>
      </c>
      <c r="B71" s="128" t="str">
        <f t="shared" ref="B71:B114" ca="1" si="7">IF(OFFSET(M71,-1,)=M71,"〃",M71)</f>
        <v>第12-10-0124</v>
      </c>
      <c r="C71" s="122" t="str">
        <f t="shared" ref="C71:C114" ca="1" si="8">IF(OFFSET(N71,-1,)=N71,"〃",N71)</f>
        <v>町道</v>
      </c>
      <c r="D71" s="122" t="str">
        <f t="shared" ref="D71:D114" ca="1" si="9">IF(OFFSET(O71,-1,)=O71,"〃",O71)</f>
        <v>安芸郡熊野町萩原8丁目10番32号先交差点</v>
      </c>
      <c r="E71" s="122" t="s">
        <v>186</v>
      </c>
      <c r="F71" s="122">
        <v>1</v>
      </c>
      <c r="G71" s="122"/>
      <c r="H71" s="122">
        <v>3</v>
      </c>
      <c r="I71" s="122"/>
      <c r="J71" s="122"/>
      <c r="K71" s="122"/>
      <c r="L71" s="129" t="s">
        <v>273</v>
      </c>
      <c r="M71" s="128" t="s">
        <v>271</v>
      </c>
      <c r="N71" s="122" t="s">
        <v>180</v>
      </c>
      <c r="O71" s="122" t="s">
        <v>272</v>
      </c>
      <c r="P71" s="115" t="str">
        <f t="shared" ref="P71:P114" si="10">ASC(L71)</f>
        <v>停止線3m上塗施工</v>
      </c>
    </row>
    <row r="72" spans="1:16" ht="39.6">
      <c r="A72" s="216">
        <f t="shared" ca="1" si="6"/>
        <v>25</v>
      </c>
      <c r="B72" s="128" t="str">
        <f t="shared" ca="1" si="7"/>
        <v>第9-19-0015</v>
      </c>
      <c r="C72" s="122" t="str">
        <f t="shared" ca="1" si="8"/>
        <v>県道（瀬野呉線）</v>
      </c>
      <c r="D72" s="122" t="str">
        <f t="shared" ca="1" si="9"/>
        <v>安芸郡熊野町萩原8丁目12番16号先から同町8番69号先までの間</v>
      </c>
      <c r="E72" s="122" t="s">
        <v>276</v>
      </c>
      <c r="F72" s="122">
        <v>1</v>
      </c>
      <c r="G72" s="122"/>
      <c r="H72" s="122"/>
      <c r="I72" s="122">
        <v>530</v>
      </c>
      <c r="J72" s="122"/>
      <c r="K72" s="122"/>
      <c r="L72" s="129" t="s">
        <v>277</v>
      </c>
      <c r="M72" s="128" t="s">
        <v>274</v>
      </c>
      <c r="N72" s="122" t="s">
        <v>232</v>
      </c>
      <c r="O72" s="122" t="s">
        <v>275</v>
      </c>
      <c r="P72" s="115" t="str">
        <f t="shared" si="10"/>
        <v>530m</v>
      </c>
    </row>
    <row r="73" spans="1:16" ht="66">
      <c r="A73" s="216">
        <f t="shared" ca="1" si="6"/>
        <v>26</v>
      </c>
      <c r="B73" s="128" t="str">
        <f t="shared" ca="1" si="7"/>
        <v>第20-12-0737</v>
      </c>
      <c r="C73" s="122" t="str">
        <f t="shared" ca="1" si="8"/>
        <v>県道</v>
      </c>
      <c r="D73" s="122" t="str">
        <f t="shared" ca="1" si="9"/>
        <v>安芸郡熊野町萩原8丁目9番1号先交差点</v>
      </c>
      <c r="E73" s="122" t="s">
        <v>198</v>
      </c>
      <c r="F73" s="122">
        <v>2</v>
      </c>
      <c r="G73" s="122">
        <v>37</v>
      </c>
      <c r="H73" s="122"/>
      <c r="I73" s="122"/>
      <c r="J73" s="122"/>
      <c r="K73" s="122"/>
      <c r="L73" s="129" t="s">
        <v>280</v>
      </c>
      <c r="M73" s="128" t="s">
        <v>278</v>
      </c>
      <c r="N73" s="122" t="s">
        <v>263</v>
      </c>
      <c r="O73" s="122" t="s">
        <v>279</v>
      </c>
      <c r="P73" s="115" t="str">
        <f t="shared" si="10"/>
        <v>4m6縞中4縞(上下線道路端から2本目を除く)上塗施工_x000D_
10縞中6縞(両端の短い4本を除く)上塗施工</v>
      </c>
    </row>
    <row r="74" spans="1:16" ht="52.8">
      <c r="A74" s="216">
        <f t="shared" ca="1" si="6"/>
        <v>26</v>
      </c>
      <c r="B74" s="128" t="str">
        <f t="shared" ca="1" si="7"/>
        <v>〃</v>
      </c>
      <c r="C74" s="122" t="str">
        <f t="shared" ca="1" si="8"/>
        <v>〃</v>
      </c>
      <c r="D74" s="122" t="str">
        <f t="shared" ca="1" si="9"/>
        <v>〃</v>
      </c>
      <c r="E74" s="122" t="s">
        <v>200</v>
      </c>
      <c r="F74" s="122">
        <v>4</v>
      </c>
      <c r="G74" s="122"/>
      <c r="H74" s="122"/>
      <c r="I74" s="122"/>
      <c r="J74" s="122">
        <v>36</v>
      </c>
      <c r="K74" s="122"/>
      <c r="L74" s="129" t="s">
        <v>281</v>
      </c>
      <c r="M74" s="128" t="s">
        <v>278</v>
      </c>
      <c r="N74" s="122" t="s">
        <v>263</v>
      </c>
      <c r="O74" s="122" t="s">
        <v>279</v>
      </c>
      <c r="P74" s="115" t="str">
        <f t="shared" si="10"/>
        <v>北側予告(近)上塗施工_x000D_
北側予告(遠)上塗施工_x000D_
南側予告(近)上塗施工_x000D_
南側予告(遠)上塗施工</v>
      </c>
    </row>
    <row r="75" spans="1:16" ht="66">
      <c r="A75" s="216">
        <f t="shared" ca="1" si="6"/>
        <v>26</v>
      </c>
      <c r="B75" s="128" t="str">
        <f t="shared" ca="1" si="7"/>
        <v>〃</v>
      </c>
      <c r="C75" s="122" t="str">
        <f t="shared" ca="1" si="8"/>
        <v>〃</v>
      </c>
      <c r="D75" s="122" t="str">
        <f t="shared" ca="1" si="9"/>
        <v>〃</v>
      </c>
      <c r="E75" s="122" t="s">
        <v>186</v>
      </c>
      <c r="F75" s="122">
        <v>3</v>
      </c>
      <c r="G75" s="122">
        <v>7.8</v>
      </c>
      <c r="H75" s="122"/>
      <c r="I75" s="122"/>
      <c r="J75" s="122"/>
      <c r="K75" s="122"/>
      <c r="L75" s="129" t="s">
        <v>282</v>
      </c>
      <c r="M75" s="128" t="s">
        <v>278</v>
      </c>
      <c r="N75" s="122" t="s">
        <v>263</v>
      </c>
      <c r="O75" s="122" t="s">
        <v>279</v>
      </c>
      <c r="P75" s="115" t="str">
        <f t="shared" si="10"/>
        <v>南側停止線2.9m上塗施工_x000D_
北側停止線2.9m上塗施工_x000D_
東側停止線2m上塗施工</v>
      </c>
    </row>
    <row r="76" spans="1:16" ht="39.6">
      <c r="A76" s="216">
        <f t="shared" ca="1" si="6"/>
        <v>27</v>
      </c>
      <c r="B76" s="128" t="str">
        <f t="shared" ca="1" si="7"/>
        <v>第20-1-3385</v>
      </c>
      <c r="C76" s="122" t="str">
        <f t="shared" ca="1" si="8"/>
        <v>一般県道</v>
      </c>
      <c r="D76" s="122" t="str">
        <f t="shared" ca="1" si="9"/>
        <v>広島市安芸区阿戸町2,573番地1南西方45メートル先交差点（小澤橋東詰）</v>
      </c>
      <c r="E76" s="122" t="s">
        <v>200</v>
      </c>
      <c r="F76" s="122">
        <v>1</v>
      </c>
      <c r="G76" s="122"/>
      <c r="H76" s="122"/>
      <c r="I76" s="122"/>
      <c r="J76" s="122">
        <v>9</v>
      </c>
      <c r="K76" s="122"/>
      <c r="L76" s="129" t="s">
        <v>286</v>
      </c>
      <c r="M76" s="128" t="s">
        <v>283</v>
      </c>
      <c r="N76" s="122" t="s">
        <v>284</v>
      </c>
      <c r="O76" s="122" t="s">
        <v>285</v>
      </c>
      <c r="P76" s="115" t="str">
        <f t="shared" si="10"/>
        <v>南東側予告(近)</v>
      </c>
    </row>
    <row r="77" spans="1:16" ht="39.6">
      <c r="A77" s="216">
        <f t="shared" ca="1" si="6"/>
        <v>27</v>
      </c>
      <c r="B77" s="128" t="str">
        <f t="shared" ca="1" si="7"/>
        <v>〃</v>
      </c>
      <c r="C77" s="122" t="str">
        <f t="shared" ca="1" si="8"/>
        <v>県道（瀬野呉線）</v>
      </c>
      <c r="D77" s="122" t="str">
        <f t="shared" ca="1" si="9"/>
        <v>〃</v>
      </c>
      <c r="E77" s="122" t="s">
        <v>200</v>
      </c>
      <c r="F77" s="122">
        <v>3</v>
      </c>
      <c r="G77" s="122"/>
      <c r="H77" s="122"/>
      <c r="I77" s="122"/>
      <c r="J77" s="122">
        <v>27</v>
      </c>
      <c r="K77" s="122"/>
      <c r="L77" s="129" t="s">
        <v>287</v>
      </c>
      <c r="M77" s="128" t="s">
        <v>283</v>
      </c>
      <c r="N77" s="122" t="s">
        <v>232</v>
      </c>
      <c r="O77" s="122" t="s">
        <v>285</v>
      </c>
      <c r="P77" s="115" t="str">
        <f t="shared" si="10"/>
        <v>南東側予告(遠)_x000D_
北西側予告(近)_x000D_
北西側予告(遠)</v>
      </c>
    </row>
    <row r="78" spans="1:16" ht="52.8">
      <c r="A78" s="216">
        <f t="shared" ca="1" si="6"/>
        <v>28</v>
      </c>
      <c r="B78" s="128" t="str">
        <f t="shared" ca="1" si="7"/>
        <v>第9-7-0046</v>
      </c>
      <c r="C78" s="122" t="str">
        <f t="shared" ca="1" si="8"/>
        <v>県道</v>
      </c>
      <c r="D78" s="122" t="str">
        <f t="shared" ca="1" si="9"/>
        <v>広島市安芸区阿戸町2,597番地3先（長戸路橋（東）交差点）から同町2,502番地先までの間</v>
      </c>
      <c r="E78" s="122" t="s">
        <v>276</v>
      </c>
      <c r="F78" s="122">
        <v>1</v>
      </c>
      <c r="G78" s="122"/>
      <c r="H78" s="122"/>
      <c r="I78" s="122">
        <v>600</v>
      </c>
      <c r="J78" s="122"/>
      <c r="K78" s="122"/>
      <c r="L78" s="129" t="s">
        <v>290</v>
      </c>
      <c r="M78" s="128" t="s">
        <v>288</v>
      </c>
      <c r="N78" s="122" t="s">
        <v>263</v>
      </c>
      <c r="O78" s="122" t="s">
        <v>289</v>
      </c>
      <c r="P78" s="115" t="str">
        <f t="shared" si="10"/>
        <v>600m､終点目標:横断歩道</v>
      </c>
    </row>
    <row r="79" spans="1:16" ht="39.6">
      <c r="A79" s="216">
        <f t="shared" ca="1" si="6"/>
        <v>29</v>
      </c>
      <c r="B79" s="128" t="str">
        <f t="shared" ca="1" si="7"/>
        <v>〃</v>
      </c>
      <c r="C79" s="122" t="str">
        <f t="shared" ca="1" si="8"/>
        <v>〃</v>
      </c>
      <c r="D79" s="122" t="str">
        <f t="shared" ca="1" si="9"/>
        <v>広島市安芸区阿戸町2,597番地3先（長戸路橋（東）交差点内）</v>
      </c>
      <c r="E79" s="122" t="s">
        <v>292</v>
      </c>
      <c r="F79" s="122">
        <v>1</v>
      </c>
      <c r="G79" s="122"/>
      <c r="H79" s="122"/>
      <c r="I79" s="122"/>
      <c r="J79" s="122"/>
      <c r="K79" s="122">
        <v>10</v>
      </c>
      <c r="L79" s="129" t="s">
        <v>293</v>
      </c>
      <c r="M79" s="128" t="s">
        <v>288</v>
      </c>
      <c r="N79" s="122" t="s">
        <v>263</v>
      </c>
      <c r="O79" s="122" t="s">
        <v>291</v>
      </c>
      <c r="P79" s="115" t="str">
        <f t="shared" si="10"/>
        <v>交差点内のｾﾞﾌﾞﾗｿﾞｰﾝ黄実線10m削除後､白実線復旧</v>
      </c>
    </row>
    <row r="80" spans="1:16" ht="39.6">
      <c r="A80" s="216">
        <f t="shared" ca="1" si="6"/>
        <v>30</v>
      </c>
      <c r="B80" s="128">
        <f t="shared" ca="1" si="7"/>
        <v>0</v>
      </c>
      <c r="C80" s="122" t="str">
        <f t="shared" ca="1" si="8"/>
        <v>〃</v>
      </c>
      <c r="D80" s="122" t="str">
        <f t="shared" ca="1" si="9"/>
        <v>広島市安芸区阿戸町2597番地3先（長戸路橋（東）交差点）</v>
      </c>
      <c r="E80" s="122" t="s">
        <v>295</v>
      </c>
      <c r="F80" s="122">
        <v>1</v>
      </c>
      <c r="G80" s="122"/>
      <c r="H80" s="122"/>
      <c r="I80" s="122">
        <v>10</v>
      </c>
      <c r="J80" s="122"/>
      <c r="K80" s="122"/>
      <c r="L80" s="129"/>
      <c r="M80" s="128"/>
      <c r="N80" s="122" t="s">
        <v>263</v>
      </c>
      <c r="O80" s="122" t="s">
        <v>294</v>
      </c>
      <c r="P80" s="115" t="str">
        <f t="shared" si="10"/>
        <v/>
      </c>
    </row>
    <row r="81" spans="1:16" ht="52.8">
      <c r="A81" s="216">
        <f t="shared" ca="1" si="6"/>
        <v>31</v>
      </c>
      <c r="B81" s="128" t="str">
        <f t="shared" ca="1" si="7"/>
        <v>第9-7-0046</v>
      </c>
      <c r="C81" s="122" t="str">
        <f t="shared" ca="1" si="8"/>
        <v>〃</v>
      </c>
      <c r="D81" s="122" t="str">
        <f t="shared" ca="1" si="9"/>
        <v>広島市安芸区阿戸町338番地4先から同町2,017番地北東方380メートル先までの間</v>
      </c>
      <c r="E81" s="122" t="s">
        <v>276</v>
      </c>
      <c r="F81" s="122">
        <v>1</v>
      </c>
      <c r="G81" s="122"/>
      <c r="H81" s="122"/>
      <c r="I81" s="122">
        <v>800</v>
      </c>
      <c r="J81" s="122"/>
      <c r="K81" s="122"/>
      <c r="L81" s="129" t="s">
        <v>297</v>
      </c>
      <c r="M81" s="128" t="s">
        <v>288</v>
      </c>
      <c r="N81" s="122" t="s">
        <v>263</v>
      </c>
      <c r="O81" s="122" t="s">
        <v>296</v>
      </c>
      <c r="P81" s="115" t="str">
        <f t="shared" si="10"/>
        <v>800m､起点目標:ﾗｰﾒﾝ山創東側横断歩道､終点目標:東広島行法面前設置の40･駐車禁止標識</v>
      </c>
    </row>
    <row r="82" spans="1:16" ht="39.6">
      <c r="A82" s="216">
        <f t="shared" ca="1" si="6"/>
        <v>32</v>
      </c>
      <c r="B82" s="128" t="str">
        <f t="shared" ca="1" si="7"/>
        <v>第20-1-5791</v>
      </c>
      <c r="C82" s="122" t="str">
        <f t="shared" ca="1" si="8"/>
        <v>国道2号</v>
      </c>
      <c r="D82" s="122" t="str">
        <f t="shared" ca="1" si="9"/>
        <v>広島市安芸区上瀬野町1番地80南西方100メートル先（上瀬野交差点）</v>
      </c>
      <c r="E82" s="122" t="s">
        <v>186</v>
      </c>
      <c r="F82" s="122">
        <v>1</v>
      </c>
      <c r="G82" s="122">
        <v>5.2</v>
      </c>
      <c r="H82" s="122"/>
      <c r="I82" s="122"/>
      <c r="J82" s="122"/>
      <c r="K82" s="122"/>
      <c r="L82" s="129" t="s">
        <v>301</v>
      </c>
      <c r="M82" s="128" t="s">
        <v>298</v>
      </c>
      <c r="N82" s="122" t="s">
        <v>299</v>
      </c>
      <c r="O82" s="122" t="s">
        <v>300</v>
      </c>
      <c r="P82" s="115" t="str">
        <f t="shared" si="10"/>
        <v>東側5.2m(既存削除し2m下げた位置に塗替)</v>
      </c>
    </row>
    <row r="83" spans="1:16" ht="26.4">
      <c r="A83" s="216">
        <f t="shared" ca="1" si="6"/>
        <v>32</v>
      </c>
      <c r="B83" s="128" t="str">
        <f t="shared" ca="1" si="7"/>
        <v>〃</v>
      </c>
      <c r="C83" s="122" t="str">
        <f t="shared" ca="1" si="8"/>
        <v>〃</v>
      </c>
      <c r="D83" s="122" t="str">
        <f t="shared" ca="1" si="9"/>
        <v>〃</v>
      </c>
      <c r="E83" s="122" t="s">
        <v>169</v>
      </c>
      <c r="F83" s="122">
        <v>1</v>
      </c>
      <c r="G83" s="122"/>
      <c r="H83" s="122"/>
      <c r="I83" s="122"/>
      <c r="J83" s="122"/>
      <c r="K83" s="122">
        <v>5.2</v>
      </c>
      <c r="L83" s="129"/>
      <c r="M83" s="128" t="s">
        <v>298</v>
      </c>
      <c r="N83" s="122" t="s">
        <v>299</v>
      </c>
      <c r="O83" s="122" t="s">
        <v>300</v>
      </c>
      <c r="P83" s="115" t="str">
        <f t="shared" si="10"/>
        <v/>
      </c>
    </row>
    <row r="84" spans="1:16" ht="26.4">
      <c r="A84" s="216">
        <f t="shared" ca="1" si="6"/>
        <v>33</v>
      </c>
      <c r="B84" s="128" t="str">
        <f t="shared" ca="1" si="7"/>
        <v>第20-1-4165</v>
      </c>
      <c r="C84" s="122" t="str">
        <f t="shared" ca="1" si="8"/>
        <v>一般県道</v>
      </c>
      <c r="D84" s="122" t="str">
        <f t="shared" ca="1" si="9"/>
        <v>広島市安芸区上瀬野南2丁目15番1号先交差点</v>
      </c>
      <c r="E84" s="122" t="s">
        <v>198</v>
      </c>
      <c r="F84" s="122">
        <v>1</v>
      </c>
      <c r="G84" s="122">
        <v>39.5</v>
      </c>
      <c r="H84" s="122"/>
      <c r="I84" s="122"/>
      <c r="J84" s="122"/>
      <c r="K84" s="122"/>
      <c r="L84" s="129" t="s">
        <v>304</v>
      </c>
      <c r="M84" s="128" t="s">
        <v>302</v>
      </c>
      <c r="N84" s="122" t="s">
        <v>284</v>
      </c>
      <c r="O84" s="122" t="s">
        <v>303</v>
      </c>
      <c r="P84" s="115" t="str">
        <f t="shared" si="10"/>
        <v>3m12縞･2.2m1縞･1.3m1縞</v>
      </c>
    </row>
    <row r="85" spans="1:16" ht="26.4">
      <c r="A85" s="216">
        <f t="shared" ca="1" si="6"/>
        <v>33</v>
      </c>
      <c r="B85" s="128" t="str">
        <f t="shared" ca="1" si="7"/>
        <v>〃</v>
      </c>
      <c r="C85" s="122" t="str">
        <f t="shared" ca="1" si="8"/>
        <v>〃</v>
      </c>
      <c r="D85" s="122" t="str">
        <f t="shared" ca="1" si="9"/>
        <v>〃</v>
      </c>
      <c r="E85" s="122" t="s">
        <v>186</v>
      </c>
      <c r="F85" s="122">
        <v>1</v>
      </c>
      <c r="G85" s="122">
        <v>3.1</v>
      </c>
      <c r="H85" s="122"/>
      <c r="I85" s="122"/>
      <c r="J85" s="122"/>
      <c r="K85" s="122"/>
      <c r="L85" s="129" t="s">
        <v>305</v>
      </c>
      <c r="M85" s="128" t="s">
        <v>302</v>
      </c>
      <c r="N85" s="122" t="s">
        <v>284</v>
      </c>
      <c r="O85" s="122" t="s">
        <v>303</v>
      </c>
      <c r="P85" s="115" t="str">
        <f t="shared" si="10"/>
        <v>東側3.1m</v>
      </c>
    </row>
    <row r="86" spans="1:16" ht="39.6">
      <c r="A86" s="216">
        <f t="shared" ca="1" si="6"/>
        <v>34</v>
      </c>
      <c r="B86" s="128" t="str">
        <f t="shared" ca="1" si="7"/>
        <v>第20-1-5459</v>
      </c>
      <c r="C86" s="122" t="str">
        <f t="shared" ca="1" si="8"/>
        <v>市道</v>
      </c>
      <c r="D86" s="122" t="str">
        <f t="shared" ca="1" si="9"/>
        <v>広島市安芸区瀬野西1丁目38番1号先（みどり坂小学校西門前）</v>
      </c>
      <c r="E86" s="122" t="s">
        <v>198</v>
      </c>
      <c r="F86" s="122">
        <v>1</v>
      </c>
      <c r="G86" s="122">
        <v>18</v>
      </c>
      <c r="H86" s="122"/>
      <c r="I86" s="122"/>
      <c r="J86" s="122"/>
      <c r="K86" s="122"/>
      <c r="L86" s="129" t="s">
        <v>199</v>
      </c>
      <c r="M86" s="128" t="s">
        <v>306</v>
      </c>
      <c r="N86" s="122" t="s">
        <v>166</v>
      </c>
      <c r="O86" s="122" t="s">
        <v>307</v>
      </c>
      <c r="P86" s="115" t="str">
        <f t="shared" si="10"/>
        <v>3m6縞</v>
      </c>
    </row>
    <row r="87" spans="1:16" ht="52.8">
      <c r="A87" s="216">
        <f t="shared" ca="1" si="6"/>
        <v>34</v>
      </c>
      <c r="B87" s="128" t="str">
        <f t="shared" ca="1" si="7"/>
        <v>〃</v>
      </c>
      <c r="C87" s="122" t="str">
        <f t="shared" ca="1" si="8"/>
        <v>〃</v>
      </c>
      <c r="D87" s="122" t="str">
        <f t="shared" ca="1" si="9"/>
        <v>〃</v>
      </c>
      <c r="E87" s="122" t="s">
        <v>200</v>
      </c>
      <c r="F87" s="122">
        <v>4</v>
      </c>
      <c r="G87" s="122"/>
      <c r="H87" s="122"/>
      <c r="I87" s="122"/>
      <c r="J87" s="122">
        <v>36</v>
      </c>
      <c r="K87" s="122"/>
      <c r="L87" s="129" t="s">
        <v>308</v>
      </c>
      <c r="M87" s="128" t="s">
        <v>306</v>
      </c>
      <c r="N87" s="122" t="s">
        <v>166</v>
      </c>
      <c r="O87" s="122" t="s">
        <v>307</v>
      </c>
      <c r="P87" s="115" t="str">
        <f t="shared" si="10"/>
        <v>北側予告(近)_x000D_
北側予告(遠)_x000D_
南側予告(近)_x000D_
南側予告(遠)</v>
      </c>
    </row>
    <row r="88" spans="1:16" ht="26.4">
      <c r="A88" s="216">
        <f t="shared" ca="1" si="6"/>
        <v>34</v>
      </c>
      <c r="B88" s="128" t="str">
        <f t="shared" ca="1" si="7"/>
        <v>〃</v>
      </c>
      <c r="C88" s="122" t="str">
        <f t="shared" ca="1" si="8"/>
        <v>〃</v>
      </c>
      <c r="D88" s="122" t="str">
        <f t="shared" ca="1" si="9"/>
        <v>〃</v>
      </c>
      <c r="E88" s="122" t="s">
        <v>186</v>
      </c>
      <c r="F88" s="122">
        <v>2</v>
      </c>
      <c r="G88" s="122">
        <v>5.2</v>
      </c>
      <c r="H88" s="122"/>
      <c r="I88" s="122"/>
      <c r="J88" s="122"/>
      <c r="K88" s="122"/>
      <c r="L88" s="129" t="s">
        <v>309</v>
      </c>
      <c r="M88" s="128" t="s">
        <v>306</v>
      </c>
      <c r="N88" s="122" t="s">
        <v>166</v>
      </c>
      <c r="O88" s="122" t="s">
        <v>307</v>
      </c>
      <c r="P88" s="115" t="str">
        <f t="shared" si="10"/>
        <v>北側2.6m_x000D_
南側2.6m</v>
      </c>
    </row>
    <row r="89" spans="1:16" ht="52.8">
      <c r="A89" s="216">
        <f t="shared" ca="1" si="6"/>
        <v>35</v>
      </c>
      <c r="B89" s="128" t="str">
        <f t="shared" ca="1" si="7"/>
        <v>第20-1-4583</v>
      </c>
      <c r="C89" s="122" t="str">
        <f t="shared" ca="1" si="8"/>
        <v>〃</v>
      </c>
      <c r="D89" s="122" t="str">
        <f t="shared" ca="1" si="9"/>
        <v>広島市安芸区瀬野西1丁目5番南東角先交差点</v>
      </c>
      <c r="E89" s="122" t="s">
        <v>198</v>
      </c>
      <c r="F89" s="122">
        <v>3</v>
      </c>
      <c r="G89" s="122">
        <v>86</v>
      </c>
      <c r="H89" s="122"/>
      <c r="I89" s="122"/>
      <c r="J89" s="122"/>
      <c r="K89" s="122"/>
      <c r="L89" s="129" t="s">
        <v>312</v>
      </c>
      <c r="M89" s="128" t="s">
        <v>310</v>
      </c>
      <c r="N89" s="122" t="s">
        <v>166</v>
      </c>
      <c r="O89" s="122" t="s">
        <v>311</v>
      </c>
      <c r="P89" s="115" t="str">
        <f t="shared" si="10"/>
        <v>北側3m10縞(西端から2〜6､10〜14縞を更新)_x000D_
西側4m7縞_x000D_
東側4m7縞</v>
      </c>
    </row>
    <row r="90" spans="1:16" ht="26.4">
      <c r="A90" s="216">
        <f t="shared" ca="1" si="6"/>
        <v>35</v>
      </c>
      <c r="B90" s="128" t="str">
        <f t="shared" ca="1" si="7"/>
        <v>〃</v>
      </c>
      <c r="C90" s="122" t="str">
        <f t="shared" ca="1" si="8"/>
        <v>〃</v>
      </c>
      <c r="D90" s="122" t="str">
        <f t="shared" ca="1" si="9"/>
        <v>〃</v>
      </c>
      <c r="E90" s="122" t="s">
        <v>200</v>
      </c>
      <c r="F90" s="122">
        <v>1</v>
      </c>
      <c r="G90" s="122"/>
      <c r="H90" s="122"/>
      <c r="I90" s="122"/>
      <c r="J90" s="122">
        <v>9</v>
      </c>
      <c r="K90" s="122"/>
      <c r="L90" s="129" t="s">
        <v>313</v>
      </c>
      <c r="M90" s="128" t="s">
        <v>310</v>
      </c>
      <c r="N90" s="122" t="s">
        <v>166</v>
      </c>
      <c r="O90" s="122" t="s">
        <v>311</v>
      </c>
      <c r="P90" s="115" t="str">
        <f t="shared" si="10"/>
        <v>西側予告(近)</v>
      </c>
    </row>
    <row r="91" spans="1:16" ht="39.6">
      <c r="A91" s="216">
        <f t="shared" ca="1" si="6"/>
        <v>35</v>
      </c>
      <c r="B91" s="128" t="str">
        <f t="shared" ca="1" si="7"/>
        <v>〃</v>
      </c>
      <c r="C91" s="122" t="str">
        <f t="shared" ca="1" si="8"/>
        <v>〃</v>
      </c>
      <c r="D91" s="122" t="str">
        <f t="shared" ca="1" si="9"/>
        <v>〃</v>
      </c>
      <c r="E91" s="122" t="s">
        <v>186</v>
      </c>
      <c r="F91" s="122">
        <v>3</v>
      </c>
      <c r="G91" s="122">
        <v>8.8000000000000007</v>
      </c>
      <c r="H91" s="122"/>
      <c r="I91" s="122"/>
      <c r="J91" s="122"/>
      <c r="K91" s="122"/>
      <c r="L91" s="129" t="s">
        <v>314</v>
      </c>
      <c r="M91" s="128" t="s">
        <v>310</v>
      </c>
      <c r="N91" s="122" t="s">
        <v>166</v>
      </c>
      <c r="O91" s="122" t="s">
        <v>311</v>
      </c>
      <c r="P91" s="115" t="str">
        <f t="shared" si="10"/>
        <v>北側2.8m_x000D_
東側3m_x000D_
西側3m</v>
      </c>
    </row>
    <row r="92" spans="1:16" ht="66">
      <c r="A92" s="216">
        <f t="shared" ca="1" si="6"/>
        <v>36</v>
      </c>
      <c r="B92" s="128" t="str">
        <f t="shared" ca="1" si="7"/>
        <v>第20-1-4887</v>
      </c>
      <c r="C92" s="122" t="str">
        <f t="shared" ca="1" si="8"/>
        <v>〃</v>
      </c>
      <c r="D92" s="122" t="str">
        <f t="shared" ca="1" si="9"/>
        <v>広島市安芸区瀬野西2丁目17番先（みどり中街駅前交差点）</v>
      </c>
      <c r="E92" s="122" t="s">
        <v>198</v>
      </c>
      <c r="F92" s="122">
        <v>2</v>
      </c>
      <c r="G92" s="122">
        <v>56</v>
      </c>
      <c r="H92" s="122"/>
      <c r="I92" s="122"/>
      <c r="J92" s="122"/>
      <c r="K92" s="122"/>
      <c r="L92" s="129" t="s">
        <v>317</v>
      </c>
      <c r="M92" s="128" t="s">
        <v>315</v>
      </c>
      <c r="N92" s="122" t="s">
        <v>166</v>
      </c>
      <c r="O92" s="122" t="s">
        <v>316</v>
      </c>
      <c r="P92" s="115" t="str">
        <f t="shared" si="10"/>
        <v>東側4m縞9本､上塗更新_x000D_
北側4m7縞中両端の短い2縞削除､5縞上塗更新</v>
      </c>
    </row>
    <row r="93" spans="1:16" ht="52.8">
      <c r="A93" s="216">
        <f t="shared" ca="1" si="6"/>
        <v>36</v>
      </c>
      <c r="B93" s="128" t="str">
        <f t="shared" ca="1" si="7"/>
        <v>〃</v>
      </c>
      <c r="C93" s="122" t="str">
        <f t="shared" ca="1" si="8"/>
        <v>〃</v>
      </c>
      <c r="D93" s="122" t="str">
        <f t="shared" ca="1" si="9"/>
        <v>〃</v>
      </c>
      <c r="E93" s="122" t="s">
        <v>200</v>
      </c>
      <c r="F93" s="122">
        <v>4</v>
      </c>
      <c r="G93" s="122"/>
      <c r="H93" s="122"/>
      <c r="I93" s="122"/>
      <c r="J93" s="122">
        <v>36</v>
      </c>
      <c r="K93" s="122"/>
      <c r="L93" s="129" t="s">
        <v>318</v>
      </c>
      <c r="M93" s="128" t="s">
        <v>315</v>
      </c>
      <c r="N93" s="122" t="s">
        <v>166</v>
      </c>
      <c r="O93" s="122" t="s">
        <v>316</v>
      </c>
      <c r="P93" s="115" t="str">
        <f t="shared" si="10"/>
        <v>標準上塗更新_x000D_
標準上塗更新_x000D_
標準上塗更新_x000D_
標準上塗更新</v>
      </c>
    </row>
    <row r="94" spans="1:16" ht="39.6">
      <c r="A94" s="216">
        <f t="shared" ca="1" si="6"/>
        <v>36</v>
      </c>
      <c r="B94" s="128" t="str">
        <f t="shared" ca="1" si="7"/>
        <v>〃</v>
      </c>
      <c r="C94" s="122" t="str">
        <f t="shared" ca="1" si="8"/>
        <v>〃</v>
      </c>
      <c r="D94" s="122" t="str">
        <f t="shared" ca="1" si="9"/>
        <v>〃</v>
      </c>
      <c r="E94" s="122" t="s">
        <v>186</v>
      </c>
      <c r="F94" s="122">
        <v>3</v>
      </c>
      <c r="G94" s="122">
        <v>8.3000000000000007</v>
      </c>
      <c r="H94" s="122"/>
      <c r="I94" s="122"/>
      <c r="J94" s="122"/>
      <c r="K94" s="122"/>
      <c r="L94" s="129" t="s">
        <v>319</v>
      </c>
      <c r="M94" s="128" t="s">
        <v>315</v>
      </c>
      <c r="N94" s="122" t="s">
        <v>166</v>
      </c>
      <c r="O94" s="122" t="s">
        <v>316</v>
      </c>
      <c r="P94" s="115" t="str">
        <f t="shared" si="10"/>
        <v>東側3m上塗更新_x000D_
西側3m上塗更新_x000D_
北側停止線2.3m施工</v>
      </c>
    </row>
    <row r="95" spans="1:16" ht="66">
      <c r="A95" s="216">
        <f t="shared" ca="1" si="6"/>
        <v>37</v>
      </c>
      <c r="B95" s="128" t="str">
        <f t="shared" ca="1" si="7"/>
        <v>第20-1-5125</v>
      </c>
      <c r="C95" s="122" t="str">
        <f t="shared" ca="1" si="8"/>
        <v>〃</v>
      </c>
      <c r="D95" s="122" t="str">
        <f t="shared" ca="1" si="9"/>
        <v>広島市安芸区瀬野西3丁目7番北角先交差点</v>
      </c>
      <c r="E95" s="122" t="s">
        <v>198</v>
      </c>
      <c r="F95" s="122">
        <v>4</v>
      </c>
      <c r="G95" s="122">
        <v>110</v>
      </c>
      <c r="H95" s="122"/>
      <c r="I95" s="122"/>
      <c r="J95" s="122"/>
      <c r="K95" s="122"/>
      <c r="L95" s="129" t="s">
        <v>322</v>
      </c>
      <c r="M95" s="128" t="s">
        <v>320</v>
      </c>
      <c r="N95" s="122" t="s">
        <v>166</v>
      </c>
      <c r="O95" s="122" t="s">
        <v>321</v>
      </c>
      <c r="P95" s="115" t="str">
        <f t="shared" si="10"/>
        <v>北側4m8縞(東端1縞を除き更新)_x000D_
南側4m9縞_x000D_
東側3m7縞_x000D_
西側3m7縞</v>
      </c>
    </row>
    <row r="96" spans="1:16" ht="52.8">
      <c r="A96" s="216">
        <f t="shared" ca="1" si="6"/>
        <v>37</v>
      </c>
      <c r="B96" s="128" t="str">
        <f t="shared" ca="1" si="7"/>
        <v>〃</v>
      </c>
      <c r="C96" s="122" t="str">
        <f t="shared" ca="1" si="8"/>
        <v>〃</v>
      </c>
      <c r="D96" s="122" t="str">
        <f t="shared" ca="1" si="9"/>
        <v>〃</v>
      </c>
      <c r="E96" s="122" t="s">
        <v>200</v>
      </c>
      <c r="F96" s="122">
        <v>4</v>
      </c>
      <c r="G96" s="122"/>
      <c r="H96" s="122"/>
      <c r="I96" s="122"/>
      <c r="J96" s="122">
        <v>36</v>
      </c>
      <c r="K96" s="122"/>
      <c r="L96" s="129" t="s">
        <v>323</v>
      </c>
      <c r="M96" s="128" t="s">
        <v>320</v>
      </c>
      <c r="N96" s="122" t="s">
        <v>166</v>
      </c>
      <c r="O96" s="122" t="s">
        <v>321</v>
      </c>
      <c r="P96" s="115" t="str">
        <f t="shared" si="10"/>
        <v>東側予告(近)_x000D_
東側予告(遠)_x000D_
西側予告(近)_x000D_
西側予告(遠)</v>
      </c>
    </row>
    <row r="97" spans="1:16" ht="52.8">
      <c r="A97" s="216">
        <f t="shared" ca="1" si="6"/>
        <v>37</v>
      </c>
      <c r="B97" s="128" t="str">
        <f t="shared" ca="1" si="7"/>
        <v>〃</v>
      </c>
      <c r="C97" s="122" t="str">
        <f t="shared" ca="1" si="8"/>
        <v>〃</v>
      </c>
      <c r="D97" s="122" t="str">
        <f t="shared" ca="1" si="9"/>
        <v>〃</v>
      </c>
      <c r="E97" s="122" t="s">
        <v>186</v>
      </c>
      <c r="F97" s="122">
        <v>4</v>
      </c>
      <c r="G97" s="122">
        <v>11.5</v>
      </c>
      <c r="H97" s="122"/>
      <c r="I97" s="122"/>
      <c r="J97" s="122"/>
      <c r="K97" s="122"/>
      <c r="L97" s="129" t="s">
        <v>324</v>
      </c>
      <c r="M97" s="128" t="s">
        <v>320</v>
      </c>
      <c r="N97" s="122" t="s">
        <v>166</v>
      </c>
      <c r="O97" s="122" t="s">
        <v>321</v>
      </c>
      <c r="P97" s="115" t="str">
        <f t="shared" si="10"/>
        <v>北側3m_x000D_
南側3m_x000D_
東側3m_x000D_
西側2.5m</v>
      </c>
    </row>
    <row r="98" spans="1:16" ht="26.4">
      <c r="A98" s="216">
        <f t="shared" ca="1" si="6"/>
        <v>38</v>
      </c>
      <c r="B98" s="128" t="str">
        <f t="shared" ca="1" si="7"/>
        <v>第20-1-5460</v>
      </c>
      <c r="C98" s="122" t="str">
        <f t="shared" ca="1" si="8"/>
        <v>〃</v>
      </c>
      <c r="D98" s="122" t="str">
        <f t="shared" ca="1" si="9"/>
        <v>広島市安芸区瀬野西5丁目26番北西角先交差点</v>
      </c>
      <c r="E98" s="122" t="s">
        <v>198</v>
      </c>
      <c r="F98" s="122">
        <v>1</v>
      </c>
      <c r="G98" s="122">
        <v>21</v>
      </c>
      <c r="H98" s="122"/>
      <c r="I98" s="122"/>
      <c r="J98" s="122"/>
      <c r="K98" s="122"/>
      <c r="L98" s="129" t="s">
        <v>327</v>
      </c>
      <c r="M98" s="128" t="s">
        <v>325</v>
      </c>
      <c r="N98" s="122" t="s">
        <v>166</v>
      </c>
      <c r="O98" s="122" t="s">
        <v>326</v>
      </c>
      <c r="P98" s="115" t="str">
        <f t="shared" si="10"/>
        <v>東側3m7縞</v>
      </c>
    </row>
    <row r="99" spans="1:16" ht="26.4">
      <c r="A99" s="216">
        <f t="shared" ca="1" si="6"/>
        <v>38</v>
      </c>
      <c r="B99" s="128" t="str">
        <f t="shared" ca="1" si="7"/>
        <v>〃</v>
      </c>
      <c r="C99" s="122" t="str">
        <f t="shared" ca="1" si="8"/>
        <v>〃</v>
      </c>
      <c r="D99" s="122" t="str">
        <f t="shared" ca="1" si="9"/>
        <v>〃</v>
      </c>
      <c r="E99" s="122" t="s">
        <v>200</v>
      </c>
      <c r="F99" s="122">
        <v>2</v>
      </c>
      <c r="G99" s="122"/>
      <c r="H99" s="122"/>
      <c r="I99" s="122"/>
      <c r="J99" s="122">
        <v>18</v>
      </c>
      <c r="K99" s="122"/>
      <c r="L99" s="129" t="s">
        <v>328</v>
      </c>
      <c r="M99" s="128" t="s">
        <v>325</v>
      </c>
      <c r="N99" s="122" t="s">
        <v>166</v>
      </c>
      <c r="O99" s="122" t="s">
        <v>326</v>
      </c>
      <c r="P99" s="115" t="str">
        <f t="shared" si="10"/>
        <v>東側予告(近)_x000D_
東側予告(遠)</v>
      </c>
    </row>
    <row r="100" spans="1:16" ht="26.4">
      <c r="A100" s="216">
        <f t="shared" ca="1" si="6"/>
        <v>38</v>
      </c>
      <c r="B100" s="128" t="str">
        <f t="shared" ca="1" si="7"/>
        <v>〃</v>
      </c>
      <c r="C100" s="122" t="str">
        <f t="shared" ca="1" si="8"/>
        <v>〃</v>
      </c>
      <c r="D100" s="122" t="str">
        <f t="shared" ca="1" si="9"/>
        <v>〃</v>
      </c>
      <c r="E100" s="122" t="s">
        <v>186</v>
      </c>
      <c r="F100" s="122">
        <v>1</v>
      </c>
      <c r="G100" s="122">
        <v>3</v>
      </c>
      <c r="H100" s="122"/>
      <c r="I100" s="122"/>
      <c r="J100" s="122"/>
      <c r="K100" s="122"/>
      <c r="L100" s="129" t="s">
        <v>329</v>
      </c>
      <c r="M100" s="128" t="s">
        <v>325</v>
      </c>
      <c r="N100" s="122" t="s">
        <v>166</v>
      </c>
      <c r="O100" s="122" t="s">
        <v>326</v>
      </c>
      <c r="P100" s="115" t="str">
        <f t="shared" si="10"/>
        <v>東側3m</v>
      </c>
    </row>
    <row r="101" spans="1:16" ht="26.4">
      <c r="A101" s="216">
        <f t="shared" ca="1" si="6"/>
        <v>39</v>
      </c>
      <c r="B101" s="128" t="str">
        <f t="shared" ca="1" si="7"/>
        <v>第20-1-5638</v>
      </c>
      <c r="C101" s="122" t="str">
        <f t="shared" ca="1" si="8"/>
        <v>〃</v>
      </c>
      <c r="D101" s="122" t="str">
        <f t="shared" ca="1" si="9"/>
        <v>広島市安芸区船越南1丁目6番7号南東側先</v>
      </c>
      <c r="E101" s="122" t="s">
        <v>200</v>
      </c>
      <c r="F101" s="122">
        <v>2</v>
      </c>
      <c r="G101" s="122"/>
      <c r="H101" s="122"/>
      <c r="I101" s="122"/>
      <c r="J101" s="122">
        <v>18</v>
      </c>
      <c r="K101" s="122"/>
      <c r="L101" s="129" t="s">
        <v>332</v>
      </c>
      <c r="M101" s="128" t="s">
        <v>330</v>
      </c>
      <c r="N101" s="122" t="s">
        <v>166</v>
      </c>
      <c r="O101" s="122" t="s">
        <v>331</v>
      </c>
      <c r="P101" s="115" t="str">
        <f t="shared" si="10"/>
        <v>西側予告(近)上塗施工_x000D_
西側予告(遠)上塗施工</v>
      </c>
    </row>
    <row r="102" spans="1:16" ht="26.4">
      <c r="A102" s="216">
        <f t="shared" ca="1" si="6"/>
        <v>40</v>
      </c>
      <c r="B102" s="128" t="str">
        <f t="shared" ca="1" si="7"/>
        <v>第20-1-1860</v>
      </c>
      <c r="C102" s="122" t="str">
        <f t="shared" ca="1" si="8"/>
        <v>〃</v>
      </c>
      <c r="D102" s="122" t="str">
        <f t="shared" ca="1" si="9"/>
        <v>広島市安芸区船越南1丁目6番先</v>
      </c>
      <c r="E102" s="122" t="s">
        <v>198</v>
      </c>
      <c r="F102" s="122">
        <v>1</v>
      </c>
      <c r="G102" s="122">
        <v>28</v>
      </c>
      <c r="H102" s="122"/>
      <c r="I102" s="122"/>
      <c r="J102" s="122"/>
      <c r="K102" s="122"/>
      <c r="L102" s="129" t="s">
        <v>335</v>
      </c>
      <c r="M102" s="128" t="s">
        <v>333</v>
      </c>
      <c r="N102" s="122" t="s">
        <v>166</v>
      </c>
      <c r="O102" s="122" t="s">
        <v>334</v>
      </c>
      <c r="P102" s="115" t="str">
        <f t="shared" si="10"/>
        <v>4m7縞上塗更新</v>
      </c>
    </row>
    <row r="103" spans="1:16" ht="26.4">
      <c r="A103" s="216">
        <f t="shared" ca="1" si="6"/>
        <v>40</v>
      </c>
      <c r="B103" s="128" t="str">
        <f t="shared" ca="1" si="7"/>
        <v>〃</v>
      </c>
      <c r="C103" s="122" t="str">
        <f t="shared" ca="1" si="8"/>
        <v>〃</v>
      </c>
      <c r="D103" s="122" t="str">
        <f t="shared" ca="1" si="9"/>
        <v>〃</v>
      </c>
      <c r="E103" s="122" t="s">
        <v>200</v>
      </c>
      <c r="F103" s="122">
        <v>2</v>
      </c>
      <c r="G103" s="122"/>
      <c r="H103" s="122"/>
      <c r="I103" s="122"/>
      <c r="J103" s="122">
        <v>18</v>
      </c>
      <c r="K103" s="122"/>
      <c r="L103" s="129" t="s">
        <v>336</v>
      </c>
      <c r="M103" s="128" t="s">
        <v>333</v>
      </c>
      <c r="N103" s="122" t="s">
        <v>166</v>
      </c>
      <c r="O103" s="122" t="s">
        <v>334</v>
      </c>
      <c r="P103" s="115" t="str">
        <f t="shared" si="10"/>
        <v>北側標準上塗更新_x000D_
北側標準上塗更新</v>
      </c>
    </row>
    <row r="104" spans="1:16" ht="26.4">
      <c r="A104" s="216">
        <f t="shared" ca="1" si="6"/>
        <v>40</v>
      </c>
      <c r="B104" s="128" t="str">
        <f t="shared" ca="1" si="7"/>
        <v>〃</v>
      </c>
      <c r="C104" s="122" t="str">
        <f t="shared" ca="1" si="8"/>
        <v>〃</v>
      </c>
      <c r="D104" s="122" t="str">
        <f t="shared" ca="1" si="9"/>
        <v>〃</v>
      </c>
      <c r="E104" s="122" t="s">
        <v>186</v>
      </c>
      <c r="F104" s="122">
        <v>2</v>
      </c>
      <c r="G104" s="122">
        <v>5.6</v>
      </c>
      <c r="H104" s="122"/>
      <c r="I104" s="122"/>
      <c r="J104" s="122"/>
      <c r="K104" s="122"/>
      <c r="L104" s="129" t="s">
        <v>337</v>
      </c>
      <c r="M104" s="128" t="s">
        <v>333</v>
      </c>
      <c r="N104" s="122" t="s">
        <v>166</v>
      </c>
      <c r="O104" s="122" t="s">
        <v>334</v>
      </c>
      <c r="P104" s="115" t="str">
        <f t="shared" si="10"/>
        <v>南側2.8m上塗更新_x000D_
北側2.8m上塗更新</v>
      </c>
    </row>
    <row r="105" spans="1:16" ht="26.4">
      <c r="A105" s="216">
        <f t="shared" ca="1" si="6"/>
        <v>41</v>
      </c>
      <c r="B105" s="128" t="str">
        <f t="shared" ca="1" si="7"/>
        <v>第12-1-3553</v>
      </c>
      <c r="C105" s="122" t="str">
        <f t="shared" ca="1" si="8"/>
        <v>〃</v>
      </c>
      <c r="D105" s="122" t="str">
        <f t="shared" ca="1" si="9"/>
        <v>広島市安芸区船越南3丁目21番29号北東交差点</v>
      </c>
      <c r="E105" s="122" t="s">
        <v>186</v>
      </c>
      <c r="F105" s="122">
        <v>1</v>
      </c>
      <c r="G105" s="122"/>
      <c r="H105" s="122">
        <v>2.6</v>
      </c>
      <c r="I105" s="122"/>
      <c r="J105" s="122"/>
      <c r="K105" s="122"/>
      <c r="L105" s="129" t="s">
        <v>340</v>
      </c>
      <c r="M105" s="128" t="s">
        <v>338</v>
      </c>
      <c r="N105" s="122" t="s">
        <v>166</v>
      </c>
      <c r="O105" s="122" t="s">
        <v>339</v>
      </c>
      <c r="P105" s="115" t="str">
        <f t="shared" si="10"/>
        <v>停止線2.6m上塗施工</v>
      </c>
    </row>
    <row r="106" spans="1:16" ht="26.4">
      <c r="A106" s="216">
        <f t="shared" ca="1" si="6"/>
        <v>42</v>
      </c>
      <c r="B106" s="128" t="str">
        <f t="shared" ca="1" si="7"/>
        <v>第12-1-3691</v>
      </c>
      <c r="C106" s="122" t="str">
        <f t="shared" ca="1" si="8"/>
        <v>〃</v>
      </c>
      <c r="D106" s="122" t="str">
        <f t="shared" ca="1" si="9"/>
        <v>広島市安芸区矢野西3丁目33番5号先交差点</v>
      </c>
      <c r="E106" s="122" t="s">
        <v>182</v>
      </c>
      <c r="F106" s="122">
        <v>1</v>
      </c>
      <c r="G106" s="122"/>
      <c r="H106" s="122"/>
      <c r="I106" s="122"/>
      <c r="J106" s="122">
        <v>13</v>
      </c>
      <c r="K106" s="122"/>
      <c r="L106" s="129" t="s">
        <v>183</v>
      </c>
      <c r="M106" s="128" t="s">
        <v>341</v>
      </c>
      <c r="N106" s="122" t="s">
        <v>166</v>
      </c>
      <c r="O106" s="122" t="s">
        <v>342</v>
      </c>
      <c r="P106" s="115" t="str">
        <f t="shared" si="10"/>
        <v>縮小上塗施工</v>
      </c>
    </row>
    <row r="107" spans="1:16" ht="26.4">
      <c r="A107" s="216">
        <f t="shared" ca="1" si="6"/>
        <v>42</v>
      </c>
      <c r="B107" s="128" t="str">
        <f t="shared" ca="1" si="7"/>
        <v>〃</v>
      </c>
      <c r="C107" s="122" t="str">
        <f t="shared" ca="1" si="8"/>
        <v>〃</v>
      </c>
      <c r="D107" s="122" t="str">
        <f t="shared" ca="1" si="9"/>
        <v>〃</v>
      </c>
      <c r="E107" s="122" t="s">
        <v>186</v>
      </c>
      <c r="F107" s="122">
        <v>1</v>
      </c>
      <c r="G107" s="122"/>
      <c r="H107" s="122">
        <v>2.2999999999999998</v>
      </c>
      <c r="I107" s="122"/>
      <c r="J107" s="122"/>
      <c r="K107" s="122"/>
      <c r="L107" s="129" t="s">
        <v>343</v>
      </c>
      <c r="M107" s="128" t="s">
        <v>341</v>
      </c>
      <c r="N107" s="122" t="s">
        <v>166</v>
      </c>
      <c r="O107" s="122" t="s">
        <v>342</v>
      </c>
      <c r="P107" s="115" t="str">
        <f t="shared" si="10"/>
        <v>停止線2.3m施工</v>
      </c>
    </row>
    <row r="108" spans="1:16" ht="26.4">
      <c r="A108" s="216">
        <f t="shared" ca="1" si="6"/>
        <v>42</v>
      </c>
      <c r="B108" s="128" t="str">
        <f t="shared" ca="1" si="7"/>
        <v>〃</v>
      </c>
      <c r="C108" s="122" t="str">
        <f t="shared" ca="1" si="8"/>
        <v>〃</v>
      </c>
      <c r="D108" s="122" t="str">
        <f t="shared" ca="1" si="9"/>
        <v>〃</v>
      </c>
      <c r="E108" s="122" t="s">
        <v>192</v>
      </c>
      <c r="F108" s="122">
        <v>1</v>
      </c>
      <c r="G108" s="122"/>
      <c r="H108" s="122"/>
      <c r="I108" s="122"/>
      <c r="J108" s="122"/>
      <c r="K108" s="122">
        <v>8</v>
      </c>
      <c r="L108" s="129"/>
      <c r="M108" s="128" t="s">
        <v>341</v>
      </c>
      <c r="N108" s="122" t="s">
        <v>166</v>
      </c>
      <c r="O108" s="122" t="s">
        <v>342</v>
      </c>
      <c r="P108" s="115" t="str">
        <f t="shared" si="10"/>
        <v/>
      </c>
    </row>
    <row r="109" spans="1:16" ht="26.4">
      <c r="A109" s="216">
        <f t="shared" ca="1" si="6"/>
        <v>43</v>
      </c>
      <c r="B109" s="128" t="str">
        <f t="shared" ca="1" si="7"/>
        <v>第12-1-2824</v>
      </c>
      <c r="C109" s="122" t="str">
        <f t="shared" ca="1" si="8"/>
        <v>〃</v>
      </c>
      <c r="D109" s="122" t="str">
        <f t="shared" ca="1" si="9"/>
        <v>広島市安芸区矢野西3丁目49番北角先交差点</v>
      </c>
      <c r="E109" s="122" t="s">
        <v>182</v>
      </c>
      <c r="F109" s="122">
        <v>1</v>
      </c>
      <c r="G109" s="122"/>
      <c r="H109" s="122"/>
      <c r="I109" s="122"/>
      <c r="J109" s="122">
        <v>13</v>
      </c>
      <c r="K109" s="122"/>
      <c r="L109" s="129" t="s">
        <v>346</v>
      </c>
      <c r="M109" s="128" t="s">
        <v>344</v>
      </c>
      <c r="N109" s="122" t="s">
        <v>166</v>
      </c>
      <c r="O109" s="122" t="s">
        <v>345</v>
      </c>
      <c r="P109" s="115" t="str">
        <f t="shared" si="10"/>
        <v>縮小</v>
      </c>
    </row>
    <row r="110" spans="1:16" ht="26.4">
      <c r="A110" s="216">
        <f t="shared" ca="1" si="6"/>
        <v>43</v>
      </c>
      <c r="B110" s="128" t="str">
        <f t="shared" ca="1" si="7"/>
        <v>〃</v>
      </c>
      <c r="C110" s="122" t="str">
        <f t="shared" ca="1" si="8"/>
        <v>〃</v>
      </c>
      <c r="D110" s="122" t="str">
        <f t="shared" ca="1" si="9"/>
        <v>〃</v>
      </c>
      <c r="E110" s="122" t="s">
        <v>186</v>
      </c>
      <c r="F110" s="122">
        <v>1</v>
      </c>
      <c r="G110" s="122"/>
      <c r="H110" s="122">
        <v>2.5</v>
      </c>
      <c r="I110" s="122"/>
      <c r="J110" s="122"/>
      <c r="K110" s="122"/>
      <c r="L110" s="129" t="s">
        <v>347</v>
      </c>
      <c r="M110" s="128" t="s">
        <v>344</v>
      </c>
      <c r="N110" s="122" t="s">
        <v>166</v>
      </c>
      <c r="O110" s="122" t="s">
        <v>345</v>
      </c>
      <c r="P110" s="115" t="str">
        <f t="shared" si="10"/>
        <v>2.5m</v>
      </c>
    </row>
    <row r="111" spans="1:16" ht="26.4">
      <c r="A111" s="216">
        <f t="shared" ca="1" si="6"/>
        <v>43</v>
      </c>
      <c r="B111" s="128" t="str">
        <f t="shared" ca="1" si="7"/>
        <v>〃</v>
      </c>
      <c r="C111" s="122" t="str">
        <f t="shared" ca="1" si="8"/>
        <v>〃</v>
      </c>
      <c r="D111" s="122" t="str">
        <f t="shared" ca="1" si="9"/>
        <v>〃</v>
      </c>
      <c r="E111" s="122" t="s">
        <v>192</v>
      </c>
      <c r="F111" s="122">
        <v>1</v>
      </c>
      <c r="G111" s="122"/>
      <c r="H111" s="122"/>
      <c r="I111" s="122"/>
      <c r="J111" s="122"/>
      <c r="K111" s="122">
        <v>20</v>
      </c>
      <c r="L111" s="129"/>
      <c r="M111" s="128" t="s">
        <v>344</v>
      </c>
      <c r="N111" s="122" t="s">
        <v>166</v>
      </c>
      <c r="O111" s="122" t="s">
        <v>345</v>
      </c>
      <c r="P111" s="115" t="str">
        <f t="shared" si="10"/>
        <v/>
      </c>
    </row>
    <row r="112" spans="1:16" ht="26.4">
      <c r="A112" s="216">
        <f t="shared" ca="1" si="6"/>
        <v>44</v>
      </c>
      <c r="B112" s="128" t="str">
        <f t="shared" ca="1" si="7"/>
        <v>第18-1-0488</v>
      </c>
      <c r="C112" s="122" t="str">
        <f t="shared" ca="1" si="8"/>
        <v>県道</v>
      </c>
      <c r="D112" s="122" t="str">
        <f t="shared" ca="1" si="9"/>
        <v>広島市安芸区矢野東5丁目21番15号先</v>
      </c>
      <c r="E112" s="122" t="s">
        <v>186</v>
      </c>
      <c r="F112" s="122">
        <v>2</v>
      </c>
      <c r="G112" s="122">
        <v>2.7</v>
      </c>
      <c r="H112" s="122"/>
      <c r="I112" s="122"/>
      <c r="J112" s="122"/>
      <c r="K112" s="122"/>
      <c r="L112" s="129" t="s">
        <v>350</v>
      </c>
      <c r="M112" s="128" t="s">
        <v>348</v>
      </c>
      <c r="N112" s="122" t="s">
        <v>263</v>
      </c>
      <c r="O112" s="122" t="s">
        <v>349</v>
      </c>
      <c r="P112" s="115" t="str">
        <f t="shared" si="10"/>
        <v>東側1.5m_x000D_
西側1.2m</v>
      </c>
    </row>
    <row r="113" spans="1:16" ht="26.4">
      <c r="A113" s="216">
        <f t="shared" ca="1" si="6"/>
        <v>45</v>
      </c>
      <c r="B113" s="128" t="str">
        <f t="shared" ca="1" si="7"/>
        <v>第20-1-5464</v>
      </c>
      <c r="C113" s="122" t="str">
        <f t="shared" ca="1" si="8"/>
        <v>市道</v>
      </c>
      <c r="D113" s="122" t="str">
        <f t="shared" ca="1" si="9"/>
        <v>広島市安芸区矢野東5丁目2番24号先（新真地橋北詰）</v>
      </c>
      <c r="E113" s="122" t="s">
        <v>186</v>
      </c>
      <c r="F113" s="122">
        <v>1</v>
      </c>
      <c r="G113" s="122">
        <v>3</v>
      </c>
      <c r="H113" s="122"/>
      <c r="I113" s="122"/>
      <c r="J113" s="122"/>
      <c r="K113" s="122"/>
      <c r="L113" s="129" t="s">
        <v>353</v>
      </c>
      <c r="M113" s="128" t="s">
        <v>351</v>
      </c>
      <c r="N113" s="122" t="s">
        <v>166</v>
      </c>
      <c r="O113" s="122" t="s">
        <v>352</v>
      </c>
      <c r="P113" s="115" t="str">
        <f t="shared" si="10"/>
        <v>北西側3m(署担当者要確認)</v>
      </c>
    </row>
    <row r="114" spans="1:16" ht="39.6">
      <c r="A114" s="216">
        <f t="shared" ca="1" si="6"/>
        <v>46</v>
      </c>
      <c r="B114" s="128" t="str">
        <f t="shared" ca="1" si="7"/>
        <v>第20-1-4002</v>
      </c>
      <c r="C114" s="122" t="str">
        <f t="shared" ca="1" si="8"/>
        <v>県道(矢野安浦線)</v>
      </c>
      <c r="D114" s="122" t="str">
        <f t="shared" ca="1" si="9"/>
        <v>広島市安芸区矢野南1丁目17番3号先（矢野町小越交差点）</v>
      </c>
      <c r="E114" s="122" t="s">
        <v>198</v>
      </c>
      <c r="F114" s="122">
        <v>1</v>
      </c>
      <c r="G114" s="122">
        <v>36</v>
      </c>
      <c r="H114" s="122"/>
      <c r="I114" s="122"/>
      <c r="J114" s="122"/>
      <c r="K114" s="122"/>
      <c r="L114" s="129" t="s">
        <v>356</v>
      </c>
      <c r="M114" s="128" t="s">
        <v>354</v>
      </c>
      <c r="N114" s="122" t="s">
        <v>172</v>
      </c>
      <c r="O114" s="122" t="s">
        <v>355</v>
      </c>
      <c r="P114" s="115" t="str">
        <f t="shared" si="10"/>
        <v>北東側4m9縞(北西端1縞を除き更新)</v>
      </c>
    </row>
    <row r="115" spans="1:16" ht="27" thickBot="1">
      <c r="A115" s="216">
        <f t="shared" ca="1" si="6"/>
        <v>46</v>
      </c>
      <c r="B115" s="128" t="str">
        <f t="shared" ca="1" si="0"/>
        <v>〃</v>
      </c>
      <c r="C115" s="122" t="str">
        <f t="shared" ca="1" si="0"/>
        <v>〃</v>
      </c>
      <c r="D115" s="122" t="str">
        <f t="shared" ca="1" si="0"/>
        <v>〃</v>
      </c>
      <c r="E115" s="123" t="s">
        <v>186</v>
      </c>
      <c r="F115" s="123">
        <v>1</v>
      </c>
      <c r="G115" s="123">
        <v>3</v>
      </c>
      <c r="H115" s="123"/>
      <c r="I115" s="123"/>
      <c r="J115" s="123"/>
      <c r="K115" s="123"/>
      <c r="L115" s="130" t="s">
        <v>357</v>
      </c>
      <c r="M115" s="148" t="s">
        <v>354</v>
      </c>
      <c r="N115" s="123" t="s">
        <v>172</v>
      </c>
      <c r="O115" s="123" t="s">
        <v>355</v>
      </c>
      <c r="P115" s="115" t="str">
        <f>ASC(L115)</f>
        <v>北東側3m</v>
      </c>
    </row>
    <row r="116" spans="1:16" ht="16.2">
      <c r="B116" s="295" t="str">
        <f>警察署名</f>
        <v>海田</v>
      </c>
      <c r="C116" s="296"/>
      <c r="D116" s="299" t="s">
        <v>76</v>
      </c>
      <c r="E116" s="149">
        <v>46</v>
      </c>
      <c r="F116" s="150"/>
      <c r="G116" s="151">
        <f>IF(ISERROR(FIND("図示", G3)), IF(ISERROR(FIND("削除", G3)), SUMPRODUCT((ISNUMBER(FIND("横断歩道　実線",$E5:$E115)))*(G5:G115&lt;&gt;""), $F5:$F115), 0), SUMIF(G5:G115,"&gt;0",$F5:$F115))</f>
        <v>24</v>
      </c>
      <c r="H116" s="151">
        <f>IF(ISERROR(FIND("図示", H3)), IF(ISERROR(FIND("削除", H3)), SUMPRODUCT((ISNUMBER(FIND("横断歩道　実線",$E5:$E115)))*(H5:H115&lt;&gt;""), $F5:$F115), 0), SUMIF(H5:H115,"&gt;0",$F5:$F115))</f>
        <v>0</v>
      </c>
      <c r="I116" s="151">
        <f t="shared" ref="I116:J116" si="11">IF(ISERROR(FIND("図示", I3)), IF(ISERROR(FIND("削除", I3)), SUMPRODUCT((ISNUMBER(FIND("横断歩道　実線",$E5:$E115)))*(I5:I115&lt;&gt;""), $F5:$F115), 0), SUMIF(I5:I115,"&gt;0",$F5:$F115))</f>
        <v>0</v>
      </c>
      <c r="J116" s="151">
        <f t="shared" si="11"/>
        <v>68</v>
      </c>
      <c r="K116" s="151">
        <f>IF(ISERROR(FIND("図示", K3)), IF(ISERROR(FIND("削除", K3)), SUMPRODUCT((ISNUMBER(FIND("横断歩道　実線",$E5:$E115)))*(K5:K115&lt;&gt;""), $F5:$F115), 0), SUMIF(K5:K115,"&gt;0",$F5:$F115))</f>
        <v>0</v>
      </c>
      <c r="L116" s="131"/>
      <c r="M116" s="295"/>
      <c r="N116" s="296"/>
      <c r="O116" s="299"/>
    </row>
    <row r="117" spans="1:16" ht="16.8" thickBot="1">
      <c r="B117" s="297"/>
      <c r="C117" s="298"/>
      <c r="D117" s="300"/>
      <c r="E117" s="152"/>
      <c r="F117" s="153"/>
      <c r="G117" s="154">
        <f>SUM(G5:G115)</f>
        <v>675.10000000000014</v>
      </c>
      <c r="H117" s="154">
        <f>SUM(H5:H115)</f>
        <v>39.799999999999997</v>
      </c>
      <c r="I117" s="154">
        <f t="shared" ref="I117:J117" si="12">SUM(I5:I115)</f>
        <v>1940</v>
      </c>
      <c r="J117" s="154">
        <f t="shared" si="12"/>
        <v>712</v>
      </c>
      <c r="K117" s="154">
        <f>SUM(K5:K115)</f>
        <v>175.7</v>
      </c>
      <c r="L117" s="132"/>
      <c r="M117" s="315"/>
      <c r="N117" s="316"/>
      <c r="O117" s="320"/>
    </row>
    <row r="118" spans="1:16" ht="16.2">
      <c r="B118" s="295" t="str">
        <f>警察署名</f>
        <v>海田</v>
      </c>
      <c r="C118" s="296"/>
      <c r="D118" s="299" t="s">
        <v>77</v>
      </c>
      <c r="E118" s="149">
        <f>場所表_海田_新規!新規合計+更新合計</f>
        <v>47</v>
      </c>
      <c r="F118" s="150"/>
      <c r="G118" s="151">
        <f t="shared" ref="G118:J119" si="13">G116</f>
        <v>24</v>
      </c>
      <c r="H118" s="151">
        <f t="shared" si="13"/>
        <v>0</v>
      </c>
      <c r="I118" s="151">
        <f t="shared" si="13"/>
        <v>0</v>
      </c>
      <c r="J118" s="151">
        <f t="shared" si="13"/>
        <v>68</v>
      </c>
      <c r="K118" s="151">
        <f>場所表_海田_新規!H7+K116</f>
        <v>0</v>
      </c>
      <c r="L118" s="131"/>
      <c r="M118" s="315"/>
      <c r="N118" s="316"/>
      <c r="O118" s="320"/>
    </row>
    <row r="119" spans="1:16" ht="16.8" thickBot="1">
      <c r="B119" s="297"/>
      <c r="C119" s="298"/>
      <c r="D119" s="300"/>
      <c r="E119" s="152"/>
      <c r="F119" s="153"/>
      <c r="G119" s="154">
        <f t="shared" si="13"/>
        <v>675.10000000000014</v>
      </c>
      <c r="H119" s="154">
        <f t="shared" si="13"/>
        <v>39.799999999999997</v>
      </c>
      <c r="I119" s="154">
        <f t="shared" si="13"/>
        <v>1940</v>
      </c>
      <c r="J119" s="154">
        <f t="shared" si="13"/>
        <v>712</v>
      </c>
      <c r="K119" s="154">
        <f>場所表_海田_新規!H8+K117</f>
        <v>300.2</v>
      </c>
      <c r="L119" s="132"/>
      <c r="M119" s="315"/>
      <c r="N119" s="316"/>
      <c r="O119" s="320"/>
    </row>
  </sheetData>
  <mergeCells count="19">
    <mergeCell ref="M1:O1"/>
    <mergeCell ref="B2:B4"/>
    <mergeCell ref="C2:C4"/>
    <mergeCell ref="D2:D4"/>
    <mergeCell ref="G2:L2"/>
    <mergeCell ref="M2:M4"/>
    <mergeCell ref="N2:N4"/>
    <mergeCell ref="O2:O4"/>
    <mergeCell ref="E3:E4"/>
    <mergeCell ref="F3:F4"/>
    <mergeCell ref="L3:L4"/>
    <mergeCell ref="D116:D117"/>
    <mergeCell ref="M116:N117"/>
    <mergeCell ref="O116:O117"/>
    <mergeCell ref="B118:C119"/>
    <mergeCell ref="D118:D119"/>
    <mergeCell ref="M118:N119"/>
    <mergeCell ref="O118:O119"/>
    <mergeCell ref="B116:C117"/>
  </mergeCells>
  <phoneticPr fontId="2"/>
  <conditionalFormatting sqref="A5:A115">
    <cfRule type="expression" dxfId="4" priority="1">
      <formula>(A5=OFFSET(A5,-1,0))</formula>
    </cfRule>
  </conditionalFormatting>
  <pageMargins left="0.75" right="0.75" top="1" bottom="1" header="0.51200000000000001" footer="0.51200000000000001"/>
  <pageSetup paperSize="9" scale="55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120"/>
  <sheetViews>
    <sheetView showZeros="0" view="pageBreakPreview" zoomScaleNormal="100" workbookViewId="0">
      <selection activeCell="C22" sqref="C22:H25"/>
    </sheetView>
  </sheetViews>
  <sheetFormatPr defaultColWidth="9" defaultRowHeight="13.2"/>
  <cols>
    <col min="1" max="1" width="9" style="115"/>
    <col min="2" max="2" width="22.33203125" style="115" customWidth="1"/>
    <col min="3" max="3" width="9" style="115"/>
    <col min="4" max="4" width="25.6640625" style="116" customWidth="1"/>
    <col min="5" max="5" width="13.44140625" style="115" customWidth="1"/>
    <col min="6" max="6" width="3.44140625" style="115" bestFit="1" customWidth="1"/>
    <col min="7" max="11" width="10.6640625" style="115" customWidth="1"/>
    <col min="12" max="12" width="22.44140625" style="116" customWidth="1"/>
    <col min="13" max="14" width="37.33203125" style="115" customWidth="1"/>
    <col min="15" max="15" width="100.6640625" style="116" customWidth="1"/>
    <col min="16" max="16384" width="9" style="115"/>
  </cols>
  <sheetData>
    <row r="1" spans="1:16" ht="19.8" thickBot="1">
      <c r="B1" s="114" t="s">
        <v>74</v>
      </c>
      <c r="C1" s="115" t="str">
        <f>"("&amp;表紙等_署用!H1&amp;")"</f>
        <v>(№ 8-11)</v>
      </c>
      <c r="L1" s="117" t="s">
        <v>108</v>
      </c>
      <c r="M1" s="294" t="s">
        <v>141</v>
      </c>
      <c r="N1" s="294"/>
      <c r="O1" s="294"/>
    </row>
    <row r="2" spans="1:16">
      <c r="B2" s="317" t="s">
        <v>75</v>
      </c>
      <c r="C2" s="301" t="s">
        <v>67</v>
      </c>
      <c r="D2" s="291" t="s">
        <v>68</v>
      </c>
      <c r="E2" s="120" t="s">
        <v>69</v>
      </c>
      <c r="F2" s="121"/>
      <c r="G2" s="301" t="s">
        <v>39</v>
      </c>
      <c r="H2" s="301"/>
      <c r="I2" s="301"/>
      <c r="J2" s="301"/>
      <c r="K2" s="301"/>
      <c r="L2" s="302"/>
      <c r="M2" s="317" t="s">
        <v>75</v>
      </c>
      <c r="N2" s="301" t="s">
        <v>67</v>
      </c>
      <c r="O2" s="291" t="s">
        <v>68</v>
      </c>
    </row>
    <row r="3" spans="1:16" ht="39.6">
      <c r="B3" s="318"/>
      <c r="C3" s="313"/>
      <c r="D3" s="292"/>
      <c r="E3" s="292" t="s">
        <v>70</v>
      </c>
      <c r="F3" s="303" t="s">
        <v>71</v>
      </c>
      <c r="G3" s="123" t="s">
        <v>153</v>
      </c>
      <c r="H3" s="124" t="s">
        <v>156</v>
      </c>
      <c r="I3" s="124" t="s">
        <v>157</v>
      </c>
      <c r="J3" s="124" t="s">
        <v>159</v>
      </c>
      <c r="K3" s="123" t="s">
        <v>162</v>
      </c>
      <c r="L3" s="305" t="s">
        <v>72</v>
      </c>
      <c r="M3" s="318"/>
      <c r="N3" s="313"/>
      <c r="O3" s="292"/>
    </row>
    <row r="4" spans="1:16" ht="13.8" thickBot="1">
      <c r="B4" s="319"/>
      <c r="C4" s="314"/>
      <c r="D4" s="293"/>
      <c r="E4" s="293"/>
      <c r="F4" s="304"/>
      <c r="G4" s="125" t="s">
        <v>155</v>
      </c>
      <c r="H4" s="126" t="s">
        <v>155</v>
      </c>
      <c r="I4" s="126" t="s">
        <v>155</v>
      </c>
      <c r="J4" s="126" t="s">
        <v>155</v>
      </c>
      <c r="K4" s="125" t="s">
        <v>155</v>
      </c>
      <c r="L4" s="306"/>
      <c r="M4" s="319"/>
      <c r="N4" s="314"/>
      <c r="O4" s="293"/>
    </row>
    <row r="5" spans="1:16" ht="26.4">
      <c r="A5" s="216">
        <v>1</v>
      </c>
      <c r="B5" s="118" t="str">
        <f>M5</f>
        <v>第12-2-0834</v>
      </c>
      <c r="C5" s="119" t="str">
        <f>N5</f>
        <v>市道</v>
      </c>
      <c r="D5" s="119" t="str">
        <f>O5</f>
        <v>呉市焼山桜ケ丘3丁目3番22号先交差点</v>
      </c>
      <c r="E5" s="119" t="s">
        <v>182</v>
      </c>
      <c r="F5" s="119">
        <v>1</v>
      </c>
      <c r="G5" s="119"/>
      <c r="H5" s="119"/>
      <c r="I5" s="119"/>
      <c r="J5" s="119">
        <v>13</v>
      </c>
      <c r="K5" s="119"/>
      <c r="L5" s="127" t="s">
        <v>368</v>
      </c>
      <c r="M5" s="118" t="s">
        <v>366</v>
      </c>
      <c r="N5" s="119" t="s">
        <v>166</v>
      </c>
      <c r="O5" s="119" t="s">
        <v>367</v>
      </c>
      <c r="P5" s="115" t="str">
        <f>ASC(L5)</f>
        <v>既存削除後縮小版施工</v>
      </c>
    </row>
    <row r="6" spans="1:16" ht="26.4">
      <c r="A6" s="216">
        <f ca="1">IF(D5="","",IF(D6="〃",A5,A5+1))</f>
        <v>1</v>
      </c>
      <c r="B6" s="128" t="str">
        <f t="shared" ref="B6:D116" ca="1" si="0">IF(OFFSET(M6,-1,)=M6,"〃",M6)</f>
        <v>〃</v>
      </c>
      <c r="C6" s="122" t="str">
        <f t="shared" ca="1" si="0"/>
        <v>〃</v>
      </c>
      <c r="D6" s="122" t="str">
        <f t="shared" ca="1" si="0"/>
        <v>〃</v>
      </c>
      <c r="E6" s="122" t="s">
        <v>186</v>
      </c>
      <c r="F6" s="122">
        <v>1</v>
      </c>
      <c r="G6" s="122"/>
      <c r="H6" s="122">
        <v>2</v>
      </c>
      <c r="I6" s="122"/>
      <c r="J6" s="122"/>
      <c r="K6" s="122"/>
      <c r="L6" s="129"/>
      <c r="M6" s="128" t="s">
        <v>366</v>
      </c>
      <c r="N6" s="122" t="s">
        <v>166</v>
      </c>
      <c r="O6" s="122" t="s">
        <v>367</v>
      </c>
      <c r="P6" s="115" t="str">
        <f>ASC(L6)</f>
        <v/>
      </c>
    </row>
    <row r="7" spans="1:16" ht="26.4">
      <c r="A7" s="216">
        <f t="shared" ref="A7:A70" ca="1" si="1">IF(D6="","",IF(D7="〃",A6,A6+1))</f>
        <v>1</v>
      </c>
      <c r="B7" s="128" t="str">
        <f t="shared" ref="B7:B70" ca="1" si="2">IF(OFFSET(M7,-1,)=M7,"〃",M7)</f>
        <v>〃</v>
      </c>
      <c r="C7" s="122" t="str">
        <f t="shared" ref="C7:C70" ca="1" si="3">IF(OFFSET(N7,-1,)=N7,"〃",N7)</f>
        <v>〃</v>
      </c>
      <c r="D7" s="122" t="str">
        <f t="shared" ref="D7:D70" ca="1" si="4">IF(OFFSET(O7,-1,)=O7,"〃",O7)</f>
        <v>〃</v>
      </c>
      <c r="E7" s="122" t="s">
        <v>192</v>
      </c>
      <c r="F7" s="122">
        <v>1</v>
      </c>
      <c r="G7" s="122"/>
      <c r="H7" s="122"/>
      <c r="I7" s="122"/>
      <c r="J7" s="122"/>
      <c r="K7" s="122">
        <v>10</v>
      </c>
      <c r="L7" s="129"/>
      <c r="M7" s="128" t="s">
        <v>366</v>
      </c>
      <c r="N7" s="122" t="s">
        <v>166</v>
      </c>
      <c r="O7" s="122" t="s">
        <v>367</v>
      </c>
      <c r="P7" s="115" t="str">
        <f t="shared" ref="P7:P70" si="5">ASC(L7)</f>
        <v/>
      </c>
    </row>
    <row r="8" spans="1:16" ht="52.8">
      <c r="A8" s="216">
        <f t="shared" ca="1" si="1"/>
        <v>2</v>
      </c>
      <c r="B8" s="128" t="str">
        <f t="shared" ca="1" si="2"/>
        <v>第12-2-0835</v>
      </c>
      <c r="C8" s="122" t="str">
        <f t="shared" ca="1" si="3"/>
        <v>〃</v>
      </c>
      <c r="D8" s="122" t="str">
        <f t="shared" ca="1" si="4"/>
        <v>呉市焼山政畝1丁目1番1号先交差点</v>
      </c>
      <c r="E8" s="122" t="s">
        <v>182</v>
      </c>
      <c r="F8" s="122">
        <v>2</v>
      </c>
      <c r="G8" s="122"/>
      <c r="H8" s="122"/>
      <c r="I8" s="122"/>
      <c r="J8" s="122">
        <v>26</v>
      </c>
      <c r="K8" s="122"/>
      <c r="L8" s="129" t="s">
        <v>371</v>
      </c>
      <c r="M8" s="128" t="s">
        <v>369</v>
      </c>
      <c r="N8" s="122" t="s">
        <v>166</v>
      </c>
      <c r="O8" s="122" t="s">
        <v>370</v>
      </c>
      <c r="P8" s="115" t="str">
        <f t="shared" si="5"/>
        <v>南側既存削除後縮小版施工_x000D_
北側既存削除後縮小版施工</v>
      </c>
    </row>
    <row r="9" spans="1:16" ht="26.4">
      <c r="A9" s="216">
        <f t="shared" ca="1" si="1"/>
        <v>2</v>
      </c>
      <c r="B9" s="128" t="str">
        <f t="shared" ca="1" si="2"/>
        <v>〃</v>
      </c>
      <c r="C9" s="122" t="str">
        <f t="shared" ca="1" si="3"/>
        <v>〃</v>
      </c>
      <c r="D9" s="122" t="str">
        <f t="shared" ca="1" si="4"/>
        <v>〃</v>
      </c>
      <c r="E9" s="122" t="s">
        <v>186</v>
      </c>
      <c r="F9" s="122">
        <v>2</v>
      </c>
      <c r="G9" s="122"/>
      <c r="H9" s="122">
        <v>4.5</v>
      </c>
      <c r="I9" s="122"/>
      <c r="J9" s="122"/>
      <c r="K9" s="122"/>
      <c r="L9" s="129" t="s">
        <v>372</v>
      </c>
      <c r="M9" s="128" t="s">
        <v>369</v>
      </c>
      <c r="N9" s="122" t="s">
        <v>166</v>
      </c>
      <c r="O9" s="122" t="s">
        <v>370</v>
      </c>
      <c r="P9" s="115" t="str">
        <f t="shared" si="5"/>
        <v>南側2.5m_x000D_
北側2m</v>
      </c>
    </row>
    <row r="10" spans="1:16" ht="26.4">
      <c r="A10" s="216">
        <f t="shared" ca="1" si="1"/>
        <v>2</v>
      </c>
      <c r="B10" s="128" t="str">
        <f t="shared" ca="1" si="2"/>
        <v>〃</v>
      </c>
      <c r="C10" s="122" t="str">
        <f t="shared" ca="1" si="3"/>
        <v>〃</v>
      </c>
      <c r="D10" s="122" t="str">
        <f t="shared" ca="1" si="4"/>
        <v>〃</v>
      </c>
      <c r="E10" s="122" t="s">
        <v>192</v>
      </c>
      <c r="F10" s="122">
        <v>2</v>
      </c>
      <c r="G10" s="122"/>
      <c r="H10" s="122"/>
      <c r="I10" s="122"/>
      <c r="J10" s="122"/>
      <c r="K10" s="122">
        <v>20</v>
      </c>
      <c r="L10" s="129"/>
      <c r="M10" s="128" t="s">
        <v>369</v>
      </c>
      <c r="N10" s="122" t="s">
        <v>166</v>
      </c>
      <c r="O10" s="122" t="s">
        <v>370</v>
      </c>
      <c r="P10" s="115" t="str">
        <f t="shared" si="5"/>
        <v/>
      </c>
    </row>
    <row r="11" spans="1:16" ht="26.4">
      <c r="A11" s="216">
        <f t="shared" ca="1" si="1"/>
        <v>3</v>
      </c>
      <c r="B11" s="128" t="str">
        <f t="shared" ca="1" si="2"/>
        <v>第12-2-0836</v>
      </c>
      <c r="C11" s="122" t="str">
        <f t="shared" ca="1" si="3"/>
        <v>〃</v>
      </c>
      <c r="D11" s="122" t="str">
        <f t="shared" ca="1" si="4"/>
        <v>呉市焼山政畝1丁目2番1号先交差点</v>
      </c>
      <c r="E11" s="122" t="s">
        <v>182</v>
      </c>
      <c r="F11" s="122">
        <v>1</v>
      </c>
      <c r="G11" s="122"/>
      <c r="H11" s="122"/>
      <c r="I11" s="122"/>
      <c r="J11" s="122">
        <v>13</v>
      </c>
      <c r="K11" s="122"/>
      <c r="L11" s="129" t="s">
        <v>368</v>
      </c>
      <c r="M11" s="128" t="s">
        <v>373</v>
      </c>
      <c r="N11" s="122" t="s">
        <v>166</v>
      </c>
      <c r="O11" s="122" t="s">
        <v>374</v>
      </c>
      <c r="P11" s="115" t="str">
        <f t="shared" si="5"/>
        <v>既存削除後縮小版施工</v>
      </c>
    </row>
    <row r="12" spans="1:16" ht="26.4">
      <c r="A12" s="216">
        <f t="shared" ca="1" si="1"/>
        <v>3</v>
      </c>
      <c r="B12" s="128" t="str">
        <f t="shared" ca="1" si="2"/>
        <v>〃</v>
      </c>
      <c r="C12" s="122" t="str">
        <f t="shared" ca="1" si="3"/>
        <v>〃</v>
      </c>
      <c r="D12" s="122" t="str">
        <f t="shared" ca="1" si="4"/>
        <v>〃</v>
      </c>
      <c r="E12" s="122" t="s">
        <v>186</v>
      </c>
      <c r="F12" s="122">
        <v>1</v>
      </c>
      <c r="G12" s="122"/>
      <c r="H12" s="122">
        <v>3</v>
      </c>
      <c r="I12" s="122"/>
      <c r="J12" s="122"/>
      <c r="K12" s="122"/>
      <c r="L12" s="129"/>
      <c r="M12" s="128" t="s">
        <v>373</v>
      </c>
      <c r="N12" s="122" t="s">
        <v>166</v>
      </c>
      <c r="O12" s="122" t="s">
        <v>374</v>
      </c>
      <c r="P12" s="115" t="str">
        <f t="shared" si="5"/>
        <v/>
      </c>
    </row>
    <row r="13" spans="1:16" ht="26.4">
      <c r="A13" s="216">
        <f t="shared" ca="1" si="1"/>
        <v>3</v>
      </c>
      <c r="B13" s="128" t="str">
        <f t="shared" ca="1" si="2"/>
        <v>〃</v>
      </c>
      <c r="C13" s="122" t="str">
        <f t="shared" ca="1" si="3"/>
        <v>〃</v>
      </c>
      <c r="D13" s="122" t="str">
        <f t="shared" ca="1" si="4"/>
        <v>〃</v>
      </c>
      <c r="E13" s="122" t="s">
        <v>192</v>
      </c>
      <c r="F13" s="122">
        <v>1</v>
      </c>
      <c r="G13" s="122"/>
      <c r="H13" s="122"/>
      <c r="I13" s="122"/>
      <c r="J13" s="122"/>
      <c r="K13" s="122">
        <v>10</v>
      </c>
      <c r="L13" s="129"/>
      <c r="M13" s="128" t="s">
        <v>373</v>
      </c>
      <c r="N13" s="122" t="s">
        <v>166</v>
      </c>
      <c r="O13" s="122" t="s">
        <v>374</v>
      </c>
      <c r="P13" s="115" t="str">
        <f t="shared" si="5"/>
        <v/>
      </c>
    </row>
    <row r="14" spans="1:16" ht="26.4">
      <c r="A14" s="216">
        <f t="shared" ca="1" si="1"/>
        <v>4</v>
      </c>
      <c r="B14" s="128" t="str">
        <f t="shared" ca="1" si="2"/>
        <v>第12-2-0837</v>
      </c>
      <c r="C14" s="122" t="str">
        <f t="shared" ca="1" si="3"/>
        <v>〃</v>
      </c>
      <c r="D14" s="122" t="str">
        <f t="shared" ca="1" si="4"/>
        <v>呉市焼山政畝1丁目2番2号先交差点</v>
      </c>
      <c r="E14" s="122" t="s">
        <v>182</v>
      </c>
      <c r="F14" s="122">
        <v>1</v>
      </c>
      <c r="G14" s="122"/>
      <c r="H14" s="122"/>
      <c r="I14" s="122"/>
      <c r="J14" s="122">
        <v>13</v>
      </c>
      <c r="K14" s="122"/>
      <c r="L14" s="129" t="s">
        <v>368</v>
      </c>
      <c r="M14" s="128" t="s">
        <v>375</v>
      </c>
      <c r="N14" s="122" t="s">
        <v>166</v>
      </c>
      <c r="O14" s="122" t="s">
        <v>376</v>
      </c>
      <c r="P14" s="115" t="str">
        <f t="shared" si="5"/>
        <v>既存削除後縮小版施工</v>
      </c>
    </row>
    <row r="15" spans="1:16" ht="26.4">
      <c r="A15" s="216">
        <f t="shared" ca="1" si="1"/>
        <v>4</v>
      </c>
      <c r="B15" s="128" t="str">
        <f t="shared" ca="1" si="2"/>
        <v>〃</v>
      </c>
      <c r="C15" s="122" t="str">
        <f t="shared" ca="1" si="3"/>
        <v>〃</v>
      </c>
      <c r="D15" s="122" t="str">
        <f t="shared" ca="1" si="4"/>
        <v>〃</v>
      </c>
      <c r="E15" s="122" t="s">
        <v>192</v>
      </c>
      <c r="F15" s="122">
        <v>1</v>
      </c>
      <c r="G15" s="122"/>
      <c r="H15" s="122"/>
      <c r="I15" s="122"/>
      <c r="J15" s="122"/>
      <c r="K15" s="122">
        <v>10</v>
      </c>
      <c r="L15" s="129"/>
      <c r="M15" s="128" t="s">
        <v>375</v>
      </c>
      <c r="N15" s="122" t="s">
        <v>166</v>
      </c>
      <c r="O15" s="122" t="s">
        <v>376</v>
      </c>
      <c r="P15" s="115" t="str">
        <f t="shared" si="5"/>
        <v/>
      </c>
    </row>
    <row r="16" spans="1:16" ht="26.4">
      <c r="A16" s="216">
        <f t="shared" ca="1" si="1"/>
        <v>5</v>
      </c>
      <c r="B16" s="128" t="str">
        <f t="shared" ca="1" si="2"/>
        <v>第20-2-0586</v>
      </c>
      <c r="C16" s="122" t="str">
        <f t="shared" ca="1" si="3"/>
        <v>〃</v>
      </c>
      <c r="D16" s="122" t="str">
        <f t="shared" ca="1" si="4"/>
        <v>呉市焼山政畝1丁目3番17号先交差点</v>
      </c>
      <c r="E16" s="122" t="s">
        <v>198</v>
      </c>
      <c r="F16" s="122">
        <v>1</v>
      </c>
      <c r="G16" s="122">
        <v>4</v>
      </c>
      <c r="H16" s="122"/>
      <c r="I16" s="122"/>
      <c r="J16" s="122"/>
      <c r="K16" s="122"/>
      <c r="L16" s="129" t="s">
        <v>379</v>
      </c>
      <c r="M16" s="128" t="s">
        <v>377</v>
      </c>
      <c r="N16" s="122" t="s">
        <v>166</v>
      </c>
      <c r="O16" s="122" t="s">
        <v>378</v>
      </c>
      <c r="P16" s="115" t="str">
        <f t="shared" si="5"/>
        <v>西側4m1縞(北から2)</v>
      </c>
    </row>
    <row r="17" spans="1:16" ht="26.4">
      <c r="A17" s="216">
        <f t="shared" ca="1" si="1"/>
        <v>5</v>
      </c>
      <c r="B17" s="128" t="str">
        <f t="shared" ca="1" si="2"/>
        <v>〃</v>
      </c>
      <c r="C17" s="122" t="str">
        <f t="shared" ca="1" si="3"/>
        <v>〃</v>
      </c>
      <c r="D17" s="122" t="str">
        <f t="shared" ca="1" si="4"/>
        <v>〃</v>
      </c>
      <c r="E17" s="122" t="s">
        <v>200</v>
      </c>
      <c r="F17" s="122">
        <v>4</v>
      </c>
      <c r="G17" s="122"/>
      <c r="H17" s="122"/>
      <c r="I17" s="122"/>
      <c r="J17" s="122">
        <v>36</v>
      </c>
      <c r="K17" s="122"/>
      <c r="L17" s="129" t="s">
        <v>380</v>
      </c>
      <c r="M17" s="128" t="s">
        <v>377</v>
      </c>
      <c r="N17" s="122" t="s">
        <v>166</v>
      </c>
      <c r="O17" s="122" t="s">
        <v>378</v>
      </c>
      <c r="P17" s="115" t="str">
        <f t="shared" si="5"/>
        <v>西側2個_x000D_
東側2個</v>
      </c>
    </row>
    <row r="18" spans="1:16" ht="26.4">
      <c r="A18" s="216">
        <f t="shared" ca="1" si="1"/>
        <v>5</v>
      </c>
      <c r="B18" s="128" t="str">
        <f t="shared" ca="1" si="2"/>
        <v>〃</v>
      </c>
      <c r="C18" s="122" t="str">
        <f t="shared" ca="1" si="3"/>
        <v>〃</v>
      </c>
      <c r="D18" s="122" t="str">
        <f t="shared" ca="1" si="4"/>
        <v>〃</v>
      </c>
      <c r="E18" s="122" t="s">
        <v>186</v>
      </c>
      <c r="F18" s="122">
        <v>2</v>
      </c>
      <c r="G18" s="122">
        <v>5</v>
      </c>
      <c r="H18" s="122"/>
      <c r="I18" s="122"/>
      <c r="J18" s="122"/>
      <c r="K18" s="122"/>
      <c r="L18" s="129" t="s">
        <v>381</v>
      </c>
      <c r="M18" s="128" t="s">
        <v>377</v>
      </c>
      <c r="N18" s="122" t="s">
        <v>166</v>
      </c>
      <c r="O18" s="122" t="s">
        <v>378</v>
      </c>
      <c r="P18" s="115" t="str">
        <f t="shared" si="5"/>
        <v>東側2.5m_x000D_
西側2.5m</v>
      </c>
    </row>
    <row r="19" spans="1:16" ht="26.4">
      <c r="A19" s="216">
        <f t="shared" ca="1" si="1"/>
        <v>6</v>
      </c>
      <c r="B19" s="128" t="str">
        <f t="shared" ca="1" si="2"/>
        <v>第20-2-0259</v>
      </c>
      <c r="C19" s="122" t="str">
        <f t="shared" ca="1" si="3"/>
        <v>〃</v>
      </c>
      <c r="D19" s="122" t="str">
        <f t="shared" ca="1" si="4"/>
        <v>呉市焼山政畝1丁目3番22号先交差点</v>
      </c>
      <c r="E19" s="122" t="s">
        <v>198</v>
      </c>
      <c r="F19" s="122">
        <v>2</v>
      </c>
      <c r="G19" s="122">
        <v>16</v>
      </c>
      <c r="H19" s="122"/>
      <c r="I19" s="122"/>
      <c r="J19" s="122"/>
      <c r="K19" s="122"/>
      <c r="L19" s="129" t="s">
        <v>384</v>
      </c>
      <c r="M19" s="128" t="s">
        <v>382</v>
      </c>
      <c r="N19" s="122" t="s">
        <v>166</v>
      </c>
      <c r="O19" s="122" t="s">
        <v>383</v>
      </c>
      <c r="P19" s="115" t="str">
        <f t="shared" si="5"/>
        <v>北東側4m2縞(両端)_x000D_
西側4m2縞(北から5,6)</v>
      </c>
    </row>
    <row r="20" spans="1:16" ht="26.4">
      <c r="A20" s="216">
        <f t="shared" ca="1" si="1"/>
        <v>6</v>
      </c>
      <c r="B20" s="128" t="str">
        <f t="shared" ca="1" si="2"/>
        <v>〃</v>
      </c>
      <c r="C20" s="122" t="str">
        <f t="shared" ca="1" si="3"/>
        <v>〃</v>
      </c>
      <c r="D20" s="122" t="str">
        <f t="shared" ca="1" si="4"/>
        <v>〃</v>
      </c>
      <c r="E20" s="122" t="s">
        <v>200</v>
      </c>
      <c r="F20" s="122">
        <v>4</v>
      </c>
      <c r="G20" s="122"/>
      <c r="H20" s="122"/>
      <c r="I20" s="122"/>
      <c r="J20" s="122">
        <v>36</v>
      </c>
      <c r="K20" s="122"/>
      <c r="L20" s="129" t="s">
        <v>385</v>
      </c>
      <c r="M20" s="128" t="s">
        <v>382</v>
      </c>
      <c r="N20" s="122" t="s">
        <v>166</v>
      </c>
      <c r="O20" s="122" t="s">
        <v>383</v>
      </c>
      <c r="P20" s="115" t="str">
        <f t="shared" si="5"/>
        <v>北東側2個_x000D_
西側2個</v>
      </c>
    </row>
    <row r="21" spans="1:16" ht="26.4">
      <c r="A21" s="216">
        <f t="shared" ca="1" si="1"/>
        <v>6</v>
      </c>
      <c r="B21" s="128" t="str">
        <f t="shared" ca="1" si="2"/>
        <v>〃</v>
      </c>
      <c r="C21" s="122" t="str">
        <f t="shared" ca="1" si="3"/>
        <v>〃</v>
      </c>
      <c r="D21" s="122" t="str">
        <f t="shared" ca="1" si="4"/>
        <v>〃</v>
      </c>
      <c r="E21" s="122" t="s">
        <v>186</v>
      </c>
      <c r="F21" s="122">
        <v>1</v>
      </c>
      <c r="G21" s="122">
        <v>2.5</v>
      </c>
      <c r="H21" s="122"/>
      <c r="I21" s="122"/>
      <c r="J21" s="122"/>
      <c r="K21" s="122"/>
      <c r="L21" s="129" t="s">
        <v>386</v>
      </c>
      <c r="M21" s="128" t="s">
        <v>382</v>
      </c>
      <c r="N21" s="122" t="s">
        <v>166</v>
      </c>
      <c r="O21" s="122" t="s">
        <v>383</v>
      </c>
      <c r="P21" s="115" t="str">
        <f t="shared" si="5"/>
        <v>北東側2.5m</v>
      </c>
    </row>
    <row r="22" spans="1:16" ht="26.4">
      <c r="A22" s="216">
        <f t="shared" ca="1" si="1"/>
        <v>7</v>
      </c>
      <c r="B22" s="128" t="str">
        <f t="shared" ca="1" si="2"/>
        <v>第12-2-1012</v>
      </c>
      <c r="C22" s="122" t="str">
        <f t="shared" ca="1" si="3"/>
        <v>〃</v>
      </c>
      <c r="D22" s="122" t="str">
        <f t="shared" ca="1" si="4"/>
        <v>呉市焼山政畝1丁目6番20号先交差点</v>
      </c>
      <c r="E22" s="122" t="s">
        <v>182</v>
      </c>
      <c r="F22" s="122">
        <v>1</v>
      </c>
      <c r="G22" s="122"/>
      <c r="H22" s="122"/>
      <c r="I22" s="122"/>
      <c r="J22" s="122">
        <v>13</v>
      </c>
      <c r="K22" s="122"/>
      <c r="L22" s="129" t="s">
        <v>368</v>
      </c>
      <c r="M22" s="128" t="s">
        <v>387</v>
      </c>
      <c r="N22" s="122" t="s">
        <v>166</v>
      </c>
      <c r="O22" s="122" t="s">
        <v>388</v>
      </c>
      <c r="P22" s="115" t="str">
        <f t="shared" si="5"/>
        <v>既存削除後縮小版施工</v>
      </c>
    </row>
    <row r="23" spans="1:16" ht="26.4">
      <c r="A23" s="216">
        <f t="shared" ca="1" si="1"/>
        <v>7</v>
      </c>
      <c r="B23" s="128" t="str">
        <f t="shared" ca="1" si="2"/>
        <v>〃</v>
      </c>
      <c r="C23" s="122" t="str">
        <f t="shared" ca="1" si="3"/>
        <v>〃</v>
      </c>
      <c r="D23" s="122" t="str">
        <f t="shared" ca="1" si="4"/>
        <v>〃</v>
      </c>
      <c r="E23" s="122" t="s">
        <v>186</v>
      </c>
      <c r="F23" s="122">
        <v>1</v>
      </c>
      <c r="G23" s="122"/>
      <c r="H23" s="122">
        <v>4</v>
      </c>
      <c r="I23" s="122"/>
      <c r="J23" s="122"/>
      <c r="K23" s="122"/>
      <c r="L23" s="129"/>
      <c r="M23" s="128" t="s">
        <v>387</v>
      </c>
      <c r="N23" s="122" t="s">
        <v>166</v>
      </c>
      <c r="O23" s="122" t="s">
        <v>388</v>
      </c>
      <c r="P23" s="115" t="str">
        <f t="shared" si="5"/>
        <v/>
      </c>
    </row>
    <row r="24" spans="1:16" ht="26.4">
      <c r="A24" s="216">
        <f t="shared" ca="1" si="1"/>
        <v>7</v>
      </c>
      <c r="B24" s="128" t="str">
        <f t="shared" ca="1" si="2"/>
        <v>〃</v>
      </c>
      <c r="C24" s="122" t="str">
        <f t="shared" ca="1" si="3"/>
        <v>〃</v>
      </c>
      <c r="D24" s="122" t="str">
        <f t="shared" ca="1" si="4"/>
        <v>〃</v>
      </c>
      <c r="E24" s="122" t="s">
        <v>192</v>
      </c>
      <c r="F24" s="122">
        <v>1</v>
      </c>
      <c r="G24" s="122"/>
      <c r="H24" s="122"/>
      <c r="I24" s="122"/>
      <c r="J24" s="122"/>
      <c r="K24" s="122">
        <v>14</v>
      </c>
      <c r="L24" s="129"/>
      <c r="M24" s="128" t="s">
        <v>387</v>
      </c>
      <c r="N24" s="122" t="s">
        <v>166</v>
      </c>
      <c r="O24" s="122" t="s">
        <v>388</v>
      </c>
      <c r="P24" s="115" t="str">
        <f t="shared" si="5"/>
        <v/>
      </c>
    </row>
    <row r="25" spans="1:16" ht="26.4">
      <c r="A25" s="216">
        <f t="shared" ca="1" si="1"/>
        <v>7</v>
      </c>
      <c r="B25" s="128" t="str">
        <f t="shared" ca="1" si="2"/>
        <v>第20-2-0655</v>
      </c>
      <c r="C25" s="122" t="str">
        <f t="shared" ca="1" si="3"/>
        <v>〃</v>
      </c>
      <c r="D25" s="122" t="str">
        <f t="shared" ca="1" si="4"/>
        <v>〃</v>
      </c>
      <c r="E25" s="122" t="s">
        <v>198</v>
      </c>
      <c r="F25" s="122">
        <v>2</v>
      </c>
      <c r="G25" s="122">
        <v>48</v>
      </c>
      <c r="H25" s="122"/>
      <c r="I25" s="122"/>
      <c r="J25" s="122"/>
      <c r="K25" s="122"/>
      <c r="L25" s="129" t="s">
        <v>390</v>
      </c>
      <c r="M25" s="128" t="s">
        <v>389</v>
      </c>
      <c r="N25" s="122" t="s">
        <v>166</v>
      </c>
      <c r="O25" s="122" t="s">
        <v>388</v>
      </c>
      <c r="P25" s="115" t="str">
        <f t="shared" si="5"/>
        <v>北東側4m6縞_x000D_
南西側4m6縞</v>
      </c>
    </row>
    <row r="26" spans="1:16" ht="26.4">
      <c r="A26" s="216">
        <f t="shared" ca="1" si="1"/>
        <v>7</v>
      </c>
      <c r="B26" s="128" t="str">
        <f t="shared" ca="1" si="2"/>
        <v>〃</v>
      </c>
      <c r="C26" s="122" t="str">
        <f t="shared" ca="1" si="3"/>
        <v>〃</v>
      </c>
      <c r="D26" s="122" t="str">
        <f t="shared" ca="1" si="4"/>
        <v>〃</v>
      </c>
      <c r="E26" s="122" t="s">
        <v>200</v>
      </c>
      <c r="F26" s="122">
        <v>4</v>
      </c>
      <c r="G26" s="122"/>
      <c r="H26" s="122"/>
      <c r="I26" s="122"/>
      <c r="J26" s="122">
        <v>36</v>
      </c>
      <c r="K26" s="122"/>
      <c r="L26" s="129" t="s">
        <v>391</v>
      </c>
      <c r="M26" s="128" t="s">
        <v>389</v>
      </c>
      <c r="N26" s="122" t="s">
        <v>166</v>
      </c>
      <c r="O26" s="122" t="s">
        <v>388</v>
      </c>
      <c r="P26" s="115" t="str">
        <f t="shared" si="5"/>
        <v>北東側2個_x000D_
南西側2個</v>
      </c>
    </row>
    <row r="27" spans="1:16" ht="52.8">
      <c r="A27" s="216">
        <f t="shared" ca="1" si="1"/>
        <v>7</v>
      </c>
      <c r="B27" s="128" t="str">
        <f t="shared" ca="1" si="2"/>
        <v>〃</v>
      </c>
      <c r="C27" s="122" t="str">
        <f t="shared" ca="1" si="3"/>
        <v>〃</v>
      </c>
      <c r="D27" s="122" t="str">
        <f t="shared" ca="1" si="4"/>
        <v>〃</v>
      </c>
      <c r="E27" s="122" t="s">
        <v>186</v>
      </c>
      <c r="F27" s="122">
        <v>4</v>
      </c>
      <c r="G27" s="122">
        <v>10</v>
      </c>
      <c r="H27" s="122"/>
      <c r="I27" s="122"/>
      <c r="J27" s="122"/>
      <c r="K27" s="122"/>
      <c r="L27" s="129" t="s">
        <v>392</v>
      </c>
      <c r="M27" s="128" t="s">
        <v>389</v>
      </c>
      <c r="N27" s="122" t="s">
        <v>166</v>
      </c>
      <c r="O27" s="122" t="s">
        <v>388</v>
      </c>
      <c r="P27" s="115" t="str">
        <f t="shared" si="5"/>
        <v>北東側(北)2.5m_x000D_
北東側(南)2.5m_x000D_
南西側(南)2.5m_x000D_
南西側(北)2.5m</v>
      </c>
    </row>
    <row r="28" spans="1:16" ht="26.4">
      <c r="A28" s="216">
        <f t="shared" ca="1" si="1"/>
        <v>8</v>
      </c>
      <c r="B28" s="128" t="str">
        <f t="shared" ca="1" si="2"/>
        <v>第12-2-1011</v>
      </c>
      <c r="C28" s="122" t="str">
        <f t="shared" ca="1" si="3"/>
        <v>〃</v>
      </c>
      <c r="D28" s="122" t="str">
        <f t="shared" ca="1" si="4"/>
        <v>呉市焼山政畝2丁目10番13号先交差点</v>
      </c>
      <c r="E28" s="122" t="s">
        <v>182</v>
      </c>
      <c r="F28" s="122">
        <v>1</v>
      </c>
      <c r="G28" s="122"/>
      <c r="H28" s="122"/>
      <c r="I28" s="122"/>
      <c r="J28" s="122">
        <v>20</v>
      </c>
      <c r="K28" s="122"/>
      <c r="L28" s="129" t="s">
        <v>395</v>
      </c>
      <c r="M28" s="128" t="s">
        <v>393</v>
      </c>
      <c r="N28" s="122" t="s">
        <v>166</v>
      </c>
      <c r="O28" s="122" t="s">
        <v>394</v>
      </c>
      <c r="P28" s="115" t="str">
        <f t="shared" si="5"/>
        <v>通常版施工</v>
      </c>
    </row>
    <row r="29" spans="1:16" ht="26.4">
      <c r="A29" s="216">
        <f t="shared" ca="1" si="1"/>
        <v>8</v>
      </c>
      <c r="B29" s="128" t="str">
        <f t="shared" ca="1" si="2"/>
        <v>〃</v>
      </c>
      <c r="C29" s="122" t="str">
        <f t="shared" ca="1" si="3"/>
        <v>〃</v>
      </c>
      <c r="D29" s="122" t="str">
        <f t="shared" ca="1" si="4"/>
        <v>〃</v>
      </c>
      <c r="E29" s="122" t="s">
        <v>186</v>
      </c>
      <c r="F29" s="122">
        <v>1</v>
      </c>
      <c r="G29" s="122"/>
      <c r="H29" s="122">
        <v>2</v>
      </c>
      <c r="I29" s="122"/>
      <c r="J29" s="122"/>
      <c r="K29" s="122"/>
      <c r="L29" s="129"/>
      <c r="M29" s="128" t="s">
        <v>393</v>
      </c>
      <c r="N29" s="122" t="s">
        <v>166</v>
      </c>
      <c r="O29" s="122" t="s">
        <v>394</v>
      </c>
      <c r="P29" s="115" t="str">
        <f t="shared" si="5"/>
        <v/>
      </c>
    </row>
    <row r="30" spans="1:16" ht="26.4">
      <c r="A30" s="216">
        <f t="shared" ca="1" si="1"/>
        <v>9</v>
      </c>
      <c r="B30" s="128" t="str">
        <f t="shared" ca="1" si="2"/>
        <v>第12-2-1010</v>
      </c>
      <c r="C30" s="122" t="str">
        <f t="shared" ca="1" si="3"/>
        <v>〃</v>
      </c>
      <c r="D30" s="122" t="str">
        <f t="shared" ca="1" si="4"/>
        <v>呉市焼山政畝2丁目11番4号先交差点</v>
      </c>
      <c r="E30" s="122" t="s">
        <v>182</v>
      </c>
      <c r="F30" s="122">
        <v>1</v>
      </c>
      <c r="G30" s="122"/>
      <c r="H30" s="122"/>
      <c r="I30" s="122"/>
      <c r="J30" s="122">
        <v>13</v>
      </c>
      <c r="K30" s="122"/>
      <c r="L30" s="129" t="s">
        <v>368</v>
      </c>
      <c r="M30" s="128" t="s">
        <v>396</v>
      </c>
      <c r="N30" s="122" t="s">
        <v>166</v>
      </c>
      <c r="O30" s="122" t="s">
        <v>397</v>
      </c>
      <c r="P30" s="115" t="str">
        <f t="shared" si="5"/>
        <v>既存削除後縮小版施工</v>
      </c>
    </row>
    <row r="31" spans="1:16" ht="26.4">
      <c r="A31" s="216">
        <f t="shared" ca="1" si="1"/>
        <v>9</v>
      </c>
      <c r="B31" s="128" t="str">
        <f t="shared" ca="1" si="2"/>
        <v>〃</v>
      </c>
      <c r="C31" s="122" t="str">
        <f t="shared" ca="1" si="3"/>
        <v>〃</v>
      </c>
      <c r="D31" s="122" t="str">
        <f t="shared" ca="1" si="4"/>
        <v>〃</v>
      </c>
      <c r="E31" s="122" t="s">
        <v>186</v>
      </c>
      <c r="F31" s="122">
        <v>1</v>
      </c>
      <c r="G31" s="122"/>
      <c r="H31" s="122">
        <v>4</v>
      </c>
      <c r="I31" s="122"/>
      <c r="J31" s="122"/>
      <c r="K31" s="122"/>
      <c r="L31" s="129"/>
      <c r="M31" s="128" t="s">
        <v>396</v>
      </c>
      <c r="N31" s="122" t="s">
        <v>166</v>
      </c>
      <c r="O31" s="122" t="s">
        <v>397</v>
      </c>
      <c r="P31" s="115" t="str">
        <f t="shared" si="5"/>
        <v/>
      </c>
    </row>
    <row r="32" spans="1:16" ht="26.4">
      <c r="A32" s="216">
        <f t="shared" ca="1" si="1"/>
        <v>9</v>
      </c>
      <c r="B32" s="128" t="str">
        <f t="shared" ca="1" si="2"/>
        <v>〃</v>
      </c>
      <c r="C32" s="122" t="str">
        <f t="shared" ca="1" si="3"/>
        <v>〃</v>
      </c>
      <c r="D32" s="122" t="str">
        <f t="shared" ca="1" si="4"/>
        <v>〃</v>
      </c>
      <c r="E32" s="122" t="s">
        <v>192</v>
      </c>
      <c r="F32" s="122">
        <v>1</v>
      </c>
      <c r="G32" s="122"/>
      <c r="H32" s="122"/>
      <c r="I32" s="122"/>
      <c r="J32" s="122"/>
      <c r="K32" s="122">
        <v>13</v>
      </c>
      <c r="L32" s="129"/>
      <c r="M32" s="128" t="s">
        <v>396</v>
      </c>
      <c r="N32" s="122" t="s">
        <v>166</v>
      </c>
      <c r="O32" s="122" t="s">
        <v>397</v>
      </c>
      <c r="P32" s="115" t="str">
        <f t="shared" si="5"/>
        <v/>
      </c>
    </row>
    <row r="33" spans="1:16" ht="39.6">
      <c r="A33" s="216">
        <f t="shared" ca="1" si="1"/>
        <v>10</v>
      </c>
      <c r="B33" s="128" t="str">
        <f t="shared" ca="1" si="2"/>
        <v>第20-2-0200</v>
      </c>
      <c r="C33" s="122" t="str">
        <f t="shared" ca="1" si="3"/>
        <v>〃</v>
      </c>
      <c r="D33" s="122" t="str">
        <f t="shared" ca="1" si="4"/>
        <v>呉市焼山政畝2丁目11番5号先</v>
      </c>
      <c r="E33" s="122" t="s">
        <v>186</v>
      </c>
      <c r="F33" s="122">
        <v>3</v>
      </c>
      <c r="G33" s="122">
        <v>6.5</v>
      </c>
      <c r="H33" s="122"/>
      <c r="I33" s="122"/>
      <c r="J33" s="122"/>
      <c r="K33" s="122"/>
      <c r="L33" s="129" t="s">
        <v>400</v>
      </c>
      <c r="M33" s="128" t="s">
        <v>398</v>
      </c>
      <c r="N33" s="122" t="s">
        <v>166</v>
      </c>
      <c r="O33" s="122" t="s">
        <v>399</v>
      </c>
      <c r="P33" s="115" t="str">
        <f t="shared" si="5"/>
        <v>南側2.5m_x000D_
東側2m_x000D_
西側2m</v>
      </c>
    </row>
    <row r="34" spans="1:16" ht="26.4">
      <c r="A34" s="216">
        <f t="shared" ca="1" si="1"/>
        <v>11</v>
      </c>
      <c r="B34" s="128" t="str">
        <f t="shared" ca="1" si="2"/>
        <v>第20-2-0587</v>
      </c>
      <c r="C34" s="122" t="str">
        <f t="shared" ca="1" si="3"/>
        <v>〃</v>
      </c>
      <c r="D34" s="122" t="str">
        <f t="shared" ca="1" si="4"/>
        <v>呉市焼山政畝2丁目1番6号先交差点</v>
      </c>
      <c r="E34" s="122" t="s">
        <v>200</v>
      </c>
      <c r="F34" s="122">
        <v>3</v>
      </c>
      <c r="G34" s="122"/>
      <c r="H34" s="122"/>
      <c r="I34" s="122"/>
      <c r="J34" s="122">
        <v>27</v>
      </c>
      <c r="K34" s="122"/>
      <c r="L34" s="129" t="s">
        <v>403</v>
      </c>
      <c r="M34" s="128" t="s">
        <v>401</v>
      </c>
      <c r="N34" s="122" t="s">
        <v>166</v>
      </c>
      <c r="O34" s="122" t="s">
        <v>402</v>
      </c>
      <c r="P34" s="115" t="str">
        <f t="shared" si="5"/>
        <v>東側2個_x000D_
西側1個(内)</v>
      </c>
    </row>
    <row r="35" spans="1:16" ht="52.8">
      <c r="A35" s="216">
        <f t="shared" ca="1" si="1"/>
        <v>12</v>
      </c>
      <c r="B35" s="128" t="str">
        <f t="shared" ca="1" si="2"/>
        <v>第12-2-1310</v>
      </c>
      <c r="C35" s="122" t="str">
        <f t="shared" ca="1" si="3"/>
        <v>〃</v>
      </c>
      <c r="D35" s="122" t="str">
        <f t="shared" ca="1" si="4"/>
        <v>呉市焼山政畝2丁目6番21号先交差点</v>
      </c>
      <c r="E35" s="122" t="s">
        <v>182</v>
      </c>
      <c r="F35" s="122">
        <v>2</v>
      </c>
      <c r="G35" s="122"/>
      <c r="H35" s="122"/>
      <c r="I35" s="122"/>
      <c r="J35" s="122">
        <v>26</v>
      </c>
      <c r="K35" s="122"/>
      <c r="L35" s="129" t="s">
        <v>406</v>
      </c>
      <c r="M35" s="128" t="s">
        <v>404</v>
      </c>
      <c r="N35" s="122" t="s">
        <v>166</v>
      </c>
      <c r="O35" s="122" t="s">
        <v>405</v>
      </c>
      <c r="P35" s="115" t="str">
        <f t="shared" si="5"/>
        <v>西側既存削除後縮小版施工_x000D_
東側既存削除後縮小版施工</v>
      </c>
    </row>
    <row r="36" spans="1:16" ht="26.4">
      <c r="A36" s="216">
        <f t="shared" ca="1" si="1"/>
        <v>12</v>
      </c>
      <c r="B36" s="128" t="str">
        <f t="shared" ca="1" si="2"/>
        <v>〃</v>
      </c>
      <c r="C36" s="122" t="str">
        <f t="shared" ca="1" si="3"/>
        <v>〃</v>
      </c>
      <c r="D36" s="122" t="str">
        <f t="shared" ca="1" si="4"/>
        <v>〃</v>
      </c>
      <c r="E36" s="122" t="s">
        <v>186</v>
      </c>
      <c r="F36" s="122">
        <v>2</v>
      </c>
      <c r="G36" s="122"/>
      <c r="H36" s="122">
        <v>6</v>
      </c>
      <c r="I36" s="122"/>
      <c r="J36" s="122"/>
      <c r="K36" s="122"/>
      <c r="L36" s="129" t="s">
        <v>407</v>
      </c>
      <c r="M36" s="128" t="s">
        <v>404</v>
      </c>
      <c r="N36" s="122" t="s">
        <v>166</v>
      </c>
      <c r="O36" s="122" t="s">
        <v>405</v>
      </c>
      <c r="P36" s="115" t="str">
        <f t="shared" si="5"/>
        <v>西側3m_x000D_
東側3m</v>
      </c>
    </row>
    <row r="37" spans="1:16" ht="26.4">
      <c r="A37" s="216">
        <f t="shared" ca="1" si="1"/>
        <v>12</v>
      </c>
      <c r="B37" s="128" t="str">
        <f t="shared" ca="1" si="2"/>
        <v>〃</v>
      </c>
      <c r="C37" s="122" t="str">
        <f t="shared" ca="1" si="3"/>
        <v>〃</v>
      </c>
      <c r="D37" s="122" t="str">
        <f t="shared" ca="1" si="4"/>
        <v>〃</v>
      </c>
      <c r="E37" s="122" t="s">
        <v>192</v>
      </c>
      <c r="F37" s="122">
        <v>2</v>
      </c>
      <c r="G37" s="122"/>
      <c r="H37" s="122"/>
      <c r="I37" s="122"/>
      <c r="J37" s="122"/>
      <c r="K37" s="122">
        <v>20</v>
      </c>
      <c r="L37" s="129"/>
      <c r="M37" s="128" t="s">
        <v>404</v>
      </c>
      <c r="N37" s="122" t="s">
        <v>166</v>
      </c>
      <c r="O37" s="122" t="s">
        <v>405</v>
      </c>
      <c r="P37" s="115" t="str">
        <f t="shared" si="5"/>
        <v/>
      </c>
    </row>
    <row r="38" spans="1:16" ht="66">
      <c r="A38" s="216">
        <f t="shared" ca="1" si="1"/>
        <v>13</v>
      </c>
      <c r="B38" s="128" t="str">
        <f t="shared" ca="1" si="2"/>
        <v>第20-2-0654</v>
      </c>
      <c r="C38" s="122" t="str">
        <f t="shared" ca="1" si="3"/>
        <v>〃</v>
      </c>
      <c r="D38" s="122" t="str">
        <f t="shared" ca="1" si="4"/>
        <v>呉市焼山政畝2丁目7番16号先交差点</v>
      </c>
      <c r="E38" s="122" t="s">
        <v>198</v>
      </c>
      <c r="F38" s="122">
        <v>4</v>
      </c>
      <c r="G38" s="122">
        <v>59</v>
      </c>
      <c r="H38" s="122"/>
      <c r="I38" s="122"/>
      <c r="J38" s="122"/>
      <c r="K38" s="122"/>
      <c r="L38" s="129" t="s">
        <v>410</v>
      </c>
      <c r="M38" s="128" t="s">
        <v>408</v>
      </c>
      <c r="N38" s="122" t="s">
        <v>166</v>
      </c>
      <c r="O38" s="122" t="s">
        <v>409</v>
      </c>
      <c r="P38" s="115" t="str">
        <f t="shared" si="5"/>
        <v>南側3m4縞(西から2-5)､2m1縞(西から1)_x000D_
西側3m5縞_x000D_
東側3m5縞(北から2-6)_x000D_
北側3m5縞</v>
      </c>
    </row>
    <row r="39" spans="1:16" ht="52.8">
      <c r="A39" s="216">
        <f t="shared" ca="1" si="1"/>
        <v>13</v>
      </c>
      <c r="B39" s="128" t="str">
        <f t="shared" ca="1" si="2"/>
        <v>〃</v>
      </c>
      <c r="C39" s="122" t="str">
        <f t="shared" ca="1" si="3"/>
        <v>〃</v>
      </c>
      <c r="D39" s="122" t="str">
        <f t="shared" ca="1" si="4"/>
        <v>〃</v>
      </c>
      <c r="E39" s="122" t="s">
        <v>200</v>
      </c>
      <c r="F39" s="122">
        <v>8</v>
      </c>
      <c r="G39" s="122"/>
      <c r="H39" s="122"/>
      <c r="I39" s="122"/>
      <c r="J39" s="122">
        <v>72</v>
      </c>
      <c r="K39" s="122"/>
      <c r="L39" s="129" t="s">
        <v>411</v>
      </c>
      <c r="M39" s="128" t="s">
        <v>408</v>
      </c>
      <c r="N39" s="122" t="s">
        <v>166</v>
      </c>
      <c r="O39" s="122" t="s">
        <v>409</v>
      </c>
      <c r="P39" s="115" t="str">
        <f t="shared" si="5"/>
        <v>南側2個_x000D_
西側2個_x000D_
東側2個_x000D_
北側2個</v>
      </c>
    </row>
    <row r="40" spans="1:16" ht="52.8">
      <c r="A40" s="216">
        <f t="shared" ca="1" si="1"/>
        <v>13</v>
      </c>
      <c r="B40" s="128" t="str">
        <f t="shared" ca="1" si="2"/>
        <v>〃</v>
      </c>
      <c r="C40" s="122" t="str">
        <f t="shared" ca="1" si="3"/>
        <v>〃</v>
      </c>
      <c r="D40" s="122" t="str">
        <f t="shared" ca="1" si="4"/>
        <v>〃</v>
      </c>
      <c r="E40" s="122" t="s">
        <v>186</v>
      </c>
      <c r="F40" s="122">
        <v>4</v>
      </c>
      <c r="G40" s="122">
        <v>8</v>
      </c>
      <c r="H40" s="122"/>
      <c r="I40" s="122"/>
      <c r="J40" s="122"/>
      <c r="K40" s="122"/>
      <c r="L40" s="129" t="s">
        <v>412</v>
      </c>
      <c r="M40" s="128" t="s">
        <v>408</v>
      </c>
      <c r="N40" s="122" t="s">
        <v>166</v>
      </c>
      <c r="O40" s="122" t="s">
        <v>409</v>
      </c>
      <c r="P40" s="115" t="str">
        <f t="shared" si="5"/>
        <v>南側2m_x000D_
西側2m_x000D_
東側2m_x000D_
北側2m</v>
      </c>
    </row>
    <row r="41" spans="1:16" ht="66">
      <c r="A41" s="216">
        <f t="shared" ca="1" si="1"/>
        <v>14</v>
      </c>
      <c r="B41" s="128" t="str">
        <f t="shared" ca="1" si="2"/>
        <v>第20-2-0660</v>
      </c>
      <c r="C41" s="122" t="str">
        <f t="shared" ca="1" si="3"/>
        <v>〃</v>
      </c>
      <c r="D41" s="122" t="str">
        <f t="shared" ca="1" si="4"/>
        <v>呉市焼山政畝2丁目7番5号先交差点</v>
      </c>
      <c r="E41" s="122" t="s">
        <v>198</v>
      </c>
      <c r="F41" s="122">
        <v>4</v>
      </c>
      <c r="G41" s="122">
        <v>78</v>
      </c>
      <c r="H41" s="122"/>
      <c r="I41" s="122"/>
      <c r="J41" s="122"/>
      <c r="K41" s="122"/>
      <c r="L41" s="129" t="s">
        <v>415</v>
      </c>
      <c r="M41" s="128" t="s">
        <v>413</v>
      </c>
      <c r="N41" s="122" t="s">
        <v>166</v>
      </c>
      <c r="O41" s="122" t="s">
        <v>414</v>
      </c>
      <c r="P41" s="115" t="str">
        <f t="shared" si="5"/>
        <v>東側4m5縞_x000D_
南側4m4縞(西から2-5)､2m1縞(西から1)_x000D_
西側4m5縞_x000D_
北側4m5縞</v>
      </c>
    </row>
    <row r="42" spans="1:16" ht="52.8">
      <c r="A42" s="216">
        <f t="shared" ca="1" si="1"/>
        <v>14</v>
      </c>
      <c r="B42" s="128" t="str">
        <f t="shared" ca="1" si="2"/>
        <v>〃</v>
      </c>
      <c r="C42" s="122" t="str">
        <f t="shared" ca="1" si="3"/>
        <v>〃</v>
      </c>
      <c r="D42" s="122" t="str">
        <f t="shared" ca="1" si="4"/>
        <v>〃</v>
      </c>
      <c r="E42" s="122" t="s">
        <v>200</v>
      </c>
      <c r="F42" s="122">
        <v>6</v>
      </c>
      <c r="G42" s="122"/>
      <c r="H42" s="122"/>
      <c r="I42" s="122"/>
      <c r="J42" s="122">
        <v>54</v>
      </c>
      <c r="K42" s="122"/>
      <c r="L42" s="129" t="s">
        <v>416</v>
      </c>
      <c r="M42" s="128" t="s">
        <v>413</v>
      </c>
      <c r="N42" s="122" t="s">
        <v>166</v>
      </c>
      <c r="O42" s="122" t="s">
        <v>414</v>
      </c>
      <c r="P42" s="115" t="str">
        <f t="shared" si="5"/>
        <v>東側1個(内)_x000D_
南側1個(外)_x000D_
西側2個_x000D_
北側2個</v>
      </c>
    </row>
    <row r="43" spans="1:16" ht="52.8">
      <c r="A43" s="216">
        <f t="shared" ca="1" si="1"/>
        <v>14</v>
      </c>
      <c r="B43" s="128" t="str">
        <f t="shared" ca="1" si="2"/>
        <v>〃</v>
      </c>
      <c r="C43" s="122" t="str">
        <f t="shared" ca="1" si="3"/>
        <v>〃</v>
      </c>
      <c r="D43" s="122" t="str">
        <f t="shared" ca="1" si="4"/>
        <v>〃</v>
      </c>
      <c r="E43" s="122" t="s">
        <v>186</v>
      </c>
      <c r="F43" s="122">
        <v>4</v>
      </c>
      <c r="G43" s="122">
        <v>8</v>
      </c>
      <c r="H43" s="122"/>
      <c r="I43" s="122"/>
      <c r="J43" s="122"/>
      <c r="K43" s="122"/>
      <c r="L43" s="129" t="s">
        <v>417</v>
      </c>
      <c r="M43" s="128" t="s">
        <v>413</v>
      </c>
      <c r="N43" s="122" t="s">
        <v>166</v>
      </c>
      <c r="O43" s="122" t="s">
        <v>414</v>
      </c>
      <c r="P43" s="115" t="str">
        <f t="shared" si="5"/>
        <v>東側2m_x000D_
南側2m_x000D_
西側2m_x000D_
北側2m</v>
      </c>
    </row>
    <row r="44" spans="1:16" ht="26.4">
      <c r="A44" s="216">
        <f t="shared" ca="1" si="1"/>
        <v>15</v>
      </c>
      <c r="B44" s="128" t="str">
        <f t="shared" ca="1" si="2"/>
        <v>第12-2-1013</v>
      </c>
      <c r="C44" s="122" t="str">
        <f t="shared" ca="1" si="3"/>
        <v>〃</v>
      </c>
      <c r="D44" s="122" t="str">
        <f t="shared" ca="1" si="4"/>
        <v>呉市焼山政畝2丁目9番1号先交差点</v>
      </c>
      <c r="E44" s="122" t="s">
        <v>182</v>
      </c>
      <c r="F44" s="122">
        <v>1</v>
      </c>
      <c r="G44" s="122"/>
      <c r="H44" s="122"/>
      <c r="I44" s="122"/>
      <c r="J44" s="122">
        <v>13</v>
      </c>
      <c r="K44" s="122"/>
      <c r="L44" s="129" t="s">
        <v>368</v>
      </c>
      <c r="M44" s="128" t="s">
        <v>418</v>
      </c>
      <c r="N44" s="122" t="s">
        <v>166</v>
      </c>
      <c r="O44" s="122" t="s">
        <v>419</v>
      </c>
      <c r="P44" s="115" t="str">
        <f t="shared" si="5"/>
        <v>既存削除後縮小版施工</v>
      </c>
    </row>
    <row r="45" spans="1:16" ht="26.4">
      <c r="A45" s="216">
        <f t="shared" ca="1" si="1"/>
        <v>15</v>
      </c>
      <c r="B45" s="128" t="str">
        <f t="shared" ca="1" si="2"/>
        <v>〃</v>
      </c>
      <c r="C45" s="122" t="str">
        <f t="shared" ca="1" si="3"/>
        <v>〃</v>
      </c>
      <c r="D45" s="122" t="str">
        <f t="shared" ca="1" si="4"/>
        <v>〃</v>
      </c>
      <c r="E45" s="122" t="s">
        <v>186</v>
      </c>
      <c r="F45" s="122">
        <v>1</v>
      </c>
      <c r="G45" s="122"/>
      <c r="H45" s="122">
        <v>4</v>
      </c>
      <c r="I45" s="122"/>
      <c r="J45" s="122"/>
      <c r="K45" s="122"/>
      <c r="L45" s="129"/>
      <c r="M45" s="128" t="s">
        <v>418</v>
      </c>
      <c r="N45" s="122" t="s">
        <v>166</v>
      </c>
      <c r="O45" s="122" t="s">
        <v>419</v>
      </c>
      <c r="P45" s="115" t="str">
        <f t="shared" si="5"/>
        <v/>
      </c>
    </row>
    <row r="46" spans="1:16" ht="26.4">
      <c r="A46" s="216">
        <f t="shared" ca="1" si="1"/>
        <v>15</v>
      </c>
      <c r="B46" s="128" t="str">
        <f t="shared" ca="1" si="2"/>
        <v>〃</v>
      </c>
      <c r="C46" s="122" t="str">
        <f t="shared" ca="1" si="3"/>
        <v>〃</v>
      </c>
      <c r="D46" s="122" t="str">
        <f t="shared" ca="1" si="4"/>
        <v>〃</v>
      </c>
      <c r="E46" s="122" t="s">
        <v>192</v>
      </c>
      <c r="F46" s="122">
        <v>1</v>
      </c>
      <c r="G46" s="122"/>
      <c r="H46" s="122"/>
      <c r="I46" s="122"/>
      <c r="J46" s="122"/>
      <c r="K46" s="122">
        <v>10</v>
      </c>
      <c r="L46" s="129"/>
      <c r="M46" s="128" t="s">
        <v>418</v>
      </c>
      <c r="N46" s="122" t="s">
        <v>166</v>
      </c>
      <c r="O46" s="122" t="s">
        <v>419</v>
      </c>
      <c r="P46" s="115" t="str">
        <f t="shared" si="5"/>
        <v/>
      </c>
    </row>
    <row r="47" spans="1:16" ht="39.6">
      <c r="A47" s="216">
        <f t="shared" ca="1" si="1"/>
        <v>16</v>
      </c>
      <c r="B47" s="128" t="str">
        <f t="shared" ca="1" si="2"/>
        <v>第20-2-1396</v>
      </c>
      <c r="C47" s="122" t="str">
        <f t="shared" ca="1" si="3"/>
        <v>〃</v>
      </c>
      <c r="D47" s="122" t="str">
        <f t="shared" ca="1" si="4"/>
        <v>呉市焼山政畝3丁目1番13号先交差点</v>
      </c>
      <c r="E47" s="122" t="s">
        <v>198</v>
      </c>
      <c r="F47" s="122">
        <v>1</v>
      </c>
      <c r="G47" s="122">
        <v>15</v>
      </c>
      <c r="H47" s="122"/>
      <c r="I47" s="122"/>
      <c r="J47" s="122"/>
      <c r="K47" s="122"/>
      <c r="L47" s="129" t="s">
        <v>422</v>
      </c>
      <c r="M47" s="128" t="s">
        <v>420</v>
      </c>
      <c r="N47" s="122" t="s">
        <v>166</v>
      </c>
      <c r="O47" s="122" t="s">
        <v>421</v>
      </c>
      <c r="P47" s="115" t="str">
        <f t="shared" si="5"/>
        <v>西側3m4縞(北から2-5)､2m1縞(北から6)､1m1縞(北から1)</v>
      </c>
    </row>
    <row r="48" spans="1:16" ht="26.4">
      <c r="A48" s="216">
        <f t="shared" ca="1" si="1"/>
        <v>16</v>
      </c>
      <c r="B48" s="128" t="str">
        <f t="shared" ca="1" si="2"/>
        <v>〃</v>
      </c>
      <c r="C48" s="122" t="str">
        <f t="shared" ca="1" si="3"/>
        <v>〃</v>
      </c>
      <c r="D48" s="122" t="str">
        <f t="shared" ca="1" si="4"/>
        <v>〃</v>
      </c>
      <c r="E48" s="122" t="s">
        <v>200</v>
      </c>
      <c r="F48" s="122">
        <v>2</v>
      </c>
      <c r="G48" s="122"/>
      <c r="H48" s="122"/>
      <c r="I48" s="122"/>
      <c r="J48" s="122">
        <v>18</v>
      </c>
      <c r="K48" s="122"/>
      <c r="L48" s="129" t="s">
        <v>423</v>
      </c>
      <c r="M48" s="128" t="s">
        <v>420</v>
      </c>
      <c r="N48" s="122" t="s">
        <v>166</v>
      </c>
      <c r="O48" s="122" t="s">
        <v>421</v>
      </c>
      <c r="P48" s="115" t="str">
        <f t="shared" si="5"/>
        <v>西側2個</v>
      </c>
    </row>
    <row r="49" spans="1:16" ht="26.4">
      <c r="A49" s="216">
        <f t="shared" ca="1" si="1"/>
        <v>17</v>
      </c>
      <c r="B49" s="128" t="str">
        <f t="shared" ca="1" si="2"/>
        <v>第12-2-1007</v>
      </c>
      <c r="C49" s="122" t="str">
        <f t="shared" ca="1" si="3"/>
        <v>〃</v>
      </c>
      <c r="D49" s="122" t="str">
        <f t="shared" ca="1" si="4"/>
        <v>呉市焼山政畝3丁目1番17号先交差点</v>
      </c>
      <c r="E49" s="122" t="s">
        <v>182</v>
      </c>
      <c r="F49" s="122">
        <v>2</v>
      </c>
      <c r="G49" s="122"/>
      <c r="H49" s="122"/>
      <c r="I49" s="122"/>
      <c r="J49" s="122">
        <v>40</v>
      </c>
      <c r="K49" s="122"/>
      <c r="L49" s="129" t="s">
        <v>426</v>
      </c>
      <c r="M49" s="128" t="s">
        <v>424</v>
      </c>
      <c r="N49" s="122" t="s">
        <v>166</v>
      </c>
      <c r="O49" s="122" t="s">
        <v>425</v>
      </c>
      <c r="P49" s="115" t="str">
        <f t="shared" si="5"/>
        <v>西側通常版施工_x000D_
東側通常版施工</v>
      </c>
    </row>
    <row r="50" spans="1:16" ht="26.4">
      <c r="A50" s="216">
        <f t="shared" ca="1" si="1"/>
        <v>17</v>
      </c>
      <c r="B50" s="128" t="str">
        <f t="shared" ca="1" si="2"/>
        <v>〃</v>
      </c>
      <c r="C50" s="122" t="str">
        <f t="shared" ca="1" si="3"/>
        <v>〃</v>
      </c>
      <c r="D50" s="122" t="str">
        <f t="shared" ca="1" si="4"/>
        <v>〃</v>
      </c>
      <c r="E50" s="122" t="s">
        <v>186</v>
      </c>
      <c r="F50" s="122">
        <v>2</v>
      </c>
      <c r="G50" s="122"/>
      <c r="H50" s="122">
        <v>4</v>
      </c>
      <c r="I50" s="122"/>
      <c r="J50" s="122"/>
      <c r="K50" s="122"/>
      <c r="L50" s="129" t="s">
        <v>427</v>
      </c>
      <c r="M50" s="128" t="s">
        <v>424</v>
      </c>
      <c r="N50" s="122" t="s">
        <v>166</v>
      </c>
      <c r="O50" s="122" t="s">
        <v>425</v>
      </c>
      <c r="P50" s="115" t="str">
        <f t="shared" si="5"/>
        <v>西側2m_x000D_
東側2m</v>
      </c>
    </row>
    <row r="51" spans="1:16" ht="26.4">
      <c r="A51" s="216">
        <f t="shared" ca="1" si="1"/>
        <v>17</v>
      </c>
      <c r="B51" s="128" t="str">
        <f t="shared" ca="1" si="2"/>
        <v>第20-2-0656</v>
      </c>
      <c r="C51" s="122" t="str">
        <f t="shared" ca="1" si="3"/>
        <v>〃</v>
      </c>
      <c r="D51" s="122" t="str">
        <f t="shared" ca="1" si="4"/>
        <v>〃</v>
      </c>
      <c r="E51" s="122" t="s">
        <v>198</v>
      </c>
      <c r="F51" s="122">
        <v>1</v>
      </c>
      <c r="G51" s="122">
        <v>9</v>
      </c>
      <c r="H51" s="122"/>
      <c r="I51" s="122"/>
      <c r="J51" s="122"/>
      <c r="K51" s="122"/>
      <c r="L51" s="129" t="s">
        <v>429</v>
      </c>
      <c r="M51" s="128" t="s">
        <v>428</v>
      </c>
      <c r="N51" s="122" t="s">
        <v>166</v>
      </c>
      <c r="O51" s="122" t="s">
        <v>425</v>
      </c>
      <c r="P51" s="115" t="str">
        <f t="shared" si="5"/>
        <v>3m3縞(西から1-3)</v>
      </c>
    </row>
    <row r="52" spans="1:16" ht="26.4">
      <c r="A52" s="216">
        <f t="shared" ca="1" si="1"/>
        <v>17</v>
      </c>
      <c r="B52" s="128" t="str">
        <f t="shared" ca="1" si="2"/>
        <v>〃</v>
      </c>
      <c r="C52" s="122" t="str">
        <f t="shared" ca="1" si="3"/>
        <v>〃</v>
      </c>
      <c r="D52" s="122" t="str">
        <f t="shared" ca="1" si="4"/>
        <v>〃</v>
      </c>
      <c r="E52" s="122" t="s">
        <v>200</v>
      </c>
      <c r="F52" s="122">
        <v>4</v>
      </c>
      <c r="G52" s="122"/>
      <c r="H52" s="122"/>
      <c r="I52" s="122"/>
      <c r="J52" s="122">
        <v>36</v>
      </c>
      <c r="K52" s="122"/>
      <c r="L52" s="129" t="s">
        <v>430</v>
      </c>
      <c r="M52" s="128" t="s">
        <v>428</v>
      </c>
      <c r="N52" s="122" t="s">
        <v>166</v>
      </c>
      <c r="O52" s="122" t="s">
        <v>425</v>
      </c>
      <c r="P52" s="115" t="str">
        <f t="shared" si="5"/>
        <v>南側2個_x000D_
北側2個</v>
      </c>
    </row>
    <row r="53" spans="1:16" ht="26.4">
      <c r="A53" s="216">
        <f t="shared" ca="1" si="1"/>
        <v>17</v>
      </c>
      <c r="B53" s="128" t="str">
        <f t="shared" ca="1" si="2"/>
        <v>〃</v>
      </c>
      <c r="C53" s="122" t="str">
        <f t="shared" ca="1" si="3"/>
        <v>〃</v>
      </c>
      <c r="D53" s="122" t="str">
        <f t="shared" ca="1" si="4"/>
        <v>〃</v>
      </c>
      <c r="E53" s="122" t="s">
        <v>186</v>
      </c>
      <c r="F53" s="122">
        <v>1</v>
      </c>
      <c r="G53" s="122">
        <v>2.5</v>
      </c>
      <c r="H53" s="122"/>
      <c r="I53" s="122"/>
      <c r="J53" s="122"/>
      <c r="K53" s="122"/>
      <c r="L53" s="129" t="s">
        <v>431</v>
      </c>
      <c r="M53" s="128" t="s">
        <v>428</v>
      </c>
      <c r="N53" s="122" t="s">
        <v>166</v>
      </c>
      <c r="O53" s="122" t="s">
        <v>425</v>
      </c>
      <c r="P53" s="115" t="str">
        <f t="shared" si="5"/>
        <v>南側2.5m</v>
      </c>
    </row>
    <row r="54" spans="1:16" ht="26.4">
      <c r="A54" s="216">
        <f t="shared" ca="1" si="1"/>
        <v>17</v>
      </c>
      <c r="B54" s="128" t="str">
        <f t="shared" ca="1" si="2"/>
        <v>〃</v>
      </c>
      <c r="C54" s="122" t="str">
        <f t="shared" ca="1" si="3"/>
        <v>〃</v>
      </c>
      <c r="D54" s="122" t="str">
        <f t="shared" ca="1" si="4"/>
        <v>〃</v>
      </c>
      <c r="E54" s="122" t="s">
        <v>164</v>
      </c>
      <c r="F54" s="122">
        <v>1</v>
      </c>
      <c r="G54" s="122"/>
      <c r="H54" s="122"/>
      <c r="I54" s="122"/>
      <c r="J54" s="122"/>
      <c r="K54" s="122">
        <v>18</v>
      </c>
      <c r="L54" s="129" t="s">
        <v>432</v>
      </c>
      <c r="M54" s="128" t="s">
        <v>428</v>
      </c>
      <c r="N54" s="122" t="s">
        <v>166</v>
      </c>
      <c r="O54" s="122" t="s">
        <v>425</v>
      </c>
      <c r="P54" s="115" t="str">
        <f t="shared" si="5"/>
        <v>1m6縞(交差点内側)削除</v>
      </c>
    </row>
    <row r="55" spans="1:16" ht="26.4">
      <c r="A55" s="216">
        <f t="shared" ca="1" si="1"/>
        <v>18</v>
      </c>
      <c r="B55" s="128" t="str">
        <f t="shared" ca="1" si="2"/>
        <v>第12-2-1009</v>
      </c>
      <c r="C55" s="122" t="str">
        <f t="shared" ca="1" si="3"/>
        <v>〃</v>
      </c>
      <c r="D55" s="122" t="str">
        <f t="shared" ca="1" si="4"/>
        <v>呉市焼山政畝3丁目1番24号先交差点</v>
      </c>
      <c r="E55" s="122" t="s">
        <v>182</v>
      </c>
      <c r="F55" s="122">
        <v>1</v>
      </c>
      <c r="G55" s="122"/>
      <c r="H55" s="122"/>
      <c r="I55" s="122"/>
      <c r="J55" s="122">
        <v>13</v>
      </c>
      <c r="K55" s="122"/>
      <c r="L55" s="129" t="s">
        <v>435</v>
      </c>
      <c r="M55" s="128" t="s">
        <v>433</v>
      </c>
      <c r="N55" s="122" t="s">
        <v>166</v>
      </c>
      <c r="O55" s="122" t="s">
        <v>434</v>
      </c>
      <c r="P55" s="115" t="str">
        <f t="shared" si="5"/>
        <v>縮小版施工</v>
      </c>
    </row>
    <row r="56" spans="1:16" ht="26.4">
      <c r="A56" s="216">
        <f t="shared" ca="1" si="1"/>
        <v>18</v>
      </c>
      <c r="B56" s="128" t="str">
        <f t="shared" ca="1" si="2"/>
        <v>〃</v>
      </c>
      <c r="C56" s="122" t="str">
        <f t="shared" ca="1" si="3"/>
        <v>〃</v>
      </c>
      <c r="D56" s="122" t="str">
        <f t="shared" ca="1" si="4"/>
        <v>〃</v>
      </c>
      <c r="E56" s="122" t="s">
        <v>186</v>
      </c>
      <c r="F56" s="122">
        <v>1</v>
      </c>
      <c r="G56" s="122"/>
      <c r="H56" s="122">
        <v>3</v>
      </c>
      <c r="I56" s="122"/>
      <c r="J56" s="122"/>
      <c r="K56" s="122"/>
      <c r="L56" s="129"/>
      <c r="M56" s="128" t="s">
        <v>433</v>
      </c>
      <c r="N56" s="122" t="s">
        <v>166</v>
      </c>
      <c r="O56" s="122" t="s">
        <v>434</v>
      </c>
      <c r="P56" s="115" t="str">
        <f t="shared" si="5"/>
        <v/>
      </c>
    </row>
    <row r="57" spans="1:16" ht="26.4">
      <c r="A57" s="216">
        <f t="shared" ca="1" si="1"/>
        <v>19</v>
      </c>
      <c r="B57" s="128" t="str">
        <f t="shared" ca="1" si="2"/>
        <v>第12-2-1008</v>
      </c>
      <c r="C57" s="122" t="str">
        <f t="shared" ca="1" si="3"/>
        <v>〃</v>
      </c>
      <c r="D57" s="122" t="str">
        <f t="shared" ca="1" si="4"/>
        <v>呉市焼山政畝3丁目7番3号先交差点</v>
      </c>
      <c r="E57" s="122" t="s">
        <v>182</v>
      </c>
      <c r="F57" s="122">
        <v>1</v>
      </c>
      <c r="G57" s="122"/>
      <c r="H57" s="122"/>
      <c r="I57" s="122"/>
      <c r="J57" s="122">
        <v>13</v>
      </c>
      <c r="K57" s="122"/>
      <c r="L57" s="129" t="s">
        <v>368</v>
      </c>
      <c r="M57" s="128" t="s">
        <v>436</v>
      </c>
      <c r="N57" s="122" t="s">
        <v>166</v>
      </c>
      <c r="O57" s="122" t="s">
        <v>437</v>
      </c>
      <c r="P57" s="115" t="str">
        <f t="shared" si="5"/>
        <v>既存削除後縮小版施工</v>
      </c>
    </row>
    <row r="58" spans="1:16" ht="26.4">
      <c r="A58" s="216">
        <f t="shared" ca="1" si="1"/>
        <v>19</v>
      </c>
      <c r="B58" s="128" t="str">
        <f t="shared" ca="1" si="2"/>
        <v>〃</v>
      </c>
      <c r="C58" s="122" t="str">
        <f t="shared" ca="1" si="3"/>
        <v>〃</v>
      </c>
      <c r="D58" s="122" t="str">
        <f t="shared" ca="1" si="4"/>
        <v>〃</v>
      </c>
      <c r="E58" s="122" t="s">
        <v>192</v>
      </c>
      <c r="F58" s="122">
        <v>1</v>
      </c>
      <c r="G58" s="122"/>
      <c r="H58" s="122"/>
      <c r="I58" s="122"/>
      <c r="J58" s="122"/>
      <c r="K58" s="122">
        <v>5</v>
      </c>
      <c r="L58" s="129"/>
      <c r="M58" s="128" t="s">
        <v>436</v>
      </c>
      <c r="N58" s="122" t="s">
        <v>166</v>
      </c>
      <c r="O58" s="122" t="s">
        <v>437</v>
      </c>
      <c r="P58" s="115" t="str">
        <f t="shared" si="5"/>
        <v/>
      </c>
    </row>
    <row r="59" spans="1:16" ht="26.4">
      <c r="A59" s="216">
        <f t="shared" ca="1" si="1"/>
        <v>20</v>
      </c>
      <c r="B59" s="128">
        <f t="shared" ca="1" si="2"/>
        <v>0</v>
      </c>
      <c r="C59" s="122" t="str">
        <f t="shared" ca="1" si="3"/>
        <v>〃</v>
      </c>
      <c r="D59" s="122" t="str">
        <f t="shared" ca="1" si="4"/>
        <v>呉市焼山政畝3丁目7番9号先</v>
      </c>
      <c r="E59" s="122" t="s">
        <v>295</v>
      </c>
      <c r="F59" s="122">
        <v>1</v>
      </c>
      <c r="G59" s="122"/>
      <c r="H59" s="122"/>
      <c r="I59" s="122">
        <v>1</v>
      </c>
      <c r="J59" s="122"/>
      <c r="K59" s="122"/>
      <c r="L59" s="129" t="s">
        <v>439</v>
      </c>
      <c r="M59" s="128"/>
      <c r="N59" s="122" t="s">
        <v>166</v>
      </c>
      <c r="O59" s="122" t="s">
        <v>438</v>
      </c>
      <c r="P59" s="115" t="str">
        <f t="shared" si="5"/>
        <v>白色実線(中央線)1m新設</v>
      </c>
    </row>
    <row r="60" spans="1:16" ht="26.4">
      <c r="A60" s="216">
        <f t="shared" ca="1" si="1"/>
        <v>21</v>
      </c>
      <c r="B60" s="128" t="str">
        <f t="shared" ca="1" si="2"/>
        <v>第20-2-0197</v>
      </c>
      <c r="C60" s="122" t="str">
        <f t="shared" ca="1" si="3"/>
        <v>〃</v>
      </c>
      <c r="D60" s="122" t="str">
        <f t="shared" ca="1" si="4"/>
        <v>呉市焼山中央1丁目6番2号先</v>
      </c>
      <c r="E60" s="122" t="s">
        <v>198</v>
      </c>
      <c r="F60" s="122">
        <v>1</v>
      </c>
      <c r="G60" s="122">
        <v>28</v>
      </c>
      <c r="H60" s="122"/>
      <c r="I60" s="122"/>
      <c r="J60" s="122"/>
      <c r="K60" s="122"/>
      <c r="L60" s="129" t="s">
        <v>442</v>
      </c>
      <c r="M60" s="128" t="s">
        <v>440</v>
      </c>
      <c r="N60" s="122" t="s">
        <v>166</v>
      </c>
      <c r="O60" s="122" t="s">
        <v>441</v>
      </c>
      <c r="P60" s="115" t="str">
        <f t="shared" si="5"/>
        <v>4m7縞</v>
      </c>
    </row>
    <row r="61" spans="1:16" ht="26.4">
      <c r="A61" s="216">
        <f t="shared" ca="1" si="1"/>
        <v>21</v>
      </c>
      <c r="B61" s="128" t="str">
        <f t="shared" ca="1" si="2"/>
        <v>〃</v>
      </c>
      <c r="C61" s="122" t="str">
        <f t="shared" ca="1" si="3"/>
        <v>〃</v>
      </c>
      <c r="D61" s="122" t="str">
        <f t="shared" ca="1" si="4"/>
        <v>〃</v>
      </c>
      <c r="E61" s="122" t="s">
        <v>200</v>
      </c>
      <c r="F61" s="122">
        <v>2</v>
      </c>
      <c r="G61" s="122"/>
      <c r="H61" s="122"/>
      <c r="I61" s="122"/>
      <c r="J61" s="122">
        <v>18</v>
      </c>
      <c r="K61" s="122"/>
      <c r="L61" s="129" t="s">
        <v>443</v>
      </c>
      <c r="M61" s="128" t="s">
        <v>440</v>
      </c>
      <c r="N61" s="122" t="s">
        <v>166</v>
      </c>
      <c r="O61" s="122" t="s">
        <v>441</v>
      </c>
      <c r="P61" s="115" t="str">
        <f t="shared" si="5"/>
        <v>北側2個</v>
      </c>
    </row>
    <row r="62" spans="1:16" ht="26.4">
      <c r="A62" s="216">
        <f t="shared" ca="1" si="1"/>
        <v>21</v>
      </c>
      <c r="B62" s="128" t="str">
        <f t="shared" ca="1" si="2"/>
        <v>〃</v>
      </c>
      <c r="C62" s="122" t="str">
        <f t="shared" ca="1" si="3"/>
        <v>〃</v>
      </c>
      <c r="D62" s="122" t="str">
        <f t="shared" ca="1" si="4"/>
        <v>〃</v>
      </c>
      <c r="E62" s="122" t="s">
        <v>186</v>
      </c>
      <c r="F62" s="122">
        <v>2</v>
      </c>
      <c r="G62" s="122">
        <v>5</v>
      </c>
      <c r="H62" s="122"/>
      <c r="I62" s="122"/>
      <c r="J62" s="122"/>
      <c r="K62" s="122"/>
      <c r="L62" s="129" t="s">
        <v>444</v>
      </c>
      <c r="M62" s="128" t="s">
        <v>440</v>
      </c>
      <c r="N62" s="122" t="s">
        <v>166</v>
      </c>
      <c r="O62" s="122" t="s">
        <v>441</v>
      </c>
      <c r="P62" s="115" t="str">
        <f t="shared" si="5"/>
        <v>南側2.5m_x000D_
北側2.5m</v>
      </c>
    </row>
    <row r="63" spans="1:16" ht="26.4">
      <c r="A63" s="216">
        <f t="shared" ca="1" si="1"/>
        <v>22</v>
      </c>
      <c r="B63" s="128" t="str">
        <f t="shared" ca="1" si="2"/>
        <v>第20-2-0751</v>
      </c>
      <c r="C63" s="122" t="str">
        <f t="shared" ca="1" si="3"/>
        <v>〃</v>
      </c>
      <c r="D63" s="122" t="str">
        <f t="shared" ca="1" si="4"/>
        <v>呉市焼山東1丁目15番7号先交差点</v>
      </c>
      <c r="E63" s="122" t="s">
        <v>198</v>
      </c>
      <c r="F63" s="122">
        <v>2</v>
      </c>
      <c r="G63" s="122">
        <v>24</v>
      </c>
      <c r="H63" s="122"/>
      <c r="I63" s="122"/>
      <c r="J63" s="122"/>
      <c r="K63" s="122"/>
      <c r="L63" s="129" t="s">
        <v>447</v>
      </c>
      <c r="M63" s="128" t="s">
        <v>445</v>
      </c>
      <c r="N63" s="122" t="s">
        <v>166</v>
      </c>
      <c r="O63" s="122" t="s">
        <v>446</v>
      </c>
      <c r="P63" s="115" t="str">
        <f t="shared" si="5"/>
        <v>西側4m3縞(北から1-3)_x000D_
東側4m3縞(北から1-3)</v>
      </c>
    </row>
    <row r="64" spans="1:16" ht="26.4">
      <c r="A64" s="216">
        <f t="shared" ca="1" si="1"/>
        <v>22</v>
      </c>
      <c r="B64" s="128" t="str">
        <f t="shared" ca="1" si="2"/>
        <v>〃</v>
      </c>
      <c r="C64" s="122" t="str">
        <f t="shared" ca="1" si="3"/>
        <v>〃</v>
      </c>
      <c r="D64" s="122" t="str">
        <f t="shared" ca="1" si="4"/>
        <v>〃</v>
      </c>
      <c r="E64" s="122" t="s">
        <v>200</v>
      </c>
      <c r="F64" s="122">
        <v>1</v>
      </c>
      <c r="G64" s="122"/>
      <c r="H64" s="122"/>
      <c r="I64" s="122"/>
      <c r="J64" s="122">
        <v>9</v>
      </c>
      <c r="K64" s="122"/>
      <c r="L64" s="129" t="s">
        <v>448</v>
      </c>
      <c r="M64" s="128" t="s">
        <v>445</v>
      </c>
      <c r="N64" s="122" t="s">
        <v>166</v>
      </c>
      <c r="O64" s="122" t="s">
        <v>446</v>
      </c>
      <c r="P64" s="115" t="str">
        <f t="shared" si="5"/>
        <v>西側1個(外)</v>
      </c>
    </row>
    <row r="65" spans="1:16" ht="26.4">
      <c r="A65" s="216">
        <f t="shared" ca="1" si="1"/>
        <v>22</v>
      </c>
      <c r="B65" s="128" t="str">
        <f t="shared" ca="1" si="2"/>
        <v>〃</v>
      </c>
      <c r="C65" s="122" t="str">
        <f t="shared" ca="1" si="3"/>
        <v>〃</v>
      </c>
      <c r="D65" s="122" t="str">
        <f t="shared" ca="1" si="4"/>
        <v>〃</v>
      </c>
      <c r="E65" s="122" t="s">
        <v>186</v>
      </c>
      <c r="F65" s="122">
        <v>1</v>
      </c>
      <c r="G65" s="122">
        <v>3</v>
      </c>
      <c r="H65" s="122"/>
      <c r="I65" s="122"/>
      <c r="J65" s="122"/>
      <c r="K65" s="122"/>
      <c r="L65" s="129" t="s">
        <v>449</v>
      </c>
      <c r="M65" s="128" t="s">
        <v>445</v>
      </c>
      <c r="N65" s="122" t="s">
        <v>166</v>
      </c>
      <c r="O65" s="122" t="s">
        <v>446</v>
      </c>
      <c r="P65" s="115" t="str">
        <f t="shared" si="5"/>
        <v>西側3m</v>
      </c>
    </row>
    <row r="66" spans="1:16" ht="26.4">
      <c r="A66" s="216">
        <f t="shared" ca="1" si="1"/>
        <v>23</v>
      </c>
      <c r="B66" s="128" t="str">
        <f t="shared" ca="1" si="2"/>
        <v>第20-2-0749</v>
      </c>
      <c r="C66" s="122" t="str">
        <f t="shared" ca="1" si="3"/>
        <v>〃</v>
      </c>
      <c r="D66" s="122" t="str">
        <f t="shared" ca="1" si="4"/>
        <v>呉市焼山東1丁目2番4号先交差点</v>
      </c>
      <c r="E66" s="122" t="s">
        <v>198</v>
      </c>
      <c r="F66" s="122">
        <v>1</v>
      </c>
      <c r="G66" s="122">
        <v>15</v>
      </c>
      <c r="H66" s="122"/>
      <c r="I66" s="122"/>
      <c r="J66" s="122"/>
      <c r="K66" s="122"/>
      <c r="L66" s="129" t="s">
        <v>249</v>
      </c>
      <c r="M66" s="128" t="s">
        <v>450</v>
      </c>
      <c r="N66" s="122" t="s">
        <v>166</v>
      </c>
      <c r="O66" s="122" t="s">
        <v>451</v>
      </c>
      <c r="P66" s="115" t="str">
        <f t="shared" si="5"/>
        <v>3m5縞</v>
      </c>
    </row>
    <row r="67" spans="1:16" ht="26.4">
      <c r="A67" s="216">
        <f t="shared" ca="1" si="1"/>
        <v>23</v>
      </c>
      <c r="B67" s="128" t="str">
        <f t="shared" ca="1" si="2"/>
        <v>〃</v>
      </c>
      <c r="C67" s="122" t="str">
        <f t="shared" ca="1" si="3"/>
        <v>〃</v>
      </c>
      <c r="D67" s="122" t="str">
        <f t="shared" ca="1" si="4"/>
        <v>〃</v>
      </c>
      <c r="E67" s="122" t="s">
        <v>200</v>
      </c>
      <c r="F67" s="122">
        <v>4</v>
      </c>
      <c r="G67" s="122"/>
      <c r="H67" s="122"/>
      <c r="I67" s="122"/>
      <c r="J67" s="122">
        <v>36</v>
      </c>
      <c r="K67" s="122"/>
      <c r="L67" s="129" t="s">
        <v>452</v>
      </c>
      <c r="M67" s="128" t="s">
        <v>450</v>
      </c>
      <c r="N67" s="122" t="s">
        <v>166</v>
      </c>
      <c r="O67" s="122" t="s">
        <v>451</v>
      </c>
      <c r="P67" s="115" t="str">
        <f t="shared" si="5"/>
        <v>南東側2個_x000D_
西側2個</v>
      </c>
    </row>
    <row r="68" spans="1:16" ht="39.6">
      <c r="A68" s="216">
        <f t="shared" ca="1" si="1"/>
        <v>23</v>
      </c>
      <c r="B68" s="128" t="str">
        <f t="shared" ca="1" si="2"/>
        <v>〃</v>
      </c>
      <c r="C68" s="122" t="str">
        <f t="shared" ca="1" si="3"/>
        <v>〃</v>
      </c>
      <c r="D68" s="122" t="str">
        <f t="shared" ca="1" si="4"/>
        <v>〃</v>
      </c>
      <c r="E68" s="122" t="s">
        <v>186</v>
      </c>
      <c r="F68" s="122">
        <v>3</v>
      </c>
      <c r="G68" s="122">
        <v>6</v>
      </c>
      <c r="H68" s="122"/>
      <c r="I68" s="122"/>
      <c r="J68" s="122"/>
      <c r="K68" s="122"/>
      <c r="L68" s="129" t="s">
        <v>453</v>
      </c>
      <c r="M68" s="128" t="s">
        <v>450</v>
      </c>
      <c r="N68" s="122" t="s">
        <v>166</v>
      </c>
      <c r="O68" s="122" t="s">
        <v>451</v>
      </c>
      <c r="P68" s="115" t="str">
        <f t="shared" si="5"/>
        <v>南東側2m_x000D_
西側2m_x000D_
北側2m</v>
      </c>
    </row>
    <row r="69" spans="1:16" ht="26.4">
      <c r="A69" s="216">
        <f t="shared" ca="1" si="1"/>
        <v>24</v>
      </c>
      <c r="B69" s="128" t="str">
        <f t="shared" ca="1" si="2"/>
        <v>第12-2-1175</v>
      </c>
      <c r="C69" s="122" t="str">
        <f t="shared" ca="1" si="3"/>
        <v>〃</v>
      </c>
      <c r="D69" s="122" t="str">
        <f t="shared" ca="1" si="4"/>
        <v>呉市焼山東1丁目2番5号先交差点</v>
      </c>
      <c r="E69" s="122" t="s">
        <v>182</v>
      </c>
      <c r="F69" s="122">
        <v>1</v>
      </c>
      <c r="G69" s="122"/>
      <c r="H69" s="122"/>
      <c r="I69" s="122"/>
      <c r="J69" s="122">
        <v>14</v>
      </c>
      <c r="K69" s="122"/>
      <c r="L69" s="129" t="s">
        <v>456</v>
      </c>
      <c r="M69" s="128" t="s">
        <v>454</v>
      </c>
      <c r="N69" s="122" t="s">
        <v>166</v>
      </c>
      <c r="O69" s="122" t="s">
        <v>455</v>
      </c>
      <c r="P69" s="115" t="str">
        <f t="shared" si="5"/>
        <v>通常版施工(“まれ"のみ)</v>
      </c>
    </row>
    <row r="70" spans="1:16" ht="26.4">
      <c r="A70" s="216">
        <f t="shared" ca="1" si="1"/>
        <v>25</v>
      </c>
      <c r="B70" s="128" t="str">
        <f t="shared" ca="1" si="2"/>
        <v>第20-2-0393</v>
      </c>
      <c r="C70" s="122" t="str">
        <f t="shared" ca="1" si="3"/>
        <v>県道</v>
      </c>
      <c r="D70" s="122" t="str">
        <f t="shared" ca="1" si="4"/>
        <v>呉市焼山東1丁目3番17号先交差点</v>
      </c>
      <c r="E70" s="122" t="s">
        <v>200</v>
      </c>
      <c r="F70" s="122">
        <v>1</v>
      </c>
      <c r="G70" s="122"/>
      <c r="H70" s="122"/>
      <c r="I70" s="122"/>
      <c r="J70" s="122">
        <v>9</v>
      </c>
      <c r="K70" s="122"/>
      <c r="L70" s="129" t="s">
        <v>459</v>
      </c>
      <c r="M70" s="128" t="s">
        <v>457</v>
      </c>
      <c r="N70" s="122" t="s">
        <v>263</v>
      </c>
      <c r="O70" s="122" t="s">
        <v>458</v>
      </c>
      <c r="P70" s="115" t="str">
        <f t="shared" si="5"/>
        <v>北西側1個(外)</v>
      </c>
    </row>
    <row r="71" spans="1:16" ht="26.4">
      <c r="A71" s="216">
        <f t="shared" ref="A71:A116" ca="1" si="6">IF(D70="","",IF(D71="〃",A70,A70+1))</f>
        <v>25</v>
      </c>
      <c r="B71" s="128" t="str">
        <f t="shared" ref="B71:B115" ca="1" si="7">IF(OFFSET(M71,-1,)=M71,"〃",M71)</f>
        <v>〃</v>
      </c>
      <c r="C71" s="122" t="str">
        <f t="shared" ref="C71:C115" ca="1" si="8">IF(OFFSET(N71,-1,)=N71,"〃",N71)</f>
        <v>〃</v>
      </c>
      <c r="D71" s="122" t="str">
        <f t="shared" ref="D71:D115" ca="1" si="9">IF(OFFSET(O71,-1,)=O71,"〃",O71)</f>
        <v>〃</v>
      </c>
      <c r="E71" s="122" t="s">
        <v>186</v>
      </c>
      <c r="F71" s="122">
        <v>1</v>
      </c>
      <c r="G71" s="122">
        <v>2.5</v>
      </c>
      <c r="H71" s="122"/>
      <c r="I71" s="122"/>
      <c r="J71" s="122"/>
      <c r="K71" s="122"/>
      <c r="L71" s="129" t="s">
        <v>460</v>
      </c>
      <c r="M71" s="128" t="s">
        <v>457</v>
      </c>
      <c r="N71" s="122" t="s">
        <v>263</v>
      </c>
      <c r="O71" s="122" t="s">
        <v>458</v>
      </c>
      <c r="P71" s="115" t="str">
        <f t="shared" ref="P71:P115" si="10">ASC(L71)</f>
        <v>北西側2.5m</v>
      </c>
    </row>
    <row r="72" spans="1:16" ht="26.4">
      <c r="A72" s="216">
        <f t="shared" ca="1" si="6"/>
        <v>26</v>
      </c>
      <c r="B72" s="128" t="str">
        <f t="shared" ca="1" si="7"/>
        <v>第20-2-0754</v>
      </c>
      <c r="C72" s="122" t="str">
        <f t="shared" ca="1" si="8"/>
        <v>市道</v>
      </c>
      <c r="D72" s="122" t="str">
        <f t="shared" ca="1" si="9"/>
        <v>呉市焼山東1丁目5番14号先交差点</v>
      </c>
      <c r="E72" s="122" t="s">
        <v>198</v>
      </c>
      <c r="F72" s="122">
        <v>1</v>
      </c>
      <c r="G72" s="122">
        <v>18</v>
      </c>
      <c r="H72" s="122"/>
      <c r="I72" s="122"/>
      <c r="J72" s="122"/>
      <c r="K72" s="122"/>
      <c r="L72" s="129" t="s">
        <v>199</v>
      </c>
      <c r="M72" s="128" t="s">
        <v>461</v>
      </c>
      <c r="N72" s="122" t="s">
        <v>166</v>
      </c>
      <c r="O72" s="122" t="s">
        <v>462</v>
      </c>
      <c r="P72" s="115" t="str">
        <f t="shared" si="10"/>
        <v>3m6縞</v>
      </c>
    </row>
    <row r="73" spans="1:16" ht="26.4">
      <c r="A73" s="216">
        <f t="shared" ca="1" si="6"/>
        <v>26</v>
      </c>
      <c r="B73" s="128" t="str">
        <f t="shared" ca="1" si="7"/>
        <v>〃</v>
      </c>
      <c r="C73" s="122" t="str">
        <f t="shared" ca="1" si="8"/>
        <v>〃</v>
      </c>
      <c r="D73" s="122" t="str">
        <f t="shared" ca="1" si="9"/>
        <v>〃</v>
      </c>
      <c r="E73" s="122" t="s">
        <v>200</v>
      </c>
      <c r="F73" s="122">
        <v>3</v>
      </c>
      <c r="G73" s="122"/>
      <c r="H73" s="122"/>
      <c r="I73" s="122"/>
      <c r="J73" s="122">
        <v>27</v>
      </c>
      <c r="K73" s="122"/>
      <c r="L73" s="129" t="s">
        <v>463</v>
      </c>
      <c r="M73" s="128" t="s">
        <v>461</v>
      </c>
      <c r="N73" s="122" t="s">
        <v>166</v>
      </c>
      <c r="O73" s="122" t="s">
        <v>462</v>
      </c>
      <c r="P73" s="115" t="str">
        <f t="shared" si="10"/>
        <v>北側2個_x000D_
南側1個(内)</v>
      </c>
    </row>
    <row r="74" spans="1:16" ht="26.4">
      <c r="A74" s="216">
        <f t="shared" ca="1" si="6"/>
        <v>26</v>
      </c>
      <c r="B74" s="128" t="str">
        <f t="shared" ca="1" si="7"/>
        <v>〃</v>
      </c>
      <c r="C74" s="122" t="str">
        <f t="shared" ca="1" si="8"/>
        <v>〃</v>
      </c>
      <c r="D74" s="122" t="str">
        <f t="shared" ca="1" si="9"/>
        <v>〃</v>
      </c>
      <c r="E74" s="122" t="s">
        <v>186</v>
      </c>
      <c r="F74" s="122">
        <v>2</v>
      </c>
      <c r="G74" s="122">
        <v>5</v>
      </c>
      <c r="H74" s="122"/>
      <c r="I74" s="122"/>
      <c r="J74" s="122"/>
      <c r="K74" s="122"/>
      <c r="L74" s="129" t="s">
        <v>444</v>
      </c>
      <c r="M74" s="128" t="s">
        <v>461</v>
      </c>
      <c r="N74" s="122" t="s">
        <v>166</v>
      </c>
      <c r="O74" s="122" t="s">
        <v>462</v>
      </c>
      <c r="P74" s="115" t="str">
        <f t="shared" si="10"/>
        <v>南側2.5m_x000D_
北側2.5m</v>
      </c>
    </row>
    <row r="75" spans="1:16" ht="52.8">
      <c r="A75" s="216">
        <f t="shared" ca="1" si="6"/>
        <v>27</v>
      </c>
      <c r="B75" s="128" t="str">
        <f t="shared" ca="1" si="7"/>
        <v>第12-2-1174</v>
      </c>
      <c r="C75" s="122" t="str">
        <f t="shared" ca="1" si="8"/>
        <v>〃</v>
      </c>
      <c r="D75" s="122" t="str">
        <f t="shared" ca="1" si="9"/>
        <v>呉市焼山東1丁目5番7号先交差点</v>
      </c>
      <c r="E75" s="122" t="s">
        <v>182</v>
      </c>
      <c r="F75" s="122">
        <v>2</v>
      </c>
      <c r="G75" s="122"/>
      <c r="H75" s="122"/>
      <c r="I75" s="122"/>
      <c r="J75" s="122">
        <v>28</v>
      </c>
      <c r="K75" s="122"/>
      <c r="L75" s="129" t="s">
        <v>466</v>
      </c>
      <c r="M75" s="128" t="s">
        <v>464</v>
      </c>
      <c r="N75" s="122" t="s">
        <v>166</v>
      </c>
      <c r="O75" s="122" t="s">
        <v>465</v>
      </c>
      <c r="P75" s="115" t="str">
        <f t="shared" si="10"/>
        <v>北側通常版施工(“まれ"のみ)_x000D_
南側通常版施工(“まれ"のみ)</v>
      </c>
    </row>
    <row r="76" spans="1:16" ht="26.4">
      <c r="A76" s="216">
        <f t="shared" ca="1" si="6"/>
        <v>28</v>
      </c>
      <c r="B76" s="128" t="str">
        <f t="shared" ca="1" si="7"/>
        <v>第12-2-1176</v>
      </c>
      <c r="C76" s="122" t="str">
        <f t="shared" ca="1" si="8"/>
        <v>〃</v>
      </c>
      <c r="D76" s="122" t="str">
        <f t="shared" ca="1" si="9"/>
        <v>呉市焼山東1丁目6番7号先交差点</v>
      </c>
      <c r="E76" s="122" t="s">
        <v>182</v>
      </c>
      <c r="F76" s="122">
        <v>1</v>
      </c>
      <c r="G76" s="122"/>
      <c r="H76" s="122"/>
      <c r="I76" s="122"/>
      <c r="J76" s="122">
        <v>13</v>
      </c>
      <c r="K76" s="122"/>
      <c r="L76" s="129" t="s">
        <v>368</v>
      </c>
      <c r="M76" s="128" t="s">
        <v>467</v>
      </c>
      <c r="N76" s="122" t="s">
        <v>166</v>
      </c>
      <c r="O76" s="122" t="s">
        <v>468</v>
      </c>
      <c r="P76" s="115" t="str">
        <f t="shared" si="10"/>
        <v>既存削除後縮小版施工</v>
      </c>
    </row>
    <row r="77" spans="1:16" ht="26.4">
      <c r="A77" s="216">
        <f t="shared" ca="1" si="6"/>
        <v>28</v>
      </c>
      <c r="B77" s="128" t="str">
        <f t="shared" ca="1" si="7"/>
        <v>〃</v>
      </c>
      <c r="C77" s="122" t="str">
        <f t="shared" ca="1" si="8"/>
        <v>〃</v>
      </c>
      <c r="D77" s="122" t="str">
        <f t="shared" ca="1" si="9"/>
        <v>〃</v>
      </c>
      <c r="E77" s="122" t="s">
        <v>186</v>
      </c>
      <c r="F77" s="122">
        <v>1</v>
      </c>
      <c r="G77" s="122"/>
      <c r="H77" s="122">
        <v>3</v>
      </c>
      <c r="I77" s="122"/>
      <c r="J77" s="122"/>
      <c r="K77" s="122"/>
      <c r="L77" s="129"/>
      <c r="M77" s="128" t="s">
        <v>467</v>
      </c>
      <c r="N77" s="122" t="s">
        <v>166</v>
      </c>
      <c r="O77" s="122" t="s">
        <v>468</v>
      </c>
      <c r="P77" s="115" t="str">
        <f t="shared" si="10"/>
        <v/>
      </c>
    </row>
    <row r="78" spans="1:16" ht="26.4">
      <c r="A78" s="216">
        <f t="shared" ca="1" si="6"/>
        <v>28</v>
      </c>
      <c r="B78" s="128" t="str">
        <f t="shared" ca="1" si="7"/>
        <v>〃</v>
      </c>
      <c r="C78" s="122" t="str">
        <f t="shared" ca="1" si="8"/>
        <v>〃</v>
      </c>
      <c r="D78" s="122" t="str">
        <f t="shared" ca="1" si="9"/>
        <v>〃</v>
      </c>
      <c r="E78" s="122" t="s">
        <v>192</v>
      </c>
      <c r="F78" s="122">
        <v>1</v>
      </c>
      <c r="G78" s="122"/>
      <c r="H78" s="122"/>
      <c r="I78" s="122"/>
      <c r="J78" s="122"/>
      <c r="K78" s="122">
        <v>10</v>
      </c>
      <c r="L78" s="129"/>
      <c r="M78" s="128" t="s">
        <v>467</v>
      </c>
      <c r="N78" s="122" t="s">
        <v>166</v>
      </c>
      <c r="O78" s="122" t="s">
        <v>468</v>
      </c>
      <c r="P78" s="115" t="str">
        <f t="shared" si="10"/>
        <v/>
      </c>
    </row>
    <row r="79" spans="1:16" ht="52.8">
      <c r="A79" s="216">
        <f t="shared" ca="1" si="6"/>
        <v>29</v>
      </c>
      <c r="B79" s="128" t="str">
        <f t="shared" ca="1" si="7"/>
        <v>第20-2-0639</v>
      </c>
      <c r="C79" s="122" t="str">
        <f t="shared" ca="1" si="8"/>
        <v>〃</v>
      </c>
      <c r="D79" s="122" t="str">
        <f t="shared" ca="1" si="9"/>
        <v>呉市焼山東2丁目12番1号先交差点</v>
      </c>
      <c r="E79" s="122" t="s">
        <v>198</v>
      </c>
      <c r="F79" s="122">
        <v>2</v>
      </c>
      <c r="G79" s="122">
        <v>38</v>
      </c>
      <c r="H79" s="122"/>
      <c r="I79" s="122"/>
      <c r="J79" s="122"/>
      <c r="K79" s="122"/>
      <c r="L79" s="129" t="s">
        <v>471</v>
      </c>
      <c r="M79" s="128" t="s">
        <v>469</v>
      </c>
      <c r="N79" s="122" t="s">
        <v>166</v>
      </c>
      <c r="O79" s="122" t="s">
        <v>470</v>
      </c>
      <c r="P79" s="115" t="str">
        <f t="shared" si="10"/>
        <v>北側3m6縞(東から2-7)､1m1縞(東から1)_x000D_
南側3m6縞(東から2-7)､1m1縞(東から1)</v>
      </c>
    </row>
    <row r="80" spans="1:16" ht="26.4">
      <c r="A80" s="216">
        <f t="shared" ca="1" si="6"/>
        <v>29</v>
      </c>
      <c r="B80" s="128" t="str">
        <f t="shared" ca="1" si="7"/>
        <v>〃</v>
      </c>
      <c r="C80" s="122" t="str">
        <f t="shared" ca="1" si="8"/>
        <v>〃</v>
      </c>
      <c r="D80" s="122" t="str">
        <f t="shared" ca="1" si="9"/>
        <v>〃</v>
      </c>
      <c r="E80" s="122" t="s">
        <v>200</v>
      </c>
      <c r="F80" s="122">
        <v>4</v>
      </c>
      <c r="G80" s="122"/>
      <c r="H80" s="122"/>
      <c r="I80" s="122"/>
      <c r="J80" s="122">
        <v>36</v>
      </c>
      <c r="K80" s="122"/>
      <c r="L80" s="129" t="s">
        <v>472</v>
      </c>
      <c r="M80" s="128" t="s">
        <v>469</v>
      </c>
      <c r="N80" s="122" t="s">
        <v>166</v>
      </c>
      <c r="O80" s="122" t="s">
        <v>470</v>
      </c>
      <c r="P80" s="115" t="str">
        <f t="shared" si="10"/>
        <v>北側2個_x000D_
南側2個</v>
      </c>
    </row>
    <row r="81" spans="1:16" ht="26.4">
      <c r="A81" s="216">
        <f t="shared" ca="1" si="6"/>
        <v>29</v>
      </c>
      <c r="B81" s="128" t="str">
        <f t="shared" ca="1" si="7"/>
        <v>〃</v>
      </c>
      <c r="C81" s="122" t="str">
        <f t="shared" ca="1" si="8"/>
        <v>〃</v>
      </c>
      <c r="D81" s="122" t="str">
        <f t="shared" ca="1" si="9"/>
        <v>〃</v>
      </c>
      <c r="E81" s="122" t="s">
        <v>186</v>
      </c>
      <c r="F81" s="122">
        <v>2</v>
      </c>
      <c r="G81" s="122">
        <v>6</v>
      </c>
      <c r="H81" s="122"/>
      <c r="I81" s="122"/>
      <c r="J81" s="122"/>
      <c r="K81" s="122"/>
      <c r="L81" s="129" t="s">
        <v>473</v>
      </c>
      <c r="M81" s="128" t="s">
        <v>469</v>
      </c>
      <c r="N81" s="122" t="s">
        <v>166</v>
      </c>
      <c r="O81" s="122" t="s">
        <v>470</v>
      </c>
      <c r="P81" s="115" t="str">
        <f t="shared" si="10"/>
        <v>北側3m_x000D_
南側3m</v>
      </c>
    </row>
    <row r="82" spans="1:16" ht="26.4">
      <c r="A82" s="216">
        <f t="shared" ca="1" si="6"/>
        <v>30</v>
      </c>
      <c r="B82" s="128" t="str">
        <f t="shared" ca="1" si="7"/>
        <v>第20-2-0395</v>
      </c>
      <c r="C82" s="122" t="str">
        <f t="shared" ca="1" si="8"/>
        <v>〃</v>
      </c>
      <c r="D82" s="122" t="str">
        <f t="shared" ca="1" si="9"/>
        <v>呉市焼山東2丁目12番6号先</v>
      </c>
      <c r="E82" s="122" t="s">
        <v>198</v>
      </c>
      <c r="F82" s="122">
        <v>1</v>
      </c>
      <c r="G82" s="122">
        <v>15</v>
      </c>
      <c r="H82" s="122"/>
      <c r="I82" s="122"/>
      <c r="J82" s="122"/>
      <c r="K82" s="122"/>
      <c r="L82" s="129" t="s">
        <v>249</v>
      </c>
      <c r="M82" s="128" t="s">
        <v>474</v>
      </c>
      <c r="N82" s="122" t="s">
        <v>166</v>
      </c>
      <c r="O82" s="122" t="s">
        <v>475</v>
      </c>
      <c r="P82" s="115" t="str">
        <f t="shared" si="10"/>
        <v>3m5縞</v>
      </c>
    </row>
    <row r="83" spans="1:16" ht="26.4">
      <c r="A83" s="216">
        <f t="shared" ca="1" si="6"/>
        <v>30</v>
      </c>
      <c r="B83" s="128" t="str">
        <f t="shared" ca="1" si="7"/>
        <v>〃</v>
      </c>
      <c r="C83" s="122" t="str">
        <f t="shared" ca="1" si="8"/>
        <v>〃</v>
      </c>
      <c r="D83" s="122" t="str">
        <f t="shared" ca="1" si="9"/>
        <v>〃</v>
      </c>
      <c r="E83" s="122" t="s">
        <v>200</v>
      </c>
      <c r="F83" s="122">
        <v>3</v>
      </c>
      <c r="G83" s="122"/>
      <c r="H83" s="122"/>
      <c r="I83" s="122"/>
      <c r="J83" s="122">
        <v>27</v>
      </c>
      <c r="K83" s="122"/>
      <c r="L83" s="129" t="s">
        <v>476</v>
      </c>
      <c r="M83" s="128" t="s">
        <v>474</v>
      </c>
      <c r="N83" s="122" t="s">
        <v>166</v>
      </c>
      <c r="O83" s="122" t="s">
        <v>475</v>
      </c>
      <c r="P83" s="115" t="str">
        <f t="shared" si="10"/>
        <v>北側1個(内)_x000D_
南側2個</v>
      </c>
    </row>
    <row r="84" spans="1:16" ht="26.4">
      <c r="A84" s="216">
        <f t="shared" ca="1" si="6"/>
        <v>30</v>
      </c>
      <c r="B84" s="128" t="str">
        <f t="shared" ca="1" si="7"/>
        <v>〃</v>
      </c>
      <c r="C84" s="122" t="str">
        <f t="shared" ca="1" si="8"/>
        <v>〃</v>
      </c>
      <c r="D84" s="122" t="str">
        <f t="shared" ca="1" si="9"/>
        <v>〃</v>
      </c>
      <c r="E84" s="122" t="s">
        <v>186</v>
      </c>
      <c r="F84" s="122">
        <v>2</v>
      </c>
      <c r="G84" s="122">
        <v>6</v>
      </c>
      <c r="H84" s="122"/>
      <c r="I84" s="122"/>
      <c r="J84" s="122"/>
      <c r="K84" s="122"/>
      <c r="L84" s="129" t="s">
        <v>473</v>
      </c>
      <c r="M84" s="128" t="s">
        <v>474</v>
      </c>
      <c r="N84" s="122" t="s">
        <v>166</v>
      </c>
      <c r="O84" s="122" t="s">
        <v>475</v>
      </c>
      <c r="P84" s="115" t="str">
        <f t="shared" si="10"/>
        <v>北側3m_x000D_
南側3m</v>
      </c>
    </row>
    <row r="85" spans="1:16" ht="26.4">
      <c r="A85" s="216">
        <f t="shared" ca="1" si="6"/>
        <v>31</v>
      </c>
      <c r="B85" s="128" t="str">
        <f t="shared" ca="1" si="7"/>
        <v>第20-2-0507</v>
      </c>
      <c r="C85" s="122" t="str">
        <f t="shared" ca="1" si="8"/>
        <v>〃</v>
      </c>
      <c r="D85" s="122" t="str">
        <f t="shared" ca="1" si="9"/>
        <v>呉市焼山東2丁目2番6号先（第3団地呉市保育所前）</v>
      </c>
      <c r="E85" s="122" t="s">
        <v>200</v>
      </c>
      <c r="F85" s="122">
        <v>3</v>
      </c>
      <c r="G85" s="122"/>
      <c r="H85" s="122"/>
      <c r="I85" s="122"/>
      <c r="J85" s="122">
        <v>27</v>
      </c>
      <c r="K85" s="122"/>
      <c r="L85" s="129" t="s">
        <v>479</v>
      </c>
      <c r="M85" s="128" t="s">
        <v>477</v>
      </c>
      <c r="N85" s="122" t="s">
        <v>166</v>
      </c>
      <c r="O85" s="122" t="s">
        <v>478</v>
      </c>
      <c r="P85" s="115" t="str">
        <f t="shared" si="10"/>
        <v>南側2個_x000D_
北側1個(外)</v>
      </c>
    </row>
    <row r="86" spans="1:16" ht="52.8">
      <c r="A86" s="216">
        <f t="shared" ca="1" si="6"/>
        <v>32</v>
      </c>
      <c r="B86" s="128" t="str">
        <f t="shared" ca="1" si="7"/>
        <v>第20-2-0508</v>
      </c>
      <c r="C86" s="122" t="str">
        <f t="shared" ca="1" si="8"/>
        <v>〃</v>
      </c>
      <c r="D86" s="122" t="str">
        <f t="shared" ca="1" si="9"/>
        <v>呉市焼山東2丁目3番10号先交差点</v>
      </c>
      <c r="E86" s="122" t="s">
        <v>198</v>
      </c>
      <c r="F86" s="122">
        <v>3</v>
      </c>
      <c r="G86" s="122">
        <v>32</v>
      </c>
      <c r="H86" s="122"/>
      <c r="I86" s="122"/>
      <c r="J86" s="122"/>
      <c r="K86" s="122"/>
      <c r="L86" s="129" t="s">
        <v>482</v>
      </c>
      <c r="M86" s="128" t="s">
        <v>480</v>
      </c>
      <c r="N86" s="122" t="s">
        <v>166</v>
      </c>
      <c r="O86" s="122" t="s">
        <v>481</v>
      </c>
      <c r="P86" s="115" t="str">
        <f t="shared" si="10"/>
        <v>東側4m2縞(北から1-2)_x000D_
西側2m4縞(北から1-4)､4m1縞(北から5)_x000D_
南側4m3縞(東から1-3)</v>
      </c>
    </row>
    <row r="87" spans="1:16" ht="66">
      <c r="A87" s="216">
        <f t="shared" ca="1" si="6"/>
        <v>32</v>
      </c>
      <c r="B87" s="128" t="str">
        <f t="shared" ca="1" si="7"/>
        <v>〃</v>
      </c>
      <c r="C87" s="122" t="str">
        <f t="shared" ca="1" si="8"/>
        <v>〃</v>
      </c>
      <c r="D87" s="122" t="str">
        <f t="shared" ca="1" si="9"/>
        <v>〃</v>
      </c>
      <c r="E87" s="122" t="s">
        <v>200</v>
      </c>
      <c r="F87" s="122">
        <v>8</v>
      </c>
      <c r="G87" s="122"/>
      <c r="H87" s="122"/>
      <c r="I87" s="122"/>
      <c r="J87" s="122">
        <v>72</v>
      </c>
      <c r="K87" s="122"/>
      <c r="L87" s="129" t="s">
        <v>483</v>
      </c>
      <c r="M87" s="128" t="s">
        <v>480</v>
      </c>
      <c r="N87" s="122" t="s">
        <v>166</v>
      </c>
      <c r="O87" s="122" t="s">
        <v>481</v>
      </c>
      <c r="P87" s="115" t="str">
        <f t="shared" si="10"/>
        <v>北側2個_x000D_
東側2個(既存削除後縮小版施工)_x000D_
西側2個_x000D_
南側2個</v>
      </c>
    </row>
    <row r="88" spans="1:16" ht="26.4">
      <c r="A88" s="216">
        <f t="shared" ca="1" si="6"/>
        <v>32</v>
      </c>
      <c r="B88" s="128" t="str">
        <f t="shared" ca="1" si="7"/>
        <v>〃</v>
      </c>
      <c r="C88" s="122" t="str">
        <f t="shared" ca="1" si="8"/>
        <v>〃</v>
      </c>
      <c r="D88" s="122" t="str">
        <f t="shared" ca="1" si="9"/>
        <v>〃</v>
      </c>
      <c r="E88" s="122" t="s">
        <v>186</v>
      </c>
      <c r="F88" s="122">
        <v>2</v>
      </c>
      <c r="G88" s="122">
        <v>5.5</v>
      </c>
      <c r="H88" s="122"/>
      <c r="I88" s="122"/>
      <c r="J88" s="122"/>
      <c r="K88" s="122"/>
      <c r="L88" s="129" t="s">
        <v>170</v>
      </c>
      <c r="M88" s="128" t="s">
        <v>480</v>
      </c>
      <c r="N88" s="122" t="s">
        <v>166</v>
      </c>
      <c r="O88" s="122" t="s">
        <v>481</v>
      </c>
      <c r="P88" s="115" t="str">
        <f t="shared" si="10"/>
        <v>北側3m_x000D_
西側2.5m</v>
      </c>
    </row>
    <row r="89" spans="1:16" ht="39.6">
      <c r="A89" s="216">
        <f t="shared" ca="1" si="6"/>
        <v>32</v>
      </c>
      <c r="B89" s="128" t="str">
        <f t="shared" ca="1" si="7"/>
        <v>〃</v>
      </c>
      <c r="C89" s="122" t="str">
        <f t="shared" ca="1" si="8"/>
        <v>〃</v>
      </c>
      <c r="D89" s="122" t="str">
        <f t="shared" ca="1" si="9"/>
        <v>〃</v>
      </c>
      <c r="E89" s="122" t="s">
        <v>365</v>
      </c>
      <c r="F89" s="122">
        <v>2</v>
      </c>
      <c r="G89" s="122"/>
      <c r="H89" s="122"/>
      <c r="I89" s="122"/>
      <c r="J89" s="122"/>
      <c r="K89" s="122">
        <v>20</v>
      </c>
      <c r="L89" s="129"/>
      <c r="M89" s="128" t="s">
        <v>480</v>
      </c>
      <c r="N89" s="122" t="s">
        <v>166</v>
      </c>
      <c r="O89" s="122" t="s">
        <v>481</v>
      </c>
      <c r="P89" s="115" t="str">
        <f t="shared" si="10"/>
        <v/>
      </c>
    </row>
    <row r="90" spans="1:16" ht="26.4">
      <c r="A90" s="216">
        <f t="shared" ca="1" si="6"/>
        <v>33</v>
      </c>
      <c r="B90" s="128" t="str">
        <f t="shared" ca="1" si="7"/>
        <v>第12-2-1170</v>
      </c>
      <c r="C90" s="122" t="str">
        <f t="shared" ca="1" si="8"/>
        <v>〃</v>
      </c>
      <c r="D90" s="122" t="str">
        <f t="shared" ca="1" si="9"/>
        <v>呉市焼山東2丁目5番10号先交差点</v>
      </c>
      <c r="E90" s="122" t="s">
        <v>182</v>
      </c>
      <c r="F90" s="122">
        <v>1</v>
      </c>
      <c r="G90" s="122"/>
      <c r="H90" s="122"/>
      <c r="I90" s="122"/>
      <c r="J90" s="122">
        <v>14</v>
      </c>
      <c r="K90" s="122"/>
      <c r="L90" s="129" t="s">
        <v>456</v>
      </c>
      <c r="M90" s="128" t="s">
        <v>484</v>
      </c>
      <c r="N90" s="122" t="s">
        <v>166</v>
      </c>
      <c r="O90" s="122" t="s">
        <v>485</v>
      </c>
      <c r="P90" s="115" t="str">
        <f t="shared" si="10"/>
        <v>通常版施工(“まれ"のみ)</v>
      </c>
    </row>
    <row r="91" spans="1:16" ht="26.4">
      <c r="A91" s="216">
        <f t="shared" ca="1" si="6"/>
        <v>34</v>
      </c>
      <c r="B91" s="128" t="str">
        <f t="shared" ca="1" si="7"/>
        <v>第20-2-0745</v>
      </c>
      <c r="C91" s="122" t="str">
        <f t="shared" ca="1" si="8"/>
        <v>〃</v>
      </c>
      <c r="D91" s="122" t="str">
        <f t="shared" ca="1" si="9"/>
        <v>呉市焼山東2丁目5番20号先交差点</v>
      </c>
      <c r="E91" s="122" t="s">
        <v>200</v>
      </c>
      <c r="F91" s="122">
        <v>2</v>
      </c>
      <c r="G91" s="122"/>
      <c r="H91" s="122"/>
      <c r="I91" s="122"/>
      <c r="J91" s="122">
        <v>18</v>
      </c>
      <c r="K91" s="122"/>
      <c r="L91" s="129" t="s">
        <v>488</v>
      </c>
      <c r="M91" s="128" t="s">
        <v>486</v>
      </c>
      <c r="N91" s="122" t="s">
        <v>166</v>
      </c>
      <c r="O91" s="122" t="s">
        <v>487</v>
      </c>
      <c r="P91" s="115" t="str">
        <f t="shared" si="10"/>
        <v>北西側1個(外)_x000D_
南東側1個(内)</v>
      </c>
    </row>
    <row r="92" spans="1:16" ht="26.4">
      <c r="A92" s="216">
        <f t="shared" ca="1" si="6"/>
        <v>35</v>
      </c>
      <c r="B92" s="128" t="str">
        <f t="shared" ca="1" si="7"/>
        <v>第12-2-1171</v>
      </c>
      <c r="C92" s="122" t="str">
        <f t="shared" ca="1" si="8"/>
        <v>〃</v>
      </c>
      <c r="D92" s="122" t="str">
        <f t="shared" ca="1" si="9"/>
        <v>呉市焼山東2丁目6番13号先交差点</v>
      </c>
      <c r="E92" s="122" t="s">
        <v>182</v>
      </c>
      <c r="F92" s="122">
        <v>1</v>
      </c>
      <c r="G92" s="122"/>
      <c r="H92" s="122"/>
      <c r="I92" s="122"/>
      <c r="J92" s="122">
        <v>14</v>
      </c>
      <c r="K92" s="122"/>
      <c r="L92" s="129" t="s">
        <v>456</v>
      </c>
      <c r="M92" s="128" t="s">
        <v>489</v>
      </c>
      <c r="N92" s="122" t="s">
        <v>166</v>
      </c>
      <c r="O92" s="122" t="s">
        <v>490</v>
      </c>
      <c r="P92" s="115" t="str">
        <f t="shared" si="10"/>
        <v>通常版施工(“まれ"のみ)</v>
      </c>
    </row>
    <row r="93" spans="1:16" ht="26.4">
      <c r="A93" s="216">
        <f t="shared" ca="1" si="6"/>
        <v>36</v>
      </c>
      <c r="B93" s="128" t="str">
        <f t="shared" ca="1" si="7"/>
        <v>第12-2-1167</v>
      </c>
      <c r="C93" s="122" t="str">
        <f t="shared" ca="1" si="8"/>
        <v>〃</v>
      </c>
      <c r="D93" s="122" t="str">
        <f t="shared" ca="1" si="9"/>
        <v>呉市焼山東2丁目7番13号先交差点</v>
      </c>
      <c r="E93" s="122" t="s">
        <v>182</v>
      </c>
      <c r="F93" s="122">
        <v>1</v>
      </c>
      <c r="G93" s="122"/>
      <c r="H93" s="122"/>
      <c r="I93" s="122"/>
      <c r="J93" s="122">
        <v>14</v>
      </c>
      <c r="K93" s="122"/>
      <c r="L93" s="129" t="s">
        <v>456</v>
      </c>
      <c r="M93" s="128" t="s">
        <v>491</v>
      </c>
      <c r="N93" s="122" t="s">
        <v>166</v>
      </c>
      <c r="O93" s="122" t="s">
        <v>492</v>
      </c>
      <c r="P93" s="115" t="str">
        <f t="shared" si="10"/>
        <v>通常版施工(“まれ"のみ)</v>
      </c>
    </row>
    <row r="94" spans="1:16" ht="52.8">
      <c r="A94" s="216">
        <f t="shared" ca="1" si="6"/>
        <v>37</v>
      </c>
      <c r="B94" s="128" t="str">
        <f t="shared" ca="1" si="7"/>
        <v>第20-2-0747</v>
      </c>
      <c r="C94" s="122" t="str">
        <f t="shared" ca="1" si="8"/>
        <v>〃</v>
      </c>
      <c r="D94" s="122" t="str">
        <f t="shared" ca="1" si="9"/>
        <v>呉市焼山東2丁目7番24号先交差点</v>
      </c>
      <c r="E94" s="122" t="s">
        <v>198</v>
      </c>
      <c r="F94" s="122">
        <v>3</v>
      </c>
      <c r="G94" s="122">
        <v>54</v>
      </c>
      <c r="H94" s="122"/>
      <c r="I94" s="122"/>
      <c r="J94" s="122"/>
      <c r="K94" s="122"/>
      <c r="L94" s="129" t="s">
        <v>495</v>
      </c>
      <c r="M94" s="128" t="s">
        <v>493</v>
      </c>
      <c r="N94" s="122" t="s">
        <v>166</v>
      </c>
      <c r="O94" s="122" t="s">
        <v>494</v>
      </c>
      <c r="P94" s="115" t="str">
        <f t="shared" si="10"/>
        <v>北側4m4縞(東から2-5)､2m1縞(東から1)_x000D_
東側4m6縞_x000D_
南側4m3縞(東から1-3)</v>
      </c>
    </row>
    <row r="95" spans="1:16" ht="26.4">
      <c r="A95" s="216">
        <f t="shared" ca="1" si="6"/>
        <v>37</v>
      </c>
      <c r="B95" s="128" t="str">
        <f t="shared" ca="1" si="7"/>
        <v>〃</v>
      </c>
      <c r="C95" s="122" t="str">
        <f t="shared" ca="1" si="8"/>
        <v>〃</v>
      </c>
      <c r="D95" s="122" t="str">
        <f t="shared" ca="1" si="9"/>
        <v>〃</v>
      </c>
      <c r="E95" s="122" t="s">
        <v>200</v>
      </c>
      <c r="F95" s="122">
        <v>1</v>
      </c>
      <c r="G95" s="122"/>
      <c r="H95" s="122"/>
      <c r="I95" s="122"/>
      <c r="J95" s="122">
        <v>9</v>
      </c>
      <c r="K95" s="122"/>
      <c r="L95" s="129" t="s">
        <v>496</v>
      </c>
      <c r="M95" s="128" t="s">
        <v>493</v>
      </c>
      <c r="N95" s="122" t="s">
        <v>166</v>
      </c>
      <c r="O95" s="122" t="s">
        <v>494</v>
      </c>
      <c r="P95" s="115" t="str">
        <f t="shared" si="10"/>
        <v>北側1個(内)</v>
      </c>
    </row>
    <row r="96" spans="1:16" ht="26.4">
      <c r="A96" s="216">
        <f t="shared" ca="1" si="6"/>
        <v>37</v>
      </c>
      <c r="B96" s="128" t="str">
        <f t="shared" ca="1" si="7"/>
        <v>〃</v>
      </c>
      <c r="C96" s="122" t="str">
        <f t="shared" ca="1" si="8"/>
        <v>〃</v>
      </c>
      <c r="D96" s="122" t="str">
        <f t="shared" ca="1" si="9"/>
        <v>〃</v>
      </c>
      <c r="E96" s="122" t="s">
        <v>186</v>
      </c>
      <c r="F96" s="122">
        <v>2</v>
      </c>
      <c r="G96" s="122">
        <v>5.5</v>
      </c>
      <c r="H96" s="122"/>
      <c r="I96" s="122"/>
      <c r="J96" s="122"/>
      <c r="K96" s="122"/>
      <c r="L96" s="129" t="s">
        <v>497</v>
      </c>
      <c r="M96" s="128" t="s">
        <v>493</v>
      </c>
      <c r="N96" s="122" t="s">
        <v>166</v>
      </c>
      <c r="O96" s="122" t="s">
        <v>494</v>
      </c>
      <c r="P96" s="115" t="str">
        <f t="shared" si="10"/>
        <v>北側3m_x000D_
東側2.5m</v>
      </c>
    </row>
    <row r="97" spans="1:16" ht="66">
      <c r="A97" s="216">
        <f t="shared" ca="1" si="6"/>
        <v>38</v>
      </c>
      <c r="B97" s="128" t="str">
        <f t="shared" ca="1" si="7"/>
        <v>第20-2-0506</v>
      </c>
      <c r="C97" s="122" t="str">
        <f t="shared" ca="1" si="8"/>
        <v>〃</v>
      </c>
      <c r="D97" s="122" t="str">
        <f t="shared" ca="1" si="9"/>
        <v>呉市焼山東2丁目8番1号先交差点</v>
      </c>
      <c r="E97" s="122" t="s">
        <v>198</v>
      </c>
      <c r="F97" s="122">
        <v>3</v>
      </c>
      <c r="G97" s="122">
        <v>73</v>
      </c>
      <c r="H97" s="122"/>
      <c r="I97" s="122"/>
      <c r="J97" s="122"/>
      <c r="K97" s="122"/>
      <c r="L97" s="129" t="s">
        <v>500</v>
      </c>
      <c r="M97" s="128" t="s">
        <v>498</v>
      </c>
      <c r="N97" s="122" t="s">
        <v>166</v>
      </c>
      <c r="O97" s="122" t="s">
        <v>499</v>
      </c>
      <c r="P97" s="115" t="str">
        <f t="shared" si="10"/>
        <v>北側4m6縞(東から2-7)､2m1縞(東から1)_x000D_
東側3m1縞(北から1)､4m5縞(北から2-6)_x000D_
西側4m6縞</v>
      </c>
    </row>
    <row r="98" spans="1:16" ht="26.4">
      <c r="A98" s="216">
        <f t="shared" ca="1" si="6"/>
        <v>38</v>
      </c>
      <c r="B98" s="128" t="str">
        <f t="shared" ca="1" si="7"/>
        <v>〃</v>
      </c>
      <c r="C98" s="122" t="str">
        <f t="shared" ca="1" si="8"/>
        <v>〃</v>
      </c>
      <c r="D98" s="122" t="str">
        <f t="shared" ca="1" si="9"/>
        <v>〃</v>
      </c>
      <c r="E98" s="122" t="s">
        <v>200</v>
      </c>
      <c r="F98" s="122">
        <v>2</v>
      </c>
      <c r="G98" s="122"/>
      <c r="H98" s="122"/>
      <c r="I98" s="122"/>
      <c r="J98" s="122">
        <v>18</v>
      </c>
      <c r="K98" s="122"/>
      <c r="L98" s="129" t="s">
        <v>501</v>
      </c>
      <c r="M98" s="128" t="s">
        <v>498</v>
      </c>
      <c r="N98" s="122" t="s">
        <v>166</v>
      </c>
      <c r="O98" s="122" t="s">
        <v>499</v>
      </c>
      <c r="P98" s="115" t="str">
        <f t="shared" si="10"/>
        <v>北側1個(内)_x000D_
西側1個(内)</v>
      </c>
    </row>
    <row r="99" spans="1:16" ht="52.8">
      <c r="A99" s="216">
        <f t="shared" ca="1" si="6"/>
        <v>38</v>
      </c>
      <c r="B99" s="128" t="str">
        <f t="shared" ca="1" si="7"/>
        <v>〃</v>
      </c>
      <c r="C99" s="122" t="str">
        <f t="shared" ca="1" si="8"/>
        <v>〃</v>
      </c>
      <c r="D99" s="122" t="str">
        <f t="shared" ca="1" si="9"/>
        <v>〃</v>
      </c>
      <c r="E99" s="122" t="s">
        <v>186</v>
      </c>
      <c r="F99" s="122">
        <v>4</v>
      </c>
      <c r="G99" s="122">
        <v>11</v>
      </c>
      <c r="H99" s="122"/>
      <c r="I99" s="122"/>
      <c r="J99" s="122"/>
      <c r="K99" s="122"/>
      <c r="L99" s="129" t="s">
        <v>502</v>
      </c>
      <c r="M99" s="128" t="s">
        <v>498</v>
      </c>
      <c r="N99" s="122" t="s">
        <v>166</v>
      </c>
      <c r="O99" s="122" t="s">
        <v>499</v>
      </c>
      <c r="P99" s="115" t="str">
        <f t="shared" si="10"/>
        <v>北側3m_x000D_
東側2.5m_x000D_
西側2.5m_x000D_
南側3m</v>
      </c>
    </row>
    <row r="100" spans="1:16" ht="26.4">
      <c r="A100" s="216">
        <f t="shared" ca="1" si="6"/>
        <v>39</v>
      </c>
      <c r="B100" s="128" t="str">
        <f t="shared" ca="1" si="7"/>
        <v>第20-2-0738</v>
      </c>
      <c r="C100" s="122" t="str">
        <f t="shared" ca="1" si="8"/>
        <v>〃</v>
      </c>
      <c r="D100" s="122" t="str">
        <f t="shared" ca="1" si="9"/>
        <v>呉市焼山東3丁目2番7号先交差点</v>
      </c>
      <c r="E100" s="122" t="s">
        <v>198</v>
      </c>
      <c r="F100" s="122">
        <v>1</v>
      </c>
      <c r="G100" s="122">
        <v>15</v>
      </c>
      <c r="H100" s="122"/>
      <c r="I100" s="122"/>
      <c r="J100" s="122"/>
      <c r="K100" s="122"/>
      <c r="L100" s="129" t="s">
        <v>249</v>
      </c>
      <c r="M100" s="128" t="s">
        <v>503</v>
      </c>
      <c r="N100" s="122" t="s">
        <v>166</v>
      </c>
      <c r="O100" s="122" t="s">
        <v>504</v>
      </c>
      <c r="P100" s="115" t="str">
        <f t="shared" si="10"/>
        <v>3m5縞</v>
      </c>
    </row>
    <row r="101" spans="1:16" ht="26.4">
      <c r="A101" s="216">
        <f t="shared" ca="1" si="6"/>
        <v>39</v>
      </c>
      <c r="B101" s="128" t="str">
        <f t="shared" ca="1" si="7"/>
        <v>〃</v>
      </c>
      <c r="C101" s="122" t="str">
        <f t="shared" ca="1" si="8"/>
        <v>〃</v>
      </c>
      <c r="D101" s="122" t="str">
        <f t="shared" ca="1" si="9"/>
        <v>〃</v>
      </c>
      <c r="E101" s="122" t="s">
        <v>186</v>
      </c>
      <c r="F101" s="122">
        <v>1</v>
      </c>
      <c r="G101" s="122">
        <v>2.5</v>
      </c>
      <c r="H101" s="122"/>
      <c r="I101" s="122"/>
      <c r="J101" s="122"/>
      <c r="K101" s="122"/>
      <c r="L101" s="129" t="s">
        <v>505</v>
      </c>
      <c r="M101" s="128" t="s">
        <v>503</v>
      </c>
      <c r="N101" s="122" t="s">
        <v>166</v>
      </c>
      <c r="O101" s="122" t="s">
        <v>504</v>
      </c>
      <c r="P101" s="115" t="str">
        <f t="shared" si="10"/>
        <v>東側2.5m</v>
      </c>
    </row>
    <row r="102" spans="1:16" ht="26.4">
      <c r="A102" s="216">
        <f t="shared" ca="1" si="6"/>
        <v>40</v>
      </c>
      <c r="B102" s="128" t="str">
        <f t="shared" ca="1" si="7"/>
        <v>第12-2-1155</v>
      </c>
      <c r="C102" s="122" t="str">
        <f t="shared" ca="1" si="8"/>
        <v>〃</v>
      </c>
      <c r="D102" s="122" t="str">
        <f t="shared" ca="1" si="9"/>
        <v>呉市焼山東3丁目3番4号先交差点</v>
      </c>
      <c r="E102" s="122" t="s">
        <v>182</v>
      </c>
      <c r="F102" s="122">
        <v>1</v>
      </c>
      <c r="G102" s="122"/>
      <c r="H102" s="122"/>
      <c r="I102" s="122"/>
      <c r="J102" s="122">
        <v>13</v>
      </c>
      <c r="K102" s="122"/>
      <c r="L102" s="129" t="s">
        <v>368</v>
      </c>
      <c r="M102" s="128" t="s">
        <v>506</v>
      </c>
      <c r="N102" s="122" t="s">
        <v>166</v>
      </c>
      <c r="O102" s="122" t="s">
        <v>507</v>
      </c>
      <c r="P102" s="115" t="str">
        <f t="shared" si="10"/>
        <v>既存削除後縮小版施工</v>
      </c>
    </row>
    <row r="103" spans="1:16" ht="26.4">
      <c r="A103" s="216">
        <f t="shared" ca="1" si="6"/>
        <v>40</v>
      </c>
      <c r="B103" s="128" t="str">
        <f t="shared" ca="1" si="7"/>
        <v>〃</v>
      </c>
      <c r="C103" s="122" t="str">
        <f t="shared" ca="1" si="8"/>
        <v>〃</v>
      </c>
      <c r="D103" s="122" t="str">
        <f t="shared" ca="1" si="9"/>
        <v>〃</v>
      </c>
      <c r="E103" s="122" t="s">
        <v>186</v>
      </c>
      <c r="F103" s="122">
        <v>1</v>
      </c>
      <c r="G103" s="122"/>
      <c r="H103" s="122">
        <v>2.5</v>
      </c>
      <c r="I103" s="122"/>
      <c r="J103" s="122"/>
      <c r="K103" s="122"/>
      <c r="L103" s="129"/>
      <c r="M103" s="128" t="s">
        <v>506</v>
      </c>
      <c r="N103" s="122" t="s">
        <v>166</v>
      </c>
      <c r="O103" s="122" t="s">
        <v>507</v>
      </c>
      <c r="P103" s="115" t="str">
        <f t="shared" si="10"/>
        <v/>
      </c>
    </row>
    <row r="104" spans="1:16" ht="26.4">
      <c r="A104" s="216">
        <f t="shared" ca="1" si="6"/>
        <v>40</v>
      </c>
      <c r="B104" s="128" t="str">
        <f t="shared" ca="1" si="7"/>
        <v>〃</v>
      </c>
      <c r="C104" s="122" t="str">
        <f t="shared" ca="1" si="8"/>
        <v>〃</v>
      </c>
      <c r="D104" s="122" t="str">
        <f t="shared" ca="1" si="9"/>
        <v>〃</v>
      </c>
      <c r="E104" s="122" t="s">
        <v>192</v>
      </c>
      <c r="F104" s="122">
        <v>1</v>
      </c>
      <c r="G104" s="122"/>
      <c r="H104" s="122"/>
      <c r="I104" s="122"/>
      <c r="J104" s="122"/>
      <c r="K104" s="122">
        <v>5</v>
      </c>
      <c r="L104" s="129"/>
      <c r="M104" s="128" t="s">
        <v>506</v>
      </c>
      <c r="N104" s="122" t="s">
        <v>166</v>
      </c>
      <c r="O104" s="122" t="s">
        <v>507</v>
      </c>
      <c r="P104" s="115" t="str">
        <f t="shared" si="10"/>
        <v/>
      </c>
    </row>
    <row r="105" spans="1:16" ht="66">
      <c r="A105" s="216">
        <f t="shared" ca="1" si="6"/>
        <v>41</v>
      </c>
      <c r="B105" s="128" t="str">
        <f t="shared" ca="1" si="7"/>
        <v>第20-2-0740</v>
      </c>
      <c r="C105" s="122" t="str">
        <f t="shared" ca="1" si="8"/>
        <v>〃</v>
      </c>
      <c r="D105" s="122" t="str">
        <f t="shared" ca="1" si="9"/>
        <v>呉市焼山東3丁目4番5号先交差点</v>
      </c>
      <c r="E105" s="122" t="s">
        <v>198</v>
      </c>
      <c r="F105" s="122">
        <v>3</v>
      </c>
      <c r="G105" s="122">
        <v>76</v>
      </c>
      <c r="H105" s="122"/>
      <c r="I105" s="122"/>
      <c r="J105" s="122"/>
      <c r="K105" s="122"/>
      <c r="L105" s="129" t="s">
        <v>510</v>
      </c>
      <c r="M105" s="128" t="s">
        <v>508</v>
      </c>
      <c r="N105" s="122" t="s">
        <v>166</v>
      </c>
      <c r="O105" s="122" t="s">
        <v>509</v>
      </c>
      <c r="P105" s="115" t="str">
        <f t="shared" si="10"/>
        <v>北側4m7縞(東から1-7)､2m1縞(東から8)_x000D_
東側4m5縞(北から2-6)､2m1縞(北から1)_x000D_
西側4m6縞</v>
      </c>
    </row>
    <row r="106" spans="1:16" ht="39.6">
      <c r="A106" s="216">
        <f t="shared" ca="1" si="6"/>
        <v>41</v>
      </c>
      <c r="B106" s="128" t="str">
        <f t="shared" ca="1" si="7"/>
        <v>〃</v>
      </c>
      <c r="C106" s="122" t="str">
        <f t="shared" ca="1" si="8"/>
        <v>〃</v>
      </c>
      <c r="D106" s="122" t="str">
        <f t="shared" ca="1" si="9"/>
        <v>〃</v>
      </c>
      <c r="E106" s="122" t="s">
        <v>200</v>
      </c>
      <c r="F106" s="122">
        <v>4</v>
      </c>
      <c r="G106" s="122"/>
      <c r="H106" s="122"/>
      <c r="I106" s="122"/>
      <c r="J106" s="122">
        <v>36</v>
      </c>
      <c r="K106" s="122"/>
      <c r="L106" s="129" t="s">
        <v>511</v>
      </c>
      <c r="M106" s="128" t="s">
        <v>508</v>
      </c>
      <c r="N106" s="122" t="s">
        <v>166</v>
      </c>
      <c r="O106" s="122" t="s">
        <v>509</v>
      </c>
      <c r="P106" s="115" t="str">
        <f t="shared" si="10"/>
        <v>北側1個(外)_x000D_
東側1個(内)_x000D_
西側2個</v>
      </c>
    </row>
    <row r="107" spans="1:16" ht="39.6">
      <c r="A107" s="216">
        <f t="shared" ca="1" si="6"/>
        <v>41</v>
      </c>
      <c r="B107" s="128" t="str">
        <f t="shared" ca="1" si="7"/>
        <v>〃</v>
      </c>
      <c r="C107" s="122" t="str">
        <f t="shared" ca="1" si="8"/>
        <v>〃</v>
      </c>
      <c r="D107" s="122" t="str">
        <f t="shared" ca="1" si="9"/>
        <v>〃</v>
      </c>
      <c r="E107" s="122" t="s">
        <v>186</v>
      </c>
      <c r="F107" s="122">
        <v>3</v>
      </c>
      <c r="G107" s="122">
        <v>8.5</v>
      </c>
      <c r="H107" s="122"/>
      <c r="I107" s="122"/>
      <c r="J107" s="122"/>
      <c r="K107" s="122"/>
      <c r="L107" s="129" t="s">
        <v>512</v>
      </c>
      <c r="M107" s="128" t="s">
        <v>508</v>
      </c>
      <c r="N107" s="122" t="s">
        <v>166</v>
      </c>
      <c r="O107" s="122" t="s">
        <v>509</v>
      </c>
      <c r="P107" s="115" t="str">
        <f t="shared" si="10"/>
        <v>北側3m_x000D_
東側2.5m_x000D_
西側3m</v>
      </c>
    </row>
    <row r="108" spans="1:16" ht="118.8">
      <c r="A108" s="216">
        <f t="shared" ca="1" si="6"/>
        <v>42</v>
      </c>
      <c r="B108" s="128" t="str">
        <f t="shared" ca="1" si="7"/>
        <v>第20-2-0984</v>
      </c>
      <c r="C108" s="122" t="str">
        <f t="shared" ca="1" si="8"/>
        <v>〃</v>
      </c>
      <c r="D108" s="122" t="str">
        <f t="shared" ca="1" si="9"/>
        <v>呉市宝町2番23号先（宝町2番交差点）</v>
      </c>
      <c r="E108" s="122" t="s">
        <v>198</v>
      </c>
      <c r="F108" s="122">
        <v>4</v>
      </c>
      <c r="G108" s="122">
        <v>131</v>
      </c>
      <c r="H108" s="122"/>
      <c r="I108" s="122"/>
      <c r="J108" s="122"/>
      <c r="K108" s="122"/>
      <c r="L108" s="129" t="s">
        <v>515</v>
      </c>
      <c r="M108" s="128" t="s">
        <v>513</v>
      </c>
      <c r="N108" s="122" t="s">
        <v>166</v>
      </c>
      <c r="O108" s="122" t="s">
        <v>514</v>
      </c>
      <c r="P108" s="115" t="str">
        <f t="shared" si="10"/>
        <v>北西側4m5縞(北東から1〜4縞､7縞)､3.5m1縞(北東から9縞)_x000D_
北東側4m10縞､2m1縞(北西から1縞目)_x000D_
南東側4m9縞_x000D_
南西側4m6縞,､3m1縞(南東から6縞)2.5m(北西から1縞)</v>
      </c>
    </row>
    <row r="109" spans="1:16" ht="26.4">
      <c r="A109" s="216">
        <f t="shared" ca="1" si="6"/>
        <v>42</v>
      </c>
      <c r="B109" s="128" t="str">
        <f t="shared" ca="1" si="7"/>
        <v>〃</v>
      </c>
      <c r="C109" s="122" t="str">
        <f t="shared" ca="1" si="8"/>
        <v>〃</v>
      </c>
      <c r="D109" s="122" t="str">
        <f t="shared" ca="1" si="9"/>
        <v>〃</v>
      </c>
      <c r="E109" s="122" t="s">
        <v>186</v>
      </c>
      <c r="F109" s="122">
        <v>1</v>
      </c>
      <c r="G109" s="122">
        <v>3</v>
      </c>
      <c r="H109" s="122"/>
      <c r="I109" s="122"/>
      <c r="J109" s="122"/>
      <c r="K109" s="122"/>
      <c r="L109" s="129" t="s">
        <v>516</v>
      </c>
      <c r="M109" s="128" t="s">
        <v>513</v>
      </c>
      <c r="N109" s="122" t="s">
        <v>166</v>
      </c>
      <c r="O109" s="122" t="s">
        <v>514</v>
      </c>
      <c r="P109" s="115" t="str">
        <f t="shared" si="10"/>
        <v>北東側停止線3m</v>
      </c>
    </row>
    <row r="110" spans="1:16" ht="26.4">
      <c r="A110" s="216">
        <f t="shared" ca="1" si="6"/>
        <v>43</v>
      </c>
      <c r="B110" s="128" t="str">
        <f t="shared" ca="1" si="7"/>
        <v>第20-2-0957</v>
      </c>
      <c r="C110" s="122" t="str">
        <f t="shared" ca="1" si="8"/>
        <v>県道</v>
      </c>
      <c r="D110" s="122" t="str">
        <f t="shared" ca="1" si="9"/>
        <v>呉市宝町3番36号先（堺川踏切（南）交差点）</v>
      </c>
      <c r="E110" s="122" t="s">
        <v>198</v>
      </c>
      <c r="F110" s="122">
        <v>1</v>
      </c>
      <c r="G110" s="122">
        <v>12</v>
      </c>
      <c r="H110" s="122"/>
      <c r="I110" s="122"/>
      <c r="J110" s="122"/>
      <c r="K110" s="122"/>
      <c r="L110" s="129" t="s">
        <v>519</v>
      </c>
      <c r="M110" s="128" t="s">
        <v>517</v>
      </c>
      <c r="N110" s="122" t="s">
        <v>263</v>
      </c>
      <c r="O110" s="122" t="s">
        <v>518</v>
      </c>
      <c r="P110" s="115" t="str">
        <f t="shared" si="10"/>
        <v>北西側4m3縞､(北東から1.4.9縞)</v>
      </c>
    </row>
    <row r="111" spans="1:16" ht="26.4">
      <c r="A111" s="216">
        <f t="shared" ca="1" si="6"/>
        <v>43</v>
      </c>
      <c r="B111" s="128" t="str">
        <f t="shared" ca="1" si="7"/>
        <v>〃</v>
      </c>
      <c r="C111" s="122" t="str">
        <f t="shared" ca="1" si="8"/>
        <v>〃</v>
      </c>
      <c r="D111" s="122" t="str">
        <f t="shared" ca="1" si="9"/>
        <v>〃</v>
      </c>
      <c r="E111" s="122" t="s">
        <v>186</v>
      </c>
      <c r="F111" s="122">
        <v>1</v>
      </c>
      <c r="G111" s="122">
        <v>3</v>
      </c>
      <c r="H111" s="122"/>
      <c r="I111" s="122"/>
      <c r="J111" s="122"/>
      <c r="K111" s="122"/>
      <c r="L111" s="129" t="s">
        <v>520</v>
      </c>
      <c r="M111" s="128" t="s">
        <v>517</v>
      </c>
      <c r="N111" s="122" t="s">
        <v>263</v>
      </c>
      <c r="O111" s="122" t="s">
        <v>518</v>
      </c>
      <c r="P111" s="115" t="str">
        <f t="shared" si="10"/>
        <v>北西側停止線3m</v>
      </c>
    </row>
    <row r="112" spans="1:16" ht="66">
      <c r="A112" s="216">
        <f t="shared" ca="1" si="6"/>
        <v>44</v>
      </c>
      <c r="B112" s="128" t="str">
        <f t="shared" ca="1" si="7"/>
        <v>第20-2-0201</v>
      </c>
      <c r="C112" s="122" t="str">
        <f t="shared" ca="1" si="8"/>
        <v>市道</v>
      </c>
      <c r="D112" s="122" t="str">
        <f t="shared" ca="1" si="9"/>
        <v>呉市宝町3番南角先（中央桟橋（北）交差点）</v>
      </c>
      <c r="E112" s="122" t="s">
        <v>198</v>
      </c>
      <c r="F112" s="122">
        <v>3</v>
      </c>
      <c r="G112" s="122">
        <v>119.9</v>
      </c>
      <c r="H112" s="122"/>
      <c r="I112" s="122"/>
      <c r="J112" s="122"/>
      <c r="K112" s="122"/>
      <c r="L112" s="129" t="s">
        <v>523</v>
      </c>
      <c r="M112" s="128" t="s">
        <v>521</v>
      </c>
      <c r="N112" s="122" t="s">
        <v>166</v>
      </c>
      <c r="O112" s="122" t="s">
        <v>522</v>
      </c>
      <c r="P112" s="115" t="str">
        <f t="shared" si="10"/>
        <v>北西側4m7縞_x000D_
南西側4m11縞､1.5m1縞(南西から1縞目)_x000D_
北東側4m10縞､3.2m2縞(北西から1.3縞)</v>
      </c>
    </row>
    <row r="113" spans="1:16" ht="39.6">
      <c r="A113" s="216">
        <f t="shared" ca="1" si="6"/>
        <v>44</v>
      </c>
      <c r="B113" s="128" t="str">
        <f t="shared" ca="1" si="7"/>
        <v>〃</v>
      </c>
      <c r="C113" s="122" t="str">
        <f t="shared" ca="1" si="8"/>
        <v>〃</v>
      </c>
      <c r="D113" s="122" t="str">
        <f t="shared" ca="1" si="9"/>
        <v>〃</v>
      </c>
      <c r="E113" s="122" t="s">
        <v>186</v>
      </c>
      <c r="F113" s="122">
        <v>3</v>
      </c>
      <c r="G113" s="122">
        <v>12</v>
      </c>
      <c r="H113" s="122"/>
      <c r="I113" s="122"/>
      <c r="J113" s="122"/>
      <c r="K113" s="122"/>
      <c r="L113" s="129" t="s">
        <v>524</v>
      </c>
      <c r="M113" s="128" t="s">
        <v>521</v>
      </c>
      <c r="N113" s="122" t="s">
        <v>166</v>
      </c>
      <c r="O113" s="122" t="s">
        <v>522</v>
      </c>
      <c r="P113" s="115" t="str">
        <f t="shared" si="10"/>
        <v>北西側停止線3m_x000D_
南西側停止線3m_x000D_
北東側停止線6m</v>
      </c>
    </row>
    <row r="114" spans="1:16" ht="39.6">
      <c r="A114" s="216">
        <f t="shared" ca="1" si="6"/>
        <v>45</v>
      </c>
      <c r="B114" s="128" t="str">
        <f t="shared" ca="1" si="7"/>
        <v>第20-2-0973</v>
      </c>
      <c r="C114" s="122" t="str">
        <f t="shared" ca="1" si="8"/>
        <v>〃</v>
      </c>
      <c r="D114" s="122" t="str">
        <f t="shared" ca="1" si="9"/>
        <v>呉市宝町4番44号北東方25メートル先交差点（呉中央桟橋ターミナル駐車場東角）</v>
      </c>
      <c r="E114" s="122" t="s">
        <v>198</v>
      </c>
      <c r="F114" s="122">
        <v>1</v>
      </c>
      <c r="G114" s="122">
        <v>25.7</v>
      </c>
      <c r="H114" s="122"/>
      <c r="I114" s="122"/>
      <c r="J114" s="122"/>
      <c r="K114" s="122"/>
      <c r="L114" s="129" t="s">
        <v>527</v>
      </c>
      <c r="M114" s="128" t="s">
        <v>525</v>
      </c>
      <c r="N114" s="122" t="s">
        <v>166</v>
      </c>
      <c r="O114" s="122" t="s">
        <v>526</v>
      </c>
      <c r="P114" s="115" t="str">
        <f t="shared" si="10"/>
        <v>西側4m5縞､3.2m1縞(北から1縞目)､2.5m1縞(北から7縞目)</v>
      </c>
    </row>
    <row r="115" spans="1:16" ht="26.4">
      <c r="A115" s="216">
        <f t="shared" ca="1" si="6"/>
        <v>45</v>
      </c>
      <c r="B115" s="128" t="str">
        <f t="shared" ca="1" si="7"/>
        <v>〃</v>
      </c>
      <c r="C115" s="122" t="str">
        <f t="shared" ca="1" si="8"/>
        <v>〃</v>
      </c>
      <c r="D115" s="122" t="str">
        <f t="shared" ca="1" si="9"/>
        <v>〃</v>
      </c>
      <c r="E115" s="122" t="s">
        <v>186</v>
      </c>
      <c r="F115" s="122">
        <v>1</v>
      </c>
      <c r="G115" s="122">
        <v>3.2</v>
      </c>
      <c r="H115" s="122"/>
      <c r="I115" s="122"/>
      <c r="J115" s="122"/>
      <c r="K115" s="122"/>
      <c r="L115" s="129"/>
      <c r="M115" s="128" t="s">
        <v>525</v>
      </c>
      <c r="N115" s="122" t="s">
        <v>166</v>
      </c>
      <c r="O115" s="122" t="s">
        <v>526</v>
      </c>
      <c r="P115" s="115" t="str">
        <f t="shared" si="10"/>
        <v/>
      </c>
    </row>
    <row r="116" spans="1:16" ht="27" thickBot="1">
      <c r="A116" s="216">
        <f t="shared" ca="1" si="6"/>
        <v>46</v>
      </c>
      <c r="B116" s="128" t="str">
        <f t="shared" ca="1" si="0"/>
        <v>第20-2-1345</v>
      </c>
      <c r="C116" s="122" t="str">
        <f t="shared" ca="1" si="0"/>
        <v>その他</v>
      </c>
      <c r="D116" s="122" t="str">
        <f t="shared" ca="1" si="0"/>
        <v>呉市宝町4番45号先（呉中央桟橋前広場駐車場北角）</v>
      </c>
      <c r="E116" s="123" t="s">
        <v>198</v>
      </c>
      <c r="F116" s="123">
        <v>1</v>
      </c>
      <c r="G116" s="123">
        <v>35.799999999999997</v>
      </c>
      <c r="H116" s="123"/>
      <c r="I116" s="123"/>
      <c r="J116" s="123"/>
      <c r="K116" s="123"/>
      <c r="L116" s="130" t="s">
        <v>531</v>
      </c>
      <c r="M116" s="148" t="s">
        <v>528</v>
      </c>
      <c r="N116" s="123" t="s">
        <v>529</v>
      </c>
      <c r="O116" s="123" t="s">
        <v>530</v>
      </c>
      <c r="P116" s="115" t="str">
        <f>ASC(L116)</f>
        <v>4m8縞､3.8m1縞(西から1縞目)</v>
      </c>
    </row>
    <row r="117" spans="1:16" ht="16.2">
      <c r="B117" s="295" t="str">
        <f>警察署名</f>
        <v>呉</v>
      </c>
      <c r="C117" s="296"/>
      <c r="D117" s="299" t="s">
        <v>76</v>
      </c>
      <c r="E117" s="149">
        <v>46</v>
      </c>
      <c r="F117" s="150"/>
      <c r="G117" s="151">
        <f>IF(ISERROR(FIND("図示", G3)), IF(ISERROR(FIND("削除", G3)), SUMPRODUCT((ISNUMBER(FIND("横断歩道　実線",$E5:$E116)))*(G5:G116&lt;&gt;""), $F5:$F116), 0), SUMIF(G5:G116,"&gt;0",$F5:$F116))</f>
        <v>46</v>
      </c>
      <c r="H117" s="151">
        <f>IF(ISERROR(FIND("図示", H3)), IF(ISERROR(FIND("削除", H3)), SUMPRODUCT((ISNUMBER(FIND("横断歩道　実線",$E5:$E116)))*(H5:H116&lt;&gt;""), $F5:$F116), 0), SUMIF(H5:H116,"&gt;0",$F5:$F116))</f>
        <v>0</v>
      </c>
      <c r="I117" s="151">
        <f t="shared" ref="I117:J117" si="11">IF(ISERROR(FIND("図示", I3)), IF(ISERROR(FIND("削除", I3)), SUMPRODUCT((ISNUMBER(FIND("横断歩道　実線",$E5:$E116)))*(I5:I116&lt;&gt;""), $F5:$F116), 0), SUMIF(I5:I116,"&gt;0",$F5:$F116))</f>
        <v>0</v>
      </c>
      <c r="J117" s="151">
        <f t="shared" si="11"/>
        <v>96</v>
      </c>
      <c r="K117" s="151">
        <f>IF(ISERROR(FIND("図示", K3)), IF(ISERROR(FIND("削除", K3)), SUMPRODUCT((ISNUMBER(FIND("横断歩道　実線",$E5:$E116)))*(K5:K116&lt;&gt;""), $F5:$F116), 0), SUMIF(K5:K116,"&gt;0",$F5:$F116))</f>
        <v>0</v>
      </c>
      <c r="L117" s="131"/>
      <c r="M117" s="295"/>
      <c r="N117" s="296"/>
      <c r="O117" s="299"/>
    </row>
    <row r="118" spans="1:16" ht="16.8" thickBot="1">
      <c r="B118" s="297"/>
      <c r="C118" s="298"/>
      <c r="D118" s="300"/>
      <c r="E118" s="152"/>
      <c r="F118" s="153"/>
      <c r="G118" s="154">
        <f>SUM(G5:G116)</f>
        <v>1071.5999999999999</v>
      </c>
      <c r="H118" s="154">
        <f>SUM(H5:H116)</f>
        <v>42</v>
      </c>
      <c r="I118" s="154">
        <f t="shared" ref="I118:J118" si="12">SUM(I5:I116)</f>
        <v>1</v>
      </c>
      <c r="J118" s="154">
        <f t="shared" si="12"/>
        <v>983</v>
      </c>
      <c r="K118" s="154">
        <f>SUM(K5:K116)</f>
        <v>165</v>
      </c>
      <c r="L118" s="132"/>
      <c r="M118" s="315"/>
      <c r="N118" s="316"/>
      <c r="O118" s="320"/>
    </row>
    <row r="119" spans="1:16" ht="16.2">
      <c r="B119" s="295" t="str">
        <f>警察署名</f>
        <v>呉</v>
      </c>
      <c r="C119" s="296"/>
      <c r="D119" s="299" t="s">
        <v>77</v>
      </c>
      <c r="E119" s="149">
        <f>場所表_呉_新規!新規合計+更新合計</f>
        <v>53</v>
      </c>
      <c r="F119" s="150"/>
      <c r="G119" s="151">
        <f t="shared" ref="G119:J120" si="13">G117</f>
        <v>46</v>
      </c>
      <c r="H119" s="151">
        <f t="shared" si="13"/>
        <v>0</v>
      </c>
      <c r="I119" s="151">
        <f t="shared" si="13"/>
        <v>0</v>
      </c>
      <c r="J119" s="151">
        <f t="shared" si="13"/>
        <v>96</v>
      </c>
      <c r="K119" s="151">
        <f>場所表_呉_新規!H20+K117</f>
        <v>0</v>
      </c>
      <c r="L119" s="131"/>
      <c r="M119" s="315"/>
      <c r="N119" s="316"/>
      <c r="O119" s="320"/>
    </row>
    <row r="120" spans="1:16" ht="16.8" thickBot="1">
      <c r="B120" s="297"/>
      <c r="C120" s="298"/>
      <c r="D120" s="300"/>
      <c r="E120" s="152"/>
      <c r="F120" s="153"/>
      <c r="G120" s="154">
        <f t="shared" si="13"/>
        <v>1071.5999999999999</v>
      </c>
      <c r="H120" s="154">
        <f t="shared" si="13"/>
        <v>42</v>
      </c>
      <c r="I120" s="154">
        <f t="shared" si="13"/>
        <v>1</v>
      </c>
      <c r="J120" s="154">
        <f t="shared" si="13"/>
        <v>983</v>
      </c>
      <c r="K120" s="154">
        <f>場所表_呉_新規!H21+K118</f>
        <v>364</v>
      </c>
      <c r="L120" s="132"/>
      <c r="M120" s="315"/>
      <c r="N120" s="316"/>
      <c r="O120" s="320"/>
    </row>
  </sheetData>
  <mergeCells count="19">
    <mergeCell ref="M1:O1"/>
    <mergeCell ref="B2:B4"/>
    <mergeCell ref="C2:C4"/>
    <mergeCell ref="D2:D4"/>
    <mergeCell ref="G2:L2"/>
    <mergeCell ref="M2:M4"/>
    <mergeCell ref="N2:N4"/>
    <mergeCell ref="O2:O4"/>
    <mergeCell ref="E3:E4"/>
    <mergeCell ref="F3:F4"/>
    <mergeCell ref="L3:L4"/>
    <mergeCell ref="D117:D118"/>
    <mergeCell ref="M117:N118"/>
    <mergeCell ref="O117:O118"/>
    <mergeCell ref="B119:C120"/>
    <mergeCell ref="D119:D120"/>
    <mergeCell ref="M119:N120"/>
    <mergeCell ref="O119:O120"/>
    <mergeCell ref="B117:C118"/>
  </mergeCells>
  <phoneticPr fontId="2"/>
  <conditionalFormatting sqref="A5:A116">
    <cfRule type="expression" dxfId="3" priority="1">
      <formula>(A5=OFFSET(A5,-1,0))</formula>
    </cfRule>
  </conditionalFormatting>
  <pageMargins left="0.75" right="0.75" top="1" bottom="1" header="0.51200000000000001" footer="0.51200000000000001"/>
  <pageSetup paperSize="9" scale="5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245</vt:i4>
      </vt:variant>
    </vt:vector>
  </HeadingPairs>
  <TitlesOfParts>
    <vt:vector size="257" baseType="lpstr">
      <vt:lpstr>表紙等_署用</vt:lpstr>
      <vt:lpstr>表紙等_本部</vt:lpstr>
      <vt:lpstr>設計書</vt:lpstr>
      <vt:lpstr>所属別事業量一覧表</vt:lpstr>
      <vt:lpstr>場所表_新規</vt:lpstr>
      <vt:lpstr>場所表_更新</vt:lpstr>
      <vt:lpstr>場所表_海田_新規</vt:lpstr>
      <vt:lpstr>場所表_海田_更新</vt:lpstr>
      <vt:lpstr>場所表_呉_更新</vt:lpstr>
      <vt:lpstr>場所表_呉_新規</vt:lpstr>
      <vt:lpstr>場所表_広_新規</vt:lpstr>
      <vt:lpstr>場所表_広_更新</vt:lpstr>
      <vt:lpstr>設計書!COL_事業量</vt:lpstr>
      <vt:lpstr>設計書!COL_詳細情報</vt:lpstr>
      <vt:lpstr>設計書!COL_単位</vt:lpstr>
      <vt:lpstr>所属別事業量一覧表!COL_塗装情報</vt:lpstr>
      <vt:lpstr>設計書!COL_塗装情報</vt:lpstr>
      <vt:lpstr>所属別事業量一覧表!COL_発注分類</vt:lpstr>
      <vt:lpstr>設計書!COL_発注分類</vt:lpstr>
      <vt:lpstr>設計書!COL_幅員</vt:lpstr>
      <vt:lpstr>所属別事業量一覧表!COUNT_SUM</vt:lpstr>
      <vt:lpstr>場所表_海田_更新!EditCol</vt:lpstr>
      <vt:lpstr>場所表_呉_更新!EditCol</vt:lpstr>
      <vt:lpstr>場所表_広_更新!EditCol</vt:lpstr>
      <vt:lpstr>場所表_広_新規!EditCol</vt:lpstr>
      <vt:lpstr>場所表_更新!EditCol</vt:lpstr>
      <vt:lpstr>場所表_新規!EditCol</vt:lpstr>
      <vt:lpstr>場所表_海田_更新!EditRow</vt:lpstr>
      <vt:lpstr>場所表_呉_更新!EditRow</vt:lpstr>
      <vt:lpstr>場所表_呉_新規!EditRow</vt:lpstr>
      <vt:lpstr>場所表_広_更新!EditRow</vt:lpstr>
      <vt:lpstr>場所表_広_新規!EditRow</vt:lpstr>
      <vt:lpstr>場所表_更新!EditRow</vt:lpstr>
      <vt:lpstr>場所表_新規!EditRow</vt:lpstr>
      <vt:lpstr>場所表_海田_更新!EndCol</vt:lpstr>
      <vt:lpstr>場所表_呉_更新!EndCol</vt:lpstr>
      <vt:lpstr>場所表_広_更新!EndCol</vt:lpstr>
      <vt:lpstr>場所表_広_新規!EndCol</vt:lpstr>
      <vt:lpstr>場所表_更新!EndCol</vt:lpstr>
      <vt:lpstr>場所表_新規!EndCol</vt:lpstr>
      <vt:lpstr>場所表_海田_更新!EndRow</vt:lpstr>
      <vt:lpstr>場所表_海田_新規!EndRow</vt:lpstr>
      <vt:lpstr>場所表_呉_更新!EndRow</vt:lpstr>
      <vt:lpstr>場所表_呉_新規!EndRow</vt:lpstr>
      <vt:lpstr>場所表_広_更新!EndRow</vt:lpstr>
      <vt:lpstr>場所表_広_新規!EndRow</vt:lpstr>
      <vt:lpstr>場所表_更新!EndRow</vt:lpstr>
      <vt:lpstr>場所表_新規!EndRow</vt:lpstr>
      <vt:lpstr>所属別事業量一覧表!INSERT_START</vt:lpstr>
      <vt:lpstr>設計書!INSERT_START</vt:lpstr>
      <vt:lpstr>所属別事業量一覧表!Print_Area</vt:lpstr>
      <vt:lpstr>場所表_海田_更新!Print_Area</vt:lpstr>
      <vt:lpstr>場所表_海田_新規!Print_Area</vt:lpstr>
      <vt:lpstr>場所表_呉_更新!Print_Area</vt:lpstr>
      <vt:lpstr>場所表_呉_新規!Print_Area</vt:lpstr>
      <vt:lpstr>場所表_広_更新!Print_Area</vt:lpstr>
      <vt:lpstr>場所表_広_新規!Print_Area</vt:lpstr>
      <vt:lpstr>場所表_更新!Print_Area</vt:lpstr>
      <vt:lpstr>場所表_新規!Print_Area</vt:lpstr>
      <vt:lpstr>設計書!Print_Area</vt:lpstr>
      <vt:lpstr>表紙等_署用!Print_Area</vt:lpstr>
      <vt:lpstr>表紙等_本部!Print_Area</vt:lpstr>
      <vt:lpstr>場所表_海田_更新!Print_Titles</vt:lpstr>
      <vt:lpstr>場所表_海田_新規!Print_Titles</vt:lpstr>
      <vt:lpstr>場所表_呉_更新!Print_Titles</vt:lpstr>
      <vt:lpstr>場所表_呉_新規!Print_Titles</vt:lpstr>
      <vt:lpstr>場所表_広_更新!Print_Titles</vt:lpstr>
      <vt:lpstr>場所表_広_新規!Print_Titles</vt:lpstr>
      <vt:lpstr>場所表_更新!Print_Titles</vt:lpstr>
      <vt:lpstr>場所表_新規!Print_Titles</vt:lpstr>
      <vt:lpstr>所属別事業量一覧表!PS_1</vt:lpstr>
      <vt:lpstr>所属別事業量一覧表!PS_10</vt:lpstr>
      <vt:lpstr>所属別事業量一覧表!PS_11</vt:lpstr>
      <vt:lpstr>所属別事業量一覧表!PS_12</vt:lpstr>
      <vt:lpstr>所属別事業量一覧表!PS_13</vt:lpstr>
      <vt:lpstr>所属別事業量一覧表!PS_14</vt:lpstr>
      <vt:lpstr>所属別事業量一覧表!PS_15</vt:lpstr>
      <vt:lpstr>所属別事業量一覧表!PS_16</vt:lpstr>
      <vt:lpstr>所属別事業量一覧表!PS_17</vt:lpstr>
      <vt:lpstr>所属別事業量一覧表!PS_18</vt:lpstr>
      <vt:lpstr>所属別事業量一覧表!PS_19</vt:lpstr>
      <vt:lpstr>所属別事業量一覧表!PS_2</vt:lpstr>
      <vt:lpstr>所属別事業量一覧表!PS_20</vt:lpstr>
      <vt:lpstr>所属別事業量一覧表!PS_21</vt:lpstr>
      <vt:lpstr>所属別事業量一覧表!PS_22</vt:lpstr>
      <vt:lpstr>所属別事業量一覧表!PS_23</vt:lpstr>
      <vt:lpstr>所属別事業量一覧表!PS_24</vt:lpstr>
      <vt:lpstr>所属別事業量一覧表!PS_25</vt:lpstr>
      <vt:lpstr>所属別事業量一覧表!PS_26</vt:lpstr>
      <vt:lpstr>所属別事業量一覧表!PS_27</vt:lpstr>
      <vt:lpstr>所属別事業量一覧表!PS_28</vt:lpstr>
      <vt:lpstr>所属別事業量一覧表!PS_29</vt:lpstr>
      <vt:lpstr>所属別事業量一覧表!PS_3</vt:lpstr>
      <vt:lpstr>所属別事業量一覧表!PS_30</vt:lpstr>
      <vt:lpstr>所属別事業量一覧表!PS_31</vt:lpstr>
      <vt:lpstr>所属別事業量一覧表!PS_4</vt:lpstr>
      <vt:lpstr>所属別事業量一覧表!PS_5</vt:lpstr>
      <vt:lpstr>所属別事業量一覧表!PS_6</vt:lpstr>
      <vt:lpstr>所属別事業量一覧表!PS_7</vt:lpstr>
      <vt:lpstr>所属別事業量一覧表!PS_8</vt:lpstr>
      <vt:lpstr>所属別事業量一覧表!PS_9</vt:lpstr>
      <vt:lpstr>場所表_海田_更新!StartCol</vt:lpstr>
      <vt:lpstr>場所表_海田_新規!StartCol</vt:lpstr>
      <vt:lpstr>場所表_呉_更新!StartCol</vt:lpstr>
      <vt:lpstr>場所表_呉_新規!StartCol</vt:lpstr>
      <vt:lpstr>場所表_広_更新!StartCol</vt:lpstr>
      <vt:lpstr>場所表_広_新規!StartCol</vt:lpstr>
      <vt:lpstr>場所表_更新!StartCol</vt:lpstr>
      <vt:lpstr>場所表_新規!StartCol</vt:lpstr>
      <vt:lpstr>場所表_海田_更新!StartRow</vt:lpstr>
      <vt:lpstr>場所表_海田_新規!StartRow</vt:lpstr>
      <vt:lpstr>場所表_呉_更新!StartRow</vt:lpstr>
      <vt:lpstr>場所表_呉_新規!StartRow</vt:lpstr>
      <vt:lpstr>場所表_広_更新!StartRow</vt:lpstr>
      <vt:lpstr>場所表_広_新規!StartRow</vt:lpstr>
      <vt:lpstr>場所表_更新!StartRow</vt:lpstr>
      <vt:lpstr>場所表_新規!StartRow</vt:lpstr>
      <vt:lpstr>所属別事業量一覧表!データ</vt:lpstr>
      <vt:lpstr>所属別事業量一覧表!一覧表</vt:lpstr>
      <vt:lpstr>場所表_海田_更新!一覧表</vt:lpstr>
      <vt:lpstr>場所表_海田_新規!一覧表</vt:lpstr>
      <vt:lpstr>場所表_呉_更新!一覧表</vt:lpstr>
      <vt:lpstr>場所表_呉_新規!一覧表</vt:lpstr>
      <vt:lpstr>場所表_広_更新!一覧表</vt:lpstr>
      <vt:lpstr>場所表_広_新規!一覧表</vt:lpstr>
      <vt:lpstr>場所表_更新!一覧表</vt:lpstr>
      <vt:lpstr>場所表_新規!一覧表</vt:lpstr>
      <vt:lpstr>設計書!一覧表</vt:lpstr>
      <vt:lpstr>表紙等_署用!監督員</vt:lpstr>
      <vt:lpstr>場所表_海田_更新!規制番号</vt:lpstr>
      <vt:lpstr>場所表_呉_更新!規制番号</vt:lpstr>
      <vt:lpstr>場所表_広_更新!規制番号</vt:lpstr>
      <vt:lpstr>場所表_更新!規制番号</vt:lpstr>
      <vt:lpstr>場所表_海田_新規!区分</vt:lpstr>
      <vt:lpstr>場所表_呉_新規!区分</vt:lpstr>
      <vt:lpstr>場所表_広_新規!区分</vt:lpstr>
      <vt:lpstr>場所表_新規!区分</vt:lpstr>
      <vt:lpstr>場所表_海田_更新!警察署名</vt:lpstr>
      <vt:lpstr>場所表_海田_新規!警察署名</vt:lpstr>
      <vt:lpstr>場所表_呉_更新!警察署名</vt:lpstr>
      <vt:lpstr>場所表_呉_新規!警察署名</vt:lpstr>
      <vt:lpstr>場所表_広_更新!警察署名</vt:lpstr>
      <vt:lpstr>場所表_広_新規!警察署名</vt:lpstr>
      <vt:lpstr>場所表_更新!警察署名</vt:lpstr>
      <vt:lpstr>場所表_新規!警察署名</vt:lpstr>
      <vt:lpstr>表紙等_署用!警察署名</vt:lpstr>
      <vt:lpstr>表紙等_署用!検査員</vt:lpstr>
      <vt:lpstr>交_通_規_制_課</vt:lpstr>
      <vt:lpstr>設計書!交通整理員</vt:lpstr>
      <vt:lpstr>設計書!交通整理員Ａ</vt:lpstr>
      <vt:lpstr>設計書!交通整理員Ａ_夜間</vt:lpstr>
      <vt:lpstr>設計書!交通整理員B</vt:lpstr>
      <vt:lpstr>設計書!交通整理員Ｂ_夜間</vt:lpstr>
      <vt:lpstr>表紙等_署用!工事期間</vt:lpstr>
      <vt:lpstr>表紙等_署用!工事種別</vt:lpstr>
      <vt:lpstr>表紙等_署用!工事場所</vt:lpstr>
      <vt:lpstr>表紙等_署用!工事場所箇所数</vt:lpstr>
      <vt:lpstr>表紙等_署用!工事内容</vt:lpstr>
      <vt:lpstr>表紙等_署用!工事番号</vt:lpstr>
      <vt:lpstr>表紙等_署用!工事費</vt:lpstr>
      <vt:lpstr>表紙等_署用!工事名称</vt:lpstr>
      <vt:lpstr>場所表_海田_更新!更新合計</vt:lpstr>
      <vt:lpstr>場所表_呉_更新!更新合計</vt:lpstr>
      <vt:lpstr>場所表_広_更新!更新合計</vt:lpstr>
      <vt:lpstr>場所表_更新!更新合計</vt:lpstr>
      <vt:lpstr>設計書!合計</vt:lpstr>
      <vt:lpstr>場所表_海田_更新!事業量</vt:lpstr>
      <vt:lpstr>場所表_海田_新規!事業量</vt:lpstr>
      <vt:lpstr>場所表_呉_更新!事業量</vt:lpstr>
      <vt:lpstr>場所表_呉_新規!事業量</vt:lpstr>
      <vt:lpstr>場所表_広_更新!事業量</vt:lpstr>
      <vt:lpstr>場所表_広_新規!事業量</vt:lpstr>
      <vt:lpstr>場所表_更新!事業量</vt:lpstr>
      <vt:lpstr>場所表_新規!事業量</vt:lpstr>
      <vt:lpstr>場所表_海田_更新!事業量新規更新合計</vt:lpstr>
      <vt:lpstr>場所表_呉_更新!事業量新規更新合計</vt:lpstr>
      <vt:lpstr>場所表_広_更新!事業量新規更新合計</vt:lpstr>
      <vt:lpstr>場所表_更新!事業量新規更新合計</vt:lpstr>
      <vt:lpstr>場所表_海田_新規!事業量新規合計</vt:lpstr>
      <vt:lpstr>場所表_呉_新規!事業量新規合計</vt:lpstr>
      <vt:lpstr>場所表_広_新規!事業量新規合計</vt:lpstr>
      <vt:lpstr>場所表_新規!事業量新規合計</vt:lpstr>
      <vt:lpstr>場所表_海田_更新!場所</vt:lpstr>
      <vt:lpstr>場所表_海田_新規!場所</vt:lpstr>
      <vt:lpstr>場所表_呉_更新!場所</vt:lpstr>
      <vt:lpstr>場所表_呉_新規!場所</vt:lpstr>
      <vt:lpstr>場所表_広_更新!場所</vt:lpstr>
      <vt:lpstr>場所表_広_新規!場所</vt:lpstr>
      <vt:lpstr>場所表_更新!場所</vt:lpstr>
      <vt:lpstr>場所表_新規!場所</vt:lpstr>
      <vt:lpstr>場所表_海田_更新!新規更新合計</vt:lpstr>
      <vt:lpstr>場所表_呉_更新!新規更新合計</vt:lpstr>
      <vt:lpstr>場所表_広_更新!新規更新合計</vt:lpstr>
      <vt:lpstr>場所表_更新!新規更新合計</vt:lpstr>
      <vt:lpstr>場所表_海田_更新!新規更新合計値</vt:lpstr>
      <vt:lpstr>場所表_呉_更新!新規更新合計値</vt:lpstr>
      <vt:lpstr>場所表_広_更新!新規更新合計値</vt:lpstr>
      <vt:lpstr>場所表_更新!新規更新合計値</vt:lpstr>
      <vt:lpstr>場所表_海田_新規!新規合計</vt:lpstr>
      <vt:lpstr>場所表_呉_新規!新規合計</vt:lpstr>
      <vt:lpstr>場所表_広_新規!新規合計</vt:lpstr>
      <vt:lpstr>場所表_新規!新規合計</vt:lpstr>
      <vt:lpstr>場所表_海田_更新!数</vt:lpstr>
      <vt:lpstr>場所表_海田_新規!数</vt:lpstr>
      <vt:lpstr>場所表_呉_更新!数</vt:lpstr>
      <vt:lpstr>場所表_呉_新規!数</vt:lpstr>
      <vt:lpstr>場所表_広_更新!数</vt:lpstr>
      <vt:lpstr>場所表_広_新規!数</vt:lpstr>
      <vt:lpstr>場所表_更新!数</vt:lpstr>
      <vt:lpstr>場所表_新規!数</vt:lpstr>
      <vt:lpstr>場所表_海田_新規!整理番号</vt:lpstr>
      <vt:lpstr>場所表_呉_新規!整理番号</vt:lpstr>
      <vt:lpstr>場所表_広_新規!整理番号</vt:lpstr>
      <vt:lpstr>場所表_新規!整理番号</vt:lpstr>
      <vt:lpstr>場所表_海田_更新!単位</vt:lpstr>
      <vt:lpstr>場所表_海田_新規!単位</vt:lpstr>
      <vt:lpstr>場所表_呉_更新!単位</vt:lpstr>
      <vt:lpstr>場所表_呉_新規!単位</vt:lpstr>
      <vt:lpstr>場所表_広_更新!単位</vt:lpstr>
      <vt:lpstr>場所表_広_新規!単位</vt:lpstr>
      <vt:lpstr>場所表_更新!単位</vt:lpstr>
      <vt:lpstr>場所表_新規!単位</vt:lpstr>
      <vt:lpstr>設計書!単価</vt:lpstr>
      <vt:lpstr>場所表_海田_更新!道路種別</vt:lpstr>
      <vt:lpstr>場所表_海田_新規!道路種別</vt:lpstr>
      <vt:lpstr>場所表_呉_更新!道路種別</vt:lpstr>
      <vt:lpstr>場所表_呉_新規!道路種別</vt:lpstr>
      <vt:lpstr>場所表_広_更新!道路種別</vt:lpstr>
      <vt:lpstr>場所表_広_新規!道路種別</vt:lpstr>
      <vt:lpstr>場所表_更新!道路種別</vt:lpstr>
      <vt:lpstr>場所表_新規!道路種別</vt:lpstr>
      <vt:lpstr>表紙等_署用!特記事項</vt:lpstr>
      <vt:lpstr>表紙等_署用!年月</vt:lpstr>
      <vt:lpstr>場所表_海田_更新!発注分類</vt:lpstr>
      <vt:lpstr>場所表_海田_新規!発注分類</vt:lpstr>
      <vt:lpstr>場所表_呉_更新!発注分類</vt:lpstr>
      <vt:lpstr>場所表_呉_新規!発注分類</vt:lpstr>
      <vt:lpstr>場所表_広_更新!発注分類</vt:lpstr>
      <vt:lpstr>場所表_広_新規!発注分類</vt:lpstr>
      <vt:lpstr>場所表_更新!発注分類</vt:lpstr>
      <vt:lpstr>場所表_新規!発注分類</vt:lpstr>
      <vt:lpstr>場所表_海田_更新!備考</vt:lpstr>
      <vt:lpstr>場所表_海田_新規!備考</vt:lpstr>
      <vt:lpstr>場所表_呉_更新!備考</vt:lpstr>
      <vt:lpstr>場所表_呉_新規!備考</vt:lpstr>
      <vt:lpstr>場所表_広_更新!備考</vt:lpstr>
      <vt:lpstr>場所表_広_新規!備考</vt:lpstr>
      <vt:lpstr>場所表_更新!備考</vt:lpstr>
      <vt:lpstr>場所表_新規!備考</vt:lpstr>
      <vt:lpstr>場所表_海田_更新!標示種別</vt:lpstr>
      <vt:lpstr>場所表_海田_新規!標示種別</vt:lpstr>
      <vt:lpstr>場所表_呉_更新!標示種別</vt:lpstr>
      <vt:lpstr>場所表_呉_新規!標示種別</vt:lpstr>
      <vt:lpstr>場所表_広_更新!標示種別</vt:lpstr>
      <vt:lpstr>場所表_広_新規!標示種別</vt:lpstr>
      <vt:lpstr>場所表_更新!標示種別</vt:lpstr>
      <vt:lpstr>場所表_新規!標示種別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2026-07-08T05:27:47Z</dcterms:created>
  <dcterms:modified xsi:type="dcterms:W3CDTF">2026-07-08T05:27:48Z</dcterms:modified>
</cp:coreProperties>
</file>