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572\Desktop\"/>
    </mc:Choice>
  </mc:AlternateContent>
  <xr:revisionPtr revIDLastSave="0" documentId="13_ncr:1_{308FC2F7-F52B-42A7-BF82-F8D4766157DC}" xr6:coauthVersionLast="47" xr6:coauthVersionMax="47" xr10:uidLastSave="{00000000-0000-0000-0000-000000000000}"/>
  <bookViews>
    <workbookView xWindow="-120" yWindow="-120" windowWidth="29040" windowHeight="15720" xr2:uid="{6E11FBC4-DE9D-4139-BA09-139EAB81AA26}"/>
  </bookViews>
  <sheets>
    <sheet name="償還計画シミュレーション" sheetId="1" r:id="rId1"/>
  </sheets>
  <definedNames>
    <definedName name="_xlnm.Print_Area" localSheetId="0">償還計画シミュレーション!$C$1:$P$43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" l="1"/>
  <c r="D16" i="1" s="1"/>
  <c r="L16" i="1" s="1"/>
  <c r="D19" i="1" s="1"/>
  <c r="F42" i="1" s="1"/>
  <c r="V6" i="1"/>
  <c r="K39" i="1"/>
  <c r="H25" i="1"/>
  <c r="D25" i="1"/>
  <c r="H24" i="1"/>
  <c r="D24" i="1"/>
  <c r="H6" i="1"/>
  <c r="D29" i="1" s="1"/>
  <c r="D13" i="1" l="1"/>
  <c r="H13" i="1" s="1"/>
  <c r="D36" i="1"/>
  <c r="L13" i="1" l="1"/>
  <c r="L24" i="1" l="1"/>
  <c r="H29" i="1" s="1"/>
  <c r="L29" i="1" s="1"/>
  <c r="H36" i="1" s="1"/>
  <c r="M36" i="1" s="1"/>
  <c r="H19" i="1"/>
  <c r="L19" i="1" s="1"/>
  <c r="P8" i="1"/>
  <c r="F39" i="1" l="1"/>
  <c r="L42" i="1"/>
</calcChain>
</file>

<file path=xl/sharedStrings.xml><?xml version="1.0" encoding="utf-8"?>
<sst xmlns="http://schemas.openxmlformats.org/spreadsheetml/2006/main" count="83" uniqueCount="69">
  <si>
    <t>〔償還計画算出シート〕</t>
    <rPh sb="1" eb="3">
      <t>ショウカン</t>
    </rPh>
    <rPh sb="3" eb="5">
      <t>ケイカク</t>
    </rPh>
    <rPh sb="5" eb="7">
      <t>サンシュツ</t>
    </rPh>
    <phoneticPr fontId="3"/>
  </si>
  <si>
    <t>≪入力欄≫</t>
    <rPh sb="1" eb="3">
      <t>ニュウリョク</t>
    </rPh>
    <rPh sb="3" eb="4">
      <t>ラン</t>
    </rPh>
    <phoneticPr fontId="3"/>
  </si>
  <si>
    <t>：入力必要箇所に入力してください。</t>
    <rPh sb="1" eb="3">
      <t>ニュウリョク</t>
    </rPh>
    <rPh sb="3" eb="5">
      <t>ヒツヨウ</t>
    </rPh>
    <rPh sb="5" eb="7">
      <t>カショ</t>
    </rPh>
    <rPh sb="8" eb="10">
      <t>ニュウリョク</t>
    </rPh>
    <phoneticPr fontId="3"/>
  </si>
  <si>
    <t>入学準備金</t>
    <rPh sb="0" eb="2">
      <t>ニュウガク</t>
    </rPh>
    <rPh sb="2" eb="5">
      <t>ジュンビキン</t>
    </rPh>
    <phoneticPr fontId="3"/>
  </si>
  <si>
    <r>
      <t xml:space="preserve">修学奨学金
</t>
    </r>
    <r>
      <rPr>
        <sz val="10"/>
        <color theme="1"/>
        <rFont val="UD デジタル 教科書体 N-B"/>
        <family val="1"/>
        <charset val="128"/>
      </rPr>
      <t>（月々の奨学金）</t>
    </r>
    <rPh sb="0" eb="2">
      <t>シュウガク</t>
    </rPh>
    <rPh sb="2" eb="5">
      <t>ショウガクキン</t>
    </rPh>
    <rPh sb="7" eb="9">
      <t>ツキヅキ</t>
    </rPh>
    <rPh sb="10" eb="13">
      <t>ショウガクキン</t>
    </rPh>
    <phoneticPr fontId="3"/>
  </si>
  <si>
    <t>①借受総額</t>
    <phoneticPr fontId="3"/>
  </si>
  <si>
    <t>借受満了の月</t>
    <rPh sb="5" eb="6">
      <t>ツキ</t>
    </rPh>
    <phoneticPr fontId="3"/>
  </si>
  <si>
    <t>⑥償還方法</t>
    <phoneticPr fontId="3"/>
  </si>
  <si>
    <t>償還希望額又は年数</t>
    <rPh sb="2" eb="4">
      <t>キボウ</t>
    </rPh>
    <rPh sb="4" eb="5">
      <t>ガク</t>
    </rPh>
    <rPh sb="5" eb="6">
      <t>マタ</t>
    </rPh>
    <rPh sb="7" eb="9">
      <t>ネンスウ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</si>
  <si>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</si>
  <si>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</si>
  <si>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最長の償還年数を希望</t>
    <phoneticPr fontId="3"/>
  </si>
  <si>
    <t>定額を希望
（下欄に金額を入力）</t>
    <phoneticPr fontId="3"/>
  </si>
  <si>
    <t>年数を指定
（下欄に年数を入力）</t>
    <rPh sb="0" eb="2">
      <t>ネンスウ</t>
    </rPh>
    <rPh sb="3" eb="5">
      <t>シテイ</t>
    </rPh>
    <rPh sb="10" eb="12">
      <t>ネンスウ</t>
    </rPh>
    <phoneticPr fontId="3"/>
  </si>
  <si>
    <t>≪償還計画算出基礎≫</t>
    <rPh sb="7" eb="9">
      <t>キソ</t>
    </rPh>
    <phoneticPr fontId="3"/>
  </si>
  <si>
    <t>※自動計算</t>
    <rPh sb="1" eb="3">
      <t>ジドウ</t>
    </rPh>
    <rPh sb="3" eb="5">
      <t>ケイサン</t>
    </rPh>
    <phoneticPr fontId="3"/>
  </si>
  <si>
    <t>　１　あなたの借受総額（入学準備金と修学奨学金の合計額）から最長の償還期限を求めます。</t>
    <rPh sb="7" eb="9">
      <t>カリウ</t>
    </rPh>
    <rPh sb="9" eb="11">
      <t>ソウガク</t>
    </rPh>
    <rPh sb="12" eb="14">
      <t>ニュウガク</t>
    </rPh>
    <rPh sb="14" eb="16">
      <t>ジュンビ</t>
    </rPh>
    <rPh sb="16" eb="17">
      <t>キン</t>
    </rPh>
    <rPh sb="18" eb="20">
      <t>シュウガク</t>
    </rPh>
    <rPh sb="20" eb="23">
      <t>ショウガクキン</t>
    </rPh>
    <rPh sb="24" eb="26">
      <t>ゴウケイ</t>
    </rPh>
    <rPh sb="26" eb="27">
      <t>ガク</t>
    </rPh>
    <rPh sb="30" eb="32">
      <t>サイチョウ</t>
    </rPh>
    <rPh sb="33" eb="35">
      <t>ショウカン</t>
    </rPh>
    <rPh sb="35" eb="37">
      <t>キゲン</t>
    </rPh>
    <rPh sb="38" eb="39">
      <t>モト</t>
    </rPh>
    <phoneticPr fontId="3"/>
  </si>
  <si>
    <t>３月</t>
    <rPh sb="1" eb="2">
      <t>ガツ</t>
    </rPh>
    <phoneticPr fontId="3"/>
  </si>
  <si>
    <t>①借受総額</t>
  </si>
  <si>
    <t>②年間償還基準額</t>
  </si>
  <si>
    <t>③償還年数</t>
  </si>
  <si>
    <t>４月</t>
    <rPh sb="1" eb="2">
      <t>ガツ</t>
    </rPh>
    <phoneticPr fontId="3"/>
  </si>
  <si>
    <t>÷</t>
  </si>
  <si>
    <t>＝</t>
  </si>
  <si>
    <t>（端数切捨て）
（１年未満は１年）</t>
    <phoneticPr fontId="3"/>
  </si>
  <si>
    <t>５月</t>
  </si>
  <si>
    <t>６月</t>
  </si>
  <si>
    <t>借受期間満了の翌月</t>
  </si>
  <si>
    <t>据置期間</t>
  </si>
  <si>
    <t>④償還開始月</t>
  </si>
  <si>
    <t>７月</t>
  </si>
  <si>
    <t>＋</t>
  </si>
  <si>
    <t>６か月</t>
  </si>
  <si>
    <t>令和
７年</t>
    <rPh sb="0" eb="2">
      <t>レイワ</t>
    </rPh>
    <rPh sb="4" eb="5">
      <t>ネン</t>
    </rPh>
    <phoneticPr fontId="3"/>
  </si>
  <si>
    <t>８月</t>
  </si>
  <si>
    <t>令和
８年</t>
    <rPh sb="0" eb="2">
      <t>レイワ</t>
    </rPh>
    <rPh sb="4" eb="5">
      <t>ネン</t>
    </rPh>
    <phoneticPr fontId="3"/>
  </si>
  <si>
    <t>９月</t>
  </si>
  <si>
    <t>⑤償還期限</t>
  </si>
  <si>
    <t>令和
９年</t>
    <rPh sb="0" eb="2">
      <t>レイワ</t>
    </rPh>
    <rPh sb="4" eb="5">
      <t>ネン</t>
    </rPh>
    <phoneticPr fontId="3"/>
  </si>
  <si>
    <t>10月</t>
    <phoneticPr fontId="3"/>
  </si>
  <si>
    <t>令和
10年</t>
    <rPh sb="0" eb="2">
      <t>レイワ</t>
    </rPh>
    <rPh sb="5" eb="6">
      <t>ネン</t>
    </rPh>
    <phoneticPr fontId="3"/>
  </si>
  <si>
    <t>11月</t>
    <rPh sb="2" eb="3">
      <t>ガツ</t>
    </rPh>
    <phoneticPr fontId="3"/>
  </si>
  <si>
    <t>（償還猶予の期間は含めません）</t>
    <phoneticPr fontId="3"/>
  </si>
  <si>
    <t>12月</t>
  </si>
  <si>
    <t>　２　償還方法を選択し，最長の償還回数を求めます。</t>
    <rPh sb="12" eb="14">
      <t>サイチョウ</t>
    </rPh>
    <rPh sb="15" eb="17">
      <t>ショウカン</t>
    </rPh>
    <rPh sb="17" eb="19">
      <t>カイスウ</t>
    </rPh>
    <rPh sb="20" eb="21">
      <t>モト</t>
    </rPh>
    <phoneticPr fontId="3"/>
  </si>
  <si>
    <t>１月</t>
    <phoneticPr fontId="3"/>
  </si>
  <si>
    <t>⑦償還回数(最長)</t>
    <rPh sb="6" eb="8">
      <t>サイチョウ</t>
    </rPh>
    <phoneticPr fontId="3"/>
  </si>
  <si>
    <t>２月</t>
    <phoneticPr fontId="3"/>
  </si>
  <si>
    <t>（いずれかを選択してください。）</t>
  </si>
  <si>
    <t>（③償還年数×⑥の１年間の回数）</t>
    <phoneticPr fontId="3"/>
  </si>
  <si>
    <t>　３　目安となる１回の最小の償還額を求めます。</t>
    <rPh sb="11" eb="13">
      <t>サイショウ</t>
    </rPh>
    <phoneticPr fontId="3"/>
  </si>
  <si>
    <r>
      <t>≪あなたの償還計画≫　</t>
    </r>
    <r>
      <rPr>
        <sz val="10"/>
        <color rgb="FFFF0000"/>
        <rFont val="UD デジタル 教科書体 N-B"/>
        <family val="1"/>
        <charset val="128"/>
      </rPr>
      <t>※この内容を「奨学金償還計画書」に記載してください。</t>
    </r>
    <rPh sb="5" eb="7">
      <t>ショウカン</t>
    </rPh>
    <rPh sb="7" eb="9">
      <t>ケイカク</t>
    </rPh>
    <rPh sb="14" eb="16">
      <t>ナイヨウ</t>
    </rPh>
    <rPh sb="18" eb="21">
      <t>ショウガクキン</t>
    </rPh>
    <rPh sb="21" eb="23">
      <t>ショウカン</t>
    </rPh>
    <rPh sb="23" eb="25">
      <t>ケイカク</t>
    </rPh>
    <rPh sb="25" eb="26">
      <t>ショ</t>
    </rPh>
    <rPh sb="28" eb="30">
      <t>キサイ</t>
    </rPh>
    <phoneticPr fontId="3"/>
  </si>
  <si>
    <t>⑨１回の償還額(a)</t>
    <phoneticPr fontId="3"/>
  </si>
  <si>
    <r>
      <t>⑩償還回数(c</t>
    </r>
    <r>
      <rPr>
        <sz val="12"/>
        <color theme="1"/>
        <rFont val="UD デジタル 教科書体 N-B"/>
        <family val="1"/>
        <charset val="128"/>
      </rPr>
      <t>)</t>
    </r>
    <phoneticPr fontId="3"/>
  </si>
  <si>
    <t>⑪最終回の償還額(b)</t>
    <phoneticPr fontId="3"/>
  </si>
  <si>
    <t>⑪＝①－（⑨×〔⑩－１〕）</t>
    <phoneticPr fontId="3"/>
  </si>
  <si>
    <r>
      <rPr>
        <sz val="12"/>
        <color theme="1"/>
        <rFont val="UD デジタル 教科書体 N-B"/>
        <family val="1"/>
        <charset val="128"/>
      </rPr>
      <t>⑫償還期間</t>
    </r>
    <r>
      <rPr>
        <sz val="11"/>
        <color theme="1"/>
        <rFont val="UD デジタル 教科書体 N-B"/>
        <family val="1"/>
        <charset val="128"/>
      </rPr>
      <t xml:space="preserve">
〔償還開始月(④)から償還期限(⑤)の範囲内であなたの償還回数(⑩)に応じた期間〕</t>
    </r>
    <rPh sb="1" eb="3">
      <t>ショウカン</t>
    </rPh>
    <rPh sb="3" eb="5">
      <t>キカン</t>
    </rPh>
    <rPh sb="7" eb="9">
      <t>ショウカン</t>
    </rPh>
    <rPh sb="9" eb="11">
      <t>カイシ</t>
    </rPh>
    <rPh sb="11" eb="12">
      <t>ツキ</t>
    </rPh>
    <rPh sb="17" eb="19">
      <t>ショウカン</t>
    </rPh>
    <rPh sb="19" eb="21">
      <t>キゲン</t>
    </rPh>
    <rPh sb="25" eb="28">
      <t>ハンイナイ</t>
    </rPh>
    <rPh sb="33" eb="35">
      <t>ショウカン</t>
    </rPh>
    <rPh sb="35" eb="37">
      <t>カイスウ</t>
    </rPh>
    <rPh sb="41" eb="42">
      <t>オウ</t>
    </rPh>
    <rPh sb="44" eb="46">
      <t>キカン</t>
    </rPh>
    <phoneticPr fontId="3"/>
  </si>
  <si>
    <t>から</t>
    <phoneticPr fontId="3"/>
  </si>
  <si>
    <t>(償還開始は借受期間満了の翌月から6か月後)</t>
    <rPh sb="1" eb="3">
      <t>ショウカン</t>
    </rPh>
    <rPh sb="3" eb="5">
      <t>カイシ</t>
    </rPh>
    <rPh sb="19" eb="21">
      <t>ゲツゴ</t>
    </rPh>
    <phoneticPr fontId="3"/>
  </si>
  <si>
    <t>令和
11年</t>
    <rPh sb="0" eb="2">
      <t>レイワ</t>
    </rPh>
    <rPh sb="5" eb="6">
      <t>ネン</t>
    </rPh>
    <phoneticPr fontId="3"/>
  </si>
  <si>
    <t>令和
12年</t>
    <rPh sb="0" eb="2">
      <t>レイワ</t>
    </rPh>
    <rPh sb="5" eb="6">
      <t>ネン</t>
    </rPh>
    <phoneticPr fontId="3"/>
  </si>
  <si>
    <t>令和
13年</t>
    <rPh sb="0" eb="2">
      <t>レイワ</t>
    </rPh>
    <rPh sb="5" eb="6">
      <t>ネン</t>
    </rPh>
    <phoneticPr fontId="3"/>
  </si>
  <si>
    <t>令和
14年</t>
    <rPh sb="0" eb="2">
      <t>レイワ</t>
    </rPh>
    <rPh sb="5" eb="6">
      <t>ネン</t>
    </rPh>
    <phoneticPr fontId="3"/>
  </si>
  <si>
    <t>令和
15年</t>
    <rPh sb="0" eb="2">
      <t>レイワ</t>
    </rPh>
    <rPh sb="5" eb="6">
      <t>ネン</t>
    </rPh>
    <phoneticPr fontId="3"/>
  </si>
  <si>
    <t>令和
16年</t>
    <rPh sb="0" eb="2">
      <t>レイワ</t>
    </rPh>
    <rPh sb="5" eb="6">
      <t>ネン</t>
    </rPh>
    <phoneticPr fontId="3"/>
  </si>
  <si>
    <t>⑧１回の償還額（目安）
（50円単位の切上げ又は切捨て）</t>
    <rPh sb="19" eb="21">
      <t>キリア</t>
    </rPh>
    <rPh sb="22" eb="23">
      <t>マタ</t>
    </rPh>
    <rPh sb="24" eb="26">
      <t>キリス</t>
    </rPh>
    <phoneticPr fontId="3"/>
  </si>
  <si>
    <t>　　決定してください。償還の最終回は残額の全額となります。</t>
    <rPh sb="2" eb="4">
      <t>ケッテイ</t>
    </rPh>
    <rPh sb="11" eb="13">
      <t>ショウカン</t>
    </rPh>
    <rPh sb="18" eb="20">
      <t>ザンガク</t>
    </rPh>
    <rPh sb="21" eb="23">
      <t>ゼンガク</t>
    </rPh>
    <phoneticPr fontId="3"/>
  </si>
  <si>
    <t>　　「⑨１回の償還額」は，「⑧１回の償還額（目安）」以上（50円単位切上げ又は切捨て）の額で</t>
    <rPh sb="34" eb="36">
      <t>キリア</t>
    </rPh>
    <rPh sb="37" eb="38">
      <t>マタ</t>
    </rPh>
    <rPh sb="39" eb="41">
      <t>キリス</t>
    </rPh>
    <rPh sb="44" eb="45">
      <t>ガク</t>
    </rPh>
    <phoneticPr fontId="3"/>
  </si>
  <si>
    <t>令和
17年</t>
    <rPh sb="0" eb="2">
      <t>レイワ</t>
    </rPh>
    <rPh sb="5" eb="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</si>
</sst>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円&quot;"/>
    <numFmt numFmtId="177" formatCode="#,##0&quot;円&quot;;\-#&quot;円&quot;\,##0&quot;円&quot;"/>
    <numFmt numFmtId="178" formatCode="[$-411]ggge&quot;年&quot;m&quot;月&quot;;@"/>
    <numFmt numFmtId="179" formatCode="#,##0&quot;円 &quot;"/>
    <numFmt numFmtId="180" formatCode="0&quot;月&quot;"/>
    <numFmt numFmtId="181" formatCode="[$-411]ge\.m\.d;@"/>
    <numFmt numFmtId="182" formatCode="0&quot;年&quot;"/>
    <numFmt numFmtId="183" formatCode="[$-411]ggge&quot;年&quot;m&quot;月&quot;d&quot;日&quot;;@"/>
    <numFmt numFmtId="184" formatCode="0&quot;回&quot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4"/>
      <color rgb="FF0000FF"/>
      <name val="UD デジタル 教科書体 N-B"/>
      <family val="1"/>
      <charset val="128"/>
    </font>
    <font>
      <sz val="12"/>
      <color rgb="FF0000FF"/>
      <name val="UD デジタル 教科書体 N-B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00FF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sz val="9"/>
      <color rgb="FF0000FF"/>
      <name val="UD デジタル 教科書体 N-B"/>
      <family val="1"/>
      <charset val="128"/>
    </font>
    <font>
      <b/>
      <sz val="9"/>
      <color theme="1"/>
      <name val="UD デジタル 教科書体 N-B"/>
      <family val="1"/>
      <charset val="128"/>
    </font>
    <font>
      <sz val="12"/>
      <color rgb="FF000000"/>
      <name val="UD デジタル 教科書体 N-B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UD デジタル 教科書体 N-B"/>
      <family val="1"/>
      <charset val="128"/>
    </font>
    <font>
      <b/>
      <u/>
      <sz val="11"/>
      <color theme="1"/>
      <name val="UD デジタル 教科書体 N-B"/>
      <family val="1"/>
      <charset val="128"/>
    </font>
    <font>
      <u/>
      <sz val="11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1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178" fontId="8" fillId="0" borderId="6" xfId="0" applyNumberFormat="1" applyFont="1" applyBorder="1" applyAlignment="1">
      <alignment horizontal="center" vertical="center" shrinkToFit="1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2" borderId="9" xfId="1" applyNumberFormat="1" applyFont="1" applyFill="1" applyBorder="1" applyAlignment="1" applyProtection="1">
      <alignment horizontal="center" vertical="center" wrapText="1"/>
      <protection locked="0"/>
    </xf>
    <xf numFmtId="178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80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0" fillId="4" borderId="12" xfId="0" applyFill="1" applyBorder="1">
      <alignment vertical="center"/>
    </xf>
    <xf numFmtId="179" fontId="6" fillId="4" borderId="13" xfId="0" applyNumberFormat="1" applyFont="1" applyFill="1" applyBorder="1" applyAlignment="1">
      <alignment horizontal="right" vertical="center"/>
    </xf>
    <xf numFmtId="180" fontId="6" fillId="4" borderId="13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0" fillId="4" borderId="13" xfId="0" applyFill="1" applyBorder="1">
      <alignment vertical="center"/>
    </xf>
    <xf numFmtId="0" fontId="13" fillId="4" borderId="14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left"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0" fillId="4" borderId="16" xfId="0" applyFill="1" applyBorder="1">
      <alignment vertical="center"/>
    </xf>
    <xf numFmtId="181" fontId="15" fillId="2" borderId="1" xfId="0" applyNumberFormat="1" applyFont="1" applyFill="1" applyBorder="1" applyAlignment="1">
      <alignment vertical="center" shrinkToFit="1"/>
    </xf>
    <xf numFmtId="0" fontId="6" fillId="4" borderId="15" xfId="0" applyFont="1" applyFill="1" applyBorder="1">
      <alignment vertical="center"/>
    </xf>
    <xf numFmtId="0" fontId="0" fillId="4" borderId="15" xfId="0" applyFill="1" applyBorder="1">
      <alignment vertical="center"/>
    </xf>
    <xf numFmtId="0" fontId="6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justify" vertical="center"/>
    </xf>
    <xf numFmtId="0" fontId="18" fillId="4" borderId="0" xfId="0" applyFont="1" applyFill="1">
      <alignment vertical="center"/>
    </xf>
    <xf numFmtId="0" fontId="19" fillId="4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/>
    </xf>
    <xf numFmtId="0" fontId="0" fillId="4" borderId="47" xfId="0" applyFill="1" applyBorder="1">
      <alignment vertical="center"/>
    </xf>
    <xf numFmtId="179" fontId="6" fillId="4" borderId="48" xfId="0" applyNumberFormat="1" applyFont="1" applyFill="1" applyBorder="1" applyAlignment="1">
      <alignment horizontal="right" vertical="center"/>
    </xf>
    <xf numFmtId="0" fontId="6" fillId="4" borderId="48" xfId="0" applyFont="1" applyFill="1" applyBorder="1" applyAlignment="1">
      <alignment horizontal="center" vertical="center" wrapText="1"/>
    </xf>
    <xf numFmtId="184" fontId="6" fillId="4" borderId="48" xfId="0" applyNumberFormat="1" applyFont="1" applyFill="1" applyBorder="1" applyAlignment="1">
      <alignment horizontal="center" vertical="center" wrapText="1"/>
    </xf>
    <xf numFmtId="0" fontId="0" fillId="4" borderId="49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184" fontId="6" fillId="0" borderId="0" xfId="0" applyNumberFormat="1" applyFont="1" applyAlignment="1">
      <alignment horizontal="center" vertical="center" wrapText="1"/>
    </xf>
    <xf numFmtId="0" fontId="0" fillId="5" borderId="0" xfId="0" applyFill="1">
      <alignment vertical="center"/>
    </xf>
    <xf numFmtId="0" fontId="0" fillId="0" borderId="24" xfId="0" applyBorder="1">
      <alignment vertical="center"/>
    </xf>
    <xf numFmtId="0" fontId="6" fillId="0" borderId="25" xfId="0" applyFont="1" applyBorder="1">
      <alignment vertical="center"/>
    </xf>
    <xf numFmtId="0" fontId="6" fillId="0" borderId="25" xfId="0" applyFont="1" applyBorder="1" applyAlignment="1">
      <alignment horizontal="justify"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0" fillId="0" borderId="20" xfId="0" applyBorder="1">
      <alignment vertical="center"/>
    </xf>
    <xf numFmtId="0" fontId="6" fillId="0" borderId="0" xfId="0" applyFont="1" applyAlignment="1">
      <alignment horizontal="justify" vertical="center"/>
    </xf>
    <xf numFmtId="0" fontId="0" fillId="0" borderId="53" xfId="0" applyBorder="1">
      <alignment vertical="center"/>
    </xf>
    <xf numFmtId="0" fontId="23" fillId="0" borderId="0" xfId="0" applyFont="1">
      <alignment vertical="center"/>
    </xf>
    <xf numFmtId="0" fontId="24" fillId="0" borderId="25" xfId="0" applyFont="1" applyBorder="1" applyAlignment="1">
      <alignment vertical="top"/>
    </xf>
    <xf numFmtId="0" fontId="5" fillId="0" borderId="20" xfId="0" applyFont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57" fontId="0" fillId="0" borderId="0" xfId="0" applyNumberForma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 applyProtection="1">
      <alignment horizontal="right" vertical="center"/>
      <protection locked="0"/>
    </xf>
    <xf numFmtId="177" fontId="8" fillId="2" borderId="6" xfId="0" applyNumberFormat="1" applyFont="1" applyFill="1" applyBorder="1" applyAlignment="1" applyProtection="1">
      <alignment horizontal="right" vertical="center"/>
      <protection locked="0"/>
    </xf>
    <xf numFmtId="177" fontId="8" fillId="2" borderId="8" xfId="0" applyNumberFormat="1" applyFont="1" applyFill="1" applyBorder="1" applyAlignment="1" applyProtection="1">
      <alignment horizontal="right" vertical="center"/>
      <protection locked="0"/>
    </xf>
    <xf numFmtId="177" fontId="8" fillId="2" borderId="9" xfId="0" applyNumberFormat="1" applyFont="1" applyFill="1" applyBorder="1" applyAlignment="1" applyProtection="1">
      <alignment horizontal="right" vertical="center"/>
      <protection locked="0"/>
    </xf>
    <xf numFmtId="176" fontId="8" fillId="2" borderId="6" xfId="0" applyNumberFormat="1" applyFont="1" applyFill="1" applyBorder="1" applyAlignment="1" applyProtection="1">
      <alignment horizontal="right" vertical="center"/>
      <protection locked="0"/>
    </xf>
    <xf numFmtId="176" fontId="8" fillId="2" borderId="9" xfId="0" applyNumberFormat="1" applyFont="1" applyFill="1" applyBorder="1" applyAlignment="1" applyProtection="1">
      <alignment horizontal="right" vertical="center"/>
      <protection locked="0"/>
    </xf>
    <xf numFmtId="176" fontId="8" fillId="0" borderId="6" xfId="0" applyNumberFormat="1" applyFont="1" applyBorder="1" applyAlignment="1">
      <alignment horizontal="right" vertical="center" shrinkToFit="1"/>
    </xf>
    <xf numFmtId="176" fontId="8" fillId="0" borderId="9" xfId="0" applyNumberFormat="1" applyFont="1" applyBorder="1" applyAlignment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38" fontId="8" fillId="2" borderId="9" xfId="1" applyFont="1" applyFill="1" applyBorder="1" applyAlignment="1" applyProtection="1">
      <alignment horizontal="center" vertical="center"/>
      <protection locked="0"/>
    </xf>
    <xf numFmtId="38" fontId="8" fillId="2" borderId="11" xfId="1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179" fontId="6" fillId="4" borderId="21" xfId="0" applyNumberFormat="1" applyFont="1" applyFill="1" applyBorder="1" applyAlignment="1">
      <alignment horizontal="center" vertical="center"/>
    </xf>
    <xf numFmtId="179" fontId="6" fillId="4" borderId="22" xfId="0" applyNumberFormat="1" applyFont="1" applyFill="1" applyBorder="1" applyAlignment="1">
      <alignment horizontal="center" vertical="center"/>
    </xf>
    <xf numFmtId="179" fontId="6" fillId="4" borderId="23" xfId="0" applyNumberFormat="1" applyFont="1" applyFill="1" applyBorder="1" applyAlignment="1">
      <alignment horizontal="center" vertical="center"/>
    </xf>
    <xf numFmtId="182" fontId="6" fillId="4" borderId="21" xfId="0" applyNumberFormat="1" applyFont="1" applyFill="1" applyBorder="1" applyAlignment="1">
      <alignment horizontal="center" vertical="center"/>
    </xf>
    <xf numFmtId="182" fontId="6" fillId="4" borderId="22" xfId="0" applyNumberFormat="1" applyFont="1" applyFill="1" applyBorder="1" applyAlignment="1">
      <alignment horizontal="center" vertical="center"/>
    </xf>
    <xf numFmtId="182" fontId="6" fillId="4" borderId="23" xfId="0" applyNumberFormat="1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 wrapText="1"/>
    </xf>
    <xf numFmtId="178" fontId="6" fillId="4" borderId="21" xfId="0" applyNumberFormat="1" applyFont="1" applyFill="1" applyBorder="1" applyAlignment="1">
      <alignment horizontal="center" vertical="center" shrinkToFit="1"/>
    </xf>
    <xf numFmtId="178" fontId="6" fillId="4" borderId="22" xfId="0" applyNumberFormat="1" applyFont="1" applyFill="1" applyBorder="1" applyAlignment="1">
      <alignment horizontal="center" vertical="center" shrinkToFit="1"/>
    </xf>
    <xf numFmtId="178" fontId="6" fillId="4" borderId="23" xfId="0" applyNumberFormat="1" applyFont="1" applyFill="1" applyBorder="1" applyAlignment="1">
      <alignment horizontal="center" vertical="center" shrinkToFi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183" fontId="6" fillId="4" borderId="21" xfId="0" applyNumberFormat="1" applyFont="1" applyFill="1" applyBorder="1" applyAlignment="1">
      <alignment horizontal="center" vertical="center" shrinkToFit="1"/>
    </xf>
    <xf numFmtId="183" fontId="6" fillId="4" borderId="22" xfId="0" applyNumberFormat="1" applyFont="1" applyFill="1" applyBorder="1" applyAlignment="1">
      <alignment horizontal="center" vertical="center" shrinkToFit="1"/>
    </xf>
    <xf numFmtId="183" fontId="6" fillId="4" borderId="23" xfId="0" applyNumberFormat="1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34" xfId="0" applyFont="1" applyFill="1" applyBorder="1" applyAlignment="1">
      <alignment horizontal="left" vertical="center" wrapText="1" indent="1"/>
    </xf>
    <xf numFmtId="0" fontId="6" fillId="4" borderId="35" xfId="0" applyFont="1" applyFill="1" applyBorder="1" applyAlignment="1">
      <alignment horizontal="left" vertical="center" wrapText="1" indent="1"/>
    </xf>
    <xf numFmtId="0" fontId="19" fillId="4" borderId="35" xfId="0" applyFont="1" applyFill="1" applyBorder="1" applyAlignment="1">
      <alignment horizontal="left" vertical="center" wrapText="1" indent="1"/>
    </xf>
    <xf numFmtId="0" fontId="19" fillId="4" borderId="36" xfId="0" applyFont="1" applyFill="1" applyBorder="1" applyAlignment="1">
      <alignment horizontal="left" vertical="center" wrapText="1" indent="1"/>
    </xf>
    <xf numFmtId="184" fontId="6" fillId="4" borderId="37" xfId="0" applyNumberFormat="1" applyFont="1" applyFill="1" applyBorder="1" applyAlignment="1">
      <alignment horizontal="center" vertical="center" wrapText="1"/>
    </xf>
    <xf numFmtId="184" fontId="6" fillId="4" borderId="35" xfId="0" applyNumberFormat="1" applyFont="1" applyFill="1" applyBorder="1" applyAlignment="1">
      <alignment horizontal="center" vertical="center" wrapText="1"/>
    </xf>
    <xf numFmtId="184" fontId="6" fillId="4" borderId="38" xfId="0" applyNumberFormat="1" applyFont="1" applyFill="1" applyBorder="1" applyAlignment="1">
      <alignment horizontal="center" vertical="center" wrapText="1"/>
    </xf>
    <xf numFmtId="184" fontId="6" fillId="4" borderId="42" xfId="0" applyNumberFormat="1" applyFont="1" applyFill="1" applyBorder="1" applyAlignment="1">
      <alignment horizontal="center" vertical="center" wrapText="1"/>
    </xf>
    <xf numFmtId="184" fontId="6" fillId="4" borderId="40" xfId="0" applyNumberFormat="1" applyFont="1" applyFill="1" applyBorder="1" applyAlignment="1">
      <alignment horizontal="center" vertical="center" wrapText="1"/>
    </xf>
    <xf numFmtId="184" fontId="6" fillId="4" borderId="43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left" vertical="center" wrapText="1" indent="1"/>
    </xf>
    <xf numFmtId="0" fontId="6" fillId="4" borderId="40" xfId="0" applyFont="1" applyFill="1" applyBorder="1" applyAlignment="1">
      <alignment horizontal="left" vertical="center" wrapText="1" indent="1"/>
    </xf>
    <xf numFmtId="0" fontId="6" fillId="4" borderId="41" xfId="0" applyFont="1" applyFill="1" applyBorder="1" applyAlignment="1">
      <alignment horizontal="left" vertical="center" wrapText="1" inden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179" fontId="6" fillId="4" borderId="8" xfId="0" applyNumberFormat="1" applyFont="1" applyFill="1" applyBorder="1" applyAlignment="1">
      <alignment horizontal="center" vertical="center"/>
    </xf>
    <xf numFmtId="179" fontId="6" fillId="4" borderId="9" xfId="0" applyNumberFormat="1" applyFont="1" applyFill="1" applyBorder="1" applyAlignment="1">
      <alignment horizontal="center" vertical="center"/>
    </xf>
    <xf numFmtId="179" fontId="6" fillId="4" borderId="11" xfId="0" applyNumberFormat="1" applyFont="1" applyFill="1" applyBorder="1" applyAlignment="1">
      <alignment horizontal="center" vertical="center"/>
    </xf>
    <xf numFmtId="184" fontId="6" fillId="4" borderId="8" xfId="0" applyNumberFormat="1" applyFont="1" applyFill="1" applyBorder="1" applyAlignment="1">
      <alignment horizontal="center" vertical="center" wrapText="1"/>
    </xf>
    <xf numFmtId="184" fontId="6" fillId="4" borderId="9" xfId="0" applyNumberFormat="1" applyFont="1" applyFill="1" applyBorder="1" applyAlignment="1">
      <alignment horizontal="center" vertical="center" wrapText="1"/>
    </xf>
    <xf numFmtId="184" fontId="6" fillId="4" borderId="11" xfId="0" applyNumberFormat="1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left" vertical="center"/>
    </xf>
    <xf numFmtId="0" fontId="4" fillId="5" borderId="51" xfId="0" applyFont="1" applyFill="1" applyBorder="1" applyAlignment="1">
      <alignment horizontal="left" vertical="center"/>
    </xf>
    <xf numFmtId="0" fontId="4" fillId="5" borderId="52" xfId="0" applyFont="1" applyFill="1" applyBorder="1" applyAlignment="1">
      <alignment horizontal="left" vertical="center"/>
    </xf>
    <xf numFmtId="0" fontId="6" fillId="5" borderId="44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179" fontId="22" fillId="0" borderId="8" xfId="0" applyNumberFormat="1" applyFont="1" applyBorder="1" applyAlignment="1">
      <alignment horizontal="center" vertical="center"/>
    </xf>
    <xf numFmtId="179" fontId="22" fillId="0" borderId="9" xfId="0" applyNumberFormat="1" applyFont="1" applyBorder="1" applyAlignment="1">
      <alignment horizontal="center" vertical="center"/>
    </xf>
    <xf numFmtId="179" fontId="22" fillId="0" borderId="11" xfId="0" applyNumberFormat="1" applyFont="1" applyBorder="1" applyAlignment="1">
      <alignment horizontal="center" vertical="center"/>
    </xf>
    <xf numFmtId="179" fontId="22" fillId="0" borderId="21" xfId="0" applyNumberFormat="1" applyFont="1" applyBorder="1" applyAlignment="1">
      <alignment horizontal="center" vertical="center"/>
    </xf>
    <xf numFmtId="179" fontId="22" fillId="0" borderId="22" xfId="0" applyNumberFormat="1" applyFont="1" applyBorder="1" applyAlignment="1">
      <alignment horizontal="center" vertical="center"/>
    </xf>
    <xf numFmtId="179" fontId="22" fillId="0" borderId="23" xfId="0" applyNumberFormat="1" applyFont="1" applyBorder="1" applyAlignment="1">
      <alignment horizontal="center" vertical="center"/>
    </xf>
    <xf numFmtId="184" fontId="22" fillId="0" borderId="8" xfId="0" applyNumberFormat="1" applyFont="1" applyBorder="1" applyAlignment="1">
      <alignment horizontal="center" vertical="center" wrapText="1"/>
    </xf>
    <xf numFmtId="184" fontId="22" fillId="0" borderId="9" xfId="0" applyNumberFormat="1" applyFont="1" applyBorder="1" applyAlignment="1">
      <alignment horizontal="center" vertical="center" wrapText="1"/>
    </xf>
    <xf numFmtId="184" fontId="22" fillId="0" borderId="11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 wrapText="1" shrinkToFit="1"/>
    </xf>
    <xf numFmtId="0" fontId="6" fillId="5" borderId="45" xfId="0" applyFont="1" applyFill="1" applyBorder="1" applyAlignment="1">
      <alignment horizontal="center" vertical="center" shrinkToFit="1"/>
    </xf>
    <xf numFmtId="0" fontId="6" fillId="5" borderId="46" xfId="0" applyFont="1" applyFill="1" applyBorder="1" applyAlignment="1">
      <alignment horizontal="center" vertical="center" shrinkToFit="1"/>
    </xf>
    <xf numFmtId="0" fontId="25" fillId="5" borderId="44" xfId="0" applyFont="1" applyFill="1" applyBorder="1" applyAlignment="1">
      <alignment horizontal="center" vertical="center" wrapText="1"/>
    </xf>
    <xf numFmtId="0" fontId="25" fillId="5" borderId="45" xfId="0" applyFont="1" applyFill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center" vertical="center" wrapText="1"/>
    </xf>
    <xf numFmtId="179" fontId="26" fillId="0" borderId="21" xfId="0" applyNumberFormat="1" applyFont="1" applyBorder="1" applyAlignment="1">
      <alignment horizontal="center" vertical="center"/>
    </xf>
    <xf numFmtId="179" fontId="26" fillId="0" borderId="22" xfId="0" applyNumberFormat="1" applyFont="1" applyBorder="1" applyAlignment="1">
      <alignment horizontal="center" vertical="center"/>
    </xf>
    <xf numFmtId="179" fontId="26" fillId="0" borderId="23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178" fontId="26" fillId="0" borderId="21" xfId="0" applyNumberFormat="1" applyFont="1" applyBorder="1" applyAlignment="1">
      <alignment horizontal="right" vertical="center" shrinkToFit="1"/>
    </xf>
    <xf numFmtId="178" fontId="26" fillId="0" borderId="22" xfId="0" applyNumberFormat="1" applyFont="1" applyBorder="1" applyAlignment="1">
      <alignment horizontal="right" vertical="center" shrinkToFit="1"/>
    </xf>
    <xf numFmtId="178" fontId="26" fillId="0" borderId="22" xfId="0" applyNumberFormat="1" applyFont="1" applyBorder="1" applyAlignment="1">
      <alignment horizontal="left" vertical="center" shrinkToFit="1"/>
    </xf>
    <xf numFmtId="178" fontId="26" fillId="0" borderId="23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5">
    <dxf>
      <numFmt numFmtId="185" formatCode="General&quot;年&quot;"/>
    </dxf>
    <dxf>
      <numFmt numFmtId="176" formatCode="#,##0&quot;円&quot;"/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37</xdr:row>
      <xdr:rowOff>209550</xdr:rowOff>
    </xdr:from>
    <xdr:to>
      <xdr:col>4</xdr:col>
      <xdr:colOff>238125</xdr:colOff>
      <xdr:row>38</xdr:row>
      <xdr:rowOff>276860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DFD10118-5CA6-4116-A5D1-2BFD08F90D0A}"/>
            </a:ext>
          </a:extLst>
        </xdr:cNvPr>
        <xdr:cNvSpPr/>
      </xdr:nvSpPr>
      <xdr:spPr>
        <a:xfrm>
          <a:off x="733425" y="10401300"/>
          <a:ext cx="647700" cy="41973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123825</xdr:colOff>
      <xdr:row>37</xdr:row>
      <xdr:rowOff>209550</xdr:rowOff>
    </xdr:from>
    <xdr:to>
      <xdr:col>4</xdr:col>
      <xdr:colOff>238125</xdr:colOff>
      <xdr:row>38</xdr:row>
      <xdr:rowOff>276860</xdr:rowOff>
    </xdr:to>
    <xdr:sp macro="" textlink="">
      <xdr:nvSpPr>
        <xdr:cNvPr id="3" name="右矢印 1">
          <a:extLst>
            <a:ext uri="{FF2B5EF4-FFF2-40B4-BE49-F238E27FC236}">
              <a16:creationId xmlns:a16="http://schemas.microsoft.com/office/drawing/2014/main" id="{3294142A-5F34-49AD-AC5A-A39E1F16B593}"/>
            </a:ext>
          </a:extLst>
        </xdr:cNvPr>
        <xdr:cNvSpPr/>
      </xdr:nvSpPr>
      <xdr:spPr>
        <a:xfrm>
          <a:off x="733425" y="10401300"/>
          <a:ext cx="647700" cy="41973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23</xdr:col>
      <xdr:colOff>22413</xdr:colOff>
      <xdr:row>0</xdr:row>
      <xdr:rowOff>0</xdr:rowOff>
    </xdr:from>
    <xdr:to>
      <xdr:col>46</xdr:col>
      <xdr:colOff>70038</xdr:colOff>
      <xdr:row>43</xdr:row>
      <xdr:rowOff>182655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B924CB4-0219-A082-7E89-449DE2EC4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4295" y="0"/>
          <a:ext cx="12161184" cy="12408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283B-EE3B-4F97-8059-0206BFEDA49C}">
  <dimension ref="C2:Y64"/>
  <sheetViews>
    <sheetView tabSelected="1" view="pageBreakPreview" zoomScale="85" zoomScaleNormal="100" zoomScaleSheetLayoutView="85" workbookViewId="0">
      <selection activeCell="K8" sqref="K8"/>
    </sheetView>
  </sheetViews>
  <sheetFormatPr defaultColWidth="6.875" defaultRowHeight="18.75" outlineLevelCol="1" x14ac:dyDescent="0.4"/>
  <cols>
    <col min="1" max="1" width="2.875" customWidth="1"/>
    <col min="2" max="2" width="3.625" customWidth="1"/>
    <col min="3" max="3" width="1.5" customWidth="1"/>
    <col min="4" max="5" width="7" customWidth="1"/>
    <col min="6" max="6" width="7.75" customWidth="1"/>
    <col min="7" max="7" width="8.75" customWidth="1"/>
    <col min="8" max="8" width="7" customWidth="1"/>
    <col min="9" max="9" width="8" customWidth="1"/>
    <col min="10" max="11" width="7.875" customWidth="1"/>
    <col min="12" max="14" width="7" customWidth="1"/>
    <col min="15" max="15" width="7.75" customWidth="1"/>
    <col min="16" max="16" width="9.75" customWidth="1"/>
    <col min="17" max="17" width="3.5" customWidth="1"/>
    <col min="18" max="18" width="9" customWidth="1"/>
    <col min="21" max="23" width="14.125" hidden="1" customWidth="1" outlineLevel="1"/>
    <col min="24" max="24" width="6.875" collapsed="1"/>
  </cols>
  <sheetData>
    <row r="2" spans="3:25" ht="18.75" customHeight="1" x14ac:dyDescent="0.4"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3:25" x14ac:dyDescent="0.4">
      <c r="D3" s="1" t="s">
        <v>1</v>
      </c>
      <c r="F3" s="2"/>
      <c r="G3" s="3" t="s">
        <v>2</v>
      </c>
    </row>
    <row r="4" spans="3:25" ht="7.5" customHeight="1" thickBot="1" x14ac:dyDescent="0.45">
      <c r="D4" s="4"/>
    </row>
    <row r="5" spans="3:25" ht="31.5" customHeight="1" thickBot="1" x14ac:dyDescent="0.45">
      <c r="C5" s="64" t="s">
        <v>3</v>
      </c>
      <c r="D5" s="65"/>
      <c r="E5" s="65"/>
      <c r="F5" s="65" t="s">
        <v>4</v>
      </c>
      <c r="G5" s="65"/>
      <c r="H5" s="65" t="s">
        <v>5</v>
      </c>
      <c r="I5" s="65"/>
      <c r="J5" s="66" t="s">
        <v>6</v>
      </c>
      <c r="K5" s="66"/>
      <c r="L5" s="65" t="s">
        <v>7</v>
      </c>
      <c r="M5" s="65"/>
      <c r="N5" s="65" t="s">
        <v>8</v>
      </c>
      <c r="O5" s="65"/>
      <c r="P5" s="67"/>
      <c r="Y5" s="5"/>
    </row>
    <row r="6" spans="3:25" ht="39" customHeight="1" x14ac:dyDescent="0.4">
      <c r="C6" s="68"/>
      <c r="D6" s="69"/>
      <c r="E6" s="69"/>
      <c r="F6" s="72"/>
      <c r="G6" s="72"/>
      <c r="H6" s="74">
        <f>SUM(C6:G7)</f>
        <v>0</v>
      </c>
      <c r="I6" s="74"/>
      <c r="J6" s="6" t="s">
        <v>9</v>
      </c>
      <c r="K6" s="6" t="s">
        <v>10</v>
      </c>
      <c r="L6" s="76"/>
      <c r="M6" s="76"/>
      <c r="N6" s="78"/>
      <c r="O6" s="78"/>
      <c r="P6" s="79"/>
      <c r="U6" s="7" t="s">
        <v>11</v>
      </c>
      <c r="V6" s="7">
        <f>IF(N6=U6,1,IF(N6=U7,2,3))</f>
        <v>3</v>
      </c>
      <c r="W6" s="7"/>
      <c r="Y6" s="8"/>
    </row>
    <row r="7" spans="3:25" ht="39" customHeight="1" thickBot="1" x14ac:dyDescent="0.45">
      <c r="C7" s="70"/>
      <c r="D7" s="71"/>
      <c r="E7" s="71"/>
      <c r="F7" s="73"/>
      <c r="G7" s="73"/>
      <c r="H7" s="75"/>
      <c r="I7" s="75"/>
      <c r="J7" s="9"/>
      <c r="K7" s="10"/>
      <c r="L7" s="77"/>
      <c r="M7" s="77"/>
      <c r="N7" s="80"/>
      <c r="O7" s="80"/>
      <c r="P7" s="81"/>
      <c r="Q7" s="11"/>
      <c r="U7" s="12" t="s">
        <v>12</v>
      </c>
      <c r="V7" s="7"/>
      <c r="W7" s="7"/>
      <c r="Y7" s="5"/>
    </row>
    <row r="8" spans="3:25" ht="23.25" customHeight="1" x14ac:dyDescent="0.4">
      <c r="D8" s="11"/>
      <c r="E8" s="11"/>
      <c r="F8" s="13"/>
      <c r="G8" s="14"/>
      <c r="I8" s="14"/>
      <c r="J8" s="14"/>
      <c r="K8" s="14"/>
      <c r="L8" s="14"/>
      <c r="M8" s="14"/>
      <c r="O8" s="14"/>
      <c r="P8" s="15" t="str">
        <f>IF(V6=3,"希望年数は"&amp;ROUNDDOWN(D13/H13,0)&amp;"年以内で入力してください↑",IF(AND(V6=1,N7&lt;&gt;""),"※上欄に入力しないでください。↑",IF(AND(V6=2,OR(MOD(N7,50)&gt;=1,N7&lt;L29)),"※希望額は"&amp;TEXT(L29,"0,000")&amp;"円以上(50円単位)で入力してください。↑","")))</f>
        <v>希望年数は0年以内で入力してください↑</v>
      </c>
      <c r="Q8" s="14"/>
      <c r="U8" s="12" t="s">
        <v>13</v>
      </c>
      <c r="V8" s="7"/>
      <c r="W8" s="7"/>
    </row>
    <row r="9" spans="3:25" ht="13.5" customHeight="1" x14ac:dyDescent="0.4">
      <c r="C9" s="16"/>
      <c r="D9" s="17"/>
      <c r="E9" s="17"/>
      <c r="F9" s="18"/>
      <c r="G9" s="19"/>
      <c r="H9" s="19"/>
      <c r="I9" s="19"/>
      <c r="J9" s="19"/>
      <c r="K9" s="19"/>
      <c r="L9" s="19"/>
      <c r="M9" s="19"/>
      <c r="N9" s="20"/>
      <c r="O9" s="19"/>
      <c r="P9" s="21"/>
      <c r="Q9" s="14"/>
      <c r="U9" s="7"/>
      <c r="V9" s="7"/>
      <c r="W9" s="7"/>
    </row>
    <row r="10" spans="3:25" ht="19.5" customHeight="1" x14ac:dyDescent="0.4">
      <c r="C10" s="22" t="s">
        <v>14</v>
      </c>
      <c r="D10" s="23"/>
      <c r="E10" s="24"/>
      <c r="F10" s="24"/>
      <c r="G10" s="25" t="s">
        <v>15</v>
      </c>
      <c r="H10" s="23"/>
      <c r="I10" s="23"/>
      <c r="J10" s="23"/>
      <c r="K10" s="23"/>
      <c r="L10" s="23"/>
      <c r="M10" s="23"/>
      <c r="N10" s="23"/>
      <c r="O10" s="23"/>
      <c r="P10" s="26"/>
      <c r="U10" s="27" t="e">
        <f>EOMONTH(DATEVALUE(VLOOKUP(J7,U11:V19,2,0)&amp;"年"&amp;K7&amp;1&amp;"日"),0)</f>
        <v>#N/A</v>
      </c>
      <c r="V10" s="7"/>
      <c r="W10" s="7"/>
    </row>
    <row r="11" spans="3:25" ht="20.100000000000001" customHeight="1" thickBot="1" x14ac:dyDescent="0.45">
      <c r="C11" s="28" t="s">
        <v>16</v>
      </c>
      <c r="D11" s="23"/>
      <c r="E11" s="24"/>
      <c r="F11" s="24"/>
      <c r="G11" s="24"/>
      <c r="H11" s="23"/>
      <c r="I11" s="23"/>
      <c r="J11" s="23"/>
      <c r="K11" s="23"/>
      <c r="L11" s="23"/>
      <c r="M11" s="23"/>
      <c r="N11" s="23"/>
      <c r="O11" s="23"/>
      <c r="P11" s="26"/>
      <c r="U11" s="12" t="s">
        <v>33</v>
      </c>
      <c r="V11" s="7">
        <v>2025</v>
      </c>
      <c r="W11" s="7" t="s">
        <v>17</v>
      </c>
    </row>
    <row r="12" spans="3:25" ht="27.95" customHeight="1" x14ac:dyDescent="0.4">
      <c r="C12" s="29"/>
      <c r="D12" s="82" t="s">
        <v>18</v>
      </c>
      <c r="E12" s="83"/>
      <c r="F12" s="84"/>
      <c r="G12" s="30"/>
      <c r="H12" s="82" t="s">
        <v>19</v>
      </c>
      <c r="I12" s="83"/>
      <c r="J12" s="84"/>
      <c r="K12" s="31"/>
      <c r="L12" s="82" t="s">
        <v>20</v>
      </c>
      <c r="M12" s="83"/>
      <c r="N12" s="84"/>
      <c r="O12" s="85"/>
      <c r="P12" s="86"/>
      <c r="U12" s="12" t="s">
        <v>35</v>
      </c>
      <c r="V12" s="7">
        <v>2026</v>
      </c>
      <c r="W12" s="7" t="s">
        <v>21</v>
      </c>
    </row>
    <row r="13" spans="3:25" ht="27.95" customHeight="1" thickBot="1" x14ac:dyDescent="0.45">
      <c r="C13" s="29"/>
      <c r="D13" s="87">
        <f>H6</f>
        <v>0</v>
      </c>
      <c r="E13" s="88"/>
      <c r="F13" s="89"/>
      <c r="G13" s="31" t="s">
        <v>22</v>
      </c>
      <c r="H13" s="87">
        <f>IF(D13&lt;=200000,30000,IF(AND(200000&lt;D13,D13&lt;=400000),40000,IF(AND(400000&lt;D13,D13&lt;=500000),50000,IF(AND(500000&lt;D13,D13&lt;=600000),60000,IF(AND(600000&lt;D13,D13&lt;=700000),70000,IF(700000&lt;D13,D13/10))))))</f>
        <v>30000</v>
      </c>
      <c r="I13" s="88"/>
      <c r="J13" s="89"/>
      <c r="K13" s="31" t="s">
        <v>23</v>
      </c>
      <c r="L13" s="90">
        <f>IF(L6="一括償還","1回",ROUNDDOWN(D13/H13,0))</f>
        <v>0</v>
      </c>
      <c r="M13" s="91"/>
      <c r="N13" s="92"/>
      <c r="O13" s="93" t="s">
        <v>24</v>
      </c>
      <c r="P13" s="94"/>
      <c r="U13" s="12" t="s">
        <v>38</v>
      </c>
      <c r="V13" s="7">
        <v>2027</v>
      </c>
      <c r="W13" s="7" t="s">
        <v>25</v>
      </c>
    </row>
    <row r="14" spans="3:25" ht="9" customHeight="1" thickBot="1" x14ac:dyDescent="0.45">
      <c r="C14" s="29"/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23"/>
      <c r="P14" s="26"/>
      <c r="U14" s="12" t="s">
        <v>40</v>
      </c>
      <c r="V14" s="7">
        <v>2028</v>
      </c>
      <c r="W14" s="7" t="s">
        <v>26</v>
      </c>
    </row>
    <row r="15" spans="3:25" ht="27.95" customHeight="1" x14ac:dyDescent="0.4">
      <c r="C15" s="29"/>
      <c r="D15" s="82" t="s">
        <v>27</v>
      </c>
      <c r="E15" s="83"/>
      <c r="F15" s="84"/>
      <c r="G15" s="30"/>
      <c r="H15" s="82" t="s">
        <v>28</v>
      </c>
      <c r="I15" s="83"/>
      <c r="J15" s="84"/>
      <c r="K15" s="33"/>
      <c r="L15" s="82" t="s">
        <v>29</v>
      </c>
      <c r="M15" s="83"/>
      <c r="N15" s="84"/>
      <c r="O15" s="23"/>
      <c r="P15" s="26"/>
      <c r="U15" s="12" t="s">
        <v>59</v>
      </c>
      <c r="V15" s="7">
        <v>2029</v>
      </c>
      <c r="W15" s="7" t="s">
        <v>30</v>
      </c>
    </row>
    <row r="16" spans="3:25" ht="27.95" customHeight="1" thickBot="1" x14ac:dyDescent="0.45">
      <c r="C16" s="29"/>
      <c r="D16" s="95" t="e">
        <f>EOMONTH(U10,0)+1</f>
        <v>#N/A</v>
      </c>
      <c r="E16" s="96"/>
      <c r="F16" s="97"/>
      <c r="G16" s="31" t="s">
        <v>31</v>
      </c>
      <c r="H16" s="98" t="s">
        <v>32</v>
      </c>
      <c r="I16" s="99"/>
      <c r="J16" s="100"/>
      <c r="K16" s="31" t="s">
        <v>23</v>
      </c>
      <c r="L16" s="95" t="e">
        <f>EDATE(D16,6)</f>
        <v>#N/A</v>
      </c>
      <c r="M16" s="96"/>
      <c r="N16" s="97"/>
      <c r="O16" s="23"/>
      <c r="P16" s="26"/>
      <c r="U16" s="12" t="s">
        <v>60</v>
      </c>
      <c r="V16" s="7">
        <v>2030</v>
      </c>
      <c r="W16" s="7" t="s">
        <v>34</v>
      </c>
    </row>
    <row r="17" spans="3:23" ht="7.9" customHeight="1" thickBot="1" x14ac:dyDescent="0.45">
      <c r="C17" s="29"/>
      <c r="D17" s="34"/>
      <c r="E17" s="34"/>
      <c r="F17" s="33"/>
      <c r="G17" s="33"/>
      <c r="H17" s="33"/>
      <c r="I17" s="33"/>
      <c r="J17" s="33"/>
      <c r="K17" s="33"/>
      <c r="L17" s="33"/>
      <c r="M17" s="33"/>
      <c r="N17" s="33"/>
      <c r="O17" s="23"/>
      <c r="P17" s="26"/>
      <c r="U17" s="12" t="s">
        <v>61</v>
      </c>
      <c r="V17" s="7">
        <v>2031</v>
      </c>
      <c r="W17" s="7" t="s">
        <v>36</v>
      </c>
    </row>
    <row r="18" spans="3:23" ht="27.95" customHeight="1" x14ac:dyDescent="0.4">
      <c r="C18" s="29"/>
      <c r="D18" s="82" t="s">
        <v>29</v>
      </c>
      <c r="E18" s="83"/>
      <c r="F18" s="84"/>
      <c r="G18" s="33"/>
      <c r="H18" s="82" t="s">
        <v>20</v>
      </c>
      <c r="I18" s="83"/>
      <c r="J18" s="84"/>
      <c r="K18" s="33"/>
      <c r="L18" s="82" t="s">
        <v>37</v>
      </c>
      <c r="M18" s="83"/>
      <c r="N18" s="84"/>
      <c r="O18" s="23"/>
      <c r="P18" s="26"/>
      <c r="U18" s="12" t="s">
        <v>62</v>
      </c>
      <c r="V18" s="7">
        <v>2032</v>
      </c>
      <c r="W18" s="7" t="s">
        <v>39</v>
      </c>
    </row>
    <row r="19" spans="3:23" ht="27.95" customHeight="1" thickBot="1" x14ac:dyDescent="0.45">
      <c r="C19" s="29"/>
      <c r="D19" s="95" t="e">
        <f>L16</f>
        <v>#N/A</v>
      </c>
      <c r="E19" s="96"/>
      <c r="F19" s="97"/>
      <c r="G19" s="31" t="s">
        <v>31</v>
      </c>
      <c r="H19" s="90">
        <f>L13</f>
        <v>0</v>
      </c>
      <c r="I19" s="91"/>
      <c r="J19" s="92"/>
      <c r="K19" s="31" t="s">
        <v>23</v>
      </c>
      <c r="L19" s="101" t="e">
        <f>IF(L6="一括償還",EOMONTH(D19,0),EDATE(D19,H19*12)-1)</f>
        <v>#N/A</v>
      </c>
      <c r="M19" s="102"/>
      <c r="N19" s="103"/>
      <c r="O19" s="23"/>
      <c r="P19" s="26"/>
      <c r="U19" s="12" t="s">
        <v>63</v>
      </c>
      <c r="V19" s="7">
        <v>2033</v>
      </c>
      <c r="W19" s="7" t="s">
        <v>41</v>
      </c>
    </row>
    <row r="20" spans="3:23" ht="20.100000000000001" customHeight="1" x14ac:dyDescent="0.4">
      <c r="C20" s="29"/>
      <c r="D20" s="35"/>
      <c r="E20" s="35"/>
      <c r="F20" s="23"/>
      <c r="G20" s="23"/>
      <c r="H20" s="23"/>
      <c r="I20" s="23"/>
      <c r="J20" s="23"/>
      <c r="K20" s="23"/>
      <c r="L20" s="36" t="s">
        <v>42</v>
      </c>
      <c r="M20" s="23"/>
      <c r="N20" s="36"/>
      <c r="O20" s="23"/>
      <c r="P20" s="26"/>
      <c r="U20" s="12" t="s">
        <v>64</v>
      </c>
      <c r="V20" s="7">
        <v>2034</v>
      </c>
      <c r="W20" s="7" t="s">
        <v>43</v>
      </c>
    </row>
    <row r="21" spans="3:23" ht="20.100000000000001" customHeight="1" thickBot="1" x14ac:dyDescent="0.45">
      <c r="C21" s="28" t="s">
        <v>44</v>
      </c>
      <c r="D21" s="23"/>
      <c r="E21" s="24"/>
      <c r="F21" s="24"/>
      <c r="G21" s="23"/>
      <c r="H21" s="23"/>
      <c r="I21" s="23"/>
      <c r="J21" s="23"/>
      <c r="K21" s="23"/>
      <c r="L21" s="23"/>
      <c r="M21" s="23"/>
      <c r="N21" s="23"/>
      <c r="O21" s="23"/>
      <c r="P21" s="26"/>
      <c r="U21" s="12" t="s">
        <v>68</v>
      </c>
      <c r="V21" s="7">
        <v>2035</v>
      </c>
      <c r="W21" s="7" t="s">
        <v>45</v>
      </c>
    </row>
    <row r="22" spans="3:23" ht="20.100000000000001" customHeight="1" x14ac:dyDescent="0.4">
      <c r="C22" s="29"/>
      <c r="D22" s="104" t="s">
        <v>7</v>
      </c>
      <c r="E22" s="105"/>
      <c r="F22" s="105"/>
      <c r="G22" s="105"/>
      <c r="H22" s="105"/>
      <c r="I22" s="105"/>
      <c r="J22" s="105"/>
      <c r="K22" s="106"/>
      <c r="L22" s="107" t="s">
        <v>46</v>
      </c>
      <c r="M22" s="105"/>
      <c r="N22" s="105"/>
      <c r="O22" s="108"/>
      <c r="P22" s="26"/>
      <c r="U22" s="12"/>
      <c r="V22" s="7"/>
      <c r="W22" s="7" t="s">
        <v>47</v>
      </c>
    </row>
    <row r="23" spans="3:23" ht="16.5" customHeight="1" x14ac:dyDescent="0.4">
      <c r="C23" s="29"/>
      <c r="D23" s="109" t="s">
        <v>48</v>
      </c>
      <c r="E23" s="110"/>
      <c r="F23" s="110"/>
      <c r="G23" s="110"/>
      <c r="H23" s="110"/>
      <c r="I23" s="110"/>
      <c r="J23" s="110"/>
      <c r="K23" s="111"/>
      <c r="L23" s="112" t="s">
        <v>49</v>
      </c>
      <c r="M23" s="113"/>
      <c r="N23" s="113"/>
      <c r="O23" s="114"/>
      <c r="P23" s="26"/>
      <c r="U23" s="61"/>
    </row>
    <row r="24" spans="3:23" ht="22.5" customHeight="1" x14ac:dyDescent="0.4">
      <c r="C24" s="29"/>
      <c r="D24" s="115" t="str">
        <f>IF(L6="月賦","☑ 月賦（年12回）","□ 月賦（年12回）")</f>
        <v>□ 月賦（年12回）</v>
      </c>
      <c r="E24" s="116"/>
      <c r="F24" s="116"/>
      <c r="G24" s="116"/>
      <c r="H24" s="117" t="str">
        <f>IF(L6="半年賦","☑ 半年賦（年２回）","□ 半年賦（年２回）")</f>
        <v>□ 半年賦（年２回）</v>
      </c>
      <c r="I24" s="117"/>
      <c r="J24" s="117"/>
      <c r="K24" s="118"/>
      <c r="L24" s="119">
        <f>IF(L6="一括償還",1,L13*IF(L6="月賦",12,IF(L6="半年賦",2,1)))</f>
        <v>0</v>
      </c>
      <c r="M24" s="120"/>
      <c r="N24" s="120"/>
      <c r="O24" s="121"/>
      <c r="P24" s="26"/>
      <c r="U24" s="61"/>
    </row>
    <row r="25" spans="3:23" ht="22.5" customHeight="1" thickBot="1" x14ac:dyDescent="0.45">
      <c r="C25" s="29"/>
      <c r="D25" s="125" t="str">
        <f>IF(L6="年賦","☑ 年賦（年１回）","□ 年賦（年１回）")</f>
        <v>□ 年賦（年１回）</v>
      </c>
      <c r="E25" s="126"/>
      <c r="F25" s="126"/>
      <c r="G25" s="126"/>
      <c r="H25" s="126" t="str">
        <f>IF(L6="一括償還","☑ 一括償還","□ 一括償還")</f>
        <v>□ 一括償還</v>
      </c>
      <c r="I25" s="126"/>
      <c r="J25" s="126"/>
      <c r="K25" s="127"/>
      <c r="L25" s="122"/>
      <c r="M25" s="123"/>
      <c r="N25" s="123"/>
      <c r="O25" s="124"/>
      <c r="P25" s="26"/>
      <c r="U25" s="61"/>
    </row>
    <row r="26" spans="3:23" ht="16.5" customHeight="1" x14ac:dyDescent="0.4">
      <c r="C26" s="29"/>
      <c r="D26" s="37"/>
      <c r="E26" s="37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6"/>
      <c r="U26" s="62"/>
    </row>
    <row r="27" spans="3:23" ht="20.100000000000001" customHeight="1" thickBot="1" x14ac:dyDescent="0.45">
      <c r="C27" s="28" t="s">
        <v>50</v>
      </c>
      <c r="D27" s="23"/>
      <c r="E27" s="24"/>
      <c r="F27" s="24"/>
      <c r="G27" s="23"/>
      <c r="H27" s="23"/>
      <c r="I27" s="23"/>
      <c r="J27" s="23"/>
      <c r="K27" s="23"/>
      <c r="L27" s="23"/>
      <c r="M27" s="23"/>
      <c r="N27" s="23"/>
      <c r="O27" s="23"/>
      <c r="P27" s="26"/>
      <c r="U27" s="62"/>
    </row>
    <row r="28" spans="3:23" ht="36.6" customHeight="1" x14ac:dyDescent="0.4">
      <c r="C28" s="29"/>
      <c r="D28" s="128" t="s">
        <v>18</v>
      </c>
      <c r="E28" s="129"/>
      <c r="F28" s="130"/>
      <c r="G28" s="31"/>
      <c r="H28" s="128" t="s">
        <v>46</v>
      </c>
      <c r="I28" s="129"/>
      <c r="J28" s="130"/>
      <c r="K28" s="31"/>
      <c r="L28" s="131" t="s">
        <v>65</v>
      </c>
      <c r="M28" s="132"/>
      <c r="N28" s="132"/>
      <c r="O28" s="133"/>
      <c r="P28" s="26"/>
    </row>
    <row r="29" spans="3:23" ht="27.95" customHeight="1" thickBot="1" x14ac:dyDescent="0.45">
      <c r="C29" s="29"/>
      <c r="D29" s="134">
        <f>H6</f>
        <v>0</v>
      </c>
      <c r="E29" s="135"/>
      <c r="F29" s="136"/>
      <c r="G29" s="31" t="s">
        <v>22</v>
      </c>
      <c r="H29" s="137">
        <f>L24</f>
        <v>0</v>
      </c>
      <c r="I29" s="138"/>
      <c r="J29" s="139"/>
      <c r="K29" s="31" t="s">
        <v>23</v>
      </c>
      <c r="L29" s="134" t="e">
        <f>CEILING((D29/H29),50)</f>
        <v>#DIV/0!</v>
      </c>
      <c r="M29" s="135"/>
      <c r="N29" s="135"/>
      <c r="O29" s="136"/>
      <c r="P29" s="26"/>
    </row>
    <row r="30" spans="3:23" ht="6.6" customHeight="1" x14ac:dyDescent="0.4">
      <c r="C30" s="38"/>
      <c r="D30" s="39"/>
      <c r="E30" s="39"/>
      <c r="F30" s="39"/>
      <c r="G30" s="40"/>
      <c r="H30" s="41"/>
      <c r="I30" s="41"/>
      <c r="J30" s="41"/>
      <c r="K30" s="40"/>
      <c r="L30" s="39"/>
      <c r="M30" s="39"/>
      <c r="N30" s="39"/>
      <c r="O30" s="39"/>
      <c r="P30" s="42"/>
    </row>
    <row r="31" spans="3:23" ht="15.6" customHeight="1" thickBot="1" x14ac:dyDescent="0.45">
      <c r="D31" s="11"/>
      <c r="E31" s="11"/>
      <c r="F31" s="11"/>
      <c r="G31" s="43"/>
      <c r="H31" s="44"/>
      <c r="I31" s="44"/>
      <c r="J31" s="44"/>
      <c r="K31" s="43"/>
      <c r="L31" s="11"/>
      <c r="M31" s="11"/>
      <c r="N31" s="11"/>
      <c r="O31" s="11"/>
    </row>
    <row r="32" spans="3:23" ht="20.100000000000001" customHeight="1" thickBot="1" x14ac:dyDescent="0.45">
      <c r="C32" s="140" t="s">
        <v>51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  <c r="T32" s="45"/>
    </row>
    <row r="33" spans="3:18" ht="20.100000000000001" customHeight="1" x14ac:dyDescent="0.4">
      <c r="C33" s="46"/>
      <c r="D33" s="47" t="s">
        <v>67</v>
      </c>
      <c r="E33" s="48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0"/>
    </row>
    <row r="34" spans="3:18" ht="20.100000000000001" customHeight="1" thickBot="1" x14ac:dyDescent="0.45">
      <c r="C34" s="51"/>
      <c r="D34" s="4" t="s">
        <v>66</v>
      </c>
      <c r="E34" s="52"/>
      <c r="P34" s="53"/>
    </row>
    <row r="35" spans="3:18" ht="36.6" customHeight="1" x14ac:dyDescent="0.4">
      <c r="C35" s="51"/>
      <c r="D35" s="143" t="s">
        <v>18</v>
      </c>
      <c r="E35" s="144"/>
      <c r="F35" s="145"/>
      <c r="H35" s="143" t="s">
        <v>52</v>
      </c>
      <c r="I35" s="144"/>
      <c r="J35" s="144"/>
      <c r="K35" s="145"/>
      <c r="M35" s="143" t="s">
        <v>53</v>
      </c>
      <c r="N35" s="144"/>
      <c r="O35" s="145"/>
      <c r="P35" s="53"/>
    </row>
    <row r="36" spans="3:18" ht="27.75" customHeight="1" thickBot="1" x14ac:dyDescent="0.45">
      <c r="C36" s="51"/>
      <c r="D36" s="146">
        <f>H6</f>
        <v>0</v>
      </c>
      <c r="E36" s="147"/>
      <c r="F36" s="148"/>
      <c r="G36" s="43" t="s">
        <v>22</v>
      </c>
      <c r="H36" s="149" t="e">
        <f>IF(V6=1,L29,IF(V6=2,N7,IF(L6="一括償還",1,CEILING(D13/(N7*IF(L6="月賦",12,IF(L6="半年賦",2,1))),50))))</f>
        <v>#DIV/0!</v>
      </c>
      <c r="I36" s="150"/>
      <c r="J36" s="150"/>
      <c r="K36" s="151"/>
      <c r="L36" s="43" t="s">
        <v>23</v>
      </c>
      <c r="M36" s="152" t="e">
        <f>IF(L6="一括償還",1,IF(ROUNDUP(D36/H36,0)&gt;L13*IF(L6="月賦",12,IF(L6="半年賦",2,1)),"年数超過",ROUNDUP(D36/H36,0)))</f>
        <v>#DIV/0!</v>
      </c>
      <c r="N36" s="153"/>
      <c r="O36" s="154"/>
      <c r="P36" s="53"/>
    </row>
    <row r="37" spans="3:18" ht="16.5" customHeight="1" thickBot="1" x14ac:dyDescent="0.45">
      <c r="C37" s="51"/>
      <c r="G37" s="54"/>
      <c r="I37" s="55"/>
      <c r="K37" s="55"/>
      <c r="M37" s="55"/>
      <c r="N37" s="55"/>
      <c r="O37" s="55"/>
      <c r="P37" s="53"/>
    </row>
    <row r="38" spans="3:18" ht="27.95" customHeight="1" x14ac:dyDescent="0.4">
      <c r="C38" s="56"/>
      <c r="F38" s="156" t="s">
        <v>54</v>
      </c>
      <c r="G38" s="157"/>
      <c r="H38" s="157"/>
      <c r="I38" s="158"/>
      <c r="K38" s="159" t="s">
        <v>7</v>
      </c>
      <c r="L38" s="160"/>
      <c r="M38" s="161"/>
      <c r="P38" s="53"/>
    </row>
    <row r="39" spans="3:18" ht="27.95" customHeight="1" thickBot="1" x14ac:dyDescent="0.45">
      <c r="C39" s="56"/>
      <c r="F39" s="162" t="str">
        <f>IFERROR(D36-(H36*(M36-1)),"－　")</f>
        <v>－　</v>
      </c>
      <c r="G39" s="163"/>
      <c r="H39" s="163"/>
      <c r="I39" s="164"/>
      <c r="K39" s="165">
        <f>L6</f>
        <v>0</v>
      </c>
      <c r="L39" s="166"/>
      <c r="M39" s="167"/>
      <c r="P39" s="53"/>
    </row>
    <row r="40" spans="3:18" ht="16.5" customHeight="1" thickBot="1" x14ac:dyDescent="0.45">
      <c r="C40" s="51"/>
      <c r="F40" s="3" t="s">
        <v>55</v>
      </c>
      <c r="P40" s="53"/>
    </row>
    <row r="41" spans="3:18" ht="36.6" customHeight="1" x14ac:dyDescent="0.4">
      <c r="C41" s="56"/>
      <c r="F41" s="168" t="s">
        <v>56</v>
      </c>
      <c r="G41" s="169"/>
      <c r="H41" s="169"/>
      <c r="I41" s="169"/>
      <c r="J41" s="169"/>
      <c r="K41" s="169"/>
      <c r="L41" s="169"/>
      <c r="M41" s="169"/>
      <c r="N41" s="169"/>
      <c r="O41" s="170"/>
      <c r="P41" s="53"/>
    </row>
    <row r="42" spans="3:18" ht="27.95" customHeight="1" thickBot="1" x14ac:dyDescent="0.45">
      <c r="C42" s="56"/>
      <c r="F42" s="171" t="e">
        <f>D19</f>
        <v>#N/A</v>
      </c>
      <c r="G42" s="172"/>
      <c r="H42" s="172"/>
      <c r="I42" s="172"/>
      <c r="J42" s="163" t="s">
        <v>57</v>
      </c>
      <c r="K42" s="163"/>
      <c r="L42" s="173" t="str">
        <f>IF(ISERROR(IF(L6="一括償還",F42,IF(L6="月賦",EDATE(F42,M36)-1,IF(L6="半年賦",EDATE(F42,(M36*6)-6),IF(L6="年賦",EDATE(F42,(M36*12)-12),""))))),"年数超過",IF(L6="一括償還",F42,IF(L6="月賦",EDATE(F42,M36)-1,IF(L6="半年賦",EDATE(F42,(M36*6)-6),IF(L6="年賦",EDATE(F42,(M36*12)-12),"")))))</f>
        <v/>
      </c>
      <c r="M42" s="173"/>
      <c r="N42" s="173"/>
      <c r="O42" s="174"/>
      <c r="P42" s="53"/>
    </row>
    <row r="43" spans="3:18" x14ac:dyDescent="0.4">
      <c r="C43" s="51"/>
      <c r="F43" s="155" t="s">
        <v>58</v>
      </c>
      <c r="G43" s="155"/>
      <c r="H43" s="155"/>
      <c r="I43" s="155"/>
      <c r="J43" s="155"/>
      <c r="P43" s="53"/>
    </row>
    <row r="44" spans="3:18" ht="19.5" thickBot="1" x14ac:dyDescent="0.45">
      <c r="C44" s="5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</row>
    <row r="45" spans="3:18" x14ac:dyDescent="0.4">
      <c r="R45" s="60"/>
    </row>
    <row r="46" spans="3:18" x14ac:dyDescent="0.4">
      <c r="R46" s="60"/>
    </row>
    <row r="47" spans="3:18" x14ac:dyDescent="0.4">
      <c r="R47" s="60"/>
    </row>
    <row r="48" spans="3:18" x14ac:dyDescent="0.4">
      <c r="R48" s="60"/>
    </row>
    <row r="49" spans="18:18" x14ac:dyDescent="0.4">
      <c r="R49" s="60"/>
    </row>
    <row r="50" spans="18:18" x14ac:dyDescent="0.4">
      <c r="R50" s="60"/>
    </row>
    <row r="51" spans="18:18" x14ac:dyDescent="0.4">
      <c r="R51" s="60"/>
    </row>
    <row r="52" spans="18:18" x14ac:dyDescent="0.4">
      <c r="R52" s="60"/>
    </row>
    <row r="53" spans="18:18" x14ac:dyDescent="0.4">
      <c r="R53" s="60"/>
    </row>
    <row r="54" spans="18:18" x14ac:dyDescent="0.4">
      <c r="R54" s="60"/>
    </row>
    <row r="55" spans="18:18" x14ac:dyDescent="0.4">
      <c r="R55" s="60"/>
    </row>
    <row r="56" spans="18:18" x14ac:dyDescent="0.4">
      <c r="R56" s="60"/>
    </row>
    <row r="57" spans="18:18" x14ac:dyDescent="0.4">
      <c r="R57" s="60"/>
    </row>
    <row r="58" spans="18:18" x14ac:dyDescent="0.4">
      <c r="R58" s="60"/>
    </row>
    <row r="59" spans="18:18" x14ac:dyDescent="0.4">
      <c r="R59" s="60"/>
    </row>
    <row r="60" spans="18:18" x14ac:dyDescent="0.4">
      <c r="R60" s="60"/>
    </row>
    <row r="61" spans="18:18" x14ac:dyDescent="0.4">
      <c r="R61" s="60"/>
    </row>
    <row r="62" spans="18:18" x14ac:dyDescent="0.4">
      <c r="R62" s="60"/>
    </row>
    <row r="63" spans="18:18" x14ac:dyDescent="0.4">
      <c r="R63" s="60"/>
    </row>
    <row r="64" spans="18:18" x14ac:dyDescent="0.4">
      <c r="R64" s="60"/>
    </row>
  </sheetData>
  <sheetProtection algorithmName="SHA-512" hashValue="oggCjr/SdUwJkNfv3K6Ol3Awr7Hxdv7HD53ARnPWQKy9/FmLhBqQcHUjawrmMj/fPSZ8rz9ecIPYguoc3KVFhA==" saltValue="kHwp+aQ01LPxbW8UmxwPcQ==" spinCount="100000" sheet="1" objects="1" scenarios="1"/>
  <mergeCells count="64">
    <mergeCell ref="F43:J43"/>
    <mergeCell ref="F38:I38"/>
    <mergeCell ref="K38:M38"/>
    <mergeCell ref="F39:I39"/>
    <mergeCell ref="K39:M39"/>
    <mergeCell ref="F41:O41"/>
    <mergeCell ref="F42:I42"/>
    <mergeCell ref="J42:K42"/>
    <mergeCell ref="L42:O42"/>
    <mergeCell ref="C32:P32"/>
    <mergeCell ref="D35:F35"/>
    <mergeCell ref="H35:K35"/>
    <mergeCell ref="M35:O35"/>
    <mergeCell ref="D36:F36"/>
    <mergeCell ref="H36:K36"/>
    <mergeCell ref="M36:O36"/>
    <mergeCell ref="D28:F28"/>
    <mergeCell ref="H28:J28"/>
    <mergeCell ref="L28:O28"/>
    <mergeCell ref="D29:F29"/>
    <mergeCell ref="H29:J29"/>
    <mergeCell ref="L29:O29"/>
    <mergeCell ref="D22:K22"/>
    <mergeCell ref="L22:O22"/>
    <mergeCell ref="D23:K23"/>
    <mergeCell ref="L23:O23"/>
    <mergeCell ref="D24:G24"/>
    <mergeCell ref="H24:K24"/>
    <mergeCell ref="L24:O25"/>
    <mergeCell ref="D25:G25"/>
    <mergeCell ref="H25:K25"/>
    <mergeCell ref="D18:F18"/>
    <mergeCell ref="H18:J18"/>
    <mergeCell ref="L18:N18"/>
    <mergeCell ref="D19:F19"/>
    <mergeCell ref="H19:J19"/>
    <mergeCell ref="L19:N19"/>
    <mergeCell ref="D15:F15"/>
    <mergeCell ref="H15:J15"/>
    <mergeCell ref="L15:N15"/>
    <mergeCell ref="D16:F16"/>
    <mergeCell ref="H16:J16"/>
    <mergeCell ref="L16:N16"/>
    <mergeCell ref="D12:F12"/>
    <mergeCell ref="H12:J12"/>
    <mergeCell ref="L12:N12"/>
    <mergeCell ref="O12:P12"/>
    <mergeCell ref="D13:F13"/>
    <mergeCell ref="H13:J13"/>
    <mergeCell ref="L13:N13"/>
    <mergeCell ref="O13:P13"/>
    <mergeCell ref="C6:E7"/>
    <mergeCell ref="F6:G7"/>
    <mergeCell ref="H6:I7"/>
    <mergeCell ref="L6:M7"/>
    <mergeCell ref="N6:P6"/>
    <mergeCell ref="N7:P7"/>
    <mergeCell ref="C2:P2"/>
    <mergeCell ref="C5:E5"/>
    <mergeCell ref="F5:G5"/>
    <mergeCell ref="H5:I5"/>
    <mergeCell ref="J5:K5"/>
    <mergeCell ref="L5:M5"/>
    <mergeCell ref="N5:P5"/>
  </mergeCells>
  <phoneticPr fontId="3"/>
  <conditionalFormatting sqref="L42:O42">
    <cfRule type="expression" dxfId="4" priority="1">
      <formula>L42="年数超過"</formula>
    </cfRule>
  </conditionalFormatting>
  <conditionalFormatting sqref="M36:O36">
    <cfRule type="expression" dxfId="3" priority="2">
      <formula>M36="年数超過"</formula>
    </cfRule>
  </conditionalFormatting>
  <conditionalFormatting sqref="N7:P7">
    <cfRule type="expression" dxfId="2" priority="3">
      <formula>$N$6="最長の償還年数を希望"</formula>
    </cfRule>
    <cfRule type="expression" dxfId="1" priority="4">
      <formula>$N$6="定額を希望"&amp;CHAR(10)&amp;"（下欄に金額を入力）"</formula>
    </cfRule>
    <cfRule type="expression" dxfId="0" priority="5">
      <formula>$N$6="年数を指定"&amp;CHAR(10)&amp;"（下欄に年数を入力）"</formula>
    </cfRule>
  </conditionalFormatting>
  <dataValidations count="4">
    <dataValidation type="list" allowBlank="1" showInputMessage="1" showErrorMessage="1" sqref="K7" xr:uid="{A2687373-7C4F-4DE7-9BD8-688D9C85B8DF}">
      <formula1>$W$11:$W$22</formula1>
    </dataValidation>
    <dataValidation type="list" allowBlank="1" showInputMessage="1" showErrorMessage="1" sqref="J7" xr:uid="{5A03FCF0-53C0-4F2D-8C01-05367DD596BE}">
      <formula1>$U$11:$U$19</formula1>
    </dataValidation>
    <dataValidation type="list" allowBlank="1" showInputMessage="1" showErrorMessage="1" sqref="L6:M7" xr:uid="{7A115758-9080-4CE3-95FB-C738CDBE0D8F}">
      <formula1>"月賦,半年賦,年賦,一括償還"</formula1>
    </dataValidation>
    <dataValidation type="list" allowBlank="1" showInputMessage="1" showErrorMessage="1" sqref="N6:P6" xr:uid="{C0E2B887-5D42-4704-9801-BD0044AA8348}">
      <formula1>$U$6:$U$8</formula1>
    </dataValidation>
  </dataValidations>
  <pageMargins left="0.7" right="0.7" top="0.75" bottom="0.75" header="0.3" footer="0.3"/>
  <pageSetup paperSize="9" scale="76" orientation="portrait" r:id="rId1"/>
  <rowBreaks count="1" manualBreakCount="1">
    <brk id="44" min="2" max="15" man="1"/>
  </rowBreaks>
  <colBreaks count="1" manualBreakCount="1">
    <brk id="16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償還計画シミュレーション</vt:lpstr>
      <vt:lpstr>償還計画シミュレーション!Print_Area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 瑠唯</dc:creator>
  <cp:lastModifiedBy>高木 瑠唯</cp:lastModifiedBy>
  <cp:lastPrinted>2024-01-22T00:15:16Z</cp:lastPrinted>
  <dcterms:created xsi:type="dcterms:W3CDTF">2024-01-22T00:11:22Z</dcterms:created>
  <dcterms:modified xsi:type="dcterms:W3CDTF">2025-03-27T07:41:32Z</dcterms:modified>
</cp:coreProperties>
</file>