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山形県">'【参考】数式用3'!$D$321:$D$355</definedName>
    <definedName name="介護予防_短期入所生活介護">'【参考】数式用'!$AF$20:$AH$20</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<sst xmlns="http://schemas.openxmlformats.org/spreadsheetml/2006/main" xmlns:r="http://schemas.openxmlformats.org/officeDocument/2006/relationships" count="2405" uniqueCount="2405">
  <si>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</si>
  <si>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</si>
  <si>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</si>
  <si>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</si>
  <si>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</si>
  <si>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</si>
  <si>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</si>
  <si>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</si>
  <si>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</si>
  <si>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</si>
  <si>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</si>
  <si>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</si>
  <si>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</si>
  <si>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</si>
  <si>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</si>
  <si>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</si>
  <si>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</si>
  <si>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</si>
  <si>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</si>
  <si>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</si>
  <si>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</si>
  <si>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</si>
  <si>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</si>
  <si>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</si>
  <si>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</si>
  <si>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</si>
  <si>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</si>
  <si>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</si>
  <si>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</si>
  <si>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</si>
  <si>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</si>
  <si>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</si>
  <si>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</si>
  <si>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</si>
  <si>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</si>
  <si>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</si>
  <si>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</si>
  <si>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</si>
  <si>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</si>
  <si>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</si>
  <si>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</si>
  <si>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</si>
  <si>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</si>
  <si>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</si>
  <si>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</si>
  <si>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</si>
  <si>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</si>
  <si>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</si>
  <si>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</si>
  <si>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</si>
  <si>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</si>
  <si>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</si>
  <si>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</si>
  <si>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</si>
  <si>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</si>
  <si>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</si>
  <si>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</si>
  <si>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</si>
  <si>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</si>
  <si>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</si>
  <si>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</si>
  <si>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</si>
  <si>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</si>
  <si>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</si>
  <si>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</si>
  <si>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</si>
  <si>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</si>
  <si>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</si>
  <si>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</si>
  <si>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</si>
  <si>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</si>
  <si>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</si>
  <si>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</si>
  <si>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</si>
  <si>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</si>
  <si>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</si>
  <si>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</si>
  <si>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</si>
  <si>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</si>
  <si>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</si>
  <si>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</si>
  <si>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</si>
  <si>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</si>
  <si>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</si>
  <si>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</si>
  <si>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</si>
  <si>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</si>
  <si>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</si>
  <si>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</si>
  <si>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</si>
  <si>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</si>
  <si>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</si>
  <si>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</si>
  <si>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</si>
  <si>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</si>
  <si>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</si>
  <si>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</si>
  <si>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</si>
  <si>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</si>
  <si>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</si>
  <si>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</si>
  <si>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</si>
  <si>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</si>
  <si>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</si>
  <si>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</si>
  <si>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</si>
  <si>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</si>
  <si>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</si>
  <si>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</si>
  <si>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</si>
  <si>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</si>
  <si>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</si>
  <si>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</si>
  <si>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</si>
  <si>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</si>
  <si>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</si>
  <si>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</si>
  <si>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</si>
  <si>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</si>
  <si>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</si>
  <si>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</si>
  <si>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</si>
  <si>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</si>
  <si>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</si>
  <si>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</si>
  <si>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</si>
  <si>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</si>
  <si>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</si>
  <si>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</si>
  <si>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</si>
  <si>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</si>
  <si>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</si>
  <si>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</si>
  <si>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</si>
  <si>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</si>
  <si>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</si>
  <si>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</si>
  <si>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</si>
  <si>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</si>
  <si>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</si>
  <si>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</si>
  <si>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</si>
  <si>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</si>
  <si>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</si>
  <si>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</si>
  <si>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</si>
  <si>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</si>
  <si>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</si>
  <si>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</si>
  <si>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</si>
  <si>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</si>
  <si>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</si>
  <si>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</si>
  <si>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</si>
  <si>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</si>
  <si>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</si>
  <si>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</si>
  <si>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</si>
  <si>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</si>
  <si>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</si>
  <si>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</si>
  <si>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</si>
  <si>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</si>
  <si>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</si>
  <si>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</si>
  <si>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</si>
  <si>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</si>
  <si>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</si>
  <si>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</si>
  <si>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</si>
  <si>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</si>
  <si>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</si>
  <si>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</si>
  <si>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</si>
  <si>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</si>
  <si>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</si>
  <si>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</si>
  <si>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</si>
  <si>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</si>
  <si>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</si>
  <si>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</si>
  <si>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</si>
  <si>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</si>
  <si>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</si>
  <si>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</si>
  <si>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</si>
  <si>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</si>
  <si>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</si>
  <si>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</si>
  <si>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</si>
  <si>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</si>
  <si>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</si>
  <si>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</si>
  <si>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</si>
  <si>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</si>
  <si>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</si>
  <si>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</si>
  <si>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</si>
  <si>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</si>
  <si>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</si>
  <si>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</si>
  <si>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</si>
  <si>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</si>
  <si>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</si>
  <si>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</si>
  <si>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</si>
  <si>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</si>
  <si>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</si>
  <si>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</si>
  <si>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</si>
  <si>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</si>
  <si>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</si>
  <si>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</si>
  <si>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</si>
  <si>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</si>
  <si>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</si>
  <si>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</si>
  <si>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</si>
  <si>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</si>
  <si>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</si>
  <si>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</si>
  <si>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</si>
  <si>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</si>
  <si>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</si>
  <si>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</si>
  <si>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</si>
  <si>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</si>
  <si>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</si>
  <si>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</si>
  <si>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</si>
  <si>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</si>
  <si>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</si>
  <si>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</si>
  <si>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</si>
  <si>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</si>
  <si>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</si>
  <si>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</si>
  <si>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</si>
  <si>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</si>
  <si>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</si>
  <si>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</si>
  <si>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</si>
  <si>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</si>
  <si>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</si>
  <si>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</si>
  <si>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</si>
  <si>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</si>
  <si>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</si>
  <si>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</si>
  <si>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</si>
  <si>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</si>
  <si>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</si>
  <si>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</si>
  <si>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</si>
  <si>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</si>
  <si>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</si>
  <si>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</si>
  <si>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</si>
  <si>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</si>
  <si>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</si>
  <si>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</si>
  <si>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</si>
  <si>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</si>
  <si>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</si>
  <si>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</si>
  <si>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</si>
  <si>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</si>
  <si>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</si>
  <si>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</si>
  <si>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</si>
  <si>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</si>
  <si>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</si>
  <si>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</si>
  <si>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</si>
  <si>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</si>
  <si>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</si>
  <si>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</si>
  <si>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</si>
  <si>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</si>
  <si>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</si>
  <si>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</si>
  <si>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</si>
  <si>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</si>
  <si>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</si>
  <si>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</si>
  <si>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</si>
  <si>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</si>
  <si>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</si>
  <si>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</si>
  <si>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</si>
  <si>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</si>
  <si>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</si>
  <si>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</si>
  <si>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</si>
  <si>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</si>
  <si>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</si>
  <si>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</si>
  <si>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</si>
  <si>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</si>
  <si>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</si>
  <si>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</si>
  <si>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</si>
  <si>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</si>
  <si>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</si>
  <si>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</si>
  <si>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</si>
  <si>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</si>
  <si>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</si>
  <si>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</si>
  <si>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</si>
  <si>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</si>
  <si>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</si>
  <si>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</si>
  <si>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</si>
  <si>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</si>
  <si>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</si>
  <si>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</si>
  <si>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</si>
  <si>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</si>
  <si>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</si>
  <si>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</si>
  <si>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</si>
  <si>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</si>
  <si>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</si>
  <si>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</si>
  <si>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</si>
  <si>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</si>
  <si>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</si>
  <si>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</si>
  <si>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</si>
  <si>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</si>
  <si>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</si>
  <si>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</si>
  <si>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</si>
  <si>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</si>
  <si>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</si>
  <si>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</si>
  <si>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</si>
  <si>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</si>
  <si>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</si>
  <si>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</si>
  <si>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</si>
  <si>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</si>
  <si>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</si>
  <si>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</si>
  <si>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</si>
  <si>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</si>
  <si>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</si>
  <si>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</si>
  <si>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</si>
  <si>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</si>
  <si>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</si>
  <si>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</si>
  <si>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</si>
  <si>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</si>
  <si>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</si>
  <si>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</si>
  <si>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</si>
  <si>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</si>
  <si>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</si>
  <si>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</si>
  <si>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</si>
  <si>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</si>
  <si>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</si>
  <si>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</si>
  <si>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</si>
  <si>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</si>
  <si>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</si>
  <si>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</si>
  <si>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</si>
  <si>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</si>
  <si>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</si>
  <si>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</si>
  <si>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</si>
  <si>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</si>
  <si>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</si>
  <si>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</si>
  <si>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</si>
  <si>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</si>
  <si>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</si>
  <si>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</si>
  <si>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</si>
  <si>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</si>
  <si>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</si>
  <si>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</si>
  <si>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</si>
  <si>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</si>
  <si>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</si>
  <si>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</si>
  <si>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</si>
  <si>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</si>
  <si>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</si>
  <si>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</si>
  <si>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</si>
  <si>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</si>
  <si>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</si>
  <si>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</si>
  <si>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</si>
  <si>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</si>
  <si>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</si>
  <si>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</si>
  <si>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</si>
  <si>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</si>
  <si>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</si>
  <si>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</si>
  <si>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</si>
  <si>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</si>
  <si>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</si>
  <si>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</si>
  <si>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</si>
  <si>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</si>
  <si>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</si>
  <si>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</si>
  <si>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</si>
  <si>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</si>
  <si>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</si>
  <si>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</si>
  <si>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</si>
  <si>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</si>
  <si>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</si>
  <si>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</si>
  <si>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</si>
  <si>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</si>
  <si>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</si>
  <si>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</si>
  <si>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</si>
  <si>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</si>
  <si>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</si>
  <si>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</si>
  <si>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</si>
  <si>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</si>
  <si>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</si>
  <si>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</si>
  <si>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</si>
  <si>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</si>
  <si>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</si>
  <si>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</si>
  <si>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</si>
  <si>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</si>
  <si>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</si>
  <si>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</si>
  <si>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</si>
  <si>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</si>
  <si>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</si>
  <si>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</si>
  <si>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</si>
  <si>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</si>
  <si>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</si>
  <si>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</si>
  <si>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</si>
  <si>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</si>
  <si>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</si>
  <si>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</si>
  <si>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</si>
  <si>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</si>
  <si>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</si>
  <si>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</si>
  <si>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</si>
  <si>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</si>
  <si>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</si>
  <si>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</si>
  <si>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</si>
  <si>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</si>
  <si>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</si>
  <si>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</si>
  <si>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</si>
  <si>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</si>
  <si>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</si>
  <si>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</si>
  <si>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</si>
  <si>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</si>
  <si>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</si>
  <si>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</si>
  <si>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</si>
  <si>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</si>
  <si>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</si>
  <si>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</si>
  <si>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</si>
  <si>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</si>
  <si>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</si>
  <si>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</si>
  <si>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</si>
  <si>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</si>
  <si>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</si>
  <si>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</si>
  <si>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</si>
  <si>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</si>
  <si>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</si>
  <si>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</si>
  <si>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</si>
  <si>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</si>
  <si>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</si>
  <si>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</si>
  <si>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</si>
  <si>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</si>
  <si>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</si>
  <si>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</si>
  <si>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</si>
  <si>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</si>
  <si>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</si>
  <si>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</si>
  <si>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</si>
  <si>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</si>
  <si>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</si>
  <si>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</si>
  <si>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</si>
  <si>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</si>
  <si>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</si>
  <si>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</si>
  <si>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</si>
  <si>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</si>
  <si>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</si>
  <si>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</si>
  <si>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</si>
  <si>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</si>
  <si>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</si>
  <si>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</si>
  <si>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</si>
  <si>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</si>
  <si>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</si>
  <si>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</si>
  <si>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</si>
  <si>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</si>
  <si>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</si>
  <si>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</si>
  <si>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</si>
  <si>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</si>
  <si>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</si>
  <si>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</si>
  <si>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</si>
  <si>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</si>
  <si>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</si>
  <si>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</si>
  <si>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</si>
  <si>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</si>
  <si>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</si>
  <si>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</si>
  <si>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</si>
  <si>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</si>
  <si>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</si>
  <si>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</si>
  <si>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</si>
  <si>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</si>
  <si>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</si>
  <si>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</si>
  <si>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</si>
  <si>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</si>
  <si>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</si>
  <si>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</si>
  <si>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</si>
  <si>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</si>
  <si>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</si>
  <si>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</si>
  <si>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</si>
  <si>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</si>
  <si>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</si>
  <si>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</si>
  <si>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</si>
  <si>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</si>
  <si>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</si>
  <si>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</si>
  <si>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</si>
  <si>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</si>
  <si>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</si>
  <si>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</si>
  <si>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</si>
  <si>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</si>
  <si>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</si>
  <si>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</si>
  <si>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</si>
  <si>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</si>
  <si>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</si>
  <si>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</si>
  <si>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</si>
  <si>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</si>
  <si>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</si>
  <si>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</si>
  <si>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</si>
  <si>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</si>
  <si>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</si>
  <si>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</si>
  <si>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</si>
  <si>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</si>
  <si>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</si>
  <si>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</si>
  <si>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</si>
  <si>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</si>
  <si>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</si>
  <si>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</si>
  <si>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</si>
  <si>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</si>
  <si>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</si>
  <si>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</si>
  <si>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</si>
  <si>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</si>
  <si>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</si>
  <si>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</si>
  <si>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</si>
  <si>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</si>
  <si>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</si>
  <si>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</si>
  <si>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</si>
  <si>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</si>
  <si>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</si>
  <si>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</si>
  <si>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</si>
  <si>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</si>
  <si>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</si>
  <si>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</si>
  <si>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</si>
  <si>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</si>
  <si>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</si>
  <si>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</si>
  <si>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</si>
  <si>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</si>
  <si>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</si>
  <si>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</si>
  <si>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</si>
  <si>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</si>
  <si>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</si>
  <si>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</si>
  <si>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</si>
  <si>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</si>
  <si>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</si>
  <si>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</si>
  <si>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</si>
  <si>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</si>
  <si>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</si>
  <si>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</si>
  <si>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</si>
  <si>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</si>
  <si>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</si>
  <si>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</si>
  <si>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</si>
  <si>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</si>
  <si>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</si>
  <si>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</si>
  <si>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</si>
  <si>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</si>
  <si>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</si>
  <si>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</si>
  <si>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</si>
  <si>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</si>
  <si>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</si>
  <si>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</si>
  <si>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</si>
  <si>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</si>
  <si>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</si>
  <si>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</si>
  <si>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</si>
  <si>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</si>
  <si>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</si>
  <si>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</si>
  <si>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</si>
  <si>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</si>
  <si>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</si>
  <si>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</si>
  <si>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</si>
  <si>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</si>
  <si>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</si>
  <si>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</si>
  <si>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</si>
  <si>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</si>
  <si>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</si>
  <si>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</si>
  <si>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</si>
  <si>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</si>
  <si>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</si>
  <si>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</si>
  <si>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</si>
  <si>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</si>
  <si>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</si>
  <si>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</si>
  <si>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</si>
  <si>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</si>
  <si>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</si>
  <si>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</si>
  <si>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</si>
  <si>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</si>
  <si>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</si>
  <si>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</si>
  <si>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</si>
  <si>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</si>
  <si>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</si>
  <si>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</si>
  <si>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</si>
  <si>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</si>
  <si>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</si>
  <si>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</si>
  <si>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</si>
  <si>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</si>
  <si>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</si>
  <si>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</si>
  <si>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</si>
  <si>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</si>
  <si>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</si>
  <si>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</si>
  <si>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</si>
  <si>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</si>
  <si>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</si>
  <si>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</si>
  <si>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</si>
  <si>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</si>
  <si>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</si>
  <si>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</si>
  <si>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</si>
  <si>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</si>
  <si>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</si>
  <si>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</si>
  <si>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</si>
  <si>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</si>
  <si>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</si>
  <si>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</si>
  <si>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</si>
  <si>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</si>
  <si>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</si>
  <si>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</si>
  <si>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</si>
  <si>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</si>
  <si>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</si>
  <si>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</si>
  <si>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</si>
  <si>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</si>
  <si>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</si>
  <si>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</si>
  <si>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</si>
  <si>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</si>
  <si>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</si>
  <si>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</si>
  <si>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</si>
  <si>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</si>
  <si>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</si>
  <si>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</si>
  <si>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</si>
  <si>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</si>
  <si>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</si>
  <si>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</si>
  <si>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</si>
  <si>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</si>
  <si>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</si>
  <si>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</si>
  <si>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</si>
  <si>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</si>
  <si>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</si>
  <si>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</si>
  <si>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</si>
  <si>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</si>
  <si>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</si>
  <si>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</si>
  <si>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</si>
  <si>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</si>
  <si>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</si>
  <si>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</si>
  <si>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</si>
  <si>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</si>
  <si>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</si>
  <si>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</si>
  <si>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</si>
  <si>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</si>
  <si>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</si>
  <si>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</si>
  <si>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</si>
  <si>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</si>
  <si>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</si>
  <si>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</si>
  <si>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</si>
  <si>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</si>
  <si>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</si>
  <si>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</si>
  <si>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</si>
  <si>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</si>
  <si>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</si>
  <si>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</si>
  <si>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</si>
  <si>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</si>
  <si>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</si>
  <si>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</si>
  <si>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</si>
  <si>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</si>
  <si>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</si>
  <si>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</si>
  <si>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</si>
  <si>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</si>
  <si>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</si>
  <si>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</si>
  <si>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</si>
  <si>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</si>
  <si>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</si>
  <si>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</si>
  <si>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</si>
  <si>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</si>
  <si>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</si>
  <si>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</si>
  <si>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</si>
  <si>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</si>
  <si>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</si>
  <si>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</si>
  <si>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</si>
  <si>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</si>
  <si>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</si>
  <si>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</si>
  <si>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</si>
  <si>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</si>
  <si>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</si>
  <si>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</si>
  <si>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</si>
  <si>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</si>
  <si>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</si>
  <si>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</si>
  <si>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</si>
  <si>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</si>
  <si>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</si>
  <si>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</si>
  <si>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</si>
  <si>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</si>
  <si>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</si>
  <si>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</si>
  <si>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</si>
  <si>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</si>
  <si>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</si>
  <si>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</si>
  <si>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</si>
  <si>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</si>
  <si>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</si>
  <si>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</si>
  <si>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</si>
  <si>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</si>
  <si>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</si>
  <si>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</si>
  <si>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</si>
  <si>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</si>
  <si>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</si>
  <si>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</si>
  <si>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</si>
  <si>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</si>
  <si>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</si>
  <si>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</si>
  <si>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</si>
  <si>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</si>
  <si>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</si>
  <si>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</si>
  <si>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</si>
  <si>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</si>
  <si>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</si>
  <si>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</si>
  <si>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</si>
  <si>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</si>
  <si>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</si>
  <si>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</si>
  <si>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</si>
  <si>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</si>
  <si>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</si>
  <si>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</si>
  <si>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</si>
  <si>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</si>
  <si>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</si>
  <si>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</si>
  <si>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</si>
  <si>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</si>
  <si>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</si>
  <si>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</si>
  <si>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</si>
  <si>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</si>
  <si>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</si>
  <si>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</si>
  <si>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</si>
  <si>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</si>
  <si>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</si>
  <si>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</si>
  <si>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</si>
  <si>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</si>
  <si>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</si>
  <si>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</si>
  <si>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</si>
  <si>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</si>
  <si>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</si>
  <si>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</si>
  <si>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</si>
  <si>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</si>
  <si>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</si>
  <si>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</si>
  <si>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</si>
  <si>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</si>
  <si>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</si>
  <si>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</si>
  <si>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</si>
  <si>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</si>
  <si>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</si>
  <si>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</si>
  <si>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</si>
  <si>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</si>
  <si>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</si>
  <si>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</si>
  <si>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</si>
  <si>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</si>
  <si>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</si>
  <si>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</si>
  <si>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</si>
  <si>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</si>
  <si>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</si>
  <si>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</si>
  <si>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</si>
  <si>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</si>
  <si>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</si>
  <si>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</si>
  <si>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</si>
  <si>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</si>
  <si>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</si>
  <si>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</si>
  <si>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</si>
  <si>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</si>
  <si>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</si>
  <si>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</si>
  <si>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</si>
  <si>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</si>
  <si>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</si>
  <si>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</si>
  <si>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</si>
  <si>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</si>
  <si>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</si>
  <si>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</si>
  <si>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</si>
  <si>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</si>
  <si>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</si>
  <si>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</si>
  <si>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</si>
  <si>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</si>
  <si>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</si>
  <si>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</si>
  <si>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</si>
  <si>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</si>
  <si>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</si>
  <si>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</si>
  <si>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</si>
  <si>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</si>
  <si>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</si>
  <si>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</si>
  <si>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</si>
  <si>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</si>
  <si>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</si>
  <si>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</si>
  <si>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</si>
  <si>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</si>
  <si>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</si>
  <si>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</si>
  <si>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</si>
  <si>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</si>
  <si>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</si>
  <si>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</si>
  <si>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</si>
  <si>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</si>
  <si>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</si>
  <si>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</si>
  <si>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</si>
  <si>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</si>
  <si>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</si>
  <si>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</si>
  <si>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</si>
  <si>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</si>
  <si>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</si>
  <si>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</si>
  <si>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</si>
  <si>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</si>
  <si>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</si>
  <si>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</si>
  <si>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</si>
  <si>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</si>
  <si>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</si>
  <si>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</si>
  <si>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</si>
  <si>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</si>
  <si>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</si>
  <si>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</si>
  <si>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</si>
  <si>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</si>
  <si>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</si>
  <si>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</si>
  <si>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</si>
  <si>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</si>
  <si>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</si>
  <si>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</si>
  <si>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</si>
  <si>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</si>
  <si>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</si>
  <si>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</si>
  <si>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</si>
  <si>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</si>
  <si>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</si>
  <si>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</si>
  <si>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</si>
  <si>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</si>
  <si>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</si>
  <si>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</si>
  <si>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</si>
  <si>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</si>
  <si>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</si>
  <si>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</si>
  <si>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</si>
  <si>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</si>
  <si>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</si>
  <si>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</si>
  <si>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</si>
  <si>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</si>
  <si>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</si>
  <si>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</si>
  <si>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</si>
  <si>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</si>
  <si>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</si>
  <si>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</si>
  <si>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</si>
  <si>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</si>
  <si>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</si>
  <si>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</si>
  <si>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</si>
  <si>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</si>
  <si>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</si>
  <si>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</si>
  <si>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</si>
  <si>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</si>
  <si>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</si>
  <si>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</si>
  <si>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</si>
  <si>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</si>
  <si>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</si>
  <si>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</si>
  <si>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</si>
  <si>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</si>
  <si>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</si>
  <si>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</si>
  <si>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</si>
  <si>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</si>
  <si>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</si>
  <si>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</si>
  <si>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</si>
  <si>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</si>
  <si>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</si>
  <si>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</si>
  <si>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</si>
  <si>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</si>
  <si>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</si>
  <si>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</si>
  <si>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</si>
  <si>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</si>
  <si>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</si>
  <si>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</si>
  <si>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</si>
  <si>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</si>
  <si>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</si>
  <si>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</si>
  <si>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</si>
  <si>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</si>
  <si>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</si>
  <si>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</si>
  <si>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</si>
  <si>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</si>
  <si>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</si>
  <si>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</si>
  <si>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</si>
  <si>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</si>
  <si>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</si>
  <si>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</si>
  <si>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</si>
  <si>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</si>
  <si>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</si>
  <si>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</si>
  <si>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</si>
  <si>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</si>
  <si>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</si>
  <si>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</si>
  <si>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</si>
  <si>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</si>
  <si>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</si>
  <si>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</si>
  <si>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</si>
  <si>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</si>
  <si>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</si>
  <si>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</si>
  <si>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</si>
  <si>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</si>
  <si>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</si>
  <si>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</si>
  <si>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</si>
  <si>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</si>
  <si>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</si>
  <si>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</si>
  <si>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</si>
  <si>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</si>
  <si>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</si>
  <si>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</si>
  <si>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</si>
  <si>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</si>
  <si>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</si>
  <si>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</si>
  <si>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</si>
  <si>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</si>
  <si>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</si>
  <si>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</si>
  <si>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</si>
  <si>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</si>
  <si>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</si>
  <si>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</si>
  <si>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</si>
  <si>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</si>
  <si>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</si>
  <si>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</si>
  <si>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</si>
  <si>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</si>
  <si>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</si>
  <si>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</si>
  <si>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</si>
  <si>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</si>
  <si>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</si>
  <si>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</si>
  <si>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</si>
  <si>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</si>
  <si>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</si>
  <si>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</si>
  <si>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</si>
  <si>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</si>
  <si>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</si>
  <si>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</si>
  <si>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</si>
  <si>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</si>
  <si>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</si>
  <si>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</si>
  <si>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</si>
  <si>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</si>
  <si>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</si>
  <si>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</si>
  <si>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</si>
  <si>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</si>
  <si>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</si>
  <si>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</si>
  <si>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</si>
  <si>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</si>
  <si>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</si>
  <si>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</si>
  <si>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</si>
  <si>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</si>
  <si>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</si>
  <si>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</si>
  <si>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</si>
  <si>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</si>
  <si>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</si>
  <si>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</si>
  <si>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</si>
  <si>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</si>
  <si>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</si>
  <si>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</si>
  <si>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</si>
  <si>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</si>
  <si>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</si>
  <si>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</si>
  <si>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</si>
  <si>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</si>
  <si>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</si>
  <si>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</si>
  <si>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</si>
  <si>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</si>
  <si>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</si>
  <si>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</si>
  <si>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</si>
  <si>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</si>
  <si>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</si>
  <si>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</si>
  <si>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</si>
  <si>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</si>
  <si>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</si>
  <si>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</si>
  <si>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</si>
  <si>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</si>
  <si>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</si>
  <si>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</si>
  <si>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</si>
  <si>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</si>
  <si>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</si>
  <si>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</si>
  <si>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</si>
  <si>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</si>
  <si>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</si>
  <si>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</si>
  <si>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</si>
  <si>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</si>
  <si>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</si>
  <si>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</si>
  <si>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</si>
  <si>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</si>
  <si>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</si>
  <si>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</si>
  <si>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</si>
  <si>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</si>
  <si>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</si>
  <si>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</si>
  <si>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</si>
  <si>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</si>
  <si>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</si>
  <si>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</si>
  <si>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</si>
  <si>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</si>
  <si>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</si>
  <si>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</si>
  <si>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</si>
  <si>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</si>
  <si>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</si>
  <si>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</si>
  <si>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</si>
  <si>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</si>
  <si>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</si>
  <si>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</si>
  <si>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</si>
  <si>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</si>
  <si>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</si>
  <si>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</si>
  <si>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</si>
  <si>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</si>
  <si>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</si>
  <si>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</si>
  <si>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</si>
  <si>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</si>
  <si>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</si>
  <si>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</si>
  <si>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</si>
  <si>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</si>
  <si>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</si>
  <si>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</si>
  <si>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</si>
  <si>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</si>
  <si>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</si>
  <si>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</si>
  <si>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</si>
  <si>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</si>
  <si>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</si>
  <si>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</si>
  <si>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</si>
  <si>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</si>
  <si>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</si>
  <si>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</si>
  <si>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</si>
  <si>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</si>
  <si>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</si>
  <si>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</si>
  <si>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</si>
  <si>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</si>
  <si>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</si>
  <si>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</si>
  <si>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</si>
  <si>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</si>
  <si>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</si>
  <si>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</si>
  <si>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</si>
  <si>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</si>
  <si>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</si>
  <si>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</si>
  <si>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</si>
  <si>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</si>
  <si>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</si>
  <si>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</si>
  <si>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</si>
  <si>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</si>
  <si>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</si>
  <si>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</si>
  <si>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</si>
  <si>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</si>
  <si>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</si>
  <si>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</si>
  <si>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</si>
  <si>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</si>
  <si>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</si>
  <si>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</si>
  <si>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</si>
  <si>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</si>
  <si>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</si>
  <si>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</si>
  <si>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</si>
  <si>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</si>
  <si>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</si>
  <si>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</si>
  <si>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</si>
  <si>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</si>
  <si>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</si>
  <si>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</si>
  <si>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</si>
  <si>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</si>
  <si>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</si>
  <si>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</si>
  <si>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</si>
  <si>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</si>
  <si>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</si>
  <si>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</si>
  <si>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</si>
  <si>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</si>
  <si>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</si>
  <si>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</si>
  <si>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</si>
  <si>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</si>
  <si>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</si>
  <si>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</si>
  <si>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</si>
  <si>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</si>
  <si>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</si>
  <si>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</si>
  <si>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</si>
  <si>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</si>
  <si>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</si>
  <si>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</si>
  <si>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</si>
  <si>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</si>
  <si>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</si>
  <si>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</si>
  <si>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</si>
  <si>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</si>
  <si>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</si>
  <si>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</si>
  <si>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</si>
  <si>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</si>
  <si>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</si>
  <si>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</si>
  <si>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</si>
  <si>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</si>
  <si>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</si>
  <si>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</si>
  <si>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</si>
  <si>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</si>
  <si>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</si>
  <si>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</si>
  <si>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</si>
  <si>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</si>
  <si>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</si>
  <si>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</si>
  <si>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</si>
  <si>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</si>
  <si>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</si>
  <si>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</si>
  <si>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</si>
  <si>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</si>
  <si>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</si>
  <si>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</si>
  <si>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</si>
  <si>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</si>
  <si>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</si>
  <si>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</si>
  <si>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</si>
  <si>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</si>
  <si>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</si>
  <si>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</si>
  <si>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</si>
  <si>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</si>
  <si>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</si>
  <si>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</si>
  <si>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</si>
  <si>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</si>
  <si>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</si>
  <si>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</si>
  <si>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</si>
  <si>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</si>
  <si>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</si>
  <si>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</si>
  <si>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</si>
  <si>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</si>
  <si>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</si>
  <si>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</si>
  <si>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</si>
  <si>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</si>
  <si>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</si>
  <si>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</si>
  <si>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</si>
  <si>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</si>
  <si>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</si>
  <si>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</si>
  <si>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</si>
  <si>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</si>
  <si>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</si>
  <si>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</si>
  <si>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</si>
  <si>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</si>
  <si>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</si>
  <si>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</si>
  <si>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</si>
  <si>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</si>
  <si>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</si>
  <si>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</si>
  <si>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</si>
  <si>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</si>
  <si>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</si>
  <si>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</si>
  <si>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</si>
  <si>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</si>
  <si>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</si>
  <si>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</si>
  <si>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</si>
  <si>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</si>
  <si>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</si>
  <si>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</si>
  <si>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</si>
  <si>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</si>
  <si>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</si>
  <si>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</si>
  <si>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</si>
  <si>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</si>
  <si>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</si>
  <si>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</si>
  <si>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</si>
  <si>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</si>
  <si>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</si>
  <si>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</si>
  <si>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</si>
  <si>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</si>
  <si>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</si>
  <si>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</si>
  <si>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</si>
  <si>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</si>
  <si>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</si>
  <si>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</si>
  <si>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</si>
  <si>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</si>
  <si>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</si>
  <si>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</si>
  <si>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</si>
  <si>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</si>
  <si>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</si>
  <si>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</si>
  <si>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</si>
  <si>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</si>
  <si>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</si>
  <si>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</si>
  <si>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</si>
  <si>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</si>
  <si>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</si>
  <si>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</si>
  <si>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</si>
  <si>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</si>
  <si>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</si>
  <si>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</si>
  <si>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</si>
  <si>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</si>
  <si>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</si>
  <si>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</si>
  <si>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</si>
  <si>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</si>
  <si>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</si>
  <si>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</si>
  <si>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</si>
  <si>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</si>
  <si>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</si>
  <si>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</si>
  <si>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</si>
  <si>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</si>
  <si>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</si>
  <si>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府中市（東京都）</t>
    <rPh sb="4" eb="7">
      <t>トウキョウト</t>
    </rPh>
    <phoneticPr fontId="45"/>
  </si>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</sst>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66">
    <xf numFmtId="0" fontId="0" fillId="0" borderId="0" xfId="0"/>
    <xf numFmtId="0" fontId="1" fillId="0" borderId="0" xfId="3">
      <alignment vertical="center"/>
    </xf>
    <xf numFmtId="0" fontId="3" fillId="0" borderId="0" xfId="3" applyFont="1">
      <alignment vertical="center"/>
    </xf>
    <xf numFmtId="0" fontId="4" fillId="0" borderId="0" xfId="3" applyFont="1">
      <alignment vertical="center"/>
    </xf>
    <xf numFmtId="0" fontId="5" fillId="0" borderId="0" xfId="3" applyFont="1">
      <alignment vertical="center"/>
    </xf>
    <xf numFmtId="0" fontId="5" fillId="0" borderId="0" xfId="3" applyFont="1" applyAlignment="1">
      <alignment vertical="top"/>
    </xf>
    <xf numFmtId="0" fontId="3" fillId="0" borderId="0" xfId="3" applyFont="1" applyAlignment="1">
      <alignment vertical="top"/>
    </xf>
    <xf numFmtId="0" fontId="6" fillId="0" borderId="0" xfId="3" applyFont="1">
      <alignment vertical="center"/>
    </xf>
    <xf numFmtId="0" fontId="1" fillId="2" borderId="0" xfId="3" applyFill="1">
      <alignment vertical="center"/>
    </xf>
    <xf numFmtId="0" fontId="3" fillId="2" borderId="0" xfId="3" applyFont="1" applyFill="1">
      <alignment vertical="center"/>
    </xf>
    <xf numFmtId="0" fontId="7" fillId="2" borderId="0" xfId="3" applyFont="1" applyFill="1">
      <alignment vertical="center"/>
    </xf>
    <xf numFmtId="0" fontId="7" fillId="0" borderId="0" xfId="3" applyFont="1">
      <alignment vertical="center"/>
    </xf>
    <xf numFmtId="0" fontId="4" fillId="2" borderId="0" xfId="3" applyFont="1" applyFill="1">
      <alignment vertical="center"/>
    </xf>
    <xf numFmtId="0" fontId="5" fillId="2" borderId="0" xfId="3" applyFont="1" applyFill="1">
      <alignment vertical="center"/>
    </xf>
    <xf numFmtId="0" fontId="5" fillId="2" borderId="0" xfId="3" applyFont="1" applyFill="1" applyAlignment="1">
      <alignment vertical="top"/>
    </xf>
    <xf numFmtId="0" fontId="3" fillId="2" borderId="0" xfId="3" applyFont="1" applyFill="1" applyAlignment="1">
      <alignment vertical="top"/>
    </xf>
    <xf numFmtId="0" fontId="8" fillId="2" borderId="0" xfId="3" applyFont="1" applyFill="1">
      <alignment vertical="center"/>
    </xf>
    <xf numFmtId="0" fontId="8" fillId="2" borderId="0" xfId="3" applyFont="1" applyFill="1" applyAlignment="1">
      <alignment horizontal="center" vertical="center"/>
    </xf>
    <xf numFmtId="49" fontId="9" fillId="2" borderId="0" xfId="3" applyNumberFormat="1" applyFont="1" applyFill="1" applyAlignment="1">
      <alignment horizontal="center" vertical="center"/>
    </xf>
    <xf numFmtId="0" fontId="10" fillId="2" borderId="0" xfId="3" applyFont="1" applyFill="1">
      <alignment vertical="center"/>
    </xf>
    <xf numFmtId="0" fontId="11" fillId="2" borderId="1"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5" xfId="3" applyFont="1" applyFill="1" applyBorder="1" applyAlignment="1">
      <alignment horizontal="center" vertical="center"/>
    </xf>
    <xf numFmtId="49" fontId="10" fillId="2" borderId="0" xfId="3" applyNumberFormat="1" applyFont="1" applyFill="1" applyAlignment="1">
      <alignment horizontal="left" vertical="center"/>
    </xf>
    <xf numFmtId="0" fontId="12" fillId="2" borderId="0" xfId="3" applyFont="1" applyFill="1">
      <alignment vertical="center"/>
    </xf>
    <xf numFmtId="0" fontId="13" fillId="3" borderId="6" xfId="3" applyFont="1" applyFill="1" applyBorder="1" applyAlignment="1">
      <alignment horizontal="left" vertical="center"/>
    </xf>
    <xf numFmtId="0" fontId="14" fillId="2" borderId="3" xfId="3" applyFont="1" applyFill="1" applyBorder="1" applyAlignment="1">
      <alignment horizontal="center" vertical="center"/>
    </xf>
    <xf numFmtId="0" fontId="14" fillId="2" borderId="4"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6" xfId="3" applyFont="1" applyFill="1" applyBorder="1" applyAlignment="1">
      <alignment horizontal="center" vertical="center"/>
    </xf>
    <xf numFmtId="0" fontId="4" fillId="2" borderId="0" xfId="3" applyFont="1" applyFill="1" applyAlignment="1">
      <alignment horizontal="center" vertical="top"/>
    </xf>
    <xf numFmtId="0" fontId="4" fillId="2" borderId="0" xfId="3" applyFont="1" applyFill="1" applyAlignment="1">
      <alignment horizontal="center" vertical="center"/>
    </xf>
    <xf numFmtId="0" fontId="15" fillId="4" borderId="7" xfId="3" applyFont="1" applyFill="1" applyBorder="1" applyAlignment="1">
      <alignment horizontal="center" vertical="center" wrapText="1"/>
    </xf>
    <xf numFmtId="0" fontId="12" fillId="0" borderId="0" xfId="3" applyFont="1">
      <alignment vertical="center"/>
    </xf>
    <xf numFmtId="0" fontId="11" fillId="0" borderId="3" xfId="3" applyFont="1" applyBorder="1" applyAlignment="1">
      <alignment horizontal="left" vertical="center"/>
    </xf>
    <xf numFmtId="0" fontId="9" fillId="0" borderId="6" xfId="3" applyFont="1" applyBorder="1" applyAlignment="1">
      <alignment vertical="center" wrapText="1"/>
    </xf>
    <xf numFmtId="0" fontId="13" fillId="0" borderId="3" xfId="3" applyFont="1" applyBorder="1" applyAlignment="1">
      <alignment vertical="center" wrapText="1"/>
    </xf>
    <xf numFmtId="0" fontId="13" fillId="0" borderId="4" xfId="3" applyFont="1" applyBorder="1" applyAlignment="1">
      <alignment vertical="center" wrapText="1"/>
    </xf>
    <xf numFmtId="0" fontId="13" fillId="0" borderId="2" xfId="3" applyFont="1" applyBorder="1" applyAlignment="1">
      <alignment vertical="center" wrapText="1"/>
    </xf>
    <xf numFmtId="0" fontId="9" fillId="0" borderId="3" xfId="3" applyFont="1" applyBorder="1" applyAlignment="1">
      <alignment horizontal="left" vertical="center" wrapText="1"/>
    </xf>
    <xf numFmtId="0" fontId="9" fillId="0" borderId="2" xfId="3" applyFont="1" applyBorder="1" applyAlignment="1">
      <alignment horizontal="left" vertical="center" wrapText="1"/>
    </xf>
    <xf numFmtId="0" fontId="13" fillId="2" borderId="0" xfId="3" applyFont="1" applyFill="1" applyAlignment="1">
      <alignment vertical="center" wrapText="1"/>
    </xf>
    <xf numFmtId="49" fontId="10" fillId="2" borderId="0" xfId="3" applyNumberFormat="1" applyFont="1" applyFill="1">
      <alignment vertical="center"/>
    </xf>
    <xf numFmtId="0" fontId="12" fillId="2" borderId="0" xfId="3" applyFont="1" applyFill="1" applyAlignment="1">
      <alignment horizontal="left" vertical="top" wrapText="1"/>
    </xf>
    <xf numFmtId="0" fontId="4" fillId="0" borderId="6" xfId="3" applyFont="1" applyBorder="1" applyAlignment="1">
      <alignment horizontal="center" vertical="center"/>
    </xf>
    <xf numFmtId="0" fontId="12" fillId="0" borderId="0" xfId="3" applyFont="1" applyAlignment="1">
      <alignment horizontal="left" vertical="top" wrapText="1"/>
    </xf>
    <xf numFmtId="0" fontId="13" fillId="2" borderId="6" xfId="3" applyFont="1" applyFill="1" applyBorder="1" applyAlignment="1">
      <alignment horizontal="left" vertical="center" wrapText="1"/>
    </xf>
    <xf numFmtId="0" fontId="13" fillId="2" borderId="3" xfId="3" applyFont="1" applyFill="1" applyBorder="1" applyAlignment="1">
      <alignment horizontal="left" vertical="top" wrapText="1"/>
    </xf>
    <xf numFmtId="0" fontId="1" fillId="2" borderId="8" xfId="3" applyFill="1" applyBorder="1" applyAlignment="1">
      <alignment horizontal="left" vertical="top"/>
    </xf>
    <xf numFmtId="0" fontId="13" fillId="2" borderId="9" xfId="3" applyFont="1" applyFill="1" applyBorder="1" applyAlignment="1">
      <alignment horizontal="left" vertical="top" wrapText="1"/>
    </xf>
    <xf numFmtId="0" fontId="12" fillId="2" borderId="0" xfId="3" applyFont="1" applyFill="1" applyAlignment="1">
      <alignment horizontal="left" vertical="center" wrapText="1"/>
    </xf>
    <xf numFmtId="0" fontId="1" fillId="2" borderId="10" xfId="3" applyFill="1" applyBorder="1">
      <alignment vertical="center"/>
    </xf>
    <xf numFmtId="0" fontId="12" fillId="0" borderId="0" xfId="3" applyFont="1" applyAlignment="1">
      <alignment horizontal="left" vertical="center"/>
    </xf>
    <xf numFmtId="49" fontId="16" fillId="2" borderId="0" xfId="3" applyNumberFormat="1" applyFont="1" applyFill="1">
      <alignment vertical="center"/>
    </xf>
    <xf numFmtId="49" fontId="9" fillId="2" borderId="0" xfId="3" applyNumberFormat="1" applyFont="1" applyFill="1" applyAlignment="1">
      <alignment horizontal="center" vertical="top"/>
    </xf>
    <xf numFmtId="0" fontId="17" fillId="2" borderId="0" xfId="3" applyFont="1" applyFill="1">
      <alignment vertical="center"/>
    </xf>
    <xf numFmtId="0" fontId="17" fillId="2" borderId="0" xfId="3" applyFont="1" applyFill="1" applyAlignment="1">
      <alignment horizontal="left" vertical="center" wrapText="1"/>
    </xf>
    <xf numFmtId="0" fontId="11" fillId="2" borderId="10" xfId="3" applyFont="1" applyFill="1" applyBorder="1" applyAlignment="1">
      <alignment horizontal="center" vertical="center"/>
    </xf>
    <xf numFmtId="0" fontId="17" fillId="2" borderId="10" xfId="3" applyFont="1" applyFill="1" applyBorder="1">
      <alignment vertical="center"/>
    </xf>
    <xf numFmtId="0" fontId="11" fillId="2" borderId="0" xfId="3" applyFont="1" applyFill="1" applyAlignment="1">
      <alignment horizontal="left" vertical="center"/>
    </xf>
    <xf numFmtId="0" fontId="17" fillId="2" borderId="11" xfId="3" applyFont="1" applyFill="1" applyBorder="1">
      <alignment vertical="center"/>
    </xf>
    <xf numFmtId="0" fontId="11" fillId="4" borderId="7"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13"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15" xfId="3" applyFont="1" applyFill="1" applyBorder="1" applyAlignment="1">
      <alignment horizontal="center" vertical="center"/>
    </xf>
    <xf numFmtId="0" fontId="9" fillId="2" borderId="16" xfId="3" applyFont="1" applyFill="1" applyBorder="1" applyAlignment="1">
      <alignment vertical="center" wrapText="1"/>
    </xf>
    <xf numFmtId="0" fontId="14" fillId="2" borderId="0" xfId="3" applyFont="1" applyFill="1" applyAlignment="1">
      <alignment horizontal="left" vertical="center" wrapText="1"/>
    </xf>
    <xf numFmtId="0" fontId="9" fillId="2" borderId="0" xfId="3" applyFont="1" applyFill="1" applyAlignment="1">
      <alignment vertical="center" wrapText="1"/>
    </xf>
    <xf numFmtId="0" fontId="12" fillId="2" borderId="0" xfId="3" applyFont="1" applyFill="1" applyAlignment="1">
      <alignment horizontal="left" vertical="center"/>
    </xf>
    <xf numFmtId="0" fontId="11" fillId="0" borderId="2" xfId="3" applyFont="1" applyBorder="1" applyAlignment="1">
      <alignment horizontal="left" vertical="center"/>
    </xf>
    <xf numFmtId="0" fontId="13" fillId="0" borderId="3" xfId="3" applyFont="1" applyBorder="1" applyAlignment="1">
      <alignment horizontal="left" vertical="center" wrapText="1"/>
    </xf>
    <xf numFmtId="0" fontId="13" fillId="0" borderId="2" xfId="3" applyFont="1" applyBorder="1" applyAlignment="1">
      <alignment horizontal="left" vertical="center" wrapText="1"/>
    </xf>
    <xf numFmtId="0" fontId="17" fillId="0" borderId="0" xfId="3" applyFont="1">
      <alignment vertical="center"/>
    </xf>
    <xf numFmtId="0" fontId="13" fillId="2" borderId="17" xfId="3" applyFont="1" applyFill="1" applyBorder="1">
      <alignment vertical="center"/>
    </xf>
    <xf numFmtId="0" fontId="13" fillId="2" borderId="18" xfId="3" applyFont="1" applyFill="1" applyBorder="1">
      <alignment vertical="center"/>
    </xf>
    <xf numFmtId="0" fontId="13" fillId="2" borderId="19" xfId="3" applyFont="1" applyFill="1" applyBorder="1">
      <alignment vertical="center"/>
    </xf>
    <xf numFmtId="0" fontId="4" fillId="2" borderId="0" xfId="3" applyFont="1" applyFill="1" applyAlignment="1">
      <alignment horizontal="left" vertical="top" wrapText="1"/>
    </xf>
    <xf numFmtId="0" fontId="11" fillId="2" borderId="6" xfId="3" applyFont="1" applyFill="1" applyBorder="1" applyAlignment="1">
      <alignment horizontal="left" vertical="center"/>
    </xf>
    <xf numFmtId="0" fontId="11" fillId="2" borderId="6" xfId="3" applyFont="1" applyFill="1" applyBorder="1" applyAlignment="1">
      <alignment horizontal="left" vertical="center" wrapText="1"/>
    </xf>
    <xf numFmtId="49" fontId="12" fillId="0" borderId="0" xfId="3" applyNumberFormat="1" applyFont="1" applyAlignment="1">
      <alignment horizontal="left" vertical="center"/>
    </xf>
    <xf numFmtId="49" fontId="13" fillId="2" borderId="20" xfId="3" applyNumberFormat="1" applyFont="1" applyFill="1" applyBorder="1" applyAlignment="1">
      <alignment horizontal="left" vertical="center" wrapText="1"/>
    </xf>
    <xf numFmtId="49" fontId="13" fillId="3" borderId="6" xfId="3" applyNumberFormat="1" applyFont="1" applyFill="1" applyBorder="1" applyAlignment="1">
      <alignment horizontal="center" vertical="center" wrapText="1"/>
    </xf>
    <xf numFmtId="0" fontId="13" fillId="0" borderId="4" xfId="3" applyFont="1" applyBorder="1" applyAlignment="1">
      <alignment horizontal="left" vertical="center" wrapText="1"/>
    </xf>
    <xf numFmtId="49" fontId="13" fillId="2" borderId="0" xfId="3" applyNumberFormat="1" applyFont="1" applyFill="1" applyAlignment="1">
      <alignment horizontal="left" vertical="center" wrapText="1"/>
    </xf>
    <xf numFmtId="49" fontId="13" fillId="2" borderId="0" xfId="3" applyNumberFormat="1" applyFont="1" applyFill="1" applyAlignment="1">
      <alignment horizontal="center" vertical="center"/>
    </xf>
    <xf numFmtId="0" fontId="13" fillId="2" borderId="3" xfId="3" applyFont="1" applyFill="1" applyBorder="1" applyAlignment="1">
      <alignment horizontal="center" vertical="center" wrapText="1"/>
    </xf>
    <xf numFmtId="0" fontId="13" fillId="2" borderId="2" xfId="3" applyFont="1" applyFill="1" applyBorder="1" applyAlignment="1">
      <alignment horizontal="center" vertical="center" wrapText="1"/>
    </xf>
    <xf numFmtId="49" fontId="7" fillId="2" borderId="0" xfId="3" applyNumberFormat="1" applyFont="1" applyFill="1">
      <alignment vertical="center"/>
    </xf>
    <xf numFmtId="0" fontId="13" fillId="2" borderId="0" xfId="3" applyFont="1" applyFill="1" applyAlignment="1">
      <alignment horizontal="center" vertical="center"/>
    </xf>
    <xf numFmtId="0" fontId="13" fillId="3" borderId="21" xfId="3" applyFont="1" applyFill="1" applyBorder="1" applyAlignment="1">
      <alignment horizontal="center" vertical="center"/>
    </xf>
    <xf numFmtId="0" fontId="9" fillId="4" borderId="2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18" fillId="2" borderId="0" xfId="3" applyFont="1" applyFill="1" applyAlignment="1">
      <alignment vertical="center" wrapText="1"/>
    </xf>
    <xf numFmtId="0" fontId="14" fillId="2" borderId="0" xfId="3" applyFont="1" applyFill="1" applyAlignment="1">
      <alignment horizontal="center" vertical="top"/>
    </xf>
    <xf numFmtId="0" fontId="9" fillId="2" borderId="0" xfId="3" applyFont="1" applyFill="1" applyAlignment="1">
      <alignment horizontal="right" vertical="top" wrapText="1"/>
    </xf>
    <xf numFmtId="0" fontId="18" fillId="2" borderId="17" xfId="3" applyFont="1" applyFill="1" applyBorder="1" applyAlignment="1">
      <alignment vertical="center" wrapText="1"/>
    </xf>
    <xf numFmtId="0" fontId="18" fillId="2" borderId="18" xfId="3" applyFont="1" applyFill="1" applyBorder="1" applyAlignment="1">
      <alignment vertical="center" wrapText="1"/>
    </xf>
    <xf numFmtId="0" fontId="18" fillId="2" borderId="18" xfId="3" applyFont="1" applyFill="1" applyBorder="1">
      <alignment vertical="center"/>
    </xf>
    <xf numFmtId="0" fontId="19" fillId="2" borderId="19" xfId="3" applyFont="1" applyFill="1" applyBorder="1">
      <alignment vertical="center"/>
    </xf>
    <xf numFmtId="0" fontId="19" fillId="2" borderId="0" xfId="3" applyFont="1" applyFill="1">
      <alignment vertical="center"/>
    </xf>
    <xf numFmtId="0" fontId="20" fillId="2" borderId="0" xfId="3" applyFont="1" applyFill="1">
      <alignment vertical="center"/>
    </xf>
    <xf numFmtId="0" fontId="13" fillId="2" borderId="0" xfId="3" applyFont="1" applyFill="1" applyAlignment="1">
      <alignment horizontal="center"/>
    </xf>
    <xf numFmtId="0" fontId="3" fillId="3" borderId="5" xfId="3" applyFont="1" applyFill="1" applyBorder="1" applyAlignment="1">
      <alignment horizontal="center" vertical="center"/>
    </xf>
    <xf numFmtId="0" fontId="4" fillId="0" borderId="25" xfId="3" quotePrefix="1" applyFont="1" applyBorder="1" applyAlignment="1">
      <alignment horizontal="center" vertical="center"/>
    </xf>
    <xf numFmtId="0" fontId="4" fillId="0" borderId="13" xfId="3" quotePrefix="1" applyFont="1" applyBorder="1" applyAlignment="1">
      <alignment horizontal="center" vertical="center"/>
    </xf>
    <xf numFmtId="0" fontId="4" fillId="0" borderId="14" xfId="3" quotePrefix="1" applyFont="1" applyBorder="1" applyAlignment="1">
      <alignment horizontal="center" vertical="center"/>
    </xf>
    <xf numFmtId="0" fontId="4" fillId="0" borderId="26" xfId="3" quotePrefix="1" applyFont="1" applyBorder="1" applyAlignment="1">
      <alignment horizontal="center" vertical="center"/>
    </xf>
    <xf numFmtId="0" fontId="4" fillId="0" borderId="27" xfId="3" quotePrefix="1" applyFont="1" applyBorder="1" applyAlignment="1">
      <alignment horizontal="center" vertical="center"/>
    </xf>
    <xf numFmtId="0" fontId="4" fillId="0" borderId="26" xfId="3" quotePrefix="1" applyFont="1" applyBorder="1">
      <alignment vertical="center"/>
    </xf>
    <xf numFmtId="0" fontId="1" fillId="0" borderId="28" xfId="3" applyBorder="1" applyAlignment="1">
      <alignment horizontal="center" vertical="center"/>
    </xf>
    <xf numFmtId="0" fontId="1" fillId="0" borderId="29" xfId="3" applyBorder="1" applyAlignment="1">
      <alignment horizontal="center" vertical="center"/>
    </xf>
    <xf numFmtId="49" fontId="9" fillId="2" borderId="0" xfId="3" applyNumberFormat="1" applyFont="1" applyFill="1" applyAlignment="1">
      <alignment horizontal="left" vertical="center"/>
    </xf>
    <xf numFmtId="0" fontId="11" fillId="2" borderId="30" xfId="3" applyFont="1" applyFill="1" applyBorder="1" applyAlignment="1">
      <alignment horizontal="center" vertical="center"/>
    </xf>
    <xf numFmtId="0" fontId="11" fillId="2" borderId="20" xfId="3" applyFont="1" applyFill="1" applyBorder="1" applyAlignment="1">
      <alignment horizontal="center" vertical="center"/>
    </xf>
    <xf numFmtId="0" fontId="11" fillId="2" borderId="16" xfId="3" applyFont="1" applyFill="1" applyBorder="1" applyAlignment="1">
      <alignment horizontal="center" vertical="center" wrapText="1"/>
    </xf>
    <xf numFmtId="0" fontId="11" fillId="2" borderId="0" xfId="3" applyFont="1" applyFill="1" applyAlignment="1">
      <alignment horizontal="center" vertical="center" wrapText="1"/>
    </xf>
    <xf numFmtId="0" fontId="11" fillId="2" borderId="30" xfId="3" applyFont="1" applyFill="1" applyBorder="1" applyAlignment="1">
      <alignment horizontal="center" vertical="center" wrapText="1"/>
    </xf>
    <xf numFmtId="49" fontId="12" fillId="2" borderId="0" xfId="3" applyNumberFormat="1" applyFont="1" applyFill="1" applyAlignment="1">
      <alignment horizontal="left" vertical="center"/>
    </xf>
    <xf numFmtId="0" fontId="11" fillId="2" borderId="0" xfId="3" applyFont="1" applyFill="1">
      <alignment vertical="center"/>
    </xf>
    <xf numFmtId="0" fontId="13" fillId="3" borderId="31" xfId="3" applyFont="1" applyFill="1" applyBorder="1" applyAlignment="1">
      <alignment horizontal="left" vertical="center"/>
    </xf>
    <xf numFmtId="0" fontId="14" fillId="2" borderId="31" xfId="3" applyFont="1" applyFill="1" applyBorder="1" applyAlignment="1">
      <alignment horizontal="left" vertical="center"/>
    </xf>
    <xf numFmtId="0" fontId="14" fillId="0" borderId="3" xfId="3" applyFont="1" applyBorder="1">
      <alignment vertical="center"/>
    </xf>
    <xf numFmtId="0" fontId="14" fillId="2" borderId="9" xfId="3" applyFont="1" applyFill="1" applyBorder="1" applyAlignment="1">
      <alignment horizontal="left" vertical="center"/>
    </xf>
    <xf numFmtId="0" fontId="14" fillId="2" borderId="31" xfId="3" applyFont="1" applyFill="1" applyBorder="1" applyAlignment="1">
      <alignment horizontal="left" vertical="center" wrapText="1"/>
    </xf>
    <xf numFmtId="0" fontId="15" fillId="4" borderId="32" xfId="3" applyFont="1" applyFill="1" applyBorder="1" applyAlignment="1">
      <alignment horizontal="center" vertical="center" wrapText="1"/>
    </xf>
    <xf numFmtId="0" fontId="9" fillId="2" borderId="0" xfId="3" applyFont="1" applyFill="1" applyAlignment="1">
      <alignment horizontal="left" vertical="top" wrapText="1"/>
    </xf>
    <xf numFmtId="0" fontId="11" fillId="0" borderId="16" xfId="3" applyFont="1" applyBorder="1" applyAlignment="1">
      <alignment horizontal="left" vertical="center"/>
    </xf>
    <xf numFmtId="0" fontId="9" fillId="0" borderId="31" xfId="3" applyFont="1" applyBorder="1" applyAlignment="1">
      <alignment vertical="center" wrapText="1"/>
    </xf>
    <xf numFmtId="0" fontId="13" fillId="0" borderId="16" xfId="3" applyFont="1" applyBorder="1" applyAlignment="1">
      <alignment vertical="center" wrapText="1"/>
    </xf>
    <xf numFmtId="0" fontId="13" fillId="0" borderId="0" xfId="3" applyFont="1" applyAlignment="1">
      <alignment vertical="center" wrapText="1"/>
    </xf>
    <xf numFmtId="0" fontId="13" fillId="0" borderId="20" xfId="3" applyFont="1" applyBorder="1" applyAlignment="1">
      <alignment vertical="center" wrapText="1"/>
    </xf>
    <xf numFmtId="0" fontId="9" fillId="0" borderId="16" xfId="3" applyFont="1" applyBorder="1" applyAlignment="1">
      <alignment horizontal="left" vertical="center" wrapText="1"/>
    </xf>
    <xf numFmtId="0" fontId="9" fillId="0" borderId="20" xfId="3" applyFont="1" applyBorder="1" applyAlignment="1">
      <alignment horizontal="left" vertical="center" wrapText="1"/>
    </xf>
    <xf numFmtId="0" fontId="14" fillId="0" borderId="6" xfId="3" applyFont="1" applyBorder="1" applyAlignment="1">
      <alignment horizontal="left" vertical="center"/>
    </xf>
    <xf numFmtId="0" fontId="14" fillId="0" borderId="6" xfId="3" applyFont="1" applyBorder="1" applyAlignment="1">
      <alignment horizontal="left" vertical="center" wrapText="1"/>
    </xf>
    <xf numFmtId="0" fontId="11" fillId="2" borderId="31" xfId="3" applyFont="1" applyFill="1" applyBorder="1" applyAlignment="1">
      <alignment horizontal="left" vertical="center" wrapText="1"/>
    </xf>
    <xf numFmtId="0" fontId="13" fillId="2" borderId="16" xfId="3" applyFont="1" applyFill="1" applyBorder="1" applyAlignment="1">
      <alignment horizontal="left" vertical="top" wrapText="1"/>
    </xf>
    <xf numFmtId="0" fontId="13" fillId="0" borderId="16" xfId="3" applyFont="1" applyBorder="1" applyAlignment="1">
      <alignment horizontal="left" vertical="top" wrapText="1"/>
    </xf>
    <xf numFmtId="0" fontId="13" fillId="0" borderId="20" xfId="3" applyFont="1" applyBorder="1" applyAlignment="1">
      <alignment horizontal="left" vertical="top" wrapText="1"/>
    </xf>
    <xf numFmtId="0" fontId="5" fillId="5" borderId="7" xfId="3" applyFont="1" applyFill="1" applyBorder="1" applyAlignment="1">
      <alignment horizontal="center" vertical="center" wrapText="1"/>
    </xf>
    <xf numFmtId="0" fontId="13" fillId="2" borderId="31" xfId="3" applyFont="1" applyFill="1" applyBorder="1" applyAlignment="1">
      <alignment horizontal="left" vertical="center" wrapText="1"/>
    </xf>
    <xf numFmtId="0" fontId="11" fillId="2" borderId="31" xfId="3" applyFont="1" applyFill="1" applyBorder="1" applyAlignment="1">
      <alignment horizontal="left" vertical="center"/>
    </xf>
    <xf numFmtId="0" fontId="14" fillId="3" borderId="20" xfId="3" applyFont="1" applyFill="1" applyBorder="1" applyAlignment="1">
      <alignment horizontal="center" vertical="center" textRotation="255"/>
    </xf>
    <xf numFmtId="0" fontId="14" fillId="3" borderId="0" xfId="3" applyFont="1" applyFill="1" applyAlignment="1">
      <alignment horizontal="center" vertical="center" textRotation="255"/>
    </xf>
    <xf numFmtId="0" fontId="14" fillId="3" borderId="16" xfId="3" applyFont="1" applyFill="1" applyBorder="1" applyAlignment="1">
      <alignment horizontal="center" vertical="center" textRotation="255" wrapText="1"/>
    </xf>
    <xf numFmtId="0" fontId="14" fillId="3" borderId="0" xfId="3" applyFont="1" applyFill="1" applyAlignment="1">
      <alignment horizontal="center" vertical="center" textRotation="255" wrapText="1"/>
    </xf>
    <xf numFmtId="0" fontId="9" fillId="2" borderId="0" xfId="3" applyFont="1" applyFill="1">
      <alignment vertical="center"/>
    </xf>
    <xf numFmtId="0" fontId="21" fillId="2" borderId="0" xfId="3" applyFont="1" applyFill="1" applyAlignment="1">
      <alignment horizontal="left" vertical="center"/>
    </xf>
    <xf numFmtId="0" fontId="9" fillId="2" borderId="0" xfId="3" applyFont="1" applyFill="1" applyAlignment="1">
      <alignment horizontal="left" vertical="center" wrapText="1"/>
    </xf>
    <xf numFmtId="0" fontId="13" fillId="2" borderId="26" xfId="3" applyFont="1" applyFill="1" applyBorder="1" applyAlignment="1">
      <alignment horizontal="center" vertical="center"/>
    </xf>
    <xf numFmtId="0" fontId="13" fillId="2" borderId="29" xfId="3" applyFont="1" applyFill="1" applyBorder="1" applyAlignment="1">
      <alignment horizontal="center" vertical="center"/>
    </xf>
    <xf numFmtId="0" fontId="22" fillId="2" borderId="0" xfId="3" applyFont="1" applyFill="1" applyAlignment="1">
      <alignment horizontal="left" vertical="center" wrapText="1"/>
    </xf>
    <xf numFmtId="0" fontId="13" fillId="2" borderId="0" xfId="3" applyFont="1" applyFill="1" applyAlignment="1">
      <alignment horizontal="left" vertical="center"/>
    </xf>
    <xf numFmtId="0" fontId="13" fillId="0" borderId="33" xfId="3" applyFont="1" applyBorder="1" applyAlignment="1">
      <alignment horizontal="center" vertical="center"/>
    </xf>
    <xf numFmtId="0" fontId="23" fillId="2" borderId="0" xfId="3" applyFont="1" applyFill="1">
      <alignment vertical="center"/>
    </xf>
    <xf numFmtId="0" fontId="11" fillId="4" borderId="32" xfId="3" applyFont="1" applyFill="1" applyBorder="1" applyAlignment="1">
      <alignment horizontal="center" vertical="center"/>
    </xf>
    <xf numFmtId="0" fontId="13" fillId="0" borderId="34" xfId="3" applyFont="1" applyBorder="1" applyAlignment="1">
      <alignment horizontal="left" vertical="center" wrapText="1"/>
    </xf>
    <xf numFmtId="0" fontId="13" fillId="0" borderId="35"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36" xfId="3" applyFont="1" applyBorder="1" applyAlignment="1">
      <alignment horizontal="center" vertical="center" wrapText="1"/>
    </xf>
    <xf numFmtId="0" fontId="13" fillId="0" borderId="37" xfId="3" applyFont="1" applyBorder="1" applyAlignment="1">
      <alignment horizontal="left" vertical="center"/>
    </xf>
    <xf numFmtId="0" fontId="11" fillId="0" borderId="20" xfId="3" applyFont="1" applyBorder="1" applyAlignment="1">
      <alignment horizontal="left" vertical="center"/>
    </xf>
    <xf numFmtId="0" fontId="13" fillId="0" borderId="16" xfId="3" applyFont="1" applyBorder="1" applyAlignment="1">
      <alignment horizontal="left" vertical="center" wrapText="1"/>
    </xf>
    <xf numFmtId="0" fontId="13" fillId="0" borderId="20" xfId="3" applyFont="1" applyBorder="1" applyAlignment="1">
      <alignment horizontal="left" vertical="center" wrapText="1"/>
    </xf>
    <xf numFmtId="0" fontId="3" fillId="0" borderId="38" xfId="3" applyFont="1" applyBorder="1">
      <alignment vertical="center"/>
    </xf>
    <xf numFmtId="0" fontId="11" fillId="4" borderId="39" xfId="3" applyFont="1" applyFill="1" applyBorder="1" applyAlignment="1">
      <alignment horizontal="center" vertical="center"/>
    </xf>
    <xf numFmtId="0" fontId="11" fillId="4" borderId="40" xfId="3" applyFont="1" applyFill="1" applyBorder="1" applyAlignment="1">
      <alignment horizontal="center" vertical="center"/>
    </xf>
    <xf numFmtId="0" fontId="11" fillId="4" borderId="41" xfId="3" applyFont="1" applyFill="1" applyBorder="1" applyAlignment="1">
      <alignment horizontal="center" vertical="center"/>
    </xf>
    <xf numFmtId="0" fontId="4" fillId="2" borderId="0" xfId="3" applyFont="1" applyFill="1" applyAlignment="1">
      <alignment horizontal="left" vertical="top"/>
    </xf>
    <xf numFmtId="0" fontId="13" fillId="2" borderId="0" xfId="3" applyFont="1" applyFill="1" applyAlignment="1">
      <alignment horizontal="left" vertical="top" wrapText="1"/>
    </xf>
    <xf numFmtId="0" fontId="9" fillId="2" borderId="0" xfId="3" applyFont="1" applyFill="1" applyAlignment="1">
      <alignment horizontal="left" vertical="center"/>
    </xf>
    <xf numFmtId="49" fontId="13" fillId="3" borderId="31" xfId="3" applyNumberFormat="1" applyFont="1" applyFill="1" applyBorder="1" applyAlignment="1">
      <alignment horizontal="center" vertical="center" wrapText="1"/>
    </xf>
    <xf numFmtId="0" fontId="13" fillId="0" borderId="0" xfId="3" applyFont="1" applyAlignment="1">
      <alignment horizontal="left" vertical="center" wrapText="1"/>
    </xf>
    <xf numFmtId="0" fontId="13" fillId="2" borderId="0" xfId="3" applyFont="1" applyFill="1">
      <alignment vertical="center"/>
    </xf>
    <xf numFmtId="0" fontId="13" fillId="2" borderId="16"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3" borderId="42" xfId="3" applyFont="1" applyFill="1" applyBorder="1" applyAlignment="1">
      <alignment horizontal="center" vertical="center"/>
    </xf>
    <xf numFmtId="0" fontId="13" fillId="2" borderId="43" xfId="3" applyFont="1" applyFill="1" applyBorder="1" applyAlignment="1">
      <alignment horizontal="left" vertical="center" wrapText="1"/>
    </xf>
    <xf numFmtId="0" fontId="14" fillId="2" borderId="44" xfId="3" applyFont="1" applyFill="1" applyBorder="1" applyAlignment="1">
      <alignment horizontal="left" vertical="center" wrapText="1"/>
    </xf>
    <xf numFmtId="0" fontId="13" fillId="2" borderId="44" xfId="3" applyFont="1" applyFill="1" applyBorder="1" applyAlignment="1">
      <alignment horizontal="left" vertical="center" wrapText="1"/>
    </xf>
    <xf numFmtId="0" fontId="13" fillId="2" borderId="45" xfId="3" applyFont="1" applyFill="1" applyBorder="1" applyAlignment="1">
      <alignment horizontal="left" vertical="center"/>
    </xf>
    <xf numFmtId="0" fontId="13" fillId="2" borderId="0" xfId="3" applyFont="1" applyFill="1" applyAlignment="1">
      <alignment horizontal="left" vertical="top"/>
    </xf>
    <xf numFmtId="0" fontId="13" fillId="0" borderId="0" xfId="3" applyFont="1" applyAlignment="1">
      <alignment horizontal="left" vertical="top" wrapText="1"/>
    </xf>
    <xf numFmtId="0" fontId="18" fillId="2" borderId="38" xfId="3" applyFont="1" applyFill="1" applyBorder="1" applyAlignment="1">
      <alignment vertical="center" wrapText="1"/>
    </xf>
    <xf numFmtId="0" fontId="18" fillId="2" borderId="0" xfId="3" applyFont="1" applyFill="1" applyAlignment="1">
      <alignment horizontal="left" vertical="center" wrapText="1"/>
    </xf>
    <xf numFmtId="0" fontId="18" fillId="2" borderId="0" xfId="3" applyFont="1" applyFill="1">
      <alignment vertical="center"/>
    </xf>
    <xf numFmtId="0" fontId="24" fillId="2" borderId="0" xfId="3" applyFont="1" applyFill="1">
      <alignment vertical="center"/>
    </xf>
    <xf numFmtId="0" fontId="6" fillId="2" borderId="11" xfId="3" applyFont="1" applyFill="1" applyBorder="1">
      <alignment vertical="center"/>
    </xf>
    <xf numFmtId="0" fontId="6" fillId="2" borderId="0" xfId="3" applyFont="1" applyFill="1">
      <alignment vertical="center"/>
    </xf>
    <xf numFmtId="0" fontId="14" fillId="2" borderId="0" xfId="3" applyFont="1" applyFill="1" applyAlignment="1"/>
    <xf numFmtId="0" fontId="14" fillId="2" borderId="0" xfId="3" applyFont="1" applyFill="1">
      <alignment vertical="center"/>
    </xf>
    <xf numFmtId="0" fontId="14" fillId="0" borderId="46" xfId="3" applyFont="1" applyBorder="1" applyAlignment="1">
      <alignment horizontal="left" vertical="center"/>
    </xf>
    <xf numFmtId="0" fontId="14" fillId="0" borderId="47" xfId="3" applyFont="1" applyBorder="1" applyAlignment="1">
      <alignment horizontal="left" vertical="center"/>
    </xf>
    <xf numFmtId="0" fontId="14" fillId="0" borderId="48" xfId="3" applyFont="1" applyBorder="1" applyAlignment="1">
      <alignment horizontal="left" vertical="center"/>
    </xf>
    <xf numFmtId="0" fontId="14" fillId="0" borderId="47" xfId="3" applyFont="1" applyBorder="1" applyAlignment="1">
      <alignment horizontal="center" vertical="center"/>
    </xf>
    <xf numFmtId="0" fontId="14" fillId="0" borderId="49" xfId="3" applyFont="1" applyBorder="1" applyAlignment="1">
      <alignment horizontal="center" vertical="center"/>
    </xf>
    <xf numFmtId="0" fontId="14" fillId="0" borderId="50" xfId="3" applyFont="1" applyBorder="1" applyAlignment="1">
      <alignment horizontal="center" vertical="center"/>
    </xf>
    <xf numFmtId="0" fontId="14" fillId="0" borderId="30" xfId="3" applyFont="1" applyBorder="1" applyAlignment="1">
      <alignment horizontal="left" vertical="center" wrapText="1"/>
    </xf>
    <xf numFmtId="0" fontId="14" fillId="0" borderId="20" xfId="3" applyFont="1" applyBorder="1" applyAlignment="1">
      <alignment horizontal="left" vertical="center" wrapText="1"/>
    </xf>
    <xf numFmtId="0" fontId="14" fillId="0" borderId="6" xfId="3" applyFont="1" applyBorder="1" applyAlignment="1">
      <alignment horizontal="center" vertical="center"/>
    </xf>
    <xf numFmtId="0" fontId="21" fillId="0" borderId="51" xfId="3" applyFont="1" applyBorder="1" applyAlignment="1">
      <alignment horizontal="left" vertical="center" wrapText="1"/>
    </xf>
    <xf numFmtId="0" fontId="14" fillId="0" borderId="31" xfId="3" applyFont="1" applyBorder="1" applyAlignment="1">
      <alignment horizontal="left" vertical="center"/>
    </xf>
    <xf numFmtId="0" fontId="14" fillId="0" borderId="31" xfId="3" applyFont="1" applyBorder="1" applyAlignment="1">
      <alignment horizontal="left" vertical="center" wrapText="1"/>
    </xf>
    <xf numFmtId="0" fontId="5" fillId="5" borderId="32" xfId="3" applyFont="1" applyFill="1" applyBorder="1" applyAlignment="1">
      <alignment horizontal="center" vertical="center" wrapText="1"/>
    </xf>
    <xf numFmtId="0" fontId="14" fillId="3" borderId="10" xfId="3" applyFont="1" applyFill="1" applyBorder="1" applyAlignment="1">
      <alignment horizontal="center" vertical="center" textRotation="255"/>
    </xf>
    <xf numFmtId="0" fontId="14" fillId="3" borderId="52" xfId="3" applyFont="1" applyFill="1" applyBorder="1" applyAlignment="1">
      <alignment horizontal="center" vertical="center" textRotation="255"/>
    </xf>
    <xf numFmtId="0" fontId="14" fillId="3" borderId="53" xfId="3" applyFont="1" applyFill="1" applyBorder="1" applyAlignment="1">
      <alignment horizontal="center" vertical="center" textRotation="255"/>
    </xf>
    <xf numFmtId="0" fontId="21" fillId="2" borderId="0" xfId="3" applyFont="1" applyFill="1" applyAlignment="1">
      <alignment vertical="center" wrapText="1"/>
    </xf>
    <xf numFmtId="0" fontId="13" fillId="2" borderId="16" xfId="3" applyFont="1" applyFill="1" applyBorder="1">
      <alignment vertical="center"/>
    </xf>
    <xf numFmtId="0" fontId="13" fillId="2" borderId="44" xfId="3" applyFont="1" applyFill="1" applyBorder="1">
      <alignment vertical="center"/>
    </xf>
    <xf numFmtId="0" fontId="13" fillId="2" borderId="48" xfId="3" applyFont="1" applyFill="1" applyBorder="1">
      <alignment vertical="center"/>
    </xf>
    <xf numFmtId="0" fontId="13" fillId="0" borderId="36" xfId="3" applyFont="1" applyBorder="1" applyAlignment="1">
      <alignment vertical="center" wrapText="1"/>
    </xf>
    <xf numFmtId="0" fontId="23" fillId="2" borderId="20" xfId="3" applyFont="1" applyFill="1" applyBorder="1">
      <alignment vertical="center"/>
    </xf>
    <xf numFmtId="0" fontId="11" fillId="2" borderId="16" xfId="3" applyFont="1" applyFill="1" applyBorder="1" applyAlignment="1">
      <alignment horizontal="left" vertical="center"/>
    </xf>
    <xf numFmtId="0" fontId="13" fillId="0" borderId="54" xfId="3" applyFont="1" applyBorder="1" applyAlignment="1">
      <alignment horizontal="center" vertical="center" wrapText="1"/>
    </xf>
    <xf numFmtId="0" fontId="13" fillId="0" borderId="0" xfId="3" applyFont="1" applyAlignment="1">
      <alignment horizontal="center" vertical="center" wrapText="1"/>
    </xf>
    <xf numFmtId="0" fontId="13" fillId="0" borderId="55" xfId="3" applyFont="1" applyBorder="1" applyAlignment="1">
      <alignment horizontal="center" vertical="center" wrapText="1"/>
    </xf>
    <xf numFmtId="0" fontId="13" fillId="0" borderId="20" xfId="3" applyFont="1" applyBorder="1" applyAlignment="1">
      <alignment horizontal="left" vertical="center"/>
    </xf>
    <xf numFmtId="0" fontId="9" fillId="0" borderId="0" xfId="3" applyFont="1" applyAlignment="1">
      <alignment horizontal="left" vertical="top" wrapText="1"/>
    </xf>
    <xf numFmtId="0" fontId="3" fillId="2" borderId="38" xfId="3" applyFont="1" applyFill="1" applyBorder="1">
      <alignment vertical="center"/>
    </xf>
    <xf numFmtId="0" fontId="9" fillId="2" borderId="11" xfId="3" applyFont="1" applyFill="1" applyBorder="1">
      <alignment vertical="center"/>
    </xf>
    <xf numFmtId="0" fontId="19" fillId="2" borderId="11" xfId="3" applyFont="1" applyFill="1" applyBorder="1">
      <alignment vertical="center"/>
    </xf>
    <xf numFmtId="0" fontId="14" fillId="0" borderId="30" xfId="3" applyFont="1" applyBorder="1" applyAlignment="1">
      <alignment horizontal="left" vertical="center"/>
    </xf>
    <xf numFmtId="0" fontId="14" fillId="0" borderId="44" xfId="3" applyFont="1" applyBorder="1" applyAlignment="1">
      <alignment horizontal="left" vertical="center"/>
    </xf>
    <xf numFmtId="0" fontId="14" fillId="0" borderId="33" xfId="3" applyFont="1" applyBorder="1" applyAlignment="1">
      <alignment horizontal="left" vertical="center"/>
    </xf>
    <xf numFmtId="0" fontId="14" fillId="0" borderId="44" xfId="3" applyFont="1" applyBorder="1" applyAlignment="1">
      <alignment horizontal="center" vertical="center"/>
    </xf>
    <xf numFmtId="0" fontId="21" fillId="0" borderId="5" xfId="3" applyFont="1" applyBorder="1" applyAlignment="1">
      <alignment horizontal="left" vertical="center" wrapText="1"/>
    </xf>
    <xf numFmtId="0" fontId="9" fillId="0" borderId="56" xfId="3" applyFont="1" applyBorder="1" applyAlignment="1">
      <alignment horizontal="left" vertical="center" wrapText="1"/>
    </xf>
    <xf numFmtId="0" fontId="9" fillId="0" borderId="57" xfId="3" applyFont="1" applyBorder="1" applyAlignment="1">
      <alignment horizontal="left" vertical="center" wrapText="1"/>
    </xf>
    <xf numFmtId="0" fontId="21" fillId="0" borderId="31" xfId="3" applyFont="1" applyBorder="1" applyAlignment="1">
      <alignment horizontal="left" vertical="center" wrapText="1"/>
    </xf>
    <xf numFmtId="0" fontId="13" fillId="2" borderId="3" xfId="3" applyFont="1" applyFill="1" applyBorder="1" applyAlignment="1">
      <alignment horizontal="left" vertical="center"/>
    </xf>
    <xf numFmtId="0" fontId="13" fillId="2" borderId="4" xfId="3" applyFont="1" applyFill="1" applyBorder="1" applyAlignment="1">
      <alignment horizontal="left" vertical="center"/>
    </xf>
    <xf numFmtId="0" fontId="1" fillId="2" borderId="4" xfId="3" applyFill="1" applyBorder="1">
      <alignment vertical="center"/>
    </xf>
    <xf numFmtId="0" fontId="13" fillId="2" borderId="2" xfId="3" applyFont="1" applyFill="1" applyBorder="1" applyAlignment="1">
      <alignment vertical="center" wrapText="1"/>
    </xf>
    <xf numFmtId="0" fontId="1" fillId="2" borderId="4" xfId="3" applyFill="1" applyBorder="1" applyAlignment="1">
      <alignment horizontal="left" vertical="center"/>
    </xf>
    <xf numFmtId="0" fontId="13" fillId="2" borderId="2" xfId="3" applyFont="1" applyFill="1" applyBorder="1" applyAlignment="1">
      <alignment horizontal="left" vertical="center" wrapText="1"/>
    </xf>
    <xf numFmtId="0" fontId="11" fillId="0" borderId="31" xfId="3" applyFont="1" applyBorder="1" applyAlignment="1">
      <alignment horizontal="left" vertical="center"/>
    </xf>
    <xf numFmtId="0" fontId="13" fillId="2" borderId="20" xfId="3" applyFont="1" applyFill="1" applyBorder="1" applyAlignment="1">
      <alignment vertical="center" wrapText="1"/>
    </xf>
    <xf numFmtId="0" fontId="13" fillId="0" borderId="55" xfId="3" applyFont="1" applyBorder="1" applyAlignment="1">
      <alignment vertical="center" wrapText="1"/>
    </xf>
    <xf numFmtId="0" fontId="13" fillId="2" borderId="33" xfId="3" applyFont="1" applyFill="1" applyBorder="1" applyAlignment="1">
      <alignment vertical="center" wrapText="1"/>
    </xf>
    <xf numFmtId="0" fontId="9" fillId="2" borderId="38" xfId="3" applyFont="1" applyFill="1" applyBorder="1">
      <alignment vertical="center"/>
    </xf>
    <xf numFmtId="0" fontId="13" fillId="2" borderId="0" xfId="3" applyFont="1" applyFill="1" applyAlignment="1">
      <alignment vertical="top"/>
    </xf>
    <xf numFmtId="0" fontId="13" fillId="2" borderId="11" xfId="3" applyFont="1" applyFill="1" applyBorder="1" applyAlignment="1">
      <alignment vertical="top"/>
    </xf>
    <xf numFmtId="49" fontId="13" fillId="3" borderId="51" xfId="3" applyNumberFormat="1" applyFont="1" applyFill="1" applyBorder="1" applyAlignment="1">
      <alignment horizontal="center" vertical="center" wrapText="1"/>
    </xf>
    <xf numFmtId="0" fontId="13" fillId="0" borderId="56" xfId="3" applyFont="1" applyBorder="1" applyAlignment="1">
      <alignment horizontal="left" vertical="center" wrapText="1"/>
    </xf>
    <xf numFmtId="0" fontId="13" fillId="0" borderId="58" xfId="3" applyFont="1" applyBorder="1" applyAlignment="1">
      <alignment horizontal="left" vertical="center" wrapText="1"/>
    </xf>
    <xf numFmtId="0" fontId="13" fillId="0" borderId="57" xfId="3" applyFont="1" applyBorder="1" applyAlignment="1">
      <alignment horizontal="left" vertical="center" wrapText="1"/>
    </xf>
    <xf numFmtId="0" fontId="13" fillId="2" borderId="56" xfId="3" applyFont="1" applyFill="1" applyBorder="1" applyAlignment="1">
      <alignment horizontal="center" vertical="center" wrapText="1"/>
    </xf>
    <xf numFmtId="0" fontId="13" fillId="2" borderId="57" xfId="3" applyFont="1" applyFill="1" applyBorder="1" applyAlignment="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lignment vertical="center"/>
    </xf>
    <xf numFmtId="0" fontId="13" fillId="2" borderId="60" xfId="3" applyFont="1" applyFill="1" applyBorder="1">
      <alignment vertical="center"/>
    </xf>
    <xf numFmtId="0" fontId="25" fillId="4" borderId="61" xfId="3" applyFont="1" applyFill="1" applyBorder="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lignment vertical="center"/>
    </xf>
    <xf numFmtId="0" fontId="13" fillId="0" borderId="62" xfId="3" applyFont="1" applyBorder="1" applyAlignment="1">
      <alignment horizontal="left" vertical="center"/>
    </xf>
    <xf numFmtId="0" fontId="25" fillId="4" borderId="63" xfId="3" applyFont="1" applyFill="1" applyBorder="1" applyAlignment="1">
      <alignment horizontal="center" vertical="center"/>
    </xf>
    <xf numFmtId="0" fontId="25" fillId="4" borderId="64" xfId="3" applyFont="1" applyFill="1" applyBorder="1" applyAlignment="1">
      <alignment horizontal="center" vertical="center"/>
    </xf>
    <xf numFmtId="0" fontId="13" fillId="2" borderId="16" xfId="3" applyFont="1" applyFill="1" applyBorder="1" applyAlignment="1">
      <alignment horizontal="left" vertical="center"/>
    </xf>
    <xf numFmtId="0" fontId="9" fillId="2" borderId="3" xfId="3" applyFont="1" applyFill="1" applyBorder="1" applyAlignment="1">
      <alignment horizontal="left" vertical="center" wrapText="1"/>
    </xf>
    <xf numFmtId="0" fontId="9" fillId="2" borderId="4" xfId="3" applyFont="1" applyFill="1" applyBorder="1" applyAlignment="1">
      <alignment horizontal="left" vertical="center" wrapText="1"/>
    </xf>
    <xf numFmtId="0" fontId="9" fillId="2" borderId="2" xfId="3" applyFont="1" applyFill="1" applyBorder="1" applyAlignment="1">
      <alignment horizontal="left" vertical="center" wrapText="1"/>
    </xf>
    <xf numFmtId="0" fontId="9" fillId="2" borderId="38" xfId="3" applyFont="1" applyFill="1" applyBorder="1" applyAlignment="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lignment horizontal="center" vertical="center" wrapText="1"/>
    </xf>
    <xf numFmtId="0" fontId="9" fillId="4" borderId="65" xfId="3" applyFont="1" applyFill="1" applyBorder="1" applyAlignment="1">
      <alignment horizontal="center" vertical="center" wrapText="1"/>
    </xf>
    <xf numFmtId="0" fontId="9" fillId="4" borderId="66" xfId="3" applyFont="1" applyFill="1" applyBorder="1" applyAlignment="1">
      <alignment horizontal="center" vertical="center" wrapText="1"/>
    </xf>
    <xf numFmtId="0" fontId="9" fillId="4" borderId="67" xfId="3" applyFont="1" applyFill="1" applyBorder="1" applyAlignment="1">
      <alignment horizontal="center" vertical="center" wrapText="1"/>
    </xf>
    <xf numFmtId="0" fontId="9" fillId="4" borderId="68" xfId="3" applyFont="1" applyFill="1" applyBorder="1" applyAlignment="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lignment horizontal="center" vertical="center"/>
    </xf>
    <xf numFmtId="0" fontId="11" fillId="2" borderId="52" xfId="3" applyFont="1" applyFill="1" applyBorder="1" applyAlignment="1">
      <alignment horizontal="center" vertical="center"/>
    </xf>
    <xf numFmtId="0" fontId="11" fillId="2" borderId="53" xfId="3" applyFont="1" applyFill="1" applyBorder="1" applyAlignment="1">
      <alignment horizontal="center" vertical="center" wrapText="1"/>
    </xf>
    <xf numFmtId="0" fontId="11" fillId="2" borderId="10" xfId="3" applyFont="1" applyFill="1" applyBorder="1" applyAlignment="1">
      <alignment horizontal="center" vertical="center" wrapText="1"/>
    </xf>
    <xf numFmtId="0" fontId="11" fillId="2" borderId="69" xfId="3" applyFont="1" applyFill="1" applyBorder="1" applyAlignment="1">
      <alignment horizontal="center" vertical="center" wrapText="1"/>
    </xf>
    <xf numFmtId="0" fontId="13" fillId="0" borderId="70" xfId="3" applyFont="1" applyBorder="1" applyAlignment="1">
      <alignment horizontal="left" vertical="center"/>
    </xf>
    <xf numFmtId="0" fontId="9" fillId="2" borderId="16" xfId="3" applyFont="1" applyFill="1" applyBorder="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lignment horizontal="center" vertical="center" wrapText="1" shrinkToFit="1"/>
    </xf>
    <xf numFmtId="0" fontId="4" fillId="0" borderId="71" xfId="3" applyFont="1" applyBorder="1" applyAlignment="1">
      <alignment horizontal="center" vertical="center" wrapText="1" shrinkToFit="1"/>
    </xf>
    <xf numFmtId="0" fontId="11" fillId="2" borderId="0" xfId="3" applyFont="1" applyFill="1" applyAlignment="1">
      <alignment horizontal="center" vertical="center"/>
    </xf>
    <xf numFmtId="0" fontId="9" fillId="2" borderId="16" xfId="3" applyFont="1" applyFill="1" applyBorder="1" applyAlignment="1">
      <alignment horizontal="left" vertical="center" wrapText="1"/>
    </xf>
    <xf numFmtId="0" fontId="9" fillId="2" borderId="20" xfId="3" applyFont="1" applyFill="1" applyBorder="1" applyAlignment="1">
      <alignment horizontal="left" vertical="center" wrapText="1"/>
    </xf>
    <xf numFmtId="0" fontId="11" fillId="4" borderId="72" xfId="3" applyFont="1" applyFill="1" applyBorder="1" applyAlignment="1">
      <alignment horizontal="center" vertical="center"/>
    </xf>
    <xf numFmtId="0" fontId="11" fillId="4" borderId="73" xfId="3" applyFont="1" applyFill="1" applyBorder="1" applyAlignment="1">
      <alignment horizontal="center" vertical="center"/>
    </xf>
    <xf numFmtId="0" fontId="11" fillId="4" borderId="74" xfId="3" applyFont="1" applyFill="1" applyBorder="1" applyAlignment="1">
      <alignment horizontal="center" vertical="center"/>
    </xf>
    <xf numFmtId="49" fontId="13" fillId="3" borderId="16" xfId="3" applyNumberFormat="1" applyFont="1" applyFill="1" applyBorder="1" applyAlignment="1">
      <alignment horizontal="center" vertical="center" wrapText="1"/>
    </xf>
    <xf numFmtId="0" fontId="9" fillId="2" borderId="43" xfId="3" applyFont="1" applyFill="1" applyBorder="1" applyAlignment="1">
      <alignment horizontal="left" vertical="center" wrapText="1"/>
    </xf>
    <xf numFmtId="0" fontId="9" fillId="2" borderId="44" xfId="3" applyFont="1" applyFill="1" applyBorder="1" applyAlignment="1">
      <alignment vertical="center" wrapText="1"/>
    </xf>
    <xf numFmtId="0" fontId="9" fillId="2" borderId="33" xfId="3" applyFont="1" applyFill="1" applyBorder="1" applyAlignment="1">
      <alignment vertical="center" wrapText="1"/>
    </xf>
    <xf numFmtId="0" fontId="9" fillId="2" borderId="30" xfId="3" applyFont="1" applyFill="1" applyBorder="1" applyAlignment="1">
      <alignment vertical="center" wrapText="1"/>
    </xf>
    <xf numFmtId="0" fontId="9" fillId="2" borderId="54" xfId="3" applyFont="1" applyFill="1" applyBorder="1" applyAlignment="1">
      <alignment horizontal="left" vertical="center" wrapText="1"/>
    </xf>
    <xf numFmtId="0" fontId="9" fillId="2" borderId="33" xfId="3" applyFont="1" applyFill="1" applyBorder="1" applyAlignment="1">
      <alignment horizontal="left" vertical="center" wrapText="1"/>
    </xf>
    <xf numFmtId="0" fontId="9" fillId="2" borderId="55" xfId="3" applyFont="1" applyFill="1" applyBorder="1" applyAlignment="1">
      <alignment horizontal="left" vertical="center" wrapText="1"/>
    </xf>
    <xf numFmtId="0" fontId="9" fillId="2" borderId="44" xfId="3" applyFont="1" applyFill="1" applyBorder="1" applyAlignment="1">
      <alignment horizontal="left" vertical="center" wrapText="1"/>
    </xf>
    <xf numFmtId="0" fontId="9" fillId="2" borderId="30" xfId="3" applyFont="1" applyFill="1" applyBorder="1" applyAlignment="1">
      <alignment horizontal="left" vertical="center" wrapText="1"/>
    </xf>
    <xf numFmtId="0" fontId="9" fillId="2" borderId="45" xfId="3" applyFont="1" applyFill="1" applyBorder="1" applyAlignment="1">
      <alignment horizontal="left" vertical="center" wrapText="1"/>
    </xf>
    <xf numFmtId="0" fontId="13" fillId="2" borderId="11" xfId="3" applyFont="1" applyFill="1" applyBorder="1" applyAlignment="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lignment horizontal="center" vertical="center"/>
    </xf>
    <xf numFmtId="0" fontId="13" fillId="0" borderId="76" xfId="3" applyFont="1" applyBorder="1" applyAlignment="1">
      <alignment horizontal="left" vertical="center"/>
    </xf>
    <xf numFmtId="0" fontId="11" fillId="2" borderId="16" xfId="3" applyFont="1" applyFill="1" applyBorder="1">
      <alignment vertical="center"/>
    </xf>
    <xf numFmtId="0" fontId="4" fillId="0" borderId="16" xfId="3" applyFont="1" applyBorder="1" applyAlignment="1">
      <alignment horizontal="center" vertical="center" wrapText="1" shrinkToFit="1"/>
    </xf>
    <xf numFmtId="0" fontId="4" fillId="0" borderId="11" xfId="3" applyFont="1" applyBorder="1" applyAlignment="1">
      <alignment horizontal="center" vertical="center" wrapText="1" shrinkToFit="1"/>
    </xf>
    <xf numFmtId="0" fontId="11" fillId="4" borderId="77" xfId="3" applyFont="1" applyFill="1" applyBorder="1" applyAlignment="1">
      <alignment horizontal="center" vertical="center"/>
    </xf>
    <xf numFmtId="0" fontId="11" fillId="4" borderId="78" xfId="3" applyFont="1" applyFill="1" applyBorder="1" applyAlignment="1">
      <alignment horizontal="center" vertical="center"/>
    </xf>
    <xf numFmtId="0" fontId="11" fillId="4" borderId="18" xfId="3" applyFont="1" applyFill="1" applyBorder="1" applyAlignment="1">
      <alignment horizontal="center" vertical="center"/>
    </xf>
    <xf numFmtId="0" fontId="11" fillId="4" borderId="19" xfId="3" applyFont="1" applyFill="1" applyBorder="1" applyAlignment="1">
      <alignment horizontal="center" vertical="center"/>
    </xf>
    <xf numFmtId="0" fontId="26" fillId="0" borderId="79" xfId="3" applyFont="1" applyBorder="1" applyAlignment="1">
      <alignment horizontal="center" vertical="center"/>
    </xf>
    <xf numFmtId="0" fontId="26" fillId="0" borderId="49" xfId="3" applyFont="1" applyBorder="1" applyAlignment="1">
      <alignment horizontal="center" vertical="center"/>
    </xf>
    <xf numFmtId="0" fontId="26" fillId="0" borderId="80" xfId="3" applyFont="1" applyBorder="1" applyAlignment="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lignment horizontal="left" vertical="center"/>
    </xf>
    <xf numFmtId="0" fontId="4" fillId="0" borderId="53" xfId="3" applyFont="1" applyBorder="1" applyAlignment="1">
      <alignment horizontal="center" vertical="center" wrapText="1" shrinkToFit="1"/>
    </xf>
    <xf numFmtId="0" fontId="4" fillId="0" borderId="82" xfId="3" applyFont="1" applyBorder="1" applyAlignment="1">
      <alignment horizontal="center" vertical="center" wrapText="1" shrinkToFit="1"/>
    </xf>
    <xf numFmtId="0" fontId="26" fillId="0" borderId="83" xfId="3" applyFont="1" applyBorder="1" applyAlignment="1">
      <alignment horizontal="center" vertical="center"/>
    </xf>
    <xf numFmtId="0" fontId="26" fillId="0" borderId="36" xfId="3" applyFont="1" applyBorder="1" applyAlignment="1">
      <alignment horizontal="center" vertical="center"/>
    </xf>
    <xf numFmtId="0" fontId="26" fillId="0" borderId="34" xfId="3" applyFont="1" applyBorder="1" applyAlignment="1">
      <alignment horizontal="center" vertical="center"/>
    </xf>
    <xf numFmtId="0" fontId="26" fillId="0" borderId="84" xfId="3" applyFont="1" applyBorder="1" applyAlignment="1">
      <alignment horizontal="center" vertical="center"/>
    </xf>
    <xf numFmtId="0" fontId="9" fillId="0" borderId="85" xfId="3" applyFont="1" applyBorder="1" applyAlignment="1">
      <alignment horizontal="left" vertical="center" wrapText="1"/>
    </xf>
    <xf numFmtId="0" fontId="9" fillId="0" borderId="47" xfId="3" applyFont="1" applyBorder="1" applyAlignment="1">
      <alignment horizontal="left" vertical="center" wrapText="1"/>
    </xf>
    <xf numFmtId="0" fontId="9" fillId="0" borderId="86" xfId="3" applyFont="1" applyBorder="1" applyAlignment="1">
      <alignment horizontal="left" vertical="center" wrapText="1"/>
    </xf>
    <xf numFmtId="0" fontId="14" fillId="0" borderId="87" xfId="3" applyFont="1" applyBorder="1" applyAlignment="1">
      <alignment horizontal="center" vertical="center"/>
    </xf>
    <xf numFmtId="0" fontId="12" fillId="2" borderId="0" xfId="3" applyFont="1" applyFill="1" applyAlignment="1"/>
    <xf numFmtId="0" fontId="25" fillId="4" borderId="88" xfId="3" applyFont="1" applyFill="1" applyBorder="1">
      <alignment vertical="center"/>
    </xf>
    <xf numFmtId="0" fontId="21" fillId="2" borderId="0" xfId="3" applyFont="1" applyFill="1" applyAlignment="1">
      <alignment horizontal="left" vertical="center" wrapText="1"/>
    </xf>
    <xf numFmtId="0" fontId="13" fillId="0" borderId="85" xfId="3" applyFont="1" applyBorder="1" applyAlignment="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lignment horizontal="left" vertical="center" wrapText="1"/>
    </xf>
    <xf numFmtId="0" fontId="9" fillId="0" borderId="44" xfId="3" applyFont="1" applyBorder="1" applyAlignment="1">
      <alignment horizontal="left" vertical="center" wrapText="1"/>
    </xf>
    <xf numFmtId="0" fontId="9" fillId="0" borderId="45" xfId="3" applyFont="1" applyBorder="1" applyAlignment="1">
      <alignment horizontal="left" vertical="center" wrapText="1"/>
    </xf>
    <xf numFmtId="0" fontId="14" fillId="0" borderId="49" xfId="3" applyFont="1" applyBorder="1" applyAlignment="1">
      <alignment horizontal="left" vertical="center"/>
    </xf>
    <xf numFmtId="0" fontId="14" fillId="0" borderId="49" xfId="3" applyFont="1" applyBorder="1" applyAlignment="1">
      <alignment horizontal="left" vertical="center" wrapText="1"/>
    </xf>
    <xf numFmtId="0" fontId="14" fillId="0" borderId="50" xfId="3" applyFont="1" applyBorder="1" applyAlignment="1">
      <alignment horizontal="left" vertical="center"/>
    </xf>
    <xf numFmtId="0" fontId="11" fillId="2" borderId="55" xfId="3" quotePrefix="1" applyFont="1" applyFill="1" applyBorder="1">
      <alignment vertical="center"/>
    </xf>
    <xf numFmtId="0" fontId="13" fillId="0" borderId="43" xfId="3" applyFont="1" applyBorder="1" applyAlignment="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lignment horizontal="center" vertical="center" wrapText="1" shrinkToFit="1"/>
    </xf>
    <xf numFmtId="0" fontId="9" fillId="2" borderId="0" xfId="3" applyFont="1" applyFill="1" applyAlignment="1">
      <alignment horizontal="center" vertical="center"/>
    </xf>
    <xf numFmtId="0" fontId="11" fillId="2" borderId="6" xfId="3" applyFont="1" applyFill="1" applyBorder="1">
      <alignment vertical="center"/>
    </xf>
    <xf numFmtId="0" fontId="11" fillId="0" borderId="56" xfId="3" applyFont="1" applyBorder="1" applyAlignment="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lignment vertical="center"/>
    </xf>
    <xf numFmtId="0" fontId="11" fillId="0" borderId="91" xfId="3" applyFont="1" applyBorder="1" applyAlignment="1">
      <alignment horizontal="center" vertical="center"/>
    </xf>
    <xf numFmtId="0" fontId="13" fillId="0" borderId="52" xfId="3" applyFont="1" applyBorder="1" applyAlignment="1">
      <alignment horizontal="left" vertical="center"/>
    </xf>
    <xf numFmtId="0" fontId="16" fillId="0" borderId="51" xfId="3" applyFont="1" applyBorder="1" applyAlignment="1">
      <alignment horizontal="left" vertical="center" wrapText="1"/>
    </xf>
    <xf numFmtId="0" fontId="16" fillId="2" borderId="51" xfId="3" applyFont="1" applyFill="1" applyBorder="1" applyAlignment="1">
      <alignment horizontal="left" vertical="center" wrapText="1"/>
    </xf>
    <xf numFmtId="0" fontId="16" fillId="2" borderId="92" xfId="3" applyFont="1" applyFill="1" applyBorder="1" applyAlignment="1">
      <alignment horizontal="left" vertical="center" wrapText="1"/>
    </xf>
    <xf numFmtId="0" fontId="18" fillId="2" borderId="0" xfId="3" applyFont="1" applyFill="1" applyAlignment="1">
      <alignment horizontal="center" vertical="center"/>
    </xf>
    <xf numFmtId="0" fontId="18" fillId="2" borderId="0" xfId="3" applyFont="1" applyFill="1" applyAlignment="1">
      <alignment horizontal="center" vertical="center" wrapText="1"/>
    </xf>
    <xf numFmtId="0" fontId="14" fillId="2" borderId="51" xfId="3" applyFont="1" applyFill="1" applyBorder="1" applyAlignment="1">
      <alignment horizontal="left" vertical="center"/>
    </xf>
    <xf numFmtId="0" fontId="14" fillId="2" borderId="51" xfId="3" applyFont="1" applyFill="1" applyBorder="1" applyAlignment="1">
      <alignment horizontal="left" vertical="center" wrapText="1"/>
    </xf>
    <xf numFmtId="0" fontId="14" fillId="2" borderId="93" xfId="3" applyFont="1" applyFill="1" applyBorder="1" applyAlignment="1">
      <alignment horizontal="left" vertical="center" wrapText="1"/>
    </xf>
    <xf numFmtId="0" fontId="11" fillId="0" borderId="81" xfId="3" applyFont="1" applyBorder="1" applyAlignment="1">
      <alignment horizontal="center" vertical="center"/>
    </xf>
    <xf numFmtId="0" fontId="25" fillId="4" borderId="9" xfId="3" applyFont="1" applyFill="1" applyBorder="1">
      <alignment vertical="center"/>
    </xf>
    <xf numFmtId="0" fontId="16" fillId="0" borderId="5" xfId="3" applyFont="1" applyBorder="1" applyAlignment="1">
      <alignment horizontal="left" vertical="center" wrapText="1"/>
    </xf>
    <xf numFmtId="0" fontId="16" fillId="2" borderId="5" xfId="3" applyFont="1" applyFill="1" applyBorder="1" applyAlignment="1">
      <alignment horizontal="left" vertical="center" wrapText="1"/>
    </xf>
    <xf numFmtId="0" fontId="16" fillId="2" borderId="31" xfId="3" applyFont="1" applyFill="1" applyBorder="1" applyAlignment="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lignment horizontal="left" vertical="center"/>
    </xf>
    <xf numFmtId="0" fontId="11" fillId="2" borderId="53" xfId="3" applyFont="1" applyFill="1" applyBorder="1" applyAlignment="1">
      <alignment horizontal="left" vertical="center"/>
    </xf>
    <xf numFmtId="0" fontId="11" fillId="2" borderId="51" xfId="3" applyFont="1" applyFill="1" applyBorder="1" applyAlignment="1">
      <alignment horizontal="left" vertical="center"/>
    </xf>
    <xf numFmtId="0" fontId="11" fillId="2" borderId="51" xfId="3" applyFont="1" applyFill="1" applyBorder="1" applyAlignment="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lignment horizontal="left" vertical="center"/>
    </xf>
    <xf numFmtId="49" fontId="16" fillId="2" borderId="0" xfId="3" applyNumberFormat="1" applyFont="1" applyFill="1" applyAlignment="1">
      <alignment horizontal="center" vertical="center"/>
    </xf>
    <xf numFmtId="0" fontId="16" fillId="2" borderId="0" xfId="3" applyFont="1" applyFill="1" applyAlignment="1">
      <alignment vertical="center" wrapText="1"/>
    </xf>
    <xf numFmtId="0" fontId="11" fillId="0" borderId="51" xfId="3" applyFont="1" applyBorder="1" applyAlignment="1">
      <alignment horizontal="left" vertical="center"/>
    </xf>
    <xf numFmtId="0" fontId="9" fillId="2" borderId="95" xfId="3" applyFont="1" applyFill="1" applyBorder="1" applyAlignment="1">
      <alignment horizontal="center" vertical="center" wrapText="1"/>
    </xf>
    <xf numFmtId="0" fontId="9" fillId="2" borderId="0" xfId="3" applyFont="1" applyFill="1" applyAlignment="1">
      <alignment horizontal="center" vertical="center" wrapText="1"/>
    </xf>
    <xf numFmtId="0" fontId="18" fillId="2" borderId="0" xfId="3" applyFont="1" applyFill="1" applyAlignment="1">
      <alignment horizontal="left" vertical="center" shrinkToFit="1"/>
    </xf>
    <xf numFmtId="0" fontId="16" fillId="2" borderId="0" xfId="3" applyFont="1" applyFill="1" applyAlignment="1">
      <alignment horizontal="center" vertical="center"/>
    </xf>
    <xf numFmtId="0" fontId="11" fillId="0" borderId="88" xfId="3" applyFont="1" applyBorder="1">
      <alignment vertical="center"/>
    </xf>
    <xf numFmtId="0" fontId="14" fillId="0" borderId="51" xfId="3" applyFont="1" applyBorder="1" applyAlignment="1">
      <alignment horizontal="left" vertical="center"/>
    </xf>
    <xf numFmtId="0" fontId="14" fillId="0" borderId="51" xfId="3" applyFont="1" applyBorder="1" applyAlignment="1">
      <alignment horizontal="left" vertical="center" wrapText="1"/>
    </xf>
    <xf numFmtId="0" fontId="16" fillId="2" borderId="0" xfId="3" applyFont="1" applyFill="1">
      <alignment vertical="center"/>
    </xf>
    <xf numFmtId="0" fontId="11" fillId="0" borderId="96" xfId="3" applyFont="1" applyBorder="1" applyAlignment="1">
      <alignment horizontal="center" vertical="center" wrapText="1"/>
    </xf>
    <xf numFmtId="177" fontId="3" fillId="2" borderId="0" xfId="3" applyNumberFormat="1" applyFont="1" applyFill="1">
      <alignment vertical="center"/>
    </xf>
    <xf numFmtId="0" fontId="9" fillId="2" borderId="44" xfId="3" applyFont="1" applyFill="1" applyBorder="1" applyAlignment="1">
      <alignment horizontal="left" vertical="center"/>
    </xf>
    <xf numFmtId="0" fontId="28" fillId="3" borderId="97" xfId="3" applyFont="1" applyFill="1" applyBorder="1" applyAlignment="1">
      <alignment horizontal="center" vertical="center"/>
    </xf>
    <xf numFmtId="0" fontId="12" fillId="7" borderId="97" xfId="3" applyFont="1" applyFill="1" applyBorder="1" applyAlignment="1">
      <alignment vertical="center" wrapText="1"/>
    </xf>
    <xf numFmtId="0" fontId="28" fillId="7" borderId="97" xfId="3" applyFont="1" applyFill="1" applyBorder="1" applyAlignment="1">
      <alignment vertical="center" wrapText="1"/>
    </xf>
    <xf numFmtId="0" fontId="19" fillId="2" borderId="11" xfId="3" applyFont="1" applyFill="1" applyBorder="1" applyAlignment="1">
      <alignment horizontal="center" vertical="center"/>
    </xf>
    <xf numFmtId="0" fontId="19" fillId="2" borderId="0" xfId="3" applyFont="1" applyFill="1" applyAlignment="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lignment vertical="center"/>
    </xf>
    <xf numFmtId="0" fontId="13" fillId="2" borderId="56" xfId="3" applyFont="1" applyFill="1" applyBorder="1" applyAlignment="1">
      <alignment horizontal="left" vertical="center"/>
    </xf>
    <xf numFmtId="0" fontId="13" fillId="2" borderId="58" xfId="3" applyFont="1" applyFill="1" applyBorder="1" applyAlignment="1">
      <alignment horizontal="left" vertical="center"/>
    </xf>
    <xf numFmtId="177" fontId="3" fillId="2" borderId="18" xfId="3" applyNumberFormat="1" applyFont="1" applyFill="1" applyBorder="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Border="1">
      <alignment vertical="center"/>
    </xf>
    <xf numFmtId="177" fontId="3" fillId="2" borderId="62" xfId="3" applyNumberFormat="1" applyFont="1" applyFill="1" applyBorder="1">
      <alignment vertical="center"/>
    </xf>
    <xf numFmtId="0" fontId="29" fillId="2" borderId="0" xfId="3" applyFont="1" applyFill="1">
      <alignment vertical="center"/>
    </xf>
    <xf numFmtId="0" fontId="11" fillId="2" borderId="6" xfId="3" applyFont="1" applyFill="1" applyBorder="1" applyAlignment="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lignment vertical="center"/>
    </xf>
    <xf numFmtId="0" fontId="13" fillId="0" borderId="51" xfId="3" applyFont="1" applyBorder="1" applyAlignment="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lignment vertical="center"/>
    </xf>
    <xf numFmtId="177" fontId="3" fillId="2" borderId="20" xfId="3" applyNumberFormat="1" applyFont="1" applyFill="1" applyBorder="1">
      <alignment vertical="center"/>
    </xf>
    <xf numFmtId="0" fontId="11" fillId="2" borderId="31" xfId="3" applyFont="1" applyFill="1" applyBorder="1" applyAlignment="1">
      <alignment horizontal="center" vertical="center"/>
    </xf>
    <xf numFmtId="0" fontId="13" fillId="3" borderId="51" xfId="3" applyFont="1" applyFill="1" applyBorder="1" applyAlignment="1">
      <alignment horizontal="left" vertical="center"/>
    </xf>
    <xf numFmtId="0" fontId="14" fillId="0" borderId="101" xfId="3" applyFont="1" applyBorder="1">
      <alignment vertical="center"/>
    </xf>
    <xf numFmtId="0" fontId="14" fillId="0" borderId="51" xfId="3" applyFont="1" applyBorder="1">
      <alignment vertical="center"/>
    </xf>
    <xf numFmtId="0" fontId="14" fillId="0" borderId="102" xfId="3" applyFont="1" applyBorder="1">
      <alignment vertical="center"/>
    </xf>
    <xf numFmtId="0" fontId="14" fillId="0" borderId="61" xfId="3" applyFont="1" applyBorder="1">
      <alignment vertical="center"/>
    </xf>
    <xf numFmtId="0" fontId="11" fillId="2" borderId="76" xfId="3" applyFont="1" applyFill="1" applyBorder="1" applyAlignment="1">
      <alignment horizontal="center" vertical="center"/>
    </xf>
    <xf numFmtId="0" fontId="25" fillId="4" borderId="89" xfId="3" applyFont="1" applyFill="1" applyBorder="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lignment vertical="center" shrinkToFit="1"/>
    </xf>
    <xf numFmtId="0" fontId="30" fillId="2" borderId="0" xfId="3" applyFont="1" applyFill="1" applyAlignment="1">
      <alignment vertical="center" shrinkToFit="1"/>
    </xf>
    <xf numFmtId="0" fontId="28" fillId="7" borderId="97" xfId="3" applyFont="1" applyFill="1" applyBorder="1" applyAlignment="1">
      <alignment horizontal="center" vertical="center"/>
    </xf>
    <xf numFmtId="0" fontId="28" fillId="7" borderId="105" xfId="3" applyFont="1" applyFill="1" applyBorder="1" applyAlignment="1">
      <alignment horizontal="center" vertical="center"/>
    </xf>
    <xf numFmtId="0" fontId="28" fillId="7" borderId="106" xfId="3" applyFont="1" applyFill="1" applyBorder="1" applyAlignment="1">
      <alignment horizontal="center" vertical="center"/>
    </xf>
    <xf numFmtId="0" fontId="28" fillId="3" borderId="105" xfId="3" applyFont="1" applyFill="1" applyBorder="1" applyAlignment="1">
      <alignment horizontal="center" vertical="center"/>
    </xf>
    <xf numFmtId="0" fontId="28" fillId="3" borderId="106" xfId="3" applyFont="1" applyFill="1" applyBorder="1" applyAlignment="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lignment vertical="center"/>
    </xf>
    <xf numFmtId="0" fontId="13" fillId="2" borderId="53" xfId="3" applyFont="1" applyFill="1" applyBorder="1">
      <alignment vertical="center"/>
    </xf>
    <xf numFmtId="0" fontId="13" fillId="2" borderId="108" xfId="3" applyFont="1" applyFill="1" applyBorder="1">
      <alignment vertical="center"/>
    </xf>
    <xf numFmtId="38" fontId="9" fillId="2" borderId="52" xfId="2" applyFont="1" applyFill="1" applyBorder="1" applyAlignment="1" applyProtection="1">
      <alignment vertical="center" shrinkToFit="1"/>
    </xf>
    <xf numFmtId="0" fontId="4" fillId="2" borderId="0" xfId="3" applyFont="1" applyFill="1" applyAlignment="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lignment horizontal="center" vertical="center" shrinkToFit="1"/>
    </xf>
    <xf numFmtId="0" fontId="31" fillId="2" borderId="5" xfId="3" applyFont="1" applyFill="1" applyBorder="1" applyAlignment="1">
      <alignment horizontal="center" vertical="center"/>
    </xf>
    <xf numFmtId="0" fontId="11" fillId="2" borderId="81" xfId="3" applyFont="1" applyFill="1" applyBorder="1" applyAlignment="1">
      <alignment horizontal="center" vertical="center"/>
    </xf>
    <xf numFmtId="0" fontId="1" fillId="2" borderId="0" xfId="3" applyFill="1" applyAlignment="1"/>
    <xf numFmtId="0" fontId="1" fillId="2" borderId="0" xfId="3" applyFill="1" applyAlignment="1">
      <alignment vertical="top"/>
    </xf>
    <xf numFmtId="0" fontId="13" fillId="2" borderId="102" xfId="3" applyFont="1" applyFill="1" applyBorder="1">
      <alignment vertical="center"/>
    </xf>
    <xf numFmtId="0" fontId="13" fillId="2" borderId="63" xfId="3" applyFont="1" applyFill="1" applyBorder="1">
      <alignment vertical="center"/>
    </xf>
    <xf numFmtId="0" fontId="13" fillId="2" borderId="111" xfId="3" applyFont="1" applyFill="1" applyBorder="1">
      <alignment vertical="center"/>
    </xf>
    <xf numFmtId="0" fontId="13" fillId="2" borderId="112" xfId="3" applyFont="1" applyFill="1" applyBorder="1">
      <alignment vertical="center"/>
    </xf>
    <xf numFmtId="0" fontId="13" fillId="2" borderId="113" xfId="3" applyFont="1" applyFill="1" applyBorder="1">
      <alignment vertical="center"/>
    </xf>
    <xf numFmtId="0" fontId="13" fillId="2" borderId="63" xfId="3" applyFont="1" applyFill="1" applyBorder="1" applyAlignment="1">
      <alignment vertical="center" shrinkToFit="1"/>
    </xf>
    <xf numFmtId="0" fontId="13" fillId="2" borderId="111" xfId="3" applyFont="1" applyFill="1" applyBorder="1" applyAlignment="1">
      <alignment vertical="center" shrinkToFit="1"/>
    </xf>
    <xf numFmtId="0" fontId="13" fillId="2" borderId="112" xfId="3" applyFont="1" applyFill="1" applyBorder="1" applyAlignment="1">
      <alignment vertical="center" shrinkToFit="1"/>
    </xf>
    <xf numFmtId="0" fontId="13" fillId="2" borderId="113" xfId="3" applyFont="1" applyFill="1" applyBorder="1" applyAlignment="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lignment vertical="center" wrapText="1"/>
    </xf>
    <xf numFmtId="177" fontId="13" fillId="2" borderId="0" xfId="3" applyNumberFormat="1" applyFont="1" applyFill="1" applyAlignment="1">
      <alignment vertical="center" wrapText="1"/>
    </xf>
    <xf numFmtId="177" fontId="13" fillId="2" borderId="20" xfId="3" applyNumberFormat="1" applyFont="1" applyFill="1" applyBorder="1" applyAlignment="1">
      <alignment vertical="center" wrapText="1"/>
    </xf>
    <xf numFmtId="0" fontId="28" fillId="7" borderId="114" xfId="3" applyFont="1" applyFill="1" applyBorder="1" applyAlignment="1">
      <alignment horizontal="center" vertical="center"/>
    </xf>
    <xf numFmtId="0" fontId="26" fillId="2" borderId="58" xfId="3" applyFont="1" applyFill="1" applyBorder="1" applyAlignment="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lignment horizontal="center" vertical="center" shrinkToFit="1"/>
    </xf>
    <xf numFmtId="0" fontId="33" fillId="2" borderId="0" xfId="3" applyFont="1" applyFill="1">
      <alignment vertical="center"/>
    </xf>
    <xf numFmtId="0" fontId="33" fillId="2" borderId="0" xfId="3" applyFont="1" applyFill="1" applyAlignment="1">
      <alignment horizontal="center" vertical="center"/>
    </xf>
    <xf numFmtId="178" fontId="14" fillId="0" borderId="97" xfId="0" applyNumberFormat="1" applyFont="1" applyBorder="1" applyAlignment="1">
      <alignment horizontal="right" vertical="center"/>
    </xf>
    <xf numFmtId="0" fontId="11" fillId="0" borderId="76" xfId="3" applyFont="1" applyBorder="1">
      <alignment vertical="center"/>
    </xf>
    <xf numFmtId="0" fontId="13" fillId="0" borderId="31" xfId="3" applyFont="1" applyBorder="1" applyAlignment="1">
      <alignment horizontal="center" vertical="center"/>
    </xf>
    <xf numFmtId="0" fontId="4" fillId="2" borderId="18" xfId="3" applyFont="1" applyFill="1" applyBorder="1" applyAlignment="1">
      <alignment vertical="center" wrapText="1"/>
    </xf>
    <xf numFmtId="2" fontId="11" fillId="2" borderId="94" xfId="3" applyNumberFormat="1" applyFont="1" applyFill="1" applyBorder="1" applyAlignment="1">
      <alignment horizontal="center" vertical="center" shrinkToFit="1"/>
    </xf>
    <xf numFmtId="0" fontId="26" fillId="2" borderId="0" xfId="3" applyFont="1" applyFill="1" applyAlignment="1">
      <alignment horizontal="right" vertical="center" shrinkToFit="1"/>
    </xf>
    <xf numFmtId="0" fontId="26" fillId="2" borderId="0" xfId="3" applyFont="1" applyFill="1" applyAlignment="1">
      <alignment vertical="center" shrinkToFit="1"/>
    </xf>
    <xf numFmtId="2" fontId="11" fillId="2" borderId="17" xfId="3" applyNumberFormat="1" applyFont="1" applyFill="1" applyBorder="1" applyAlignment="1">
      <alignment horizontal="center" vertical="center" shrinkToFit="1"/>
    </xf>
    <xf numFmtId="2" fontId="11" fillId="2" borderId="19" xfId="3" applyNumberFormat="1" applyFont="1" applyFill="1" applyBorder="1" applyAlignment="1">
      <alignment horizontal="center" vertical="center" shrinkToFit="1"/>
    </xf>
    <xf numFmtId="0" fontId="1" fillId="2" borderId="18" xfId="3" applyFill="1" applyBorder="1" applyAlignment="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lignment vertical="center"/>
    </xf>
    <xf numFmtId="0" fontId="4" fillId="2" borderId="0" xfId="3" applyFont="1" applyFill="1" applyAlignment="1">
      <alignment vertical="center" wrapText="1"/>
    </xf>
    <xf numFmtId="2" fontId="11" fillId="2" borderId="32" xfId="3" applyNumberFormat="1" applyFont="1" applyFill="1" applyBorder="1" applyAlignment="1">
      <alignment horizontal="center" vertical="center" shrinkToFit="1"/>
    </xf>
    <xf numFmtId="2" fontId="26" fillId="2" borderId="0" xfId="3" applyNumberFormat="1" applyFont="1" applyFill="1" applyAlignment="1">
      <alignment horizontal="center" vertical="center" shrinkToFit="1"/>
    </xf>
    <xf numFmtId="2" fontId="26" fillId="2" borderId="0" xfId="3" applyNumberFormat="1" applyFont="1" applyFill="1" applyAlignment="1">
      <alignment vertical="center" shrinkToFit="1"/>
    </xf>
    <xf numFmtId="2" fontId="11" fillId="2" borderId="38" xfId="3" applyNumberFormat="1" applyFont="1" applyFill="1" applyBorder="1" applyAlignment="1">
      <alignment horizontal="center" vertical="center" shrinkToFit="1"/>
    </xf>
    <xf numFmtId="2" fontId="11" fillId="2" borderId="11" xfId="3" applyNumberFormat="1" applyFont="1" applyFill="1" applyBorder="1" applyAlignment="1">
      <alignment horizontal="center" vertical="center" shrinkToFit="1"/>
    </xf>
    <xf numFmtId="0" fontId="11" fillId="2" borderId="44" xfId="3" applyFont="1" applyFill="1" applyBorder="1">
      <alignment vertical="center"/>
    </xf>
    <xf numFmtId="0" fontId="13" fillId="3" borderId="115" xfId="3" applyFont="1" applyFill="1" applyBorder="1" applyAlignment="1">
      <alignment horizontal="center" vertical="center"/>
    </xf>
    <xf numFmtId="0" fontId="13" fillId="2" borderId="116" xfId="3" applyFont="1" applyFill="1" applyBorder="1" applyAlignment="1">
      <alignment horizontal="left" vertical="center" wrapText="1"/>
    </xf>
    <xf numFmtId="0" fontId="14" fillId="2" borderId="108" xfId="3" applyFont="1" applyFill="1" applyBorder="1" applyAlignment="1">
      <alignment horizontal="left" vertical="center" wrapText="1"/>
    </xf>
    <xf numFmtId="0" fontId="13" fillId="2" borderId="108" xfId="3" applyFont="1" applyFill="1" applyBorder="1" applyAlignment="1">
      <alignment horizontal="left" vertical="center" wrapText="1"/>
    </xf>
    <xf numFmtId="0" fontId="13" fillId="2" borderId="117" xfId="3" applyFont="1" applyFill="1" applyBorder="1" applyAlignment="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lignment horizontal="center" vertical="center" shrinkToFit="1"/>
    </xf>
    <xf numFmtId="2" fontId="11" fillId="2" borderId="110" xfId="3" applyNumberFormat="1" applyFont="1" applyFill="1" applyBorder="1" applyAlignment="1">
      <alignment horizontal="center" vertical="center" shrinkToFit="1"/>
    </xf>
    <xf numFmtId="0" fontId="13" fillId="3" borderId="3" xfId="3" applyFont="1" applyFill="1" applyBorder="1" applyAlignment="1">
      <alignment horizontal="center" vertical="center" wrapText="1"/>
    </xf>
    <xf numFmtId="0" fontId="13" fillId="0" borderId="118" xfId="3" applyFont="1" applyBorder="1" applyAlignment="1">
      <alignment horizontal="center" vertical="center" wrapText="1"/>
    </xf>
    <xf numFmtId="0" fontId="13" fillId="0" borderId="119" xfId="3" applyFont="1" applyBorder="1" applyAlignment="1">
      <alignment horizontal="center" vertical="center" wrapText="1"/>
    </xf>
    <xf numFmtId="0" fontId="13" fillId="0" borderId="119" xfId="3" applyFont="1" applyBorder="1" applyAlignment="1">
      <alignment horizontal="center" vertical="center"/>
    </xf>
    <xf numFmtId="0" fontId="13" fillId="0" borderId="120" xfId="3" applyFont="1" applyBorder="1" applyAlignment="1">
      <alignment horizontal="center" vertical="center"/>
    </xf>
    <xf numFmtId="0" fontId="26" fillId="2" borderId="0" xfId="3" applyFont="1" applyFill="1" applyAlignment="1">
      <alignment horizontal="center" vertical="center" shrinkToFit="1"/>
    </xf>
    <xf numFmtId="0" fontId="13" fillId="3" borderId="16" xfId="3" applyFont="1" applyFill="1" applyBorder="1" applyAlignment="1">
      <alignment horizontal="center" vertical="center" wrapText="1"/>
    </xf>
    <xf numFmtId="0" fontId="13" fillId="0" borderId="43" xfId="3" applyFont="1" applyBorder="1" applyAlignment="1">
      <alignment horizontal="center" vertical="center" wrapText="1"/>
    </xf>
    <xf numFmtId="0" fontId="13" fillId="0" borderId="44" xfId="3" applyFont="1" applyBorder="1" applyAlignment="1">
      <alignment horizontal="center" vertical="center" wrapText="1"/>
    </xf>
    <xf numFmtId="0" fontId="13" fillId="0" borderId="44" xfId="3" applyFont="1" applyBorder="1" applyAlignment="1">
      <alignment horizontal="center" vertical="center"/>
    </xf>
    <xf numFmtId="0" fontId="13" fillId="0" borderId="45" xfId="3" applyFont="1" applyBorder="1" applyAlignment="1">
      <alignment horizontal="center" vertical="center"/>
    </xf>
    <xf numFmtId="0" fontId="28" fillId="2" borderId="0" xfId="3" applyFont="1" applyFill="1">
      <alignment vertical="center"/>
    </xf>
    <xf numFmtId="0" fontId="3" fillId="2" borderId="0" xfId="3" applyFont="1" applyFill="1" applyAlignment="1">
      <alignment horizontal="center" vertical="center"/>
    </xf>
    <xf numFmtId="0" fontId="9" fillId="2" borderId="44" xfId="3" applyFont="1" applyFill="1" applyBorder="1">
      <alignment vertical="center"/>
    </xf>
    <xf numFmtId="0" fontId="9" fillId="2" borderId="20" xfId="3" applyFont="1" applyFill="1" applyBorder="1">
      <alignment vertical="center"/>
    </xf>
    <xf numFmtId="0" fontId="26" fillId="2" borderId="0" xfId="3" applyFont="1" applyFill="1" applyAlignment="1">
      <alignment vertical="center" textRotation="255" shrinkToFit="1"/>
    </xf>
    <xf numFmtId="0" fontId="17" fillId="3" borderId="7" xfId="3" applyFont="1" applyFill="1" applyBorder="1" applyAlignment="1">
      <alignment horizontal="center" vertical="center" wrapText="1"/>
    </xf>
    <xf numFmtId="0" fontId="34" fillId="3" borderId="7" xfId="3" applyFont="1" applyFill="1" applyBorder="1" applyAlignment="1">
      <alignment horizontal="center" vertical="center" wrapText="1"/>
    </xf>
    <xf numFmtId="0" fontId="17" fillId="3" borderId="94" xfId="3" applyFont="1" applyFill="1" applyBorder="1" applyAlignment="1">
      <alignment horizontal="center" vertical="center" wrapText="1"/>
    </xf>
    <xf numFmtId="0" fontId="16" fillId="0" borderId="6" xfId="3" applyFont="1" applyBorder="1" applyAlignment="1">
      <alignment horizontal="left" vertical="center" wrapText="1"/>
    </xf>
    <xf numFmtId="0" fontId="16" fillId="2" borderId="6" xfId="3" applyFont="1" applyFill="1" applyBorder="1" applyAlignment="1">
      <alignment horizontal="left" vertical="center" wrapText="1"/>
    </xf>
    <xf numFmtId="0" fontId="34" fillId="3" borderId="94" xfId="3" applyFont="1" applyFill="1" applyBorder="1" applyAlignment="1">
      <alignment horizontal="center" vertical="center" wrapText="1"/>
    </xf>
    <xf numFmtId="49" fontId="13" fillId="3" borderId="56" xfId="3" applyNumberFormat="1" applyFont="1" applyFill="1" applyBorder="1" applyAlignment="1">
      <alignment horizontal="center" vertical="center" wrapText="1"/>
    </xf>
    <xf numFmtId="0" fontId="13" fillId="3" borderId="56" xfId="3" applyFont="1" applyFill="1" applyBorder="1" applyAlignment="1">
      <alignment horizontal="center" vertical="center" wrapText="1"/>
    </xf>
    <xf numFmtId="0" fontId="18" fillId="2" borderId="0" xfId="3" applyFont="1" applyFill="1" applyAlignment="1">
      <alignment vertical="center" shrinkToFit="1"/>
    </xf>
    <xf numFmtId="0" fontId="6" fillId="2" borderId="11" xfId="3" applyFont="1" applyFill="1" applyBorder="1" applyAlignment="1">
      <alignment horizontal="center" vertical="center"/>
    </xf>
    <xf numFmtId="0" fontId="6" fillId="2" borderId="0" xfId="3" applyFont="1" applyFill="1" applyAlignment="1">
      <alignment horizontal="center" vertical="center"/>
    </xf>
    <xf numFmtId="0" fontId="14" fillId="0" borderId="69" xfId="3" applyFont="1" applyBorder="1" applyAlignment="1">
      <alignment horizontal="left" vertical="center"/>
    </xf>
    <xf numFmtId="0" fontId="14" fillId="0" borderId="108" xfId="3" applyFont="1" applyBorder="1" applyAlignment="1">
      <alignment horizontal="left" vertical="center"/>
    </xf>
    <xf numFmtId="0" fontId="14" fillId="0" borderId="121" xfId="3" applyFont="1" applyBorder="1" applyAlignment="1">
      <alignment horizontal="left" vertical="center"/>
    </xf>
    <xf numFmtId="0" fontId="14" fillId="0" borderId="122" xfId="3" applyFont="1" applyBorder="1" applyAlignment="1">
      <alignment horizontal="left" vertical="center"/>
    </xf>
    <xf numFmtId="0" fontId="14" fillId="0" borderId="122" xfId="3" applyFont="1" applyBorder="1" applyAlignment="1">
      <alignment horizontal="left" vertical="center" wrapText="1"/>
    </xf>
    <xf numFmtId="0" fontId="14" fillId="0" borderId="123" xfId="3" applyFont="1" applyBorder="1" applyAlignment="1">
      <alignment horizontal="left" vertical="center"/>
    </xf>
    <xf numFmtId="0" fontId="14" fillId="0" borderId="69" xfId="3" applyFont="1" applyBorder="1" applyAlignment="1">
      <alignment horizontal="left" vertical="center" wrapText="1"/>
    </xf>
    <xf numFmtId="0" fontId="14" fillId="0" borderId="52" xfId="3" applyFont="1" applyBorder="1" applyAlignment="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lignment vertical="center"/>
    </xf>
    <xf numFmtId="0" fontId="11" fillId="0" borderId="93" xfId="3" applyFont="1" applyBorder="1" applyAlignment="1">
      <alignment horizontal="left" vertical="center"/>
    </xf>
    <xf numFmtId="0" fontId="11" fillId="2" borderId="56" xfId="3" applyFont="1" applyFill="1" applyBorder="1">
      <alignment vertical="center"/>
    </xf>
    <xf numFmtId="0" fontId="13" fillId="2" borderId="58" xfId="3" applyFont="1" applyFill="1" applyBorder="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lignment vertical="center"/>
    </xf>
    <xf numFmtId="0" fontId="11" fillId="2" borderId="58" xfId="3" applyFont="1" applyFill="1" applyBorder="1" applyAlignment="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lignment horizontal="center" vertical="center" wrapText="1"/>
    </xf>
    <xf numFmtId="0" fontId="9" fillId="2" borderId="10" xfId="3" applyFont="1" applyFill="1" applyBorder="1">
      <alignment vertical="center"/>
    </xf>
    <xf numFmtId="0" fontId="9" fillId="2" borderId="108" xfId="3" applyFont="1" applyFill="1" applyBorder="1">
      <alignment vertical="center"/>
    </xf>
    <xf numFmtId="0" fontId="9" fillId="2" borderId="121" xfId="3" applyFont="1" applyFill="1" applyBorder="1">
      <alignment vertical="center"/>
    </xf>
    <xf numFmtId="0" fontId="13" fillId="0" borderId="10" xfId="3" applyFont="1" applyBorder="1" applyAlignment="1">
      <alignment vertical="center" wrapText="1"/>
    </xf>
    <xf numFmtId="0" fontId="13" fillId="0" borderId="127" xfId="3" applyFont="1" applyBorder="1" applyAlignment="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lignment vertical="center"/>
    </xf>
    <xf numFmtId="0" fontId="13" fillId="0" borderId="53" xfId="3" applyFont="1" applyBorder="1" applyAlignment="1">
      <alignment horizontal="left" vertical="center" wrapText="1"/>
    </xf>
    <xf numFmtId="0" fontId="9" fillId="0" borderId="127" xfId="3" applyFont="1" applyBorder="1" applyAlignment="1">
      <alignment horizontal="left" vertical="center" wrapText="1"/>
    </xf>
    <xf numFmtId="0" fontId="9" fillId="0" borderId="128" xfId="3" applyFont="1" applyBorder="1" applyAlignment="1">
      <alignment horizontal="left" vertical="center" wrapText="1"/>
    </xf>
    <xf numFmtId="0" fontId="9" fillId="0" borderId="129" xfId="3" applyFont="1" applyBorder="1" applyAlignment="1">
      <alignment horizontal="left" vertical="center" wrapText="1"/>
    </xf>
    <xf numFmtId="0" fontId="11" fillId="2" borderId="109" xfId="3" applyFont="1" applyFill="1" applyBorder="1" applyAlignment="1">
      <alignment horizontal="center" vertical="center"/>
    </xf>
    <xf numFmtId="0" fontId="13" fillId="2" borderId="110" xfId="3" applyFont="1" applyFill="1" applyBorder="1">
      <alignment vertical="center"/>
    </xf>
    <xf numFmtId="0" fontId="34" fillId="3" borderId="32" xfId="3" applyFont="1" applyFill="1" applyBorder="1" applyAlignment="1">
      <alignment horizontal="center" vertical="center" wrapText="1"/>
    </xf>
    <xf numFmtId="0" fontId="9" fillId="2" borderId="127" xfId="3" applyFont="1" applyFill="1" applyBorder="1" applyAlignment="1">
      <alignment horizontal="left" vertical="center" wrapText="1"/>
    </xf>
    <xf numFmtId="0" fontId="9" fillId="2" borderId="128" xfId="3" applyFont="1" applyFill="1" applyBorder="1" applyAlignment="1">
      <alignment vertical="center" wrapText="1"/>
    </xf>
    <xf numFmtId="0" fontId="9" fillId="2" borderId="130" xfId="3" applyFont="1" applyFill="1" applyBorder="1" applyAlignment="1">
      <alignment vertical="center" wrapText="1"/>
    </xf>
    <xf numFmtId="0" fontId="9" fillId="2" borderId="131" xfId="3" applyFont="1" applyFill="1" applyBorder="1" applyAlignment="1">
      <alignment vertical="center" wrapText="1"/>
    </xf>
    <xf numFmtId="0" fontId="9" fillId="2" borderId="132" xfId="3" applyFont="1" applyFill="1" applyBorder="1" applyAlignment="1">
      <alignment vertical="center" wrapText="1"/>
    </xf>
    <xf numFmtId="0" fontId="9" fillId="2" borderId="133" xfId="3" applyFont="1" applyFill="1" applyBorder="1" applyAlignment="1">
      <alignment horizontal="left" vertical="center" wrapText="1"/>
    </xf>
    <xf numFmtId="0" fontId="9" fillId="2" borderId="133" xfId="3" applyFont="1" applyFill="1" applyBorder="1" applyAlignment="1">
      <alignment vertical="center" wrapText="1"/>
    </xf>
    <xf numFmtId="0" fontId="9" fillId="2" borderId="58" xfId="3" applyFont="1" applyFill="1" applyBorder="1" applyAlignment="1">
      <alignment vertical="center" wrapText="1"/>
    </xf>
    <xf numFmtId="0" fontId="9" fillId="2" borderId="131" xfId="3" applyFont="1" applyFill="1" applyBorder="1" applyAlignment="1">
      <alignment horizontal="left" vertical="center" wrapText="1"/>
    </xf>
    <xf numFmtId="0" fontId="9" fillId="2" borderId="110" xfId="3" applyFont="1" applyFill="1" applyBorder="1" applyAlignment="1">
      <alignment vertical="center" wrapText="1"/>
    </xf>
    <xf numFmtId="0" fontId="13" fillId="2" borderId="127" xfId="3" applyFont="1" applyFill="1" applyBorder="1" applyAlignment="1">
      <alignment horizontal="left" vertical="center" wrapText="1"/>
    </xf>
    <xf numFmtId="0" fontId="13" fillId="2" borderId="110" xfId="3" applyFont="1" applyFill="1" applyBorder="1" applyAlignment="1">
      <alignment horizontal="left" vertical="center" wrapText="1"/>
    </xf>
    <xf numFmtId="0" fontId="13" fillId="0" borderId="127" xfId="3" applyFont="1" applyBorder="1" applyAlignment="1">
      <alignment horizontal="center" vertical="center" wrapText="1"/>
    </xf>
    <xf numFmtId="0" fontId="13" fillId="0" borderId="128" xfId="3" applyFont="1" applyBorder="1" applyAlignment="1">
      <alignment horizontal="center" vertical="center" wrapText="1"/>
    </xf>
    <xf numFmtId="0" fontId="13" fillId="0" borderId="128" xfId="3" applyFont="1" applyBorder="1" applyAlignment="1">
      <alignment horizontal="center" vertical="center"/>
    </xf>
    <xf numFmtId="0" fontId="13" fillId="0" borderId="129" xfId="3" applyFont="1" applyBorder="1" applyAlignment="1">
      <alignment horizontal="center" vertical="center"/>
    </xf>
    <xf numFmtId="0" fontId="18" fillId="2" borderId="109" xfId="3" applyFont="1" applyFill="1" applyBorder="1" applyAlignment="1">
      <alignment vertical="center" wrapText="1"/>
    </xf>
    <xf numFmtId="0" fontId="18" fillId="2" borderId="58" xfId="3" applyFont="1" applyFill="1" applyBorder="1" applyAlignment="1">
      <alignment vertical="center" wrapText="1"/>
    </xf>
    <xf numFmtId="0" fontId="18" fillId="2" borderId="58" xfId="3" applyFont="1" applyFill="1" applyBorder="1" applyAlignment="1">
      <alignment vertical="center" shrinkToFit="1"/>
    </xf>
    <xf numFmtId="0" fontId="24" fillId="2" borderId="58" xfId="3" applyFont="1" applyFill="1" applyBorder="1">
      <alignment vertical="center"/>
    </xf>
    <xf numFmtId="0" fontId="6" fillId="2" borderId="110" xfId="3" applyFont="1" applyFill="1" applyBorder="1">
      <alignment vertical="center"/>
    </xf>
    <xf numFmtId="0" fontId="4" fillId="2" borderId="0" xfId="3" applyFont="1" applyFill="1" applyAlignment="1">
      <alignment horizontal="right" vertical="center"/>
    </xf>
    <xf numFmtId="0" fontId="3" fillId="2" borderId="5" xfId="3" applyFont="1" applyFill="1" applyBorder="1">
      <alignment vertical="center"/>
    </xf>
    <xf numFmtId="0" fontId="34" fillId="7" borderId="5" xfId="3" applyFont="1" applyFill="1" applyBorder="1" applyAlignment="1">
      <alignment horizontal="center" vertical="center"/>
    </xf>
    <xf numFmtId="0" fontId="35" fillId="2" borderId="0" xfId="3" applyFont="1" applyFill="1">
      <alignment vertical="center"/>
    </xf>
    <xf numFmtId="179" fontId="4" fillId="2" borderId="0" xfId="3" applyNumberFormat="1" applyFont="1" applyFill="1">
      <alignment vertical="center"/>
    </xf>
    <xf numFmtId="0" fontId="31" fillId="2" borderId="0" xfId="3" applyFont="1" applyFill="1">
      <alignment vertical="center"/>
    </xf>
    <xf numFmtId="0" fontId="36" fillId="2" borderId="0" xfId="3" applyFont="1" applyFill="1" applyAlignment="1">
      <alignment vertical="top" wrapText="1"/>
    </xf>
    <xf numFmtId="0" fontId="36" fillId="2" borderId="0" xfId="3" applyFont="1" applyFill="1" applyAlignment="1">
      <alignment vertical="center" wrapText="1"/>
    </xf>
    <xf numFmtId="0" fontId="36" fillId="2" borderId="0" xfId="3" applyFont="1" applyFill="1">
      <alignment vertical="center"/>
    </xf>
    <xf numFmtId="0" fontId="35" fillId="0" borderId="0" xfId="3" applyFont="1" applyAlignment="1">
      <alignment horizontal="center" vertical="center"/>
    </xf>
    <xf numFmtId="0" fontId="12" fillId="2" borderId="7" xfId="3" applyFont="1" applyFill="1" applyBorder="1" applyAlignment="1">
      <alignment horizontal="left" vertical="center" wrapText="1"/>
    </xf>
    <xf numFmtId="0" fontId="28" fillId="0" borderId="7" xfId="3" applyFont="1" applyBorder="1" applyAlignment="1">
      <alignment horizontal="left" vertical="center"/>
    </xf>
    <xf numFmtId="0" fontId="28" fillId="0" borderId="17" xfId="3" applyFont="1" applyBorder="1" applyAlignment="1">
      <alignment horizontal="left" vertical="center" wrapText="1"/>
    </xf>
    <xf numFmtId="0" fontId="28" fillId="0" borderId="19" xfId="3" applyFont="1" applyBorder="1" applyAlignment="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lignment horizontal="left" vertical="center"/>
    </xf>
    <xf numFmtId="0" fontId="28" fillId="0" borderId="7" xfId="3" applyFont="1" applyBorder="1" applyAlignment="1">
      <alignment horizontal="left" vertical="center" wrapText="1"/>
    </xf>
    <xf numFmtId="0" fontId="14" fillId="0" borderId="0" xfId="3" applyFont="1">
      <alignment vertical="center"/>
    </xf>
    <xf numFmtId="0" fontId="29" fillId="0" borderId="19" xfId="3" applyFont="1" applyBorder="1" applyAlignment="1">
      <alignment horizontal="left" vertical="center" wrapText="1"/>
    </xf>
    <xf numFmtId="0" fontId="38" fillId="0" borderId="0" xfId="3" applyFont="1">
      <alignment vertical="center"/>
    </xf>
    <xf numFmtId="0" fontId="39" fillId="0" borderId="0" xfId="3" applyFont="1" applyAlignment="1">
      <alignment horizontal="center" vertical="top" wrapText="1"/>
    </xf>
    <xf numFmtId="0" fontId="13" fillId="0" borderId="0" xfId="3" applyFont="1" applyAlignment="1">
      <alignment horizontal="left" vertical="center"/>
    </xf>
    <xf numFmtId="0" fontId="22" fillId="0" borderId="17" xfId="3" applyFont="1" applyBorder="1" applyAlignment="1">
      <alignment horizontal="left" vertical="center" wrapText="1"/>
    </xf>
    <xf numFmtId="0" fontId="22" fillId="0" borderId="19" xfId="3" applyFont="1" applyBorder="1" applyAlignment="1">
      <alignment horizontal="left" vertical="center" wrapText="1"/>
    </xf>
    <xf numFmtId="49" fontId="5" fillId="0" borderId="0" xfId="3" applyNumberFormat="1" applyFont="1" applyAlignment="1">
      <alignment horizontal="left" vertical="center"/>
    </xf>
    <xf numFmtId="0" fontId="40" fillId="0" borderId="0" xfId="3" applyFont="1">
      <alignment vertical="center"/>
    </xf>
    <xf numFmtId="0" fontId="4" fillId="0" borderId="0" xfId="3" applyFont="1" applyAlignment="1">
      <alignment vertical="center" wrapText="1"/>
    </xf>
    <xf numFmtId="0" fontId="34" fillId="0" borderId="7" xfId="3" applyFont="1" applyBorder="1" applyAlignment="1">
      <alignment horizontal="left" vertical="center" wrapText="1"/>
    </xf>
    <xf numFmtId="0" fontId="28" fillId="0" borderId="0" xfId="3" applyFont="1" applyAlignment="1">
      <alignment vertical="center" wrapText="1"/>
    </xf>
    <xf numFmtId="0" fontId="3" fillId="0" borderId="0" xfId="3" applyFont="1" applyAlignment="1">
      <alignment horizontal="center" vertical="center"/>
    </xf>
    <xf numFmtId="0" fontId="37" fillId="3" borderId="134" xfId="3" applyFont="1" applyFill="1" applyBorder="1" applyAlignment="1">
      <alignment horizontal="center" vertical="center" shrinkToFit="1"/>
    </xf>
    <xf numFmtId="0" fontId="28" fillId="0" borderId="18" xfId="3" applyFont="1" applyBorder="1" applyAlignment="1">
      <alignment horizontal="left" vertical="center"/>
    </xf>
    <xf numFmtId="0" fontId="28" fillId="0" borderId="19" xfId="3" applyFont="1" applyBorder="1" applyAlignment="1">
      <alignment horizontal="left" vertical="center"/>
    </xf>
    <xf numFmtId="0" fontId="14" fillId="0" borderId="0" xfId="3" applyFont="1" applyAlignment="1">
      <alignment vertical="center" wrapText="1"/>
    </xf>
    <xf numFmtId="0" fontId="3" fillId="3" borderId="134" xfId="3" applyFont="1" applyFill="1" applyBorder="1" applyAlignment="1">
      <alignment horizontal="center" vertical="center"/>
    </xf>
    <xf numFmtId="0" fontId="29" fillId="0" borderId="0" xfId="3" applyFont="1">
      <alignment vertical="center"/>
    </xf>
    <xf numFmtId="0" fontId="38" fillId="3" borderId="134" xfId="3" applyFont="1" applyFill="1" applyBorder="1" applyAlignment="1">
      <alignment horizontal="center" vertical="center" shrinkToFit="1"/>
    </xf>
    <xf numFmtId="0" fontId="37" fillId="0" borderId="134" xfId="3" applyFont="1" applyBorder="1" applyAlignment="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lignment horizontal="left" vertical="center" wrapText="1"/>
    </xf>
    <xf numFmtId="0" fontId="28" fillId="0" borderId="94" xfId="3" applyFont="1" applyBorder="1" applyAlignment="1">
      <alignment horizontal="left" vertical="center"/>
    </xf>
    <xf numFmtId="0" fontId="28" fillId="0" borderId="38" xfId="3" applyFont="1" applyBorder="1" applyAlignment="1">
      <alignment horizontal="left" vertical="center" wrapText="1"/>
    </xf>
    <xf numFmtId="0" fontId="28" fillId="0" borderId="11" xfId="3" applyFont="1" applyBorder="1" applyAlignment="1">
      <alignment horizontal="left" vertical="center" wrapText="1"/>
    </xf>
    <xf numFmtId="0" fontId="29" fillId="0" borderId="38" xfId="3" applyFont="1" applyBorder="1" applyAlignment="1">
      <alignment horizontal="left" vertical="center" wrapText="1"/>
    </xf>
    <xf numFmtId="0" fontId="29" fillId="0" borderId="11" xfId="3" applyFont="1" applyBorder="1" applyAlignment="1">
      <alignment horizontal="left" vertical="center" wrapText="1"/>
    </xf>
    <xf numFmtId="0" fontId="37" fillId="0" borderId="134" xfId="3" applyFont="1" applyBorder="1" applyAlignment="1">
      <alignment horizontal="center" vertical="center"/>
    </xf>
    <xf numFmtId="0" fontId="28" fillId="0" borderId="94" xfId="3" applyFont="1" applyBorder="1" applyAlignment="1">
      <alignment horizontal="left" vertical="center" wrapText="1"/>
    </xf>
    <xf numFmtId="0" fontId="9" fillId="0" borderId="0" xfId="3" applyFont="1" applyAlignment="1">
      <alignment horizontal="left" vertical="center" wrapText="1"/>
    </xf>
    <xf numFmtId="0" fontId="41" fillId="0" borderId="0" xfId="3" applyFont="1" applyAlignment="1">
      <alignment horizontal="left" vertical="top" wrapText="1"/>
    </xf>
    <xf numFmtId="0" fontId="22" fillId="0" borderId="38" xfId="3" applyFont="1" applyBorder="1" applyAlignment="1">
      <alignment horizontal="left" vertical="center" wrapText="1"/>
    </xf>
    <xf numFmtId="0" fontId="22" fillId="0" borderId="11" xfId="3" applyFont="1" applyBorder="1" applyAlignment="1">
      <alignment horizontal="left" vertical="center" wrapText="1"/>
    </xf>
    <xf numFmtId="0" fontId="34" fillId="0" borderId="94" xfId="3" applyFont="1" applyBorder="1" applyAlignment="1">
      <alignment horizontal="left" vertical="center"/>
    </xf>
    <xf numFmtId="0" fontId="34" fillId="0" borderId="94" xfId="3" applyFont="1" applyBorder="1" applyAlignment="1">
      <alignment horizontal="left" vertical="center" wrapText="1"/>
    </xf>
    <xf numFmtId="0" fontId="28" fillId="0" borderId="38" xfId="3" applyFont="1" applyBorder="1" applyAlignment="1">
      <alignment horizontal="left" vertical="center"/>
    </xf>
    <xf numFmtId="0" fontId="28" fillId="0" borderId="11" xfId="3" applyFont="1" applyBorder="1" applyAlignment="1">
      <alignment horizontal="left" vertical="center"/>
    </xf>
    <xf numFmtId="179" fontId="4" fillId="0" borderId="0" xfId="3" applyNumberFormat="1" applyFont="1">
      <alignment vertical="center"/>
    </xf>
    <xf numFmtId="180" fontId="4" fillId="0" borderId="0" xfId="3" applyNumberFormat="1" applyFont="1">
      <alignment vertical="center"/>
    </xf>
    <xf numFmtId="0" fontId="41" fillId="0" borderId="0" xfId="3" applyFont="1">
      <alignment vertical="center"/>
    </xf>
    <xf numFmtId="0" fontId="34" fillId="0" borderId="0" xfId="3" applyFont="1">
      <alignment vertical="center"/>
    </xf>
    <xf numFmtId="38" fontId="42" fillId="0" borderId="134" xfId="3" applyNumberFormat="1" applyFont="1" applyBorder="1" applyAlignment="1">
      <alignment horizontal="center" vertical="center" wrapText="1"/>
    </xf>
    <xf numFmtId="0" fontId="43" fillId="0" borderId="0" xfId="3" applyFont="1">
      <alignment vertical="center"/>
    </xf>
    <xf numFmtId="0" fontId="44" fillId="0" borderId="0" xfId="3" applyFont="1">
      <alignment vertical="center"/>
    </xf>
    <xf numFmtId="181" fontId="1" fillId="0" borderId="0" xfId="3" applyNumberFormat="1">
      <alignment vertical="center"/>
    </xf>
    <xf numFmtId="0" fontId="12" fillId="2" borderId="32" xfId="3" applyFont="1" applyFill="1" applyBorder="1" applyAlignment="1">
      <alignment horizontal="left" vertical="center" wrapText="1"/>
    </xf>
    <xf numFmtId="0" fontId="28" fillId="0" borderId="32" xfId="3" applyFont="1" applyBorder="1" applyAlignment="1">
      <alignment horizontal="left" vertical="center"/>
    </xf>
    <xf numFmtId="0" fontId="28" fillId="0" borderId="109" xfId="3" applyFont="1" applyBorder="1" applyAlignment="1">
      <alignment horizontal="left" vertical="center" wrapText="1"/>
    </xf>
    <xf numFmtId="0" fontId="28" fillId="0" borderId="110" xfId="3" applyFont="1" applyBorder="1" applyAlignment="1">
      <alignment horizontal="left" vertical="center" wrapText="1"/>
    </xf>
    <xf numFmtId="0" fontId="29" fillId="0" borderId="109" xfId="3" applyFont="1" applyBorder="1" applyAlignment="1">
      <alignment horizontal="left" vertical="center" wrapText="1"/>
    </xf>
    <xf numFmtId="0" fontId="29" fillId="0" borderId="110" xfId="3" applyFont="1" applyBorder="1" applyAlignment="1">
      <alignment horizontal="left" vertical="center" wrapText="1"/>
    </xf>
    <xf numFmtId="0" fontId="28" fillId="0" borderId="32" xfId="3" applyFont="1" applyBorder="1" applyAlignment="1">
      <alignment horizontal="left" vertical="center" wrapText="1"/>
    </xf>
    <xf numFmtId="0" fontId="22" fillId="0" borderId="109" xfId="3" applyFont="1" applyBorder="1" applyAlignment="1">
      <alignment horizontal="left" vertical="center" wrapText="1"/>
    </xf>
    <xf numFmtId="0" fontId="22" fillId="0" borderId="110" xfId="3" applyFont="1" applyBorder="1" applyAlignment="1">
      <alignment horizontal="left" vertical="center" wrapText="1"/>
    </xf>
    <xf numFmtId="0" fontId="34" fillId="0" borderId="32" xfId="3" applyFont="1" applyBorder="1" applyAlignment="1">
      <alignment horizontal="left" vertical="center"/>
    </xf>
    <xf numFmtId="0" fontId="34" fillId="0" borderId="32" xfId="3" applyFont="1" applyBorder="1" applyAlignment="1">
      <alignment horizontal="left" vertical="center" wrapText="1"/>
    </xf>
    <xf numFmtId="0" fontId="28" fillId="0" borderId="109" xfId="3" applyFont="1" applyBorder="1" applyAlignment="1">
      <alignment horizontal="left" vertical="center"/>
    </xf>
    <xf numFmtId="0" fontId="28" fillId="0" borderId="58" xfId="3" applyFont="1" applyBorder="1" applyAlignment="1">
      <alignment horizontal="left" vertical="center"/>
    </xf>
    <xf numFmtId="0" fontId="28" fillId="0" borderId="110" xfId="3" applyFont="1" applyBorder="1" applyAlignment="1">
      <alignment horizontal="left" vertical="center"/>
    </xf>
    <xf numFmtId="0" fontId="46" fillId="2" borderId="0" xfId="0" applyFont="1" applyFill="1"/>
    <xf numFmtId="0" fontId="46" fillId="2" borderId="0" xfId="0" applyFont="1" applyFill="1" applyAlignment="1">
      <alignment horizontal="center"/>
    </xf>
    <xf numFmtId="0" fontId="46" fillId="2" borderId="0" xfId="0" applyFont="1" applyFill="1" applyAlignment="1">
      <alignment horizontal="left"/>
    </xf>
    <xf numFmtId="0" fontId="46" fillId="2" borderId="0" xfId="0" applyFont="1" applyFill="1" applyAlignment="1">
      <alignment vertical="center"/>
    </xf>
    <xf numFmtId="0" fontId="47" fillId="2" borderId="0" xfId="0" applyFont="1" applyFill="1"/>
    <xf numFmtId="0" fontId="48" fillId="0" borderId="0" xfId="0" applyFont="1" applyAlignment="1">
      <alignment vertical="center"/>
    </xf>
    <xf numFmtId="0" fontId="49" fillId="3" borderId="5" xfId="0" applyFont="1" applyFill="1" applyBorder="1" applyAlignment="1">
      <alignment horizontal="center" vertical="center" wrapText="1" shrinkToFit="1"/>
    </xf>
    <xf numFmtId="0" fontId="50" fillId="6" borderId="5" xfId="0" applyFont="1" applyFill="1" applyBorder="1" applyAlignment="1" applyProtection="1">
      <alignment horizontal="center" vertical="center"/>
      <protection locked="0"/>
    </xf>
    <xf numFmtId="0" fontId="50" fillId="2" borderId="0" xfId="0" applyFont="1" applyFill="1" applyAlignment="1">
      <alignment horizontal="center" vertical="center"/>
    </xf>
    <xf numFmtId="0" fontId="48" fillId="0" borderId="0" xfId="0" applyFont="1" applyAlignment="1">
      <alignment vertical="top"/>
    </xf>
    <xf numFmtId="0" fontId="48" fillId="3" borderId="3" xfId="0" applyFont="1" applyFill="1" applyBorder="1" applyAlignment="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lignment horizontal="center" vertical="center"/>
    </xf>
    <xf numFmtId="182" fontId="51" fillId="2" borderId="136" xfId="0" applyNumberFormat="1" applyFont="1" applyFill="1" applyBorder="1" applyAlignment="1">
      <alignment horizontal="center" vertical="center"/>
    </xf>
    <xf numFmtId="0" fontId="52" fillId="2" borderId="0" xfId="0" applyFont="1" applyFill="1" applyAlignment="1">
      <alignment horizontal="left" vertical="top" wrapText="1"/>
    </xf>
    <xf numFmtId="0" fontId="49" fillId="2" borderId="17" xfId="0" applyFont="1" applyFill="1" applyBorder="1" applyAlignment="1">
      <alignment horizontal="left" vertical="center" wrapText="1"/>
    </xf>
    <xf numFmtId="0" fontId="49" fillId="2" borderId="18" xfId="0" applyFont="1" applyFill="1" applyBorder="1" applyAlignment="1">
      <alignment horizontal="left" vertical="center" wrapText="1"/>
    </xf>
    <xf numFmtId="0" fontId="47" fillId="2" borderId="18" xfId="0" applyFont="1" applyFill="1" applyBorder="1" applyAlignment="1">
      <alignment horizontal="right" vertical="center"/>
    </xf>
    <xf numFmtId="0" fontId="47" fillId="2" borderId="19" xfId="0" applyFont="1" applyFill="1" applyBorder="1" applyAlignment="1">
      <alignment horizontal="right" vertical="center"/>
    </xf>
    <xf numFmtId="0" fontId="48" fillId="2" borderId="20" xfId="0" applyFont="1" applyFill="1" applyBorder="1" applyAlignment="1">
      <alignment horizontal="left" vertical="center"/>
    </xf>
    <xf numFmtId="0" fontId="48" fillId="2" borderId="0" xfId="0" applyFont="1" applyFill="1" applyAlignment="1">
      <alignment horizontal="left" vertical="center"/>
    </xf>
    <xf numFmtId="0" fontId="47" fillId="3" borderId="3"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5" xfId="0" applyFont="1" applyFill="1" applyBorder="1" applyAlignment="1">
      <alignment horizontal="center" vertical="center" wrapText="1"/>
    </xf>
    <xf numFmtId="0" fontId="46" fillId="2" borderId="0" xfId="0" applyFont="1" applyFill="1" applyAlignment="1">
      <alignment wrapText="1"/>
    </xf>
    <xf numFmtId="0" fontId="46" fillId="3" borderId="6" xfId="0" applyFont="1" applyFill="1" applyBorder="1" applyAlignment="1">
      <alignment horizontal="center"/>
    </xf>
    <xf numFmtId="0" fontId="50" fillId="3" borderId="6" xfId="0" applyFont="1" applyFill="1" applyBorder="1" applyAlignment="1">
      <alignment horizontal="center" vertical="center"/>
    </xf>
    <xf numFmtId="0" fontId="50" fillId="3" borderId="6" xfId="0" applyFont="1" applyFill="1" applyBorder="1" applyAlignment="1">
      <alignment horizontal="center" vertical="center" wrapText="1"/>
    </xf>
    <xf numFmtId="0" fontId="53" fillId="2" borderId="0" xfId="0" applyFont="1" applyFill="1"/>
    <xf numFmtId="0" fontId="48" fillId="3" borderId="16" xfId="0" applyFont="1" applyFill="1" applyBorder="1" applyAlignment="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lignment horizontal="center" vertical="center"/>
    </xf>
    <xf numFmtId="182" fontId="51" fillId="2" borderId="90" xfId="0" applyNumberFormat="1" applyFont="1" applyFill="1" applyBorder="1" applyAlignment="1">
      <alignment horizontal="center" vertical="center"/>
    </xf>
    <xf numFmtId="0" fontId="49" fillId="2" borderId="38" xfId="0" applyFont="1" applyFill="1" applyBorder="1" applyAlignment="1">
      <alignment horizontal="left" vertical="center" wrapText="1"/>
    </xf>
    <xf numFmtId="0" fontId="49" fillId="2" borderId="0" xfId="0" applyFont="1" applyFill="1" applyAlignment="1">
      <alignment horizontal="left" vertical="center" wrapText="1"/>
    </xf>
    <xf numFmtId="0" fontId="47" fillId="2" borderId="11" xfId="0" applyFont="1" applyFill="1" applyBorder="1" applyAlignment="1">
      <alignment horizontal="right" vertical="center"/>
    </xf>
    <xf numFmtId="0" fontId="47" fillId="2" borderId="0" xfId="0" applyFont="1" applyFill="1" applyAlignment="1">
      <alignment horizontal="right" vertical="center"/>
    </xf>
    <xf numFmtId="0" fontId="47" fillId="3" borderId="16" xfId="0" applyFont="1" applyFill="1" applyBorder="1" applyAlignment="1">
      <alignment horizontal="center" vertical="center" wrapText="1"/>
    </xf>
    <xf numFmtId="0" fontId="47" fillId="3" borderId="20" xfId="0" applyFont="1" applyFill="1" applyBorder="1" applyAlignment="1">
      <alignment horizontal="center" vertical="center" wrapText="1"/>
    </xf>
    <xf numFmtId="0" fontId="47" fillId="3" borderId="0" xfId="0" applyFont="1" applyFill="1" applyAlignment="1">
      <alignment horizontal="center" vertical="center" wrapText="1"/>
    </xf>
    <xf numFmtId="0" fontId="46" fillId="3" borderId="31" xfId="0" applyFont="1" applyFill="1" applyBorder="1" applyAlignment="1">
      <alignment horizontal="center"/>
    </xf>
    <xf numFmtId="0" fontId="50" fillId="3" borderId="31" xfId="0" applyFont="1" applyFill="1" applyBorder="1" applyAlignment="1">
      <alignment horizontal="center" vertical="center"/>
    </xf>
    <xf numFmtId="0" fontId="50" fillId="3" borderId="31" xfId="0" applyFont="1" applyFill="1" applyBorder="1" applyAlignment="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lignment horizontal="center" vertical="center"/>
    </xf>
    <xf numFmtId="0" fontId="47" fillId="2" borderId="0" xfId="0" applyFont="1" applyFill="1" applyAlignment="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lignment horizontal="center" vertical="center"/>
    </xf>
    <xf numFmtId="182" fontId="51" fillId="2" borderId="126" xfId="0" applyNumberFormat="1" applyFont="1" applyFill="1" applyBorder="1" applyAlignment="1">
      <alignment horizontal="center" vertical="center"/>
    </xf>
    <xf numFmtId="0" fontId="47" fillId="3" borderId="53" xfId="0" applyFont="1" applyFill="1" applyBorder="1" applyAlignment="1">
      <alignment horizontal="center" vertical="center" wrapText="1"/>
    </xf>
    <xf numFmtId="0" fontId="47" fillId="3" borderId="52"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46" fillId="3" borderId="51" xfId="0" applyFont="1" applyFill="1" applyBorder="1" applyAlignment="1">
      <alignment horizontal="center"/>
    </xf>
    <xf numFmtId="0" fontId="50" fillId="3" borderId="93" xfId="0" applyFont="1" applyFill="1" applyBorder="1" applyAlignment="1">
      <alignment horizontal="center" vertical="center"/>
    </xf>
    <xf numFmtId="0" fontId="50" fillId="3" borderId="51" xfId="0" applyFont="1" applyFill="1" applyBorder="1" applyAlignment="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Alignment="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46" fillId="2" borderId="0" xfId="0" applyFont="1" applyFill="1" applyAlignment="1">
      <alignment horizontal="left" vertical="center"/>
    </xf>
    <xf numFmtId="0" fontId="49" fillId="2" borderId="4" xfId="0" applyFont="1" applyFill="1" applyBorder="1" applyAlignment="1">
      <alignment horizontal="left" vertical="center" wrapText="1"/>
    </xf>
    <xf numFmtId="0" fontId="49" fillId="2" borderId="16" xfId="0" applyFont="1" applyFill="1" applyBorder="1" applyAlignment="1">
      <alignment horizontal="left" vertical="center" wrapText="1"/>
    </xf>
    <xf numFmtId="0" fontId="49" fillId="2" borderId="20" xfId="0" applyFont="1" applyFill="1" applyBorder="1" applyAlignment="1">
      <alignment horizontal="left" vertical="center" wrapText="1"/>
    </xf>
    <xf numFmtId="0" fontId="49" fillId="2" borderId="5" xfId="0" applyFont="1" applyFill="1" applyBorder="1" applyAlignment="1">
      <alignment horizontal="left" vertical="center" wrapText="1"/>
    </xf>
    <xf numFmtId="0" fontId="46" fillId="2" borderId="0" xfId="0" applyFont="1" applyFill="1" applyAlignment="1">
      <alignment horizontal="left" wrapText="1"/>
    </xf>
    <xf numFmtId="0" fontId="54" fillId="2" borderId="5" xfId="0" applyFont="1" applyFill="1" applyBorder="1" applyAlignment="1">
      <alignment horizontal="left" vertical="center" wrapText="1"/>
    </xf>
    <xf numFmtId="0" fontId="49" fillId="2" borderId="0" xfId="0" applyFont="1" applyFill="1" applyAlignment="1">
      <alignment horizontal="left" wrapText="1"/>
    </xf>
    <xf numFmtId="0" fontId="48" fillId="3" borderId="89" xfId="0" applyFont="1" applyFill="1" applyBorder="1" applyAlignment="1">
      <alignment horizontal="center" vertical="center"/>
    </xf>
    <xf numFmtId="0" fontId="55" fillId="0" borderId="59" xfId="0" applyFont="1" applyBorder="1" applyAlignment="1">
      <alignment horizontal="center" vertical="center" shrinkToFit="1"/>
    </xf>
    <xf numFmtId="182" fontId="56" fillId="2" borderId="136" xfId="0" applyNumberFormat="1" applyFont="1" applyFill="1" applyBorder="1" applyAlignment="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Border="1" applyAlignment="1">
      <alignment horizontal="center" vertical="center" shrinkToFit="1"/>
    </xf>
    <xf numFmtId="182" fontId="56" fillId="2" borderId="90" xfId="0" applyNumberFormat="1" applyFont="1" applyFill="1" applyBorder="1" applyAlignment="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lignment vertical="center"/>
    </xf>
    <xf numFmtId="0" fontId="49" fillId="3" borderId="5" xfId="0" applyFont="1" applyFill="1" applyBorder="1" applyAlignment="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Border="1" applyAlignment="1">
      <alignment horizontal="center" vertical="center" shrinkToFit="1"/>
    </xf>
    <xf numFmtId="182" fontId="56" fillId="2" borderId="21" xfId="0" applyNumberFormat="1" applyFont="1" applyFill="1" applyBorder="1" applyAlignment="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lignment horizontal="center"/>
    </xf>
    <xf numFmtId="0" fontId="60" fillId="3" borderId="6" xfId="0" applyFont="1" applyFill="1" applyBorder="1" applyAlignment="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Alignment="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Alignment="1">
      <alignment horizontal="center" vertical="center"/>
    </xf>
    <xf numFmtId="0" fontId="55" fillId="0" borderId="137" xfId="0" applyFont="1" applyBorder="1" applyAlignment="1">
      <alignment horizontal="center" vertical="center" shrinkToFit="1"/>
    </xf>
    <xf numFmtId="182" fontId="56" fillId="2" borderId="126" xfId="0" applyNumberFormat="1" applyFont="1" applyFill="1" applyBorder="1" applyAlignment="1">
      <alignment horizontal="center" vertical="center"/>
    </xf>
    <xf numFmtId="0" fontId="60" fillId="3" borderId="31" xfId="0" applyFont="1" applyFill="1" applyBorder="1" applyAlignment="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lignment horizontal="center" vertical="center"/>
    </xf>
    <xf numFmtId="182" fontId="46" fillId="2" borderId="51" xfId="0" applyNumberFormat="1" applyFont="1" applyFill="1" applyBorder="1" applyAlignment="1">
      <alignment horizontal="center" vertical="center"/>
    </xf>
    <xf numFmtId="0" fontId="55" fillId="0" borderId="81" xfId="0" applyFont="1" applyBorder="1" applyAlignment="1">
      <alignment horizontal="center" vertical="center" shrinkToFit="1"/>
    </xf>
    <xf numFmtId="182" fontId="56" fillId="2" borderId="115" xfId="0" applyNumberFormat="1" applyFont="1" applyFill="1" applyBorder="1" applyAlignment="1">
      <alignment horizontal="center" vertical="center"/>
    </xf>
    <xf numFmtId="0" fontId="46" fillId="2" borderId="89" xfId="0" applyFont="1" applyFill="1" applyBorder="1" applyAlignment="1">
      <alignment horizontal="center" vertical="center"/>
    </xf>
    <xf numFmtId="182" fontId="46" fillId="2" borderId="5" xfId="0" applyNumberFormat="1" applyFont="1" applyFill="1" applyBorder="1" applyAlignment="1">
      <alignment horizontal="center" vertical="center"/>
    </xf>
    <xf numFmtId="0" fontId="49" fillId="3" borderId="6" xfId="0" applyFont="1" applyFill="1" applyBorder="1" applyAlignment="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lignment horizontal="center" vertical="center"/>
    </xf>
    <xf numFmtId="0" fontId="49" fillId="2" borderId="109" xfId="0" applyFont="1" applyFill="1" applyBorder="1" applyAlignment="1">
      <alignment horizontal="left" vertical="center" wrapText="1"/>
    </xf>
    <xf numFmtId="0" fontId="49" fillId="2" borderId="58" xfId="0" applyFont="1" applyFill="1" applyBorder="1" applyAlignment="1">
      <alignment horizontal="left" vertical="center" wrapText="1"/>
    </xf>
    <xf numFmtId="0" fontId="47" fillId="2" borderId="58" xfId="0" applyFont="1" applyFill="1" applyBorder="1" applyAlignment="1">
      <alignment vertical="center"/>
    </xf>
    <xf numFmtId="0" fontId="47" fillId="2" borderId="110" xfId="0" applyFont="1" applyFill="1" applyBorder="1" applyAlignment="1">
      <alignment vertical="center"/>
    </xf>
    <xf numFmtId="0" fontId="49" fillId="3" borderId="31" xfId="0" applyFont="1" applyFill="1" applyBorder="1" applyAlignment="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lignment horizontal="center" vertical="center"/>
    </xf>
    <xf numFmtId="0" fontId="61" fillId="2" borderId="0" xfId="0" applyFont="1" applyFill="1" applyAlignment="1">
      <alignment vertical="center"/>
    </xf>
    <xf numFmtId="0" fontId="61" fillId="2" borderId="0" xfId="0" applyFont="1" applyFill="1" applyAlignment="1">
      <alignment horizontal="center" vertical="center"/>
    </xf>
    <xf numFmtId="0" fontId="50" fillId="2" borderId="0" xfId="0" applyFont="1" applyFill="1" applyAlignment="1">
      <alignment horizontal="left" vertical="top"/>
    </xf>
    <xf numFmtId="0" fontId="49" fillId="2" borderId="53" xfId="0" applyFont="1" applyFill="1" applyBorder="1" applyAlignment="1">
      <alignment horizontal="left" vertical="center" wrapText="1"/>
    </xf>
    <xf numFmtId="0" fontId="49" fillId="2" borderId="52" xfId="0" applyFont="1" applyFill="1" applyBorder="1" applyAlignment="1">
      <alignment horizontal="left" vertical="center" wrapText="1"/>
    </xf>
    <xf numFmtId="0" fontId="49" fillId="2" borderId="10" xfId="0" applyFont="1" applyFill="1" applyBorder="1" applyAlignment="1">
      <alignment horizontal="left" vertical="center" wrapText="1"/>
    </xf>
    <xf numFmtId="0" fontId="61" fillId="2" borderId="10" xfId="0" applyFont="1" applyFill="1" applyBorder="1" applyAlignment="1">
      <alignment horizontal="center" vertical="center"/>
    </xf>
    <xf numFmtId="0" fontId="61" fillId="2" borderId="4" xfId="0" applyFont="1" applyFill="1" applyBorder="1" applyAlignment="1">
      <alignment vertical="center"/>
    </xf>
    <xf numFmtId="38" fontId="54" fillId="2" borderId="10" xfId="4" applyFont="1" applyFill="1" applyBorder="1" applyAlignment="1" applyProtection="1">
      <alignment horizontal="center"/>
    </xf>
    <xf numFmtId="0" fontId="62" fillId="3" borderId="134" xfId="0" applyFont="1" applyFill="1" applyBorder="1" applyAlignment="1">
      <alignment horizontal="center" vertical="center"/>
    </xf>
    <xf numFmtId="0" fontId="62" fillId="2" borderId="134" xfId="0" applyFont="1" applyFill="1" applyBorder="1" applyAlignment="1">
      <alignment horizontal="center" vertical="center"/>
    </xf>
    <xf numFmtId="0" fontId="62" fillId="2" borderId="134" xfId="0" applyFont="1" applyFill="1" applyBorder="1" applyAlignment="1">
      <alignment horizontal="center" vertical="center" shrinkToFit="1"/>
    </xf>
    <xf numFmtId="0" fontId="50" fillId="2" borderId="0" xfId="0" applyFont="1" applyFill="1"/>
    <xf numFmtId="0" fontId="51" fillId="2" borderId="138" xfId="0" applyFont="1" applyFill="1" applyBorder="1" applyAlignment="1">
      <alignment horizontal="center" vertical="center" shrinkToFit="1"/>
    </xf>
    <xf numFmtId="182" fontId="51" fillId="2" borderId="139" xfId="0" applyNumberFormat="1" applyFont="1" applyFill="1" applyBorder="1" applyAlignment="1">
      <alignment horizontal="center" vertical="center" shrinkToFit="1"/>
    </xf>
    <xf numFmtId="0" fontId="50" fillId="0" borderId="0" xfId="0" applyFont="1" applyAlignment="1">
      <alignment horizontal="left"/>
    </xf>
    <xf numFmtId="0" fontId="51" fillId="2" borderId="140" xfId="0" applyFont="1" applyFill="1" applyBorder="1" applyAlignment="1">
      <alignment horizontal="center" vertical="center" shrinkToFit="1"/>
    </xf>
    <xf numFmtId="182" fontId="51" fillId="2" borderId="9" xfId="0" applyNumberFormat="1" applyFont="1" applyFill="1" applyBorder="1" applyAlignment="1">
      <alignment horizontal="center" vertical="center" shrinkToFit="1"/>
    </xf>
    <xf numFmtId="182" fontId="51" fillId="2" borderId="141" xfId="0" applyNumberFormat="1" applyFont="1" applyFill="1" applyBorder="1" applyAlignment="1">
      <alignment horizontal="center" vertical="center" shrinkToFit="1"/>
    </xf>
    <xf numFmtId="182" fontId="51" fillId="2" borderId="2" xfId="0" applyNumberFormat="1" applyFont="1" applyFill="1" applyBorder="1" applyAlignment="1">
      <alignment horizontal="center" vertical="center" shrinkToFit="1"/>
    </xf>
    <xf numFmtId="182" fontId="50" fillId="2" borderId="0" xfId="0" applyNumberFormat="1" applyFont="1" applyFill="1" applyAlignment="1">
      <alignment horizontal="center" vertical="center" shrinkToFit="1"/>
    </xf>
    <xf numFmtId="0" fontId="50" fillId="3" borderId="5"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5" xfId="0" applyFont="1" applyFill="1" applyBorder="1" applyAlignment="1">
      <alignment vertical="center"/>
    </xf>
    <xf numFmtId="0" fontId="50" fillId="2" borderId="0" xfId="0" applyFont="1" applyFill="1" applyAlignment="1">
      <alignment vertical="center"/>
    </xf>
    <xf numFmtId="0" fontId="50" fillId="2" borderId="51" xfId="0" applyFont="1" applyFill="1" applyBorder="1" applyAlignment="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lignment horizontal="center" vertical="center" shrinkToFit="1"/>
    </xf>
    <xf numFmtId="182" fontId="51" fillId="2" borderId="143" xfId="0" applyNumberFormat="1" applyFont="1" applyFill="1" applyBorder="1" applyAlignment="1">
      <alignment horizontal="center" vertical="center" shrinkToFit="1"/>
    </xf>
    <xf numFmtId="182" fontId="51" fillId="2" borderId="144" xfId="0" applyNumberFormat="1" applyFont="1" applyFill="1" applyBorder="1" applyAlignment="1">
      <alignment horizontal="center" vertical="center" shrinkToFit="1"/>
    </xf>
    <xf numFmtId="182" fontId="51" fillId="2" borderId="20" xfId="0" applyNumberFormat="1" applyFont="1" applyFill="1" applyBorder="1" applyAlignment="1">
      <alignment horizontal="center" vertical="center" shrinkToFit="1"/>
    </xf>
    <xf numFmtId="0" fontId="49" fillId="2" borderId="5" xfId="0" applyFont="1" applyFill="1" applyBorder="1" applyAlignment="1">
      <alignment horizontal="left" vertical="center"/>
    </xf>
    <xf numFmtId="0" fontId="49" fillId="2" borderId="6" xfId="0" applyFont="1" applyFill="1" applyBorder="1" applyAlignment="1">
      <alignment horizontal="left" vertical="center"/>
    </xf>
    <xf numFmtId="0" fontId="49" fillId="2" borderId="0" xfId="0" applyFont="1" applyFill="1"/>
    <xf numFmtId="0" fontId="63" fillId="2" borderId="6" xfId="0" applyFont="1" applyFill="1" applyBorder="1" applyAlignment="1">
      <alignment horizontal="left" vertical="center" wrapText="1"/>
    </xf>
    <xf numFmtId="0" fontId="49" fillId="2" borderId="0" xfId="0" applyFont="1" applyFill="1" applyAlignment="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lignment horizontal="left" vertical="center" wrapText="1"/>
    </xf>
    <xf numFmtId="0" fontId="49" fillId="2" borderId="31" xfId="0" applyFont="1" applyFill="1" applyBorder="1" applyAlignment="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lignment horizontal="center" vertical="center" shrinkToFit="1"/>
    </xf>
    <xf numFmtId="182" fontId="51" fillId="2" borderId="146" xfId="0" applyNumberFormat="1" applyFont="1" applyFill="1" applyBorder="1" applyAlignment="1">
      <alignment horizontal="center" vertical="center" shrinkToFit="1"/>
    </xf>
    <xf numFmtId="182" fontId="51" fillId="2" borderId="147" xfId="0" applyNumberFormat="1" applyFont="1" applyFill="1" applyBorder="1" applyAlignment="1">
      <alignment horizontal="center" vertical="center" shrinkToFit="1"/>
    </xf>
    <xf numFmtId="182" fontId="51" fillId="2" borderId="52" xfId="0" applyNumberFormat="1" applyFont="1" applyFill="1" applyBorder="1" applyAlignment="1">
      <alignment horizontal="center" vertical="center" shrinkToFit="1"/>
    </xf>
    <xf numFmtId="0" fontId="49" fillId="2" borderId="51" xfId="0" applyFont="1" applyFill="1" applyBorder="1" applyAlignment="1">
      <alignment horizontal="left" vertical="center"/>
    </xf>
    <xf numFmtId="0" fontId="63" fillId="2" borderId="51" xfId="0" applyFont="1" applyFill="1" applyBorder="1" applyAlignment="1">
      <alignment horizontal="left" vertical="center" wrapText="1"/>
    </xf>
    <xf numFmtId="0" fontId="46" fillId="2" borderId="16" xfId="0" applyFont="1" applyFill="1" applyBorder="1"/>
    <xf numFmtId="38" fontId="54" fillId="2" borderId="53" xfId="4" applyFont="1" applyFill="1" applyBorder="1" applyAlignment="1" applyProtection="1">
      <alignment horizontal="center"/>
    </xf>
    <xf numFmtId="0" fontId="49" fillId="2" borderId="144" xfId="0" applyFont="1" applyFill="1" applyBorder="1" applyAlignment="1">
      <alignment horizontal="left" vertical="center" wrapText="1"/>
    </xf>
    <xf numFmtId="0" fontId="49" fillId="2" borderId="148" xfId="0" applyFont="1" applyFill="1" applyBorder="1" applyAlignment="1">
      <alignment horizontal="left" vertical="center" wrapText="1"/>
    </xf>
    <xf numFmtId="0" fontId="49" fillId="2" borderId="0" xfId="0" applyFont="1" applyFill="1" applyAlignment="1">
      <alignment horizontal="left"/>
    </xf>
    <xf numFmtId="0" fontId="49" fillId="2" borderId="141" xfId="0" applyFont="1" applyFill="1" applyBorder="1" applyAlignment="1">
      <alignment horizontal="left" vertical="center" wrapText="1"/>
    </xf>
    <xf numFmtId="0" fontId="49" fillId="2" borderId="149" xfId="0" applyFont="1" applyFill="1" applyBorder="1" applyAlignment="1">
      <alignment horizontal="left" vertical="center" wrapText="1"/>
    </xf>
    <xf numFmtId="0" fontId="49" fillId="2" borderId="0" xfId="0" applyFont="1" applyFill="1" applyAlignment="1">
      <alignment horizontal="left" vertical="top" wrapText="1"/>
    </xf>
    <xf numFmtId="0" fontId="49" fillId="2" borderId="150" xfId="0" applyFont="1" applyFill="1" applyBorder="1" applyAlignment="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lignment horizontal="center" vertical="center"/>
    </xf>
    <xf numFmtId="0" fontId="50" fillId="6" borderId="5" xfId="0" applyFont="1" applyFill="1" applyBorder="1" applyAlignment="1">
      <alignment horizontal="center" vertical="center"/>
    </xf>
    <xf numFmtId="0" fontId="60" fillId="2" borderId="6" xfId="0" applyFont="1" applyFill="1" applyBorder="1" applyAlignment="1">
      <alignment horizontal="left" vertical="center" wrapText="1"/>
    </xf>
    <xf numFmtId="0" fontId="60" fillId="0" borderId="89" xfId="0" applyFont="1" applyBorder="1" applyAlignment="1">
      <alignment horizontal="left" vertical="top"/>
    </xf>
    <xf numFmtId="0" fontId="50" fillId="6" borderId="151" xfId="0" applyFont="1" applyFill="1" applyBorder="1" applyAlignment="1">
      <alignment horizontal="center" vertical="center"/>
    </xf>
    <xf numFmtId="0" fontId="56" fillId="2" borderId="91" xfId="0" applyFont="1" applyFill="1" applyBorder="1" applyAlignment="1">
      <alignment horizontal="center" vertical="center" shrinkToFit="1"/>
    </xf>
    <xf numFmtId="182" fontId="51" fillId="2" borderId="98" xfId="0" applyNumberFormat="1" applyFont="1" applyFill="1" applyBorder="1" applyAlignment="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lignment horizontal="left" vertical="center"/>
    </xf>
    <xf numFmtId="0" fontId="54" fillId="2" borderId="5" xfId="0" applyFont="1" applyFill="1" applyBorder="1" applyAlignment="1">
      <alignment horizontal="left" vertical="center"/>
    </xf>
    <xf numFmtId="0" fontId="59" fillId="2" borderId="5" xfId="0" applyFont="1" applyFill="1" applyBorder="1" applyAlignment="1">
      <alignment horizontal="left" vertical="center" wrapText="1"/>
    </xf>
    <xf numFmtId="0" fontId="54" fillId="2" borderId="0" xfId="0" applyFont="1" applyFill="1"/>
    <xf numFmtId="0" fontId="60" fillId="2" borderId="5" xfId="0" applyFont="1" applyFill="1" applyBorder="1" applyAlignment="1">
      <alignment horizontal="left" vertical="center" wrapText="1"/>
    </xf>
    <xf numFmtId="0" fontId="60" fillId="2" borderId="31" xfId="0" applyFont="1" applyFill="1" applyBorder="1" applyAlignment="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lignment horizontal="center" vertical="center" shrinkToFit="1"/>
    </xf>
    <xf numFmtId="182" fontId="51" fillId="2" borderId="42" xfId="0" applyNumberFormat="1" applyFont="1" applyFill="1" applyBorder="1" applyAlignment="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lignment horizontal="center" vertical="center" shrinkToFit="1"/>
    </xf>
    <xf numFmtId="182" fontId="51" fillId="2" borderId="104" xfId="0" applyNumberFormat="1" applyFont="1" applyFill="1" applyBorder="1" applyAlignment="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lignment horizontal="center" vertical="center" shrinkToFit="1"/>
    </xf>
    <xf numFmtId="0" fontId="47" fillId="2" borderId="0" xfId="0" applyFont="1" applyFill="1" applyAlignment="1">
      <alignment vertical="top"/>
    </xf>
    <xf numFmtId="0" fontId="62" fillId="3" borderId="0" xfId="0" applyFont="1" applyFill="1" applyAlignment="1">
      <alignment horizontal="center" vertical="center"/>
    </xf>
    <xf numFmtId="0" fontId="46" fillId="2" borderId="0" xfId="0" applyFont="1" applyFill="1" applyAlignment="1">
      <alignment horizontal="left" vertical="top"/>
    </xf>
    <xf numFmtId="0" fontId="50" fillId="6" borderId="9" xfId="0" applyFont="1" applyFill="1" applyBorder="1" applyAlignment="1">
      <alignment horizontal="center" vertical="center"/>
    </xf>
    <xf numFmtId="0" fontId="58" fillId="6" borderId="5" xfId="0" applyFont="1" applyFill="1" applyBorder="1" applyAlignment="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Alignment="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lignment horizontal="left" vertical="center" wrapText="1"/>
    </xf>
    <xf numFmtId="0" fontId="49" fillId="2" borderId="154" xfId="0" applyFont="1" applyFill="1" applyBorder="1" applyAlignment="1">
      <alignment horizontal="left" vertical="center" wrapText="1"/>
    </xf>
    <xf numFmtId="0" fontId="49" fillId="2" borderId="155" xfId="0" applyFont="1" applyFill="1" applyBorder="1" applyAlignment="1">
      <alignment horizontal="left" vertical="center" wrapText="1"/>
    </xf>
    <xf numFmtId="0" fontId="49" fillId="2" borderId="156" xfId="0" applyFont="1" applyFill="1" applyBorder="1" applyAlignment="1">
      <alignment horizontal="left" vertical="center" wrapText="1"/>
    </xf>
    <xf numFmtId="0" fontId="62" fillId="3" borderId="157" xfId="0" applyFont="1" applyFill="1" applyBorder="1" applyAlignment="1">
      <alignment horizontal="center" vertical="center"/>
    </xf>
    <xf numFmtId="0" fontId="46" fillId="2" borderId="17" xfId="0" applyFont="1" applyFill="1" applyBorder="1"/>
    <xf numFmtId="0" fontId="46" fillId="2" borderId="18" xfId="0" applyFont="1" applyFill="1" applyBorder="1"/>
    <xf numFmtId="0" fontId="46" fillId="2" borderId="18" xfId="0" applyFont="1" applyFill="1" applyBorder="1" applyAlignment="1">
      <alignment horizontal="left"/>
    </xf>
    <xf numFmtId="0" fontId="46" fillId="2" borderId="19" xfId="0" applyFont="1" applyFill="1" applyBorder="1"/>
    <xf numFmtId="0" fontId="47" fillId="2" borderId="17" xfId="0" applyFont="1" applyFill="1" applyBorder="1" applyAlignment="1">
      <alignment horizontal="left" vertical="center" wrapText="1"/>
    </xf>
    <xf numFmtId="0" fontId="47" fillId="2" borderId="18"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47" fillId="2" borderId="0" xfId="0" applyFont="1" applyFill="1" applyAlignment="1">
      <alignment horizontal="left" vertical="top"/>
    </xf>
    <xf numFmtId="0" fontId="62" fillId="2" borderId="0" xfId="0" applyFont="1" applyFill="1"/>
    <xf numFmtId="0" fontId="62" fillId="0" borderId="134" xfId="0" applyFont="1" applyBorder="1" applyAlignment="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lignment horizontal="center" vertical="center" wrapText="1"/>
    </xf>
    <xf numFmtId="0" fontId="64" fillId="2" borderId="158" xfId="0" applyFont="1" applyFill="1" applyBorder="1" applyAlignment="1">
      <alignment horizontal="center" vertical="center"/>
    </xf>
    <xf numFmtId="0" fontId="62" fillId="2" borderId="135" xfId="0" applyFont="1" applyFill="1" applyBorder="1" applyAlignment="1">
      <alignment horizontal="center" vertical="center"/>
    </xf>
    <xf numFmtId="0" fontId="62" fillId="3" borderId="159" xfId="0" applyFont="1" applyFill="1" applyBorder="1" applyAlignment="1">
      <alignment horizontal="center" vertical="center"/>
    </xf>
    <xf numFmtId="0" fontId="66" fillId="2" borderId="38" xfId="0" applyFont="1" applyFill="1" applyBorder="1" applyAlignment="1">
      <alignment vertical="center"/>
    </xf>
    <xf numFmtId="0" fontId="54" fillId="2" borderId="5" xfId="0" applyFont="1" applyFill="1" applyBorder="1" applyAlignment="1">
      <alignment horizontal="center" vertical="center" textRotation="255"/>
    </xf>
    <xf numFmtId="0" fontId="58" fillId="2" borderId="89" xfId="0" applyFont="1" applyFill="1" applyBorder="1" applyAlignment="1">
      <alignment horizontal="center" vertical="center"/>
    </xf>
    <xf numFmtId="0" fontId="58" fillId="2" borderId="9"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11"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0" xfId="0" applyFont="1" applyFill="1" applyAlignment="1">
      <alignment horizontal="left" vertical="center" wrapText="1"/>
    </xf>
    <xf numFmtId="0" fontId="47" fillId="2" borderId="11" xfId="0" applyFont="1" applyFill="1" applyBorder="1" applyAlignment="1">
      <alignment horizontal="left" vertical="center" wrapText="1"/>
    </xf>
    <xf numFmtId="0" fontId="67" fillId="2" borderId="0" xfId="0" applyFont="1" applyFill="1"/>
    <xf numFmtId="0" fontId="46" fillId="2" borderId="38" xfId="0" applyFont="1" applyFill="1" applyBorder="1"/>
    <xf numFmtId="0" fontId="64" fillId="2" borderId="160" xfId="0" applyFont="1" applyFill="1" applyBorder="1" applyAlignment="1">
      <alignment horizontal="center" vertical="center"/>
    </xf>
    <xf numFmtId="0" fontId="62" fillId="2" borderId="158" xfId="0" applyFont="1" applyFill="1" applyBorder="1" applyAlignment="1">
      <alignment horizontal="center" vertical="center"/>
    </xf>
    <xf numFmtId="0" fontId="46" fillId="2" borderId="109" xfId="0" applyFont="1" applyFill="1" applyBorder="1"/>
    <xf numFmtId="0" fontId="46" fillId="2" borderId="58" xfId="0" applyFont="1" applyFill="1" applyBorder="1"/>
    <xf numFmtId="0" fontId="46" fillId="2" borderId="58" xfId="0" applyFont="1" applyFill="1" applyBorder="1" applyAlignment="1">
      <alignment horizontal="left"/>
    </xf>
    <xf numFmtId="0" fontId="46" fillId="2" borderId="110" xfId="0" applyFont="1" applyFill="1" applyBorder="1"/>
    <xf numFmtId="0" fontId="62" fillId="3" borderId="161" xfId="0" applyFont="1" applyFill="1" applyBorder="1" applyAlignment="1">
      <alignment horizontal="center" vertical="center"/>
    </xf>
    <xf numFmtId="0" fontId="62" fillId="2" borderId="134" xfId="0" applyFont="1" applyFill="1" applyBorder="1" applyAlignment="1">
      <alignment horizontal="center" vertical="center" wrapText="1"/>
    </xf>
    <xf numFmtId="0" fontId="47" fillId="2" borderId="109"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62" fillId="2" borderId="0" xfId="0" applyFont="1" applyFill="1" applyAlignment="1">
      <alignment horizontal="left"/>
    </xf>
    <xf numFmtId="183" fontId="46" fillId="2" borderId="0" xfId="0" applyNumberFormat="1" applyFont="1" applyFill="1"/>
    <xf numFmtId="0" fontId="68" fillId="2" borderId="0" xfId="0" applyFont="1" applyFill="1"/>
    <xf numFmtId="0" fontId="62" fillId="2" borderId="157" xfId="0" applyFont="1" applyFill="1" applyBorder="1" applyAlignment="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lignment vertical="center"/>
    </xf>
    <xf numFmtId="0" fontId="62" fillId="2" borderId="161" xfId="0" applyFont="1" applyFill="1" applyBorder="1" applyAlignment="1">
      <alignment horizontal="center" vertical="center"/>
    </xf>
    <xf numFmtId="38" fontId="64" fillId="2" borderId="161" xfId="4" applyFont="1" applyFill="1" applyBorder="1" applyAlignment="1" applyProtection="1">
      <alignment horizontal="right" vertical="center"/>
    </xf>
    <xf numFmtId="0" fontId="70" fillId="2" borderId="0" xfId="0" applyFont="1" applyFill="1"/>
    <xf numFmtId="0" fontId="64" fillId="2" borderId="0" xfId="0" applyFont="1" applyFill="1" applyAlignment="1">
      <alignment vertical="center"/>
    </xf>
    <xf numFmtId="0" fontId="71" fillId="2" borderId="134" xfId="0" applyFont="1" applyFill="1" applyBorder="1" applyAlignment="1">
      <alignment horizontal="center" vertical="center"/>
    </xf>
    <xf numFmtId="0" fontId="71" fillId="2" borderId="134" xfId="0" applyFont="1" applyFill="1" applyBorder="1" applyAlignment="1">
      <alignment horizontal="center" vertical="center" wrapText="1"/>
    </xf>
    <xf numFmtId="0" fontId="72" fillId="2" borderId="0" xfId="0" applyFont="1" applyFill="1"/>
    <xf numFmtId="0" fontId="49" fillId="2" borderId="157" xfId="0" applyFont="1" applyFill="1" applyBorder="1" applyAlignment="1">
      <alignment horizontal="center" vertical="center"/>
    </xf>
    <xf numFmtId="0" fontId="71" fillId="2" borderId="162" xfId="0" applyFont="1" applyFill="1" applyBorder="1" applyAlignment="1">
      <alignment horizontal="center" vertical="center"/>
    </xf>
    <xf numFmtId="0" fontId="71" fillId="2" borderId="157" xfId="0" applyFont="1" applyFill="1" applyBorder="1" applyAlignment="1">
      <alignment horizontal="center" vertical="center"/>
    </xf>
    <xf numFmtId="0" fontId="49" fillId="2" borderId="161" xfId="0" applyFont="1" applyFill="1" applyBorder="1" applyAlignment="1">
      <alignment horizontal="center" vertical="center"/>
    </xf>
    <xf numFmtId="0" fontId="71" fillId="2" borderId="163" xfId="0" applyFont="1" applyFill="1" applyBorder="1" applyAlignment="1">
      <alignment horizontal="center" vertical="center"/>
    </xf>
    <xf numFmtId="0" fontId="71" fillId="2" borderId="161" xfId="0" applyFont="1" applyFill="1" applyBorder="1" applyAlignment="1">
      <alignment horizontal="center" vertical="center"/>
    </xf>
    <xf numFmtId="0" fontId="49" fillId="2" borderId="0" xfId="0" applyFont="1" applyFill="1" applyAlignment="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Font="1" applyBorder="1" applyAlignment="1">
      <alignment horizontal="center" vertical="center" wrapText="1"/>
    </xf>
    <xf numFmtId="0" fontId="74" fillId="0" borderId="7" xfId="3"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77" fillId="0" borderId="0" xfId="0" applyFont="1"/>
    <xf numFmtId="0" fontId="77" fillId="0" borderId="0" xfId="0" applyFont="1" applyAlignment="1">
      <alignment horizontal="left"/>
    </xf>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cellXfs>
  <cellStyles count="5">
    <cellStyle name="パーセント 2" xfId="1"/>
    <cellStyle name="桁区切り 2" xfId="2"/>
    <cellStyle name="標準" xfId="0" builtinId="0"/>
    <cellStyle name="標準 2" xfId="3"/>
    <cellStyle name="桁区切り" xfId="4" builtinId="6"/>
  </cellStyles>
  <dxfs count="360">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0"/>
        </patternFill>
      </fill>
    </dxf>
    <dxf>
      <fill>
        <patternFill>
          <bgColor theme="7" tint="0.8"/>
        </patternFill>
      </fill>
    </dxf>
    <dxf>
      <fill>
        <patternFill>
          <bgColor theme="0"/>
        </patternFill>
      </fill>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bottom/>
      </border>
    </dxf>
    <dxf>
      <font>
        <color theme="0"/>
      </font>
      <border>
        <left/>
        <right/>
        <bottom/>
      </border>
    </dxf>
    <dxf>
      <font>
        <color theme="0"/>
      </font>
      <border>
        <left/>
        <right/>
        <bottom/>
      </border>
    </dxf>
    <dxf>
      <font>
        <color rgb="FFDDD9C4"/>
      </font>
      <fill>
        <patternFill>
          <bgColor rgb="FFDDD9C4"/>
        </patternFill>
      </fill>
      <border>
        <left/>
        <right/>
        <top/>
        <bottom/>
      </border>
    </dxf>
    <dxf>
      <fill>
        <patternFill>
          <bgColor theme="7" tint="0.8"/>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FF0000"/>
      </font>
    </dxf>
    <dxf>
      <font>
        <color rgb="FFDDD9C4"/>
      </font>
      <fill>
        <patternFill>
          <bgColor rgb="FFDDD9C4"/>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border>
        <left/>
        <right/>
        <top/>
        <bottom/>
      </border>
    </dxf>
    <dxf>
      <font>
        <color rgb="FFA0A0A0"/>
      </font>
      <fill>
        <patternFill patternType="solid">
          <bgColor theme="0" tint="-0.35"/>
        </patternFill>
      </fill>
      <border>
        <left/>
        <right/>
        <top/>
      </border>
    </dxf>
    <dxf>
      <fill>
        <patternFill>
          <bgColor theme="0" tint="-5.e-002"/>
        </patternFill>
      </fill>
    </dxf>
    <dxf>
      <fill>
        <patternFill>
          <bgColor theme="7"/>
        </patternFill>
      </fill>
    </dxf>
    <dxf>
      <fill>
        <patternFill>
          <bgColor theme="7"/>
        </patternFill>
      </fill>
    </dxf>
    <dxf>
      <font>
        <color rgb="FFDDD9C4"/>
      </font>
      <fill>
        <patternFill patternType="solid">
          <bgColor rgb="FFDDD9C4"/>
        </patternFill>
      </fill>
      <border>
        <left/>
        <right/>
        <top/>
        <bottom/>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theme="0" tint="-5.e-002"/>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19175" y="38700710"/>
              <a:ext cx="17716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19175" y="41538525"/>
              <a:ext cx="17716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19175" y="34185225"/>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19175" y="40366950"/>
              <a:ext cx="17716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19175" y="13858875"/>
              <a:ext cx="17716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19175" y="40606980"/>
              <a:ext cx="17716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19175" y="34099500"/>
              <a:ext cx="17716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19175" y="23260050"/>
              <a:ext cx="17716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19175" y="26184225"/>
              <a:ext cx="17716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22960" y="29308425"/>
              <a:ext cx="17716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594965" y="270510"/>
          <a:ext cx="45205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19175" y="41538525"/>
              <a:ext cx="17716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196215" y="44357925"/>
              <a:ext cx="21526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196215" y="44357925"/>
              <a:ext cx="21526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352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495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336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5752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5752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5752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5752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5752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5752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5752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5752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7276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222250</xdr:rowOff>
        </xdr:to>
        <xdr:sp textlink="">
          <xdr:nvSpPr>
            <xdr:cNvPr id="35841" name="チェック 1" hidden="1">
              <a:extLst>
                <a:ext uri="{63B3BB69-23CF-44E3-9099-C40C66FF867C}">
                  <a14:compatExt spid="_x0000_s35841"/>
                </a:ext>
              </a:extLst>
            </xdr:cNvPr>
            <xdr:cNvSpPr>
              <a:spLocks noRot="1" noChangeShapeType="1"/>
            </xdr:cNvSpPr>
          </xdr:nvSpPr>
          <xdr:spPr>
            <a:xfrm>
              <a:off x="272415" y="9581515"/>
              <a:ext cx="215265"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69850</xdr:rowOff>
        </xdr:from>
        <xdr:to xmlns:xdr="http://schemas.openxmlformats.org/drawingml/2006/spreadsheetDrawing">
          <xdr:col>6</xdr:col>
          <xdr:colOff>19050</xdr:colOff>
          <xdr:row>43</xdr:row>
          <xdr:rowOff>279400</xdr:rowOff>
        </xdr:to>
        <xdr:sp textlink="">
          <xdr:nvSpPr>
            <xdr:cNvPr id="35842" name="チェック 2" hidden="1">
              <a:extLst>
                <a:ext uri="{63B3BB69-23CF-44E3-9099-C40C66FF867C}">
                  <a14:compatExt spid="_x0000_s35842"/>
                </a:ext>
              </a:extLst>
            </xdr:cNvPr>
            <xdr:cNvSpPr>
              <a:spLocks noRot="1" noChangeShapeType="1"/>
            </xdr:cNvSpPr>
          </xdr:nvSpPr>
          <xdr:spPr>
            <a:xfrm>
              <a:off x="975360" y="11518900"/>
              <a:ext cx="2209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184150</xdr:colOff>
          <xdr:row>43</xdr:row>
          <xdr:rowOff>69850</xdr:rowOff>
        </xdr:from>
        <xdr:to xmlns:xdr="http://schemas.openxmlformats.org/drawingml/2006/spreadsheetDrawing">
          <xdr:col>10</xdr:col>
          <xdr:colOff>31750</xdr:colOff>
          <xdr:row>43</xdr:row>
          <xdr:rowOff>279400</xdr:rowOff>
        </xdr:to>
        <xdr:sp textlink="">
          <xdr:nvSpPr>
            <xdr:cNvPr id="35843" name="チェック 3" hidden="1">
              <a:extLst>
                <a:ext uri="{63B3BB69-23CF-44E3-9099-C40C66FF867C}">
                  <a14:compatExt spid="_x0000_s35843"/>
                </a:ext>
              </a:extLst>
            </xdr:cNvPr>
            <xdr:cNvSpPr>
              <a:spLocks noRot="1" noChangeShapeType="1"/>
            </xdr:cNvSpPr>
          </xdr:nvSpPr>
          <xdr:spPr>
            <a:xfrm>
              <a:off x="1748155" y="1151890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184150</xdr:colOff>
          <xdr:row>43</xdr:row>
          <xdr:rowOff>69850</xdr:rowOff>
        </xdr:from>
        <xdr:to xmlns:xdr="http://schemas.openxmlformats.org/drawingml/2006/spreadsheetDrawing">
          <xdr:col>16</xdr:col>
          <xdr:colOff>31750</xdr:colOff>
          <xdr:row>43</xdr:row>
          <xdr:rowOff>279400</xdr:rowOff>
        </xdr:to>
        <xdr:sp textlink="">
          <xdr:nvSpPr>
            <xdr:cNvPr id="35844" name="チェック 4" hidden="1">
              <a:extLst>
                <a:ext uri="{63B3BB69-23CF-44E3-9099-C40C66FF867C}">
                  <a14:compatExt spid="_x0000_s35844"/>
                </a:ext>
              </a:extLst>
            </xdr:cNvPr>
            <xdr:cNvSpPr>
              <a:spLocks noRot="1" noChangeShapeType="1"/>
            </xdr:cNvSpPr>
          </xdr:nvSpPr>
          <xdr:spPr>
            <a:xfrm>
              <a:off x="2891155" y="1151890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184150</xdr:colOff>
          <xdr:row>43</xdr:row>
          <xdr:rowOff>69850</xdr:rowOff>
        </xdr:from>
        <xdr:to xmlns:xdr="http://schemas.openxmlformats.org/drawingml/2006/spreadsheetDrawing">
          <xdr:col>23</xdr:col>
          <xdr:colOff>31750</xdr:colOff>
          <xdr:row>43</xdr:row>
          <xdr:rowOff>279400</xdr:rowOff>
        </xdr:to>
        <xdr:sp textlink="">
          <xdr:nvSpPr>
            <xdr:cNvPr id="35845" name="チェック 5" hidden="1">
              <a:extLst>
                <a:ext uri="{63B3BB69-23CF-44E3-9099-C40C66FF867C}">
                  <a14:compatExt spid="_x0000_s35845"/>
                </a:ext>
              </a:extLst>
            </xdr:cNvPr>
            <xdr:cNvSpPr>
              <a:spLocks noRot="1" noChangeShapeType="1"/>
            </xdr:cNvSpPr>
          </xdr:nvSpPr>
          <xdr:spPr>
            <a:xfrm>
              <a:off x="4224655" y="1151890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184150</xdr:colOff>
          <xdr:row>43</xdr:row>
          <xdr:rowOff>69850</xdr:rowOff>
        </xdr:from>
        <xdr:to xmlns:xdr="http://schemas.openxmlformats.org/drawingml/2006/spreadsheetDrawing">
          <xdr:col>27</xdr:col>
          <xdr:colOff>19050</xdr:colOff>
          <xdr:row>43</xdr:row>
          <xdr:rowOff>279400</xdr:rowOff>
        </xdr:to>
        <xdr:sp textlink="">
          <xdr:nvSpPr>
            <xdr:cNvPr id="35846" name="チェック 6" hidden="1">
              <a:extLst>
                <a:ext uri="{63B3BB69-23CF-44E3-9099-C40C66FF867C}">
                  <a14:compatExt spid="_x0000_s35846"/>
                </a:ext>
              </a:extLst>
            </xdr:cNvPr>
            <xdr:cNvSpPr>
              <a:spLocks noRot="1" noChangeShapeType="1"/>
            </xdr:cNvSpPr>
          </xdr:nvSpPr>
          <xdr:spPr>
            <a:xfrm>
              <a:off x="4986655" y="11518900"/>
              <a:ext cx="2159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222250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75360" y="11995150"/>
              <a:ext cx="22098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184150</xdr:colOff>
          <xdr:row>44</xdr:row>
          <xdr:rowOff>228600</xdr:rowOff>
        </xdr:from>
        <xdr:to xmlns:xdr="http://schemas.openxmlformats.org/drawingml/2006/spreadsheetDrawing">
          <xdr:col>13</xdr:col>
          <xdr:colOff>31750</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19655"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184150</xdr:colOff>
          <xdr:row>44</xdr:row>
          <xdr:rowOff>228600</xdr:rowOff>
        </xdr:from>
        <xdr:to xmlns:xdr="http://schemas.openxmlformats.org/drawingml/2006/spreadsheetDrawing">
          <xdr:col>20</xdr:col>
          <xdr:colOff>31750</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53155"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31750</xdr:rowOff>
        </xdr:from>
        <xdr:to xmlns:xdr="http://schemas.openxmlformats.org/drawingml/2006/spreadsheetDrawing">
          <xdr:col>23</xdr:col>
          <xdr:colOff>31750</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31005" y="13890625"/>
              <a:ext cx="22225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184150</xdr:colOff>
          <xdr:row>53</xdr:row>
          <xdr:rowOff>31750</xdr:rowOff>
        </xdr:from>
        <xdr:to xmlns:xdr="http://schemas.openxmlformats.org/drawingml/2006/spreadsheetDrawing">
          <xdr:col>27</xdr:col>
          <xdr:colOff>31750</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4986655" y="13890625"/>
              <a:ext cx="22860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12700</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75360" y="14250035"/>
              <a:ext cx="21463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88900</xdr:colOff>
          <xdr:row>97</xdr:row>
          <xdr:rowOff>12700</xdr:rowOff>
        </xdr:from>
        <xdr:to xmlns:xdr="http://schemas.openxmlformats.org/drawingml/2006/spreadsheetDrawing">
          <xdr:col>3</xdr:col>
          <xdr:colOff>107950</xdr:colOff>
          <xdr:row>97</xdr:row>
          <xdr:rowOff>222250</xdr:rowOff>
        </xdr:to>
        <xdr:sp textlink="">
          <xdr:nvSpPr>
            <xdr:cNvPr id="35853" name="チェック 13" hidden="1">
              <a:extLst>
                <a:ext uri="{63B3BB69-23CF-44E3-9099-C40C66FF867C}">
                  <a14:compatExt spid="_x0000_s35853"/>
                </a:ext>
              </a:extLst>
            </xdr:cNvPr>
            <xdr:cNvSpPr>
              <a:spLocks noRot="1" noChangeShapeType="1"/>
            </xdr:cNvSpPr>
          </xdr:nvSpPr>
          <xdr:spPr>
            <a:xfrm>
              <a:off x="481330" y="22625050"/>
              <a:ext cx="2152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50800</xdr:rowOff>
        </xdr:from>
        <xdr:to xmlns:xdr="http://schemas.openxmlformats.org/drawingml/2006/spreadsheetDrawing">
          <xdr:col>13</xdr:col>
          <xdr:colOff>107950</xdr:colOff>
          <xdr:row>102</xdr:row>
          <xdr:rowOff>280035</xdr:rowOff>
        </xdr:to>
        <xdr:sp textlink="">
          <xdr:nvSpPr>
            <xdr:cNvPr id="35854" name="チェック 14" hidden="1">
              <a:extLst>
                <a:ext uri="{63B3BB69-23CF-44E3-9099-C40C66FF867C}">
                  <a14:compatExt spid="_x0000_s35854"/>
                </a:ext>
              </a:extLst>
            </xdr:cNvPr>
            <xdr:cNvSpPr>
              <a:spLocks noRot="1" noChangeShapeType="1"/>
            </xdr:cNvSpPr>
          </xdr:nvSpPr>
          <xdr:spPr>
            <a:xfrm>
              <a:off x="2402205" y="23606125"/>
              <a:ext cx="2222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88900</xdr:colOff>
          <xdr:row>104</xdr:row>
          <xdr:rowOff>203200</xdr:rowOff>
        </xdr:from>
        <xdr:to xmlns:xdr="http://schemas.openxmlformats.org/drawingml/2006/spreadsheetDrawing">
          <xdr:col>3</xdr:col>
          <xdr:colOff>107950</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1330" y="24196675"/>
              <a:ext cx="215265"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88900</xdr:colOff>
          <xdr:row>113</xdr:row>
          <xdr:rowOff>50800</xdr:rowOff>
        </xdr:from>
        <xdr:to xmlns:xdr="http://schemas.openxmlformats.org/drawingml/2006/spreadsheetDrawing">
          <xdr:col>13</xdr:col>
          <xdr:colOff>107950</xdr:colOff>
          <xdr:row>113</xdr:row>
          <xdr:rowOff>260350</xdr:rowOff>
        </xdr:to>
        <xdr:sp textlink="">
          <xdr:nvSpPr>
            <xdr:cNvPr id="35856" name="チェック 16" hidden="1">
              <a:extLst>
                <a:ext uri="{63B3BB69-23CF-44E3-9099-C40C66FF867C}">
                  <a14:compatExt spid="_x0000_s35856"/>
                </a:ext>
              </a:extLst>
            </xdr:cNvPr>
            <xdr:cNvSpPr>
              <a:spLocks noRot="1" noChangeShapeType="1"/>
            </xdr:cNvSpPr>
          </xdr:nvSpPr>
          <xdr:spPr>
            <a:xfrm>
              <a:off x="2414905" y="2654935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107950</xdr:colOff>
          <xdr:row>117</xdr:row>
          <xdr:rowOff>31115</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065" y="27491690"/>
              <a:ext cx="202565"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107950</xdr:colOff>
          <xdr:row>124</xdr:row>
          <xdr:rowOff>298450</xdr:rowOff>
        </xdr:to>
        <xdr:sp textlink="">
          <xdr:nvSpPr>
            <xdr:cNvPr id="35858" name="チェック 18" hidden="1">
              <a:extLst>
                <a:ext uri="{63B3BB69-23CF-44E3-9099-C40C66FF867C}">
                  <a14:compatExt spid="_x0000_s35858"/>
                </a:ext>
              </a:extLst>
            </xdr:cNvPr>
            <xdr:cNvSpPr>
              <a:spLocks noRot="1" noChangeShapeType="1"/>
            </xdr:cNvSpPr>
          </xdr:nvSpPr>
          <xdr:spPr>
            <a:xfrm>
              <a:off x="2402205" y="29641165"/>
              <a:ext cx="222250"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222250</xdr:rowOff>
        </xdr:from>
        <xdr:to xmlns:xdr="http://schemas.openxmlformats.org/drawingml/2006/spreadsheetDrawing">
          <xdr:col>8</xdr:col>
          <xdr:colOff>31750</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373505" y="24968200"/>
              <a:ext cx="222250" cy="292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240665</xdr:rowOff>
        </xdr:from>
        <xdr:to xmlns:xdr="http://schemas.openxmlformats.org/drawingml/2006/spreadsheetDrawing">
          <xdr:col>8</xdr:col>
          <xdr:colOff>31750</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373505" y="25729565"/>
              <a:ext cx="22225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12700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71575" y="28092400"/>
              <a:ext cx="201930" cy="292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335915</xdr:rowOff>
        </xdr:to>
        <xdr:sp textlink="">
          <xdr:nvSpPr>
            <xdr:cNvPr id="35862" name="チェック 22" hidden="1">
              <a:extLst>
                <a:ext uri="{63B3BB69-23CF-44E3-9099-C40C66FF867C}">
                  <a14:compatExt spid="_x0000_s35862"/>
                </a:ext>
              </a:extLst>
            </xdr:cNvPr>
            <xdr:cNvSpPr>
              <a:spLocks noRot="1" noChangeShapeType="1"/>
            </xdr:cNvSpPr>
          </xdr:nvSpPr>
          <xdr:spPr>
            <a:xfrm>
              <a:off x="1171575" y="28517850"/>
              <a:ext cx="20193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145415</xdr:rowOff>
        </xdr:from>
        <xdr:to xmlns:xdr="http://schemas.openxmlformats.org/drawingml/2006/spreadsheetDrawing">
          <xdr:col>7</xdr:col>
          <xdr:colOff>0</xdr:colOff>
          <xdr:row>121</xdr:row>
          <xdr:rowOff>335915</xdr:rowOff>
        </xdr:to>
        <xdr:sp textlink="">
          <xdr:nvSpPr>
            <xdr:cNvPr id="35863" name="チェック 23" hidden="1">
              <a:extLst>
                <a:ext uri="{63B3BB69-23CF-44E3-9099-C40C66FF867C}">
                  <a14:compatExt spid="_x0000_s35863"/>
                </a:ext>
              </a:extLst>
            </xdr:cNvPr>
            <xdr:cNvSpPr>
              <a:spLocks noRot="1" noChangeShapeType="1"/>
            </xdr:cNvSpPr>
          </xdr:nvSpPr>
          <xdr:spPr>
            <a:xfrm>
              <a:off x="1171575" y="28977590"/>
              <a:ext cx="20193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75360" y="35947350"/>
              <a:ext cx="20193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165100</xdr:rowOff>
        </xdr:from>
        <xdr:to xmlns:xdr="http://schemas.openxmlformats.org/drawingml/2006/spreadsheetDrawing">
          <xdr:col>6</xdr:col>
          <xdr:colOff>0</xdr:colOff>
          <xdr:row>155</xdr:row>
          <xdr:rowOff>31750</xdr:rowOff>
        </xdr:to>
        <xdr:sp textlink="">
          <xdr:nvSpPr>
            <xdr:cNvPr id="35865" name="チェック 25" hidden="1">
              <a:extLst>
                <a:ext uri="{63B3BB69-23CF-44E3-9099-C40C66FF867C}">
                  <a14:compatExt spid="_x0000_s35865"/>
                </a:ext>
              </a:extLst>
            </xdr:cNvPr>
            <xdr:cNvSpPr>
              <a:spLocks noRot="1" noChangeShapeType="1"/>
            </xdr:cNvSpPr>
          </xdr:nvSpPr>
          <xdr:spPr>
            <a:xfrm>
              <a:off x="975360" y="36131500"/>
              <a:ext cx="20193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31750</xdr:rowOff>
        </xdr:to>
        <xdr:sp textlink="">
          <xdr:nvSpPr>
            <xdr:cNvPr id="35866" name="チェック 26" hidden="1">
              <a:extLst>
                <a:ext uri="{63B3BB69-23CF-44E3-9099-C40C66FF867C}">
                  <a14:compatExt spid="_x0000_s35866"/>
                </a:ext>
              </a:extLst>
            </xdr:cNvPr>
            <xdr:cNvSpPr>
              <a:spLocks noRot="1" noChangeShapeType="1"/>
            </xdr:cNvSpPr>
          </xdr:nvSpPr>
          <xdr:spPr>
            <a:xfrm>
              <a:off x="975360" y="36299775"/>
              <a:ext cx="201930"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31750</xdr:rowOff>
        </xdr:to>
        <xdr:sp textlink="">
          <xdr:nvSpPr>
            <xdr:cNvPr id="35867" name="チェック 27" hidden="1">
              <a:extLst>
                <a:ext uri="{63B3BB69-23CF-44E3-9099-C40C66FF867C}">
                  <a14:compatExt spid="_x0000_s35867"/>
                </a:ext>
              </a:extLst>
            </xdr:cNvPr>
            <xdr:cNvSpPr>
              <a:spLocks noRot="1" noChangeShapeType="1"/>
            </xdr:cNvSpPr>
          </xdr:nvSpPr>
          <xdr:spPr>
            <a:xfrm>
              <a:off x="975360" y="36471225"/>
              <a:ext cx="201930"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260350</xdr:rowOff>
        </xdr:to>
        <xdr:sp textlink="">
          <xdr:nvSpPr>
            <xdr:cNvPr id="35868" name="チェック 28" hidden="1">
              <a:extLst>
                <a:ext uri="{63B3BB69-23CF-44E3-9099-C40C66FF867C}">
                  <a14:compatExt spid="_x0000_s35868"/>
                </a:ext>
              </a:extLst>
            </xdr:cNvPr>
            <xdr:cNvSpPr>
              <a:spLocks noRot="1" noChangeShapeType="1"/>
            </xdr:cNvSpPr>
          </xdr:nvSpPr>
          <xdr:spPr>
            <a:xfrm>
              <a:off x="975360" y="36699825"/>
              <a:ext cx="201930"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298450</xdr:rowOff>
        </xdr:from>
        <xdr:to xmlns:xdr="http://schemas.openxmlformats.org/drawingml/2006/spreadsheetDrawing">
          <xdr:col>6</xdr:col>
          <xdr:colOff>0</xdr:colOff>
          <xdr:row>159</xdr:row>
          <xdr:rowOff>31750</xdr:rowOff>
        </xdr:to>
        <xdr:sp textlink="">
          <xdr:nvSpPr>
            <xdr:cNvPr id="35869" name="チェック 29" hidden="1">
              <a:extLst>
                <a:ext uri="{63B3BB69-23CF-44E3-9099-C40C66FF867C}">
                  <a14:compatExt spid="_x0000_s35869"/>
                </a:ext>
              </a:extLst>
            </xdr:cNvPr>
            <xdr:cNvSpPr>
              <a:spLocks noRot="1" noChangeShapeType="1"/>
            </xdr:cNvSpPr>
          </xdr:nvSpPr>
          <xdr:spPr>
            <a:xfrm>
              <a:off x="975360" y="36960175"/>
              <a:ext cx="20193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146050</xdr:rowOff>
        </xdr:from>
        <xdr:to xmlns:xdr="http://schemas.openxmlformats.org/drawingml/2006/spreadsheetDrawing">
          <xdr:col>6</xdr:col>
          <xdr:colOff>0</xdr:colOff>
          <xdr:row>160</xdr:row>
          <xdr:rowOff>31750</xdr:rowOff>
        </xdr:to>
        <xdr:sp textlink="">
          <xdr:nvSpPr>
            <xdr:cNvPr id="35870" name="チェック 30" hidden="1">
              <a:extLst>
                <a:ext uri="{63B3BB69-23CF-44E3-9099-C40C66FF867C}">
                  <a14:compatExt spid="_x0000_s35870"/>
                </a:ext>
              </a:extLst>
            </xdr:cNvPr>
            <xdr:cNvSpPr>
              <a:spLocks noRot="1" noChangeShapeType="1"/>
            </xdr:cNvSpPr>
          </xdr:nvSpPr>
          <xdr:spPr>
            <a:xfrm>
              <a:off x="975360" y="3712210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146050</xdr:rowOff>
        </xdr:from>
        <xdr:to xmlns:xdr="http://schemas.openxmlformats.org/drawingml/2006/spreadsheetDrawing">
          <xdr:col>6</xdr:col>
          <xdr:colOff>0</xdr:colOff>
          <xdr:row>161</xdr:row>
          <xdr:rowOff>31750</xdr:rowOff>
        </xdr:to>
        <xdr:sp textlink="">
          <xdr:nvSpPr>
            <xdr:cNvPr id="35871" name="チェック 31" hidden="1">
              <a:extLst>
                <a:ext uri="{63B3BB69-23CF-44E3-9099-C40C66FF867C}">
                  <a14:compatExt spid="_x0000_s35871"/>
                </a:ext>
              </a:extLst>
            </xdr:cNvPr>
            <xdr:cNvSpPr>
              <a:spLocks noRot="1" noChangeShapeType="1"/>
            </xdr:cNvSpPr>
          </xdr:nvSpPr>
          <xdr:spPr>
            <a:xfrm>
              <a:off x="975360" y="3729355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146050</xdr:rowOff>
        </xdr:from>
        <xdr:to xmlns:xdr="http://schemas.openxmlformats.org/drawingml/2006/spreadsheetDrawing">
          <xdr:col>6</xdr:col>
          <xdr:colOff>0</xdr:colOff>
          <xdr:row>162</xdr:row>
          <xdr:rowOff>31115</xdr:rowOff>
        </xdr:to>
        <xdr:sp textlink="">
          <xdr:nvSpPr>
            <xdr:cNvPr id="35872" name="チェック 32" hidden="1">
              <a:extLst>
                <a:ext uri="{63B3BB69-23CF-44E3-9099-C40C66FF867C}">
                  <a14:compatExt spid="_x0000_s35872"/>
                </a:ext>
              </a:extLst>
            </xdr:cNvPr>
            <xdr:cNvSpPr>
              <a:spLocks noRot="1" noChangeShapeType="1"/>
            </xdr:cNvSpPr>
          </xdr:nvSpPr>
          <xdr:spPr>
            <a:xfrm>
              <a:off x="975360" y="37465000"/>
              <a:ext cx="20193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31115</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75360" y="37692965"/>
              <a:ext cx="20193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31750</xdr:rowOff>
        </xdr:to>
        <xdr:sp textlink="">
          <xdr:nvSpPr>
            <xdr:cNvPr id="35874" name="チェック 34" hidden="1">
              <a:extLst>
                <a:ext uri="{63B3BB69-23CF-44E3-9099-C40C66FF867C}">
                  <a14:compatExt spid="_x0000_s35874"/>
                </a:ext>
              </a:extLst>
            </xdr:cNvPr>
            <xdr:cNvSpPr>
              <a:spLocks noRot="1" noChangeShapeType="1"/>
            </xdr:cNvSpPr>
          </xdr:nvSpPr>
          <xdr:spPr>
            <a:xfrm>
              <a:off x="975360" y="37928550"/>
              <a:ext cx="201930"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146050</xdr:rowOff>
        </xdr:from>
        <xdr:to xmlns:xdr="http://schemas.openxmlformats.org/drawingml/2006/spreadsheetDrawing">
          <xdr:col>6</xdr:col>
          <xdr:colOff>0</xdr:colOff>
          <xdr:row>165</xdr:row>
          <xdr:rowOff>31115</xdr:rowOff>
        </xdr:to>
        <xdr:sp textlink="">
          <xdr:nvSpPr>
            <xdr:cNvPr id="35875" name="チェック 35" hidden="1">
              <a:extLst>
                <a:ext uri="{63B3BB69-23CF-44E3-9099-C40C66FF867C}">
                  <a14:compatExt spid="_x0000_s35875"/>
                </a:ext>
              </a:extLst>
            </xdr:cNvPr>
            <xdr:cNvSpPr>
              <a:spLocks noRot="1" noChangeShapeType="1"/>
            </xdr:cNvSpPr>
          </xdr:nvSpPr>
          <xdr:spPr>
            <a:xfrm>
              <a:off x="975360" y="38093650"/>
              <a:ext cx="20193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31115</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75360" y="38321615"/>
              <a:ext cx="20193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260350</xdr:rowOff>
        </xdr:from>
        <xdr:to xmlns:xdr="http://schemas.openxmlformats.org/drawingml/2006/spreadsheetDrawing">
          <xdr:col>6</xdr:col>
          <xdr:colOff>0</xdr:colOff>
          <xdr:row>167</xdr:row>
          <xdr:rowOff>31750</xdr:rowOff>
        </xdr:to>
        <xdr:sp textlink="">
          <xdr:nvSpPr>
            <xdr:cNvPr id="35877" name="チェック 37" hidden="1">
              <a:extLst>
                <a:ext uri="{63B3BB69-23CF-44E3-9099-C40C66FF867C}">
                  <a14:compatExt spid="_x0000_s35877"/>
                </a:ext>
              </a:extLst>
            </xdr:cNvPr>
            <xdr:cNvSpPr>
              <a:spLocks noRot="1" noChangeShapeType="1"/>
            </xdr:cNvSpPr>
          </xdr:nvSpPr>
          <xdr:spPr>
            <a:xfrm>
              <a:off x="975360" y="38550850"/>
              <a:ext cx="20193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146050</xdr:rowOff>
        </xdr:from>
        <xdr:to xmlns:xdr="http://schemas.openxmlformats.org/drawingml/2006/spreadsheetDrawing">
          <xdr:col>6</xdr:col>
          <xdr:colOff>0</xdr:colOff>
          <xdr:row>168</xdr:row>
          <xdr:rowOff>31750</xdr:rowOff>
        </xdr:to>
        <xdr:sp textlink="">
          <xdr:nvSpPr>
            <xdr:cNvPr id="35878" name="チェック 38" hidden="1">
              <a:extLst>
                <a:ext uri="{63B3BB69-23CF-44E3-9099-C40C66FF867C}">
                  <a14:compatExt spid="_x0000_s35878"/>
                </a:ext>
              </a:extLst>
            </xdr:cNvPr>
            <xdr:cNvSpPr>
              <a:spLocks noRot="1" noChangeShapeType="1"/>
            </xdr:cNvSpPr>
          </xdr:nvSpPr>
          <xdr:spPr>
            <a:xfrm>
              <a:off x="975360" y="3870325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146050</xdr:rowOff>
        </xdr:from>
        <xdr:to xmlns:xdr="http://schemas.openxmlformats.org/drawingml/2006/spreadsheetDrawing">
          <xdr:col>6</xdr:col>
          <xdr:colOff>0</xdr:colOff>
          <xdr:row>169</xdr:row>
          <xdr:rowOff>31750</xdr:rowOff>
        </xdr:to>
        <xdr:sp textlink="">
          <xdr:nvSpPr>
            <xdr:cNvPr id="35879" name="チェック 39" hidden="1">
              <a:extLst>
                <a:ext uri="{63B3BB69-23CF-44E3-9099-C40C66FF867C}">
                  <a14:compatExt spid="_x0000_s35879"/>
                </a:ext>
              </a:extLst>
            </xdr:cNvPr>
            <xdr:cNvSpPr>
              <a:spLocks noRot="1" noChangeShapeType="1"/>
            </xdr:cNvSpPr>
          </xdr:nvSpPr>
          <xdr:spPr>
            <a:xfrm>
              <a:off x="975360" y="3887470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146050</xdr:rowOff>
        </xdr:from>
        <xdr:to xmlns:xdr="http://schemas.openxmlformats.org/drawingml/2006/spreadsheetDrawing">
          <xdr:col>6</xdr:col>
          <xdr:colOff>0</xdr:colOff>
          <xdr:row>170</xdr:row>
          <xdr:rowOff>31115</xdr:rowOff>
        </xdr:to>
        <xdr:sp textlink="">
          <xdr:nvSpPr>
            <xdr:cNvPr id="35880" name="チェック 40" hidden="1">
              <a:extLst>
                <a:ext uri="{63B3BB69-23CF-44E3-9099-C40C66FF867C}">
                  <a14:compatExt spid="_x0000_s35880"/>
                </a:ext>
              </a:extLst>
            </xdr:cNvPr>
            <xdr:cNvSpPr>
              <a:spLocks noRot="1" noChangeShapeType="1"/>
            </xdr:cNvSpPr>
          </xdr:nvSpPr>
          <xdr:spPr>
            <a:xfrm>
              <a:off x="975360" y="39046150"/>
              <a:ext cx="20193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31115</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75360" y="39274115"/>
              <a:ext cx="20193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260350</xdr:rowOff>
        </xdr:from>
        <xdr:to xmlns:xdr="http://schemas.openxmlformats.org/drawingml/2006/spreadsheetDrawing">
          <xdr:col>6</xdr:col>
          <xdr:colOff>0</xdr:colOff>
          <xdr:row>172</xdr:row>
          <xdr:rowOff>31750</xdr:rowOff>
        </xdr:to>
        <xdr:sp textlink="">
          <xdr:nvSpPr>
            <xdr:cNvPr id="35882" name="チェック 42" hidden="1">
              <a:extLst>
                <a:ext uri="{63B3BB69-23CF-44E3-9099-C40C66FF867C}">
                  <a14:compatExt spid="_x0000_s35882"/>
                </a:ext>
              </a:extLst>
            </xdr:cNvPr>
            <xdr:cNvSpPr>
              <a:spLocks noRot="1" noChangeShapeType="1"/>
            </xdr:cNvSpPr>
          </xdr:nvSpPr>
          <xdr:spPr>
            <a:xfrm>
              <a:off x="975360" y="39503350"/>
              <a:ext cx="20193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146050</xdr:rowOff>
        </xdr:from>
        <xdr:to xmlns:xdr="http://schemas.openxmlformats.org/drawingml/2006/spreadsheetDrawing">
          <xdr:col>6</xdr:col>
          <xdr:colOff>0</xdr:colOff>
          <xdr:row>173</xdr:row>
          <xdr:rowOff>31750</xdr:rowOff>
        </xdr:to>
        <xdr:sp textlink="">
          <xdr:nvSpPr>
            <xdr:cNvPr id="35883" name="チェック 43" hidden="1">
              <a:extLst>
                <a:ext uri="{63B3BB69-23CF-44E3-9099-C40C66FF867C}">
                  <a14:compatExt spid="_x0000_s35883"/>
                </a:ext>
              </a:extLst>
            </xdr:cNvPr>
            <xdr:cNvSpPr>
              <a:spLocks noRot="1" noChangeShapeType="1"/>
            </xdr:cNvSpPr>
          </xdr:nvSpPr>
          <xdr:spPr>
            <a:xfrm>
              <a:off x="975360" y="3965575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146050</xdr:rowOff>
        </xdr:from>
        <xdr:to xmlns:xdr="http://schemas.openxmlformats.org/drawingml/2006/spreadsheetDrawing">
          <xdr:col>6</xdr:col>
          <xdr:colOff>0</xdr:colOff>
          <xdr:row>174</xdr:row>
          <xdr:rowOff>31750</xdr:rowOff>
        </xdr:to>
        <xdr:sp textlink="">
          <xdr:nvSpPr>
            <xdr:cNvPr id="35884" name="チェック 44" hidden="1">
              <a:extLst>
                <a:ext uri="{63B3BB69-23CF-44E3-9099-C40C66FF867C}">
                  <a14:compatExt spid="_x0000_s35884"/>
                </a:ext>
              </a:extLst>
            </xdr:cNvPr>
            <xdr:cNvSpPr>
              <a:spLocks noRot="1" noChangeShapeType="1"/>
            </xdr:cNvSpPr>
          </xdr:nvSpPr>
          <xdr:spPr>
            <a:xfrm>
              <a:off x="975360" y="3982720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146050</xdr:rowOff>
        </xdr:from>
        <xdr:to xmlns:xdr="http://schemas.openxmlformats.org/drawingml/2006/spreadsheetDrawing">
          <xdr:col>6</xdr:col>
          <xdr:colOff>0</xdr:colOff>
          <xdr:row>174</xdr:row>
          <xdr:rowOff>31750</xdr:rowOff>
        </xdr:to>
        <xdr:sp textlink="">
          <xdr:nvSpPr>
            <xdr:cNvPr id="35885" name="チェック 45" hidden="1">
              <a:extLst>
                <a:ext uri="{63B3BB69-23CF-44E3-9099-C40C66FF867C}">
                  <a14:compatExt spid="_x0000_s35885"/>
                </a:ext>
              </a:extLst>
            </xdr:cNvPr>
            <xdr:cNvSpPr>
              <a:spLocks noRot="1" noChangeShapeType="1"/>
            </xdr:cNvSpPr>
          </xdr:nvSpPr>
          <xdr:spPr>
            <a:xfrm>
              <a:off x="975360" y="3982720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146050</xdr:rowOff>
        </xdr:from>
        <xdr:to xmlns:xdr="http://schemas.openxmlformats.org/drawingml/2006/spreadsheetDrawing">
          <xdr:col>6</xdr:col>
          <xdr:colOff>0</xdr:colOff>
          <xdr:row>175</xdr:row>
          <xdr:rowOff>31750</xdr:rowOff>
        </xdr:to>
        <xdr:sp textlink="">
          <xdr:nvSpPr>
            <xdr:cNvPr id="35886" name="チェック 46" hidden="1">
              <a:extLst>
                <a:ext uri="{63B3BB69-23CF-44E3-9099-C40C66FF867C}">
                  <a14:compatExt spid="_x0000_s35886"/>
                </a:ext>
              </a:extLst>
            </xdr:cNvPr>
            <xdr:cNvSpPr>
              <a:spLocks noRot="1" noChangeShapeType="1"/>
            </xdr:cNvSpPr>
          </xdr:nvSpPr>
          <xdr:spPr>
            <a:xfrm>
              <a:off x="975360" y="3999865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146050</xdr:rowOff>
        </xdr:from>
        <xdr:to xmlns:xdr="http://schemas.openxmlformats.org/drawingml/2006/spreadsheetDrawing">
          <xdr:col>6</xdr:col>
          <xdr:colOff>0</xdr:colOff>
          <xdr:row>176</xdr:row>
          <xdr:rowOff>31750</xdr:rowOff>
        </xdr:to>
        <xdr:sp textlink="">
          <xdr:nvSpPr>
            <xdr:cNvPr id="35887" name="チェック 47" hidden="1">
              <a:extLst>
                <a:ext uri="{63B3BB69-23CF-44E3-9099-C40C66FF867C}">
                  <a14:compatExt spid="_x0000_s35887"/>
                </a:ext>
              </a:extLst>
            </xdr:cNvPr>
            <xdr:cNvSpPr>
              <a:spLocks noRot="1" noChangeShapeType="1"/>
            </xdr:cNvSpPr>
          </xdr:nvSpPr>
          <xdr:spPr>
            <a:xfrm>
              <a:off x="975360" y="4017010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146050</xdr:rowOff>
        </xdr:from>
        <xdr:to xmlns:xdr="http://schemas.openxmlformats.org/drawingml/2006/spreadsheetDrawing">
          <xdr:col>6</xdr:col>
          <xdr:colOff>0</xdr:colOff>
          <xdr:row>177</xdr:row>
          <xdr:rowOff>31750</xdr:rowOff>
        </xdr:to>
        <xdr:sp textlink="">
          <xdr:nvSpPr>
            <xdr:cNvPr id="35888" name="チェック 48" hidden="1">
              <a:extLst>
                <a:ext uri="{63B3BB69-23CF-44E3-9099-C40C66FF867C}">
                  <a14:compatExt spid="_x0000_s35888"/>
                </a:ext>
              </a:extLst>
            </xdr:cNvPr>
            <xdr:cNvSpPr>
              <a:spLocks noRot="1" noChangeShapeType="1"/>
            </xdr:cNvSpPr>
          </xdr:nvSpPr>
          <xdr:spPr>
            <a:xfrm>
              <a:off x="975360" y="40341550"/>
              <a:ext cx="2019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196215</xdr:colOff>
          <xdr:row>180</xdr:row>
          <xdr:rowOff>50800</xdr:rowOff>
        </xdr:from>
        <xdr:to xmlns:xdr="http://schemas.openxmlformats.org/drawingml/2006/spreadsheetDrawing">
          <xdr:col>6</xdr:col>
          <xdr:colOff>12700</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981075" y="41027350"/>
              <a:ext cx="208915"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196215</xdr:colOff>
          <xdr:row>181</xdr:row>
          <xdr:rowOff>13335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981075" y="41313735"/>
              <a:ext cx="215265"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186</xdr:row>
          <xdr:rowOff>50800</xdr:rowOff>
        </xdr:from>
        <xdr:to xmlns:xdr="http://schemas.openxmlformats.org/drawingml/2006/spreadsheetDrawing">
          <xdr:col>1</xdr:col>
          <xdr:colOff>222250</xdr:colOff>
          <xdr:row>186</xdr:row>
          <xdr:rowOff>260350</xdr:rowOff>
        </xdr:to>
        <xdr:sp textlink="">
          <xdr:nvSpPr>
            <xdr:cNvPr id="35891" name="チェック 51" hidden="1">
              <a:extLst>
                <a:ext uri="{63B3BB69-23CF-44E3-9099-C40C66FF867C}">
                  <a14:compatExt spid="_x0000_s35891"/>
                </a:ext>
              </a:extLst>
            </xdr:cNvPr>
            <xdr:cNvSpPr>
              <a:spLocks noRot="1" noChangeShapeType="1"/>
            </xdr:cNvSpPr>
          </xdr:nvSpPr>
          <xdr:spPr>
            <a:xfrm>
              <a:off x="170815" y="425608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0815" y="42957750"/>
              <a:ext cx="1968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188</xdr:row>
          <xdr:rowOff>108585</xdr:rowOff>
        </xdr:from>
        <xdr:to xmlns:xdr="http://schemas.openxmlformats.org/drawingml/2006/spreadsheetDrawing">
          <xdr:col>1</xdr:col>
          <xdr:colOff>222250</xdr:colOff>
          <xdr:row>188</xdr:row>
          <xdr:rowOff>335915</xdr:rowOff>
        </xdr:to>
        <xdr:sp textlink="">
          <xdr:nvSpPr>
            <xdr:cNvPr id="35893" name="チェック 53" hidden="1">
              <a:extLst>
                <a:ext uri="{63B3BB69-23CF-44E3-9099-C40C66FF867C}">
                  <a14:compatExt spid="_x0000_s35893"/>
                </a:ext>
              </a:extLst>
            </xdr:cNvPr>
            <xdr:cNvSpPr>
              <a:spLocks noRot="1" noChangeShapeType="1"/>
            </xdr:cNvSpPr>
          </xdr:nvSpPr>
          <xdr:spPr>
            <a:xfrm>
              <a:off x="170815" y="433997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189</xdr:row>
          <xdr:rowOff>18415</xdr:rowOff>
        </xdr:from>
        <xdr:to xmlns:xdr="http://schemas.openxmlformats.org/drawingml/2006/spreadsheetDrawing">
          <xdr:col>1</xdr:col>
          <xdr:colOff>222250</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0815"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190</xdr:row>
          <xdr:rowOff>18415</xdr:rowOff>
        </xdr:from>
        <xdr:to xmlns:xdr="http://schemas.openxmlformats.org/drawingml/2006/spreadsheetDrawing">
          <xdr:col>1</xdr:col>
          <xdr:colOff>222250</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0815"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190</xdr:row>
          <xdr:rowOff>266065</xdr:rowOff>
        </xdr:from>
        <xdr:to xmlns:xdr="http://schemas.openxmlformats.org/drawingml/2006/spreadsheetDrawing">
          <xdr:col>1</xdr:col>
          <xdr:colOff>222250</xdr:colOff>
          <xdr:row>192</xdr:row>
          <xdr:rowOff>31750</xdr:rowOff>
        </xdr:to>
        <xdr:sp textlink="">
          <xdr:nvSpPr>
            <xdr:cNvPr id="35896" name="チェック 56" hidden="1">
              <a:extLst>
                <a:ext uri="{63B3BB69-23CF-44E3-9099-C40C66FF867C}">
                  <a14:compatExt spid="_x0000_s35896"/>
                </a:ext>
              </a:extLst>
            </xdr:cNvPr>
            <xdr:cNvSpPr>
              <a:spLocks noRot="1" noChangeShapeType="1"/>
            </xdr:cNvSpPr>
          </xdr:nvSpPr>
          <xdr:spPr>
            <a:xfrm>
              <a:off x="170815" y="44328715"/>
              <a:ext cx="209550" cy="232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88900</xdr:colOff>
          <xdr:row>74</xdr:row>
          <xdr:rowOff>31115</xdr:rowOff>
        </xdr:from>
        <xdr:to xmlns:xdr="http://schemas.openxmlformats.org/drawingml/2006/spreadsheetDrawing">
          <xdr:col>3</xdr:col>
          <xdr:colOff>107950</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1330" y="18976340"/>
              <a:ext cx="215265"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222250</xdr:colOff>
          <xdr:row>134</xdr:row>
          <xdr:rowOff>146050</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0365" y="32178625"/>
              <a:ext cx="20256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222250</xdr:colOff>
          <xdr:row>135</xdr:row>
          <xdr:rowOff>165100</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0365" y="32378650"/>
              <a:ext cx="183515" cy="292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222250</xdr:colOff>
          <xdr:row>137</xdr:row>
          <xdr:rowOff>31750</xdr:rowOff>
        </xdr:from>
        <xdr:to xmlns:xdr="http://schemas.openxmlformats.org/drawingml/2006/spreadsheetDrawing">
          <xdr:col>2</xdr:col>
          <xdr:colOff>171450</xdr:colOff>
          <xdr:row>137</xdr:row>
          <xdr:rowOff>317500</xdr:rowOff>
        </xdr:to>
        <xdr:sp textlink="">
          <xdr:nvSpPr>
            <xdr:cNvPr id="35900" name="チェック 60" hidden="1">
              <a:extLst>
                <a:ext uri="{63B3BB69-23CF-44E3-9099-C40C66FF867C}">
                  <a14:compatExt spid="_x0000_s35900"/>
                </a:ext>
              </a:extLst>
            </xdr:cNvPr>
            <xdr:cNvSpPr>
              <a:spLocks noRot="1" noChangeShapeType="1"/>
            </xdr:cNvSpPr>
          </xdr:nvSpPr>
          <xdr:spPr>
            <a:xfrm>
              <a:off x="380365" y="32664400"/>
              <a:ext cx="18351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222250</xdr:colOff>
          <xdr:row>137</xdr:row>
          <xdr:rowOff>298450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0365" y="32931100"/>
              <a:ext cx="183515" cy="29210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684770" y="315595"/>
          <a:ext cx="748601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8"/>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8"/>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91145" name="オプション 9" hidden="1">
              <a:extLst>
                <a:ext uri="{63B3BB69-23CF-44E3-9099-C40C66FF867C}">
                  <a14:compatExt spid="_x0000_s91145"/>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91146" name="オプション 10" hidden="1">
              <a:extLst>
                <a:ext uri="{63B3BB69-23CF-44E3-9099-C40C66FF867C}">
                  <a14:compatExt spid="_x0000_s91146"/>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43"/>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91150" name="グループ 14" hidden="1">
              <a:extLst>
                <a:ext uri="{63B3BB69-23CF-44E3-9099-C40C66FF867C}">
                  <a14:compatExt spid="_x0000_s91150"/>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91151" name="グループ 15" hidden="1">
              <a:extLst>
                <a:ext uri="{63B3BB69-23CF-44E3-9099-C40C66FF867C}">
                  <a14:compatExt spid="_x0000_s91151"/>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6"/>
                <a:ext cx="308371" cy="238130"/>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91157" name="グループ 21" hidden="1">
              <a:extLst>
                <a:ext uri="{63B3BB69-23CF-44E3-9099-C40C66FF867C}">
                  <a14:compatExt spid="_x0000_s91157"/>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91158" name="グループ 22" hidden="1">
              <a:extLst>
                <a:ext uri="{63B3BB69-23CF-44E3-9099-C40C66FF867C}">
                  <a14:compatExt spid="_x0000_s91158"/>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91160" name="グループ 24" hidden="1">
              <a:extLst>
                <a:ext uri="{63B3BB69-23CF-44E3-9099-C40C66FF867C}">
                  <a14:compatExt spid="_x0000_s91160"/>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91161" name="グループ 25" hidden="1">
              <a:extLst>
                <a:ext uri="{63B3BB69-23CF-44E3-9099-C40C66FF867C}">
                  <a14:compatExt spid="_x0000_s91161"/>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91162" name="グループ 26" hidden="1">
              <a:extLst>
                <a:ext uri="{63B3BB69-23CF-44E3-9099-C40C66FF867C}">
                  <a14:compatExt spid="_x0000_s91162"/>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91163" name="グループ 27" hidden="1">
              <a:extLst>
                <a:ext uri="{63B3BB69-23CF-44E3-9099-C40C66FF867C}">
                  <a14:compatExt spid="_x0000_s91163"/>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91164" name="グループ 28" hidden="1">
              <a:extLst>
                <a:ext uri="{63B3BB69-23CF-44E3-9099-C40C66FF867C}">
                  <a14:compatExt spid="_x0000_s91164"/>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18" y="8168777"/>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67" y="8166084"/>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7"/>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94"/>
              <a:chExt cx="303832" cy="48685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4"/>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7"/>
              <a:chExt cx="301792" cy="780073"/>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7"/>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24"/>
              <a:chExt cx="308371" cy="762874"/>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4"/>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79881" name="オプション 9" hidden="1">
              <a:extLst>
                <a:ext uri="{63B3BB69-23CF-44E3-9099-C40C66FF867C}">
                  <a14:compatExt spid="_x0000_s79881"/>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79882" name="オプション 10" hidden="1">
              <a:extLst>
                <a:ext uri="{63B3BB69-23CF-44E3-9099-C40C66FF867C}">
                  <a14:compatExt spid="_x0000_s79882"/>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8"/>
              <a:chExt cx="301792" cy="494775"/>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8"/>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19</xdr:row>
          <xdr:rowOff>114300</xdr:rowOff>
        </xdr:from>
        <xdr:to xmlns:xdr="http://schemas.openxmlformats.org/drawingml/2006/spreadsheetDrawing">
          <xdr:col>29</xdr:col>
          <xdr:colOff>88900</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05630" y="4191000"/>
              <a:ext cx="297180" cy="581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79886" name="グループ 14" hidden="1">
              <a:extLst>
                <a:ext uri="{63B3BB69-23CF-44E3-9099-C40C66FF867C}">
                  <a14:compatExt spid="_x0000_s79886"/>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316730" y="5652135"/>
              <a:ext cx="512445" cy="892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316730" y="6544310"/>
              <a:ext cx="51244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63"/>
              <a:chExt cx="308371" cy="779257"/>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3"/>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3"/>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79893" name="グループ 21" hidden="1">
              <a:extLst>
                <a:ext uri="{63B3BB69-23CF-44E3-9099-C40C66FF867C}">
                  <a14:compatExt spid="_x0000_s79893"/>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79894" name="グループ 22" hidden="1">
              <a:extLst>
                <a:ext uri="{63B3BB69-23CF-44E3-9099-C40C66FF867C}">
                  <a14:compatExt spid="_x0000_s79894"/>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31750</xdr:colOff>
          <xdr:row>34</xdr:row>
          <xdr:rowOff>127000</xdr:rowOff>
        </xdr:to>
        <xdr:sp textlink="">
          <xdr:nvSpPr>
            <xdr:cNvPr id="79895" name="グループ 23" hidden="1">
              <a:extLst>
                <a:ext uri="{63B3BB69-23CF-44E3-9099-C40C66FF867C}">
                  <a14:compatExt spid="_x0000_s79895"/>
                </a:ext>
              </a:extLst>
            </xdr:cNvPr>
            <xdr:cNvSpPr>
              <a:spLocks noRot="1" noChangeShapeType="1"/>
            </xdr:cNvSpPr>
          </xdr:nvSpPr>
          <xdr:spPr>
            <a:xfrm>
              <a:off x="5665470" y="6525260"/>
              <a:ext cx="696595" cy="803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12700</xdr:rowOff>
        </xdr:from>
        <xdr:to xmlns:xdr="http://schemas.openxmlformats.org/drawingml/2006/spreadsheetDrawing">
          <xdr:col>38</xdr:col>
          <xdr:colOff>88900</xdr:colOff>
          <xdr:row>38</xdr:row>
          <xdr:rowOff>88900</xdr:rowOff>
        </xdr:to>
        <xdr:sp textlink="">
          <xdr:nvSpPr>
            <xdr:cNvPr id="79896" name="グループ 24" hidden="1">
              <a:extLst>
                <a:ext uri="{63B3BB69-23CF-44E3-9099-C40C66FF867C}">
                  <a14:compatExt spid="_x0000_s79896"/>
                </a:ext>
              </a:extLst>
            </xdr:cNvPr>
            <xdr:cNvSpPr>
              <a:spLocks noRot="1" noChangeShapeType="1"/>
            </xdr:cNvSpPr>
          </xdr:nvSpPr>
          <xdr:spPr>
            <a:xfrm>
              <a:off x="5640705" y="7214235"/>
              <a:ext cx="568960" cy="921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42</xdr:row>
          <xdr:rowOff>88900</xdr:rowOff>
        </xdr:to>
        <xdr:sp textlink="">
          <xdr:nvSpPr>
            <xdr:cNvPr id="79897" name="グループ 25" hidden="1">
              <a:extLst>
                <a:ext uri="{63B3BB69-23CF-44E3-9099-C40C66FF867C}">
                  <a14:compatExt spid="_x0000_s79897"/>
                </a:ext>
              </a:extLst>
            </xdr:cNvPr>
            <xdr:cNvSpPr>
              <a:spLocks noRot="1" noChangeShapeType="1"/>
            </xdr:cNvSpPr>
          </xdr:nvSpPr>
          <xdr:spPr>
            <a:xfrm>
              <a:off x="5678170" y="8154670"/>
              <a:ext cx="607695" cy="845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69850</xdr:rowOff>
        </xdr:to>
        <xdr:sp textlink="">
          <xdr:nvSpPr>
            <xdr:cNvPr id="79898" name="グループ 26" hidden="1">
              <a:extLst>
                <a:ext uri="{63B3BB69-23CF-44E3-9099-C40C66FF867C}">
                  <a14:compatExt spid="_x0000_s79898"/>
                </a:ext>
              </a:extLst>
            </xdr:cNvPr>
            <xdr:cNvSpPr>
              <a:spLocks noRot="1" noChangeShapeType="1"/>
            </xdr:cNvSpPr>
          </xdr:nvSpPr>
          <xdr:spPr>
            <a:xfrm>
              <a:off x="5703570" y="8949055"/>
              <a:ext cx="474345" cy="753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127000</xdr:rowOff>
        </xdr:from>
        <xdr:to xmlns:xdr="http://schemas.openxmlformats.org/drawingml/2006/spreadsheetDrawing">
          <xdr:col>30</xdr:col>
          <xdr:colOff>50800</xdr:colOff>
          <xdr:row>23</xdr:row>
          <xdr:rowOff>88900</xdr:rowOff>
        </xdr:to>
        <xdr:sp textlink="">
          <xdr:nvSpPr>
            <xdr:cNvPr id="79899" name="グループ 27" hidden="1">
              <a:extLst>
                <a:ext uri="{63B3BB69-23CF-44E3-9099-C40C66FF867C}">
                  <a14:compatExt spid="_x0000_s79899"/>
                </a:ext>
              </a:extLst>
            </xdr:cNvPr>
            <xdr:cNvSpPr>
              <a:spLocks noRot="1" noChangeShapeType="1"/>
            </xdr:cNvSpPr>
          </xdr:nvSpPr>
          <xdr:spPr>
            <a:xfrm>
              <a:off x="4335780" y="4203700"/>
              <a:ext cx="487045" cy="7054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79900" name="グループ 28" hidden="1">
              <a:extLst>
                <a:ext uri="{63B3BB69-23CF-44E3-9099-C40C66FF867C}">
                  <a14:compatExt spid="_x0000_s79900"/>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50800</xdr:rowOff>
        </xdr:to>
        <xdr:sp textlink="">
          <xdr:nvSpPr>
            <xdr:cNvPr id="79901" name="グループ 29" hidden="1">
              <a:extLst>
                <a:ext uri="{63B3BB69-23CF-44E3-9099-C40C66FF867C}">
                  <a14:compatExt spid="_x0000_s79901"/>
                </a:ext>
              </a:extLst>
            </xdr:cNvPr>
            <xdr:cNvSpPr>
              <a:spLocks noRot="1" noChangeShapeType="1"/>
            </xdr:cNvSpPr>
          </xdr:nvSpPr>
          <xdr:spPr>
            <a:xfrm>
              <a:off x="5716270" y="4772660"/>
              <a:ext cx="461645" cy="965200"/>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504" y="8168729"/>
              <a:chExt cx="217622" cy="792569"/>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7" y="8168729"/>
                <a:ext cx="217069"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4" y="8723172"/>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9010" y="8166001"/>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50" y="8166001"/>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10" y="8640716"/>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291965" y="8116570"/>
              <a:ext cx="59436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788025" y="7331075"/>
              <a:ext cx="199390" cy="735330"/>
              <a:chOff x="5898938" y="7305249"/>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8" y="7305249"/>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73" y="7775527"/>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331325" y="503555"/>
          <a:ext cx="912939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6764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217805</xdr:rowOff>
        </xdr:to>
        <xdr:grpSp>
          <xdr:nvGrpSpPr>
            <xdr:cNvPr id="19700" name="グループ化 5"/>
            <xdr:cNvGrpSpPr/>
          </xdr:nvGrpSpPr>
          <xdr:grpSpPr>
            <a:xfrm>
              <a:off x="4440555" y="4260850"/>
              <a:ext cx="297180" cy="416560"/>
              <a:chOff x="4501773" y="3772565"/>
              <a:chExt cx="303832" cy="48689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5"/>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431030" y="4830445"/>
              <a:ext cx="297180" cy="713740"/>
              <a:chOff x="4479758" y="4496274"/>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4"/>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431030" y="5697220"/>
              <a:ext cx="297180" cy="697865"/>
              <a:chOff x="4549825" y="5456620"/>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20"/>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19493" name="オプション 37" hidden="1">
              <a:extLst>
                <a:ext uri="{63B3BB69-23CF-44E3-9099-C40C66FF867C}">
                  <a14:compatExt spid="_x0000_s19493"/>
                </a:ext>
              </a:extLst>
            </xdr:cNvPr>
            <xdr:cNvSpPr>
              <a:spLocks noRot="1" noChangeShapeType="1"/>
            </xdr:cNvSpPr>
          </xdr:nvSpPr>
          <xdr:spPr>
            <a:xfrm>
              <a:off x="4431030" y="9263380"/>
              <a:ext cx="29083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779770" y="5697220"/>
              <a:ext cx="29718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19717" name="グループ化 12"/>
            <xdr:cNvGrpSpPr/>
          </xdr:nvGrpSpPr>
          <xdr:grpSpPr>
            <a:xfrm>
              <a:off x="5779770" y="9076055"/>
              <a:ext cx="297180" cy="380365"/>
              <a:chOff x="5763126" y="8931913"/>
              <a:chExt cx="301792" cy="494771"/>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13"/>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09"/>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19512" name="グループ 56" hidden="1">
              <a:extLst>
                <a:ext uri="{63B3BB69-23CF-44E3-9099-C40C66FF867C}">
                  <a14:compatExt spid="_x0000_s19512"/>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316730" y="5652135"/>
              <a:ext cx="512445" cy="892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431030" y="6563360"/>
              <a:ext cx="297180" cy="638175"/>
              <a:chOff x="4549825" y="6438940"/>
              <a:chExt cx="308371" cy="779264"/>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8"/>
                <a:ext cx="308371" cy="21907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19517" name="グループ 61" hidden="1">
              <a:extLst>
                <a:ext uri="{63B3BB69-23CF-44E3-9099-C40C66FF867C}">
                  <a14:compatExt spid="_x0000_s19517"/>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19520" name="グループ 64" hidden="1">
              <a:extLst>
                <a:ext uri="{63B3BB69-23CF-44E3-9099-C40C66FF867C}">
                  <a14:compatExt spid="_x0000_s19520"/>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50800</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665470" y="6525260"/>
              <a:ext cx="7156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19522" name="グループ 66" hidden="1">
              <a:extLst>
                <a:ext uri="{63B3BB69-23CF-44E3-9099-C40C66FF867C}">
                  <a14:compatExt spid="_x0000_s19522"/>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19523" name="グループ 67" hidden="1">
              <a:extLst>
                <a:ext uri="{63B3BB69-23CF-44E3-9099-C40C66FF867C}">
                  <a14:compatExt spid="_x0000_s19523"/>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19524" name="グループ 68" hidden="1">
              <a:extLst>
                <a:ext uri="{63B3BB69-23CF-44E3-9099-C40C66FF867C}">
                  <a14:compatExt spid="_x0000_s19524"/>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50800</xdr:colOff>
          <xdr:row>23</xdr:row>
          <xdr:rowOff>88900</xdr:rowOff>
        </xdr:to>
        <xdr:sp textlink="">
          <xdr:nvSpPr>
            <xdr:cNvPr id="19525" name="グループ 69" hidden="1">
              <a:extLst>
                <a:ext uri="{63B3BB69-23CF-44E3-9099-C40C66FF867C}">
                  <a14:compatExt spid="_x0000_s19525"/>
                </a:ext>
              </a:extLst>
            </xdr:cNvPr>
            <xdr:cNvSpPr>
              <a:spLocks noRot="1" noChangeShapeType="1"/>
            </xdr:cNvSpPr>
          </xdr:nvSpPr>
          <xdr:spPr>
            <a:xfrm>
              <a:off x="4335780" y="4241800"/>
              <a:ext cx="4870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429125" y="8190230"/>
          <a:ext cx="307340" cy="72390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782310" y="4241800"/>
              <a:ext cx="297180" cy="43688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19534" name="グループ 78" hidden="1">
              <a:extLst>
                <a:ext uri="{63B3BB69-23CF-44E3-9099-C40C66FF867C}">
                  <a14:compatExt spid="_x0000_s19534"/>
                </a:ext>
              </a:extLst>
            </xdr:cNvPr>
            <xdr:cNvSpPr>
              <a:spLocks noRot="1" noChangeShapeType="1"/>
            </xdr:cNvSpPr>
          </xdr:nvSpPr>
          <xdr:spPr>
            <a:xfrm>
              <a:off x="5703570" y="4241800"/>
              <a:ext cx="487045" cy="667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780405" y="4825365"/>
              <a:ext cx="29718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50800</xdr:rowOff>
        </xdr:to>
        <xdr:sp textlink="">
          <xdr:nvSpPr>
            <xdr:cNvPr id="19539" name="グループ 83" hidden="1">
              <a:extLst>
                <a:ext uri="{63B3BB69-23CF-44E3-9099-C40C66FF867C}">
                  <a14:compatExt spid="_x0000_s19539"/>
                </a:ext>
              </a:extLst>
            </xdr:cNvPr>
            <xdr:cNvSpPr>
              <a:spLocks noRot="1" noChangeShapeType="1"/>
            </xdr:cNvSpPr>
          </xdr:nvSpPr>
          <xdr:spPr>
            <a:xfrm>
              <a:off x="5716270" y="4772660"/>
              <a:ext cx="461645" cy="965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777865" y="6558915"/>
              <a:ext cx="29718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783580" y="8190230"/>
              <a:ext cx="212725" cy="702945"/>
              <a:chOff x="5767615" y="8168780"/>
              <a:chExt cx="217575"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17" y="8168780"/>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85"/>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431030" y="8189595"/>
          <a:ext cx="306705" cy="503555"/>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779770" y="4241800"/>
              <a:ext cx="297180" cy="43561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779770" y="4836160"/>
              <a:ext cx="29718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779770" y="5697220"/>
              <a:ext cx="29718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779770" y="6563360"/>
              <a:ext cx="29718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0547"/>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429125" y="7344410"/>
          <a:ext cx="231775" cy="72199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429125" y="7344410"/>
              <a:ext cx="225425" cy="72199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779770" y="8189595"/>
          <a:ext cx="306705" cy="503555"/>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439920" y="8183245"/>
              <a:ext cx="192405" cy="760730"/>
              <a:chOff x="4538964" y="8166044"/>
              <a:chExt cx="208649" cy="749800"/>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4" y="8166044"/>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4" y="8640728"/>
                <a:ext cx="186517" cy="27511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788025" y="7329805"/>
              <a:ext cx="297180" cy="727075"/>
              <a:chOff x="5809589" y="7290598"/>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8"/>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4"/>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339580" y="496570"/>
          <a:ext cx="907034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779770" y="4839335"/>
              <a:ext cx="29718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779770" y="6563360"/>
              <a:ext cx="29718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8"/>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8"/>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3977" name="オプション 9" hidden="1">
              <a:extLst>
                <a:ext uri="{63B3BB69-23CF-44E3-9099-C40C66FF867C}">
                  <a14:compatExt spid="_x0000_s83977"/>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3978" name="オプション 10" hidden="1">
              <a:extLst>
                <a:ext uri="{63B3BB69-23CF-44E3-9099-C40C66FF867C}">
                  <a14:compatExt spid="_x0000_s83978"/>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43"/>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3982" name="グループ 14" hidden="1">
              <a:extLst>
                <a:ext uri="{63B3BB69-23CF-44E3-9099-C40C66FF867C}">
                  <a14:compatExt spid="_x0000_s83982"/>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316730" y="5652135"/>
              <a:ext cx="512445" cy="892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6"/>
                <a:ext cx="308371" cy="238130"/>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3989" name="グループ 21" hidden="1">
              <a:extLst>
                <a:ext uri="{63B3BB69-23CF-44E3-9099-C40C66FF867C}">
                  <a14:compatExt spid="_x0000_s83989"/>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3990" name="グループ 22" hidden="1">
              <a:extLst>
                <a:ext uri="{63B3BB69-23CF-44E3-9099-C40C66FF867C}">
                  <a14:compatExt spid="_x0000_s83990"/>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50800</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665470" y="6525260"/>
              <a:ext cx="7156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3992" name="グループ 24" hidden="1">
              <a:extLst>
                <a:ext uri="{63B3BB69-23CF-44E3-9099-C40C66FF867C}">
                  <a14:compatExt spid="_x0000_s83992"/>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3993" name="グループ 25" hidden="1">
              <a:extLst>
                <a:ext uri="{63B3BB69-23CF-44E3-9099-C40C66FF867C}">
                  <a14:compatExt spid="_x0000_s83993"/>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3994" name="グループ 26" hidden="1">
              <a:extLst>
                <a:ext uri="{63B3BB69-23CF-44E3-9099-C40C66FF867C}">
                  <a14:compatExt spid="_x0000_s83994"/>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50800</xdr:colOff>
          <xdr:row>23</xdr:row>
          <xdr:rowOff>88900</xdr:rowOff>
        </xdr:to>
        <xdr:sp textlink="">
          <xdr:nvSpPr>
            <xdr:cNvPr id="83995" name="グループ 27" hidden="1">
              <a:extLst>
                <a:ext uri="{63B3BB69-23CF-44E3-9099-C40C66FF867C}">
                  <a14:compatExt spid="_x0000_s83995"/>
                </a:ext>
              </a:extLst>
            </xdr:cNvPr>
            <xdr:cNvSpPr>
              <a:spLocks noRot="1" noChangeShapeType="1"/>
            </xdr:cNvSpPr>
          </xdr:nvSpPr>
          <xdr:spPr>
            <a:xfrm>
              <a:off x="4335780" y="4241800"/>
              <a:ext cx="4870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3996" name="グループ 28" hidden="1">
              <a:extLst>
                <a:ext uri="{63B3BB69-23CF-44E3-9099-C40C66FF867C}">
                  <a14:compatExt spid="_x0000_s83996"/>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50800</xdr:rowOff>
        </xdr:to>
        <xdr:sp textlink="">
          <xdr:nvSpPr>
            <xdr:cNvPr id="83997" name="グループ 29" hidden="1">
              <a:extLst>
                <a:ext uri="{63B3BB69-23CF-44E3-9099-C40C66FF867C}">
                  <a14:compatExt spid="_x0000_s83997"/>
                </a:ext>
              </a:extLst>
            </xdr:cNvPr>
            <xdr:cNvSpPr>
              <a:spLocks noRot="1" noChangeShapeType="1"/>
            </xdr:cNvSpPr>
          </xdr:nvSpPr>
          <xdr:spPr>
            <a:xfrm>
              <a:off x="5716270" y="4772660"/>
              <a:ext cx="461645" cy="965200"/>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18" y="8168777"/>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67" y="8166084"/>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7"/>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262110" y="476250"/>
          <a:ext cx="908875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8"/>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8"/>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5001" name="オプション 9" hidden="1">
              <a:extLst>
                <a:ext uri="{63B3BB69-23CF-44E3-9099-C40C66FF867C}">
                  <a14:compatExt spid="_x0000_s85001"/>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5002" name="オプション 10" hidden="1">
              <a:extLst>
                <a:ext uri="{63B3BB69-23CF-44E3-9099-C40C66FF867C}">
                  <a14:compatExt spid="_x0000_s85002"/>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43"/>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5006" name="グループ 14" hidden="1">
              <a:extLst>
                <a:ext uri="{63B3BB69-23CF-44E3-9099-C40C66FF867C}">
                  <a14:compatExt spid="_x0000_s85006"/>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85007" name="グループ 15" hidden="1">
              <a:extLst>
                <a:ext uri="{63B3BB69-23CF-44E3-9099-C40C66FF867C}">
                  <a14:compatExt spid="_x0000_s85007"/>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6"/>
                <a:ext cx="308371" cy="238130"/>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5013" name="グループ 21" hidden="1">
              <a:extLst>
                <a:ext uri="{63B3BB69-23CF-44E3-9099-C40C66FF867C}">
                  <a14:compatExt spid="_x0000_s85013"/>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5014" name="グループ 22" hidden="1">
              <a:extLst>
                <a:ext uri="{63B3BB69-23CF-44E3-9099-C40C66FF867C}">
                  <a14:compatExt spid="_x0000_s85014"/>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5016" name="グループ 24" hidden="1">
              <a:extLst>
                <a:ext uri="{63B3BB69-23CF-44E3-9099-C40C66FF867C}">
                  <a14:compatExt spid="_x0000_s85016"/>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5017" name="グループ 25" hidden="1">
              <a:extLst>
                <a:ext uri="{63B3BB69-23CF-44E3-9099-C40C66FF867C}">
                  <a14:compatExt spid="_x0000_s85017"/>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5018" name="グループ 26" hidden="1">
              <a:extLst>
                <a:ext uri="{63B3BB69-23CF-44E3-9099-C40C66FF867C}">
                  <a14:compatExt spid="_x0000_s85018"/>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85019" name="グループ 27" hidden="1">
              <a:extLst>
                <a:ext uri="{63B3BB69-23CF-44E3-9099-C40C66FF867C}">
                  <a14:compatExt spid="_x0000_s85019"/>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5020" name="グループ 28" hidden="1">
              <a:extLst>
                <a:ext uri="{63B3BB69-23CF-44E3-9099-C40C66FF867C}">
                  <a14:compatExt spid="_x0000_s85020"/>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18" y="8168777"/>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67" y="8166084"/>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7"/>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8"/>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8"/>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6025" name="オプション 9" hidden="1">
              <a:extLst>
                <a:ext uri="{63B3BB69-23CF-44E3-9099-C40C66FF867C}">
                  <a14:compatExt spid="_x0000_s86025"/>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6026" name="オプション 10" hidden="1">
              <a:extLst>
                <a:ext uri="{63B3BB69-23CF-44E3-9099-C40C66FF867C}">
                  <a14:compatExt spid="_x0000_s86026"/>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43"/>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6030" name="グループ 14" hidden="1">
              <a:extLst>
                <a:ext uri="{63B3BB69-23CF-44E3-9099-C40C66FF867C}">
                  <a14:compatExt spid="_x0000_s86030"/>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86031" name="グループ 15" hidden="1">
              <a:extLst>
                <a:ext uri="{63B3BB69-23CF-44E3-9099-C40C66FF867C}">
                  <a14:compatExt spid="_x0000_s86031"/>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6"/>
                <a:ext cx="308371" cy="238130"/>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6037" name="グループ 21" hidden="1">
              <a:extLst>
                <a:ext uri="{63B3BB69-23CF-44E3-9099-C40C66FF867C}">
                  <a14:compatExt spid="_x0000_s86037"/>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6038" name="グループ 22" hidden="1">
              <a:extLst>
                <a:ext uri="{63B3BB69-23CF-44E3-9099-C40C66FF867C}">
                  <a14:compatExt spid="_x0000_s86038"/>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6040" name="グループ 24" hidden="1">
              <a:extLst>
                <a:ext uri="{63B3BB69-23CF-44E3-9099-C40C66FF867C}">
                  <a14:compatExt spid="_x0000_s86040"/>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6041" name="グループ 25" hidden="1">
              <a:extLst>
                <a:ext uri="{63B3BB69-23CF-44E3-9099-C40C66FF867C}">
                  <a14:compatExt spid="_x0000_s86041"/>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6042" name="グループ 26" hidden="1">
              <a:extLst>
                <a:ext uri="{63B3BB69-23CF-44E3-9099-C40C66FF867C}">
                  <a14:compatExt spid="_x0000_s86042"/>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86043" name="グループ 27" hidden="1">
              <a:extLst>
                <a:ext uri="{63B3BB69-23CF-44E3-9099-C40C66FF867C}">
                  <a14:compatExt spid="_x0000_s86043"/>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6044" name="グループ 28" hidden="1">
              <a:extLst>
                <a:ext uri="{63B3BB69-23CF-44E3-9099-C40C66FF867C}">
                  <a14:compatExt spid="_x0000_s86044"/>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18" y="8168777"/>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67" y="8166084"/>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7"/>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8"/>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8"/>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7049" name="オプション 9" hidden="1">
              <a:extLst>
                <a:ext uri="{63B3BB69-23CF-44E3-9099-C40C66FF867C}">
                  <a14:compatExt spid="_x0000_s87049"/>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7050" name="オプション 10" hidden="1">
              <a:extLst>
                <a:ext uri="{63B3BB69-23CF-44E3-9099-C40C66FF867C}">
                  <a14:compatExt spid="_x0000_s87050"/>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43"/>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7054" name="グループ 14" hidden="1">
              <a:extLst>
                <a:ext uri="{63B3BB69-23CF-44E3-9099-C40C66FF867C}">
                  <a14:compatExt spid="_x0000_s87054"/>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87055" name="グループ 15" hidden="1">
              <a:extLst>
                <a:ext uri="{63B3BB69-23CF-44E3-9099-C40C66FF867C}">
                  <a14:compatExt spid="_x0000_s87055"/>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6"/>
                <a:ext cx="308371" cy="238130"/>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7061" name="グループ 21" hidden="1">
              <a:extLst>
                <a:ext uri="{63B3BB69-23CF-44E3-9099-C40C66FF867C}">
                  <a14:compatExt spid="_x0000_s87061"/>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7062" name="グループ 22" hidden="1">
              <a:extLst>
                <a:ext uri="{63B3BB69-23CF-44E3-9099-C40C66FF867C}">
                  <a14:compatExt spid="_x0000_s87062"/>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7064" name="グループ 24" hidden="1">
              <a:extLst>
                <a:ext uri="{63B3BB69-23CF-44E3-9099-C40C66FF867C}">
                  <a14:compatExt spid="_x0000_s87064"/>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7065" name="グループ 25" hidden="1">
              <a:extLst>
                <a:ext uri="{63B3BB69-23CF-44E3-9099-C40C66FF867C}">
                  <a14:compatExt spid="_x0000_s87065"/>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7066" name="グループ 26" hidden="1">
              <a:extLst>
                <a:ext uri="{63B3BB69-23CF-44E3-9099-C40C66FF867C}">
                  <a14:compatExt spid="_x0000_s87066"/>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87067" name="グループ 27" hidden="1">
              <a:extLst>
                <a:ext uri="{63B3BB69-23CF-44E3-9099-C40C66FF867C}">
                  <a14:compatExt spid="_x0000_s87067"/>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7068" name="グループ 28" hidden="1">
              <a:extLst>
                <a:ext uri="{63B3BB69-23CF-44E3-9099-C40C66FF867C}">
                  <a14:compatExt spid="_x0000_s87068"/>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18" y="8168777"/>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67" y="8166084"/>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7"/>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8"/>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8"/>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8073" name="オプション 9" hidden="1">
              <a:extLst>
                <a:ext uri="{63B3BB69-23CF-44E3-9099-C40C66FF867C}">
                  <a14:compatExt spid="_x0000_s88073"/>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8074" name="オプション 10" hidden="1">
              <a:extLst>
                <a:ext uri="{63B3BB69-23CF-44E3-9099-C40C66FF867C}">
                  <a14:compatExt spid="_x0000_s88074"/>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43"/>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8078" name="グループ 14" hidden="1">
              <a:extLst>
                <a:ext uri="{63B3BB69-23CF-44E3-9099-C40C66FF867C}">
                  <a14:compatExt spid="_x0000_s88078"/>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88079" name="グループ 15" hidden="1">
              <a:extLst>
                <a:ext uri="{63B3BB69-23CF-44E3-9099-C40C66FF867C}">
                  <a14:compatExt spid="_x0000_s88079"/>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6"/>
                <a:ext cx="308371" cy="238130"/>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8085" name="グループ 21" hidden="1">
              <a:extLst>
                <a:ext uri="{63B3BB69-23CF-44E3-9099-C40C66FF867C}">
                  <a14:compatExt spid="_x0000_s88085"/>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8086" name="グループ 22" hidden="1">
              <a:extLst>
                <a:ext uri="{63B3BB69-23CF-44E3-9099-C40C66FF867C}">
                  <a14:compatExt spid="_x0000_s88086"/>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8088" name="グループ 24" hidden="1">
              <a:extLst>
                <a:ext uri="{63B3BB69-23CF-44E3-9099-C40C66FF867C}">
                  <a14:compatExt spid="_x0000_s88088"/>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8089" name="グループ 25" hidden="1">
              <a:extLst>
                <a:ext uri="{63B3BB69-23CF-44E3-9099-C40C66FF867C}">
                  <a14:compatExt spid="_x0000_s88089"/>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8090" name="グループ 26" hidden="1">
              <a:extLst>
                <a:ext uri="{63B3BB69-23CF-44E3-9099-C40C66FF867C}">
                  <a14:compatExt spid="_x0000_s88090"/>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88091" name="グループ 27" hidden="1">
              <a:extLst>
                <a:ext uri="{63B3BB69-23CF-44E3-9099-C40C66FF867C}">
                  <a14:compatExt spid="_x0000_s88091"/>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8092" name="グループ 28" hidden="1">
              <a:extLst>
                <a:ext uri="{63B3BB69-23CF-44E3-9099-C40C66FF867C}">
                  <a14:compatExt spid="_x0000_s88092"/>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18" y="8168777"/>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67" y="8166084"/>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7"/>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40555" y="4260850"/>
              <a:ext cx="297180" cy="41656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31030" y="4830445"/>
              <a:ext cx="297180" cy="713740"/>
              <a:chOff x="4479758" y="4496298"/>
              <a:chExt cx="301792" cy="780042"/>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8"/>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31030" y="5697220"/>
              <a:ext cx="297180" cy="697865"/>
              <a:chOff x="4549825" y="5456608"/>
              <a:chExt cx="308371" cy="762890"/>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8"/>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89097" name="オプション 9" hidden="1">
              <a:extLst>
                <a:ext uri="{63B3BB69-23CF-44E3-9099-C40C66FF867C}">
                  <a14:compatExt spid="_x0000_s89097"/>
                </a:ext>
              </a:extLst>
            </xdr:cNvPr>
            <xdr:cNvSpPr>
              <a:spLocks noRot="1" noChangeShapeType="1"/>
            </xdr:cNvSpPr>
          </xdr:nvSpPr>
          <xdr:spPr>
            <a:xfrm>
              <a:off x="44310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89098" name="オプション 10" hidden="1">
              <a:extLst>
                <a:ext uri="{63B3BB69-23CF-44E3-9099-C40C66FF867C}">
                  <a14:compatExt spid="_x0000_s89098"/>
                </a:ext>
              </a:extLst>
            </xdr:cNvPr>
            <xdr:cNvSpPr>
              <a:spLocks noRot="1" noChangeShapeType="1"/>
            </xdr:cNvSpPr>
          </xdr:nvSpPr>
          <xdr:spPr>
            <a:xfrm>
              <a:off x="44310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7797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779770" y="9076055"/>
              <a:ext cx="297180" cy="380365"/>
              <a:chOff x="5763126" y="8931943"/>
              <a:chExt cx="301792" cy="494769"/>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43"/>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056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89102" name="グループ 14" hidden="1">
              <a:extLst>
                <a:ext uri="{63B3BB69-23CF-44E3-9099-C40C66FF867C}">
                  <a14:compatExt spid="_x0000_s89102"/>
                </a:ext>
              </a:extLst>
            </xdr:cNvPr>
            <xdr:cNvSpPr>
              <a:spLocks noRot="1" noChangeShapeType="1"/>
            </xdr:cNvSpPr>
          </xdr:nvSpPr>
          <xdr:spPr>
            <a:xfrm>
              <a:off x="43357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89103" name="グループ 15" hidden="1">
              <a:extLst>
                <a:ext uri="{63B3BB69-23CF-44E3-9099-C40C66FF867C}">
                  <a14:compatExt spid="_x0000_s89103"/>
                </a:ext>
              </a:extLst>
            </xdr:cNvPr>
            <xdr:cNvSpPr>
              <a:spLocks noRot="1" noChangeShapeType="1"/>
            </xdr:cNvSpPr>
          </xdr:nvSpPr>
          <xdr:spPr>
            <a:xfrm>
              <a:off x="43167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3167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31030" y="6563360"/>
              <a:ext cx="297180" cy="638175"/>
              <a:chOff x="4549825" y="6438946"/>
              <a:chExt cx="308371" cy="779261"/>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6"/>
                <a:ext cx="308371" cy="238130"/>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2856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89109" name="グループ 21" hidden="1">
              <a:extLst>
                <a:ext uri="{63B3BB69-23CF-44E3-9099-C40C66FF867C}">
                  <a14:compatExt spid="_x0000_s89109"/>
                </a:ext>
              </a:extLst>
            </xdr:cNvPr>
            <xdr:cNvSpPr>
              <a:spLocks noRot="1" noChangeShapeType="1"/>
            </xdr:cNvSpPr>
          </xdr:nvSpPr>
          <xdr:spPr>
            <a:xfrm>
              <a:off x="43865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89110" name="グループ 22" hidden="1">
              <a:extLst>
                <a:ext uri="{63B3BB69-23CF-44E3-9099-C40C66FF867C}">
                  <a14:compatExt spid="_x0000_s89110"/>
                </a:ext>
              </a:extLst>
            </xdr:cNvPr>
            <xdr:cNvSpPr>
              <a:spLocks noRot="1" noChangeShapeType="1"/>
            </xdr:cNvSpPr>
          </xdr:nvSpPr>
          <xdr:spPr>
            <a:xfrm>
              <a:off x="56845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6654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89112" name="グループ 24" hidden="1">
              <a:extLst>
                <a:ext uri="{63B3BB69-23CF-44E3-9099-C40C66FF867C}">
                  <a14:compatExt spid="_x0000_s89112"/>
                </a:ext>
              </a:extLst>
            </xdr:cNvPr>
            <xdr:cNvSpPr>
              <a:spLocks noRot="1" noChangeShapeType="1"/>
            </xdr:cNvSpPr>
          </xdr:nvSpPr>
          <xdr:spPr>
            <a:xfrm>
              <a:off x="56026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89113" name="グループ 25" hidden="1">
              <a:extLst>
                <a:ext uri="{63B3BB69-23CF-44E3-9099-C40C66FF867C}">
                  <a14:compatExt spid="_x0000_s89113"/>
                </a:ext>
              </a:extLst>
            </xdr:cNvPr>
            <xdr:cNvSpPr>
              <a:spLocks noRot="1" noChangeShapeType="1"/>
            </xdr:cNvSpPr>
          </xdr:nvSpPr>
          <xdr:spPr>
            <a:xfrm>
              <a:off x="56781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89114" name="グループ 26" hidden="1">
              <a:extLst>
                <a:ext uri="{63B3BB69-23CF-44E3-9099-C40C66FF867C}">
                  <a14:compatExt spid="_x0000_s89114"/>
                </a:ext>
              </a:extLst>
            </xdr:cNvPr>
            <xdr:cNvSpPr>
              <a:spLocks noRot="1" noChangeShapeType="1"/>
            </xdr:cNvSpPr>
          </xdr:nvSpPr>
          <xdr:spPr>
            <a:xfrm>
              <a:off x="57035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89115" name="グループ 27" hidden="1">
              <a:extLst>
                <a:ext uri="{63B3BB69-23CF-44E3-9099-C40C66FF867C}">
                  <a14:compatExt spid="_x0000_s89115"/>
                </a:ext>
              </a:extLst>
            </xdr:cNvPr>
            <xdr:cNvSpPr>
              <a:spLocks noRot="1" noChangeShapeType="1"/>
            </xdr:cNvSpPr>
          </xdr:nvSpPr>
          <xdr:spPr>
            <a:xfrm>
              <a:off x="43357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291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7823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89116" name="グループ 28" hidden="1">
              <a:extLst>
                <a:ext uri="{63B3BB69-23CF-44E3-9099-C40C66FF867C}">
                  <a14:compatExt spid="_x0000_s89116"/>
                </a:ext>
              </a:extLst>
            </xdr:cNvPr>
            <xdr:cNvSpPr>
              <a:spLocks noRot="1" noChangeShapeType="1"/>
            </xdr:cNvSpPr>
          </xdr:nvSpPr>
          <xdr:spPr>
            <a:xfrm>
              <a:off x="57035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7804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7162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7778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783580" y="8190230"/>
              <a:ext cx="212725" cy="702945"/>
              <a:chOff x="5767613" y="8168777"/>
              <a:chExt cx="217578" cy="79244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18" y="8168777"/>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310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779770" y="4241800"/>
              <a:ext cx="297180" cy="43561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779770" y="4836160"/>
              <a:ext cx="29718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779770" y="5697220"/>
              <a:ext cx="29718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779770" y="6563360"/>
              <a:ext cx="29718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291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29125" y="7342505"/>
              <a:ext cx="225425" cy="72390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7797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310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39920" y="8183245"/>
              <a:ext cx="192405" cy="760730"/>
              <a:chOff x="4538969" y="8166084"/>
              <a:chExt cx="208607" cy="749753"/>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67" y="8166084"/>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2919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788025" y="7329805"/>
              <a:ext cx="297180" cy="727075"/>
              <a:chOff x="5809589" y="7290597"/>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7"/>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2621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478655" y="4260850"/>
              <a:ext cx="297180" cy="41656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469130" y="4830445"/>
              <a:ext cx="297180" cy="713740"/>
              <a:chOff x="4479758" y="4496298"/>
              <a:chExt cx="301792" cy="780042"/>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8"/>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469130" y="5697220"/>
              <a:ext cx="297180" cy="697865"/>
              <a:chOff x="4549825" y="5456608"/>
              <a:chExt cx="308371" cy="762890"/>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8"/>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107950</xdr:colOff>
          <xdr:row>44</xdr:row>
          <xdr:rowOff>31750</xdr:rowOff>
        </xdr:to>
        <xdr:sp textlink="">
          <xdr:nvSpPr>
            <xdr:cNvPr id="90121" name="オプション 9" hidden="1">
              <a:extLst>
                <a:ext uri="{63B3BB69-23CF-44E3-9099-C40C66FF867C}">
                  <a14:compatExt spid="_x0000_s90121"/>
                </a:ext>
              </a:extLst>
            </xdr:cNvPr>
            <xdr:cNvSpPr>
              <a:spLocks noRot="1" noChangeShapeType="1"/>
            </xdr:cNvSpPr>
          </xdr:nvSpPr>
          <xdr:spPr>
            <a:xfrm>
              <a:off x="4469130" y="9053830"/>
              <a:ext cx="29083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107950</xdr:colOff>
          <xdr:row>45</xdr:row>
          <xdr:rowOff>12700</xdr:rowOff>
        </xdr:to>
        <xdr:sp textlink="">
          <xdr:nvSpPr>
            <xdr:cNvPr id="90122" name="オプション 10" hidden="1">
              <a:extLst>
                <a:ext uri="{63B3BB69-23CF-44E3-9099-C40C66FF867C}">
                  <a14:compatExt spid="_x0000_s90122"/>
                </a:ext>
              </a:extLst>
            </xdr:cNvPr>
            <xdr:cNvSpPr>
              <a:spLocks noRot="1" noChangeShapeType="1"/>
            </xdr:cNvSpPr>
          </xdr:nvSpPr>
          <xdr:spPr>
            <a:xfrm>
              <a:off x="4469130" y="9263380"/>
              <a:ext cx="290830" cy="23876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17870" y="5697220"/>
          <a:ext cx="29718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184785</xdr:rowOff>
        </xdr:to>
        <xdr:grpSp>
          <xdr:nvGrpSpPr>
            <xdr:cNvPr id="9" name="グループ化 8"/>
            <xdr:cNvGrpSpPr/>
          </xdr:nvGrpSpPr>
          <xdr:grpSpPr>
            <a:xfrm>
              <a:off x="5817870" y="9076055"/>
              <a:ext cx="297180" cy="380365"/>
              <a:chOff x="5763126" y="8931943"/>
              <a:chExt cx="301792" cy="494769"/>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43"/>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107950</xdr:colOff>
          <xdr:row>20</xdr:row>
          <xdr:rowOff>12700</xdr:rowOff>
        </xdr:from>
        <xdr:to xmlns:xdr="http://schemas.openxmlformats.org/drawingml/2006/spreadsheetDrawing">
          <xdr:col>29</xdr:col>
          <xdr:colOff>88900</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443730" y="4254500"/>
              <a:ext cx="297180" cy="518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31115</xdr:rowOff>
        </xdr:to>
        <xdr:sp textlink="">
          <xdr:nvSpPr>
            <xdr:cNvPr id="90126" name="グループ 14" hidden="1">
              <a:extLst>
                <a:ext uri="{63B3BB69-23CF-44E3-9099-C40C66FF867C}">
                  <a14:compatExt spid="_x0000_s90126"/>
                </a:ext>
              </a:extLst>
            </xdr:cNvPr>
            <xdr:cNvSpPr>
              <a:spLocks noRot="1" noChangeShapeType="1"/>
            </xdr:cNvSpPr>
          </xdr:nvSpPr>
          <xdr:spPr>
            <a:xfrm>
              <a:off x="4373880" y="4810760"/>
              <a:ext cx="493395" cy="907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107950</xdr:rowOff>
        </xdr:from>
        <xdr:to xmlns:xdr="http://schemas.openxmlformats.org/drawingml/2006/spreadsheetDrawing">
          <xdr:col>30</xdr:col>
          <xdr:colOff>57150</xdr:colOff>
          <xdr:row>30</xdr:row>
          <xdr:rowOff>127000</xdr:rowOff>
        </xdr:to>
        <xdr:sp textlink="">
          <xdr:nvSpPr>
            <xdr:cNvPr id="90127" name="グループ 15" hidden="1">
              <a:extLst>
                <a:ext uri="{63B3BB69-23CF-44E3-9099-C40C66FF867C}">
                  <a14:compatExt spid="_x0000_s90127"/>
                </a:ext>
              </a:extLst>
            </xdr:cNvPr>
            <xdr:cNvSpPr>
              <a:spLocks noRot="1" noChangeShapeType="1"/>
            </xdr:cNvSpPr>
          </xdr:nvSpPr>
          <xdr:spPr>
            <a:xfrm>
              <a:off x="4354830" y="5652135"/>
              <a:ext cx="51244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127000</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354830" y="6537960"/>
              <a:ext cx="512445" cy="758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469130" y="6563360"/>
              <a:ext cx="297180" cy="638175"/>
              <a:chOff x="4549825" y="6438946"/>
              <a:chExt cx="308371" cy="779261"/>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6"/>
                <a:ext cx="308371" cy="238130"/>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146050</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323715" y="7239635"/>
              <a:ext cx="657860" cy="902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88900</xdr:colOff>
          <xdr:row>42</xdr:row>
          <xdr:rowOff>88900</xdr:rowOff>
        </xdr:from>
        <xdr:to xmlns:xdr="http://schemas.openxmlformats.org/drawingml/2006/spreadsheetDrawing">
          <xdr:col>29</xdr:col>
          <xdr:colOff>152400</xdr:colOff>
          <xdr:row>45</xdr:row>
          <xdr:rowOff>107950</xdr:rowOff>
        </xdr:to>
        <xdr:sp textlink="">
          <xdr:nvSpPr>
            <xdr:cNvPr id="90133" name="グループ 21" hidden="1">
              <a:extLst>
                <a:ext uri="{63B3BB69-23CF-44E3-9099-C40C66FF867C}">
                  <a14:compatExt spid="_x0000_s90133"/>
                </a:ext>
              </a:extLst>
            </xdr:cNvPr>
            <xdr:cNvSpPr>
              <a:spLocks noRot="1" noChangeShapeType="1"/>
            </xdr:cNvSpPr>
          </xdr:nvSpPr>
          <xdr:spPr>
            <a:xfrm>
              <a:off x="4424680" y="8999855"/>
              <a:ext cx="379730" cy="597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32385</xdr:rowOff>
        </xdr:to>
        <xdr:sp textlink="">
          <xdr:nvSpPr>
            <xdr:cNvPr id="90134" name="グループ 22" hidden="1">
              <a:extLst>
                <a:ext uri="{63B3BB69-23CF-44E3-9099-C40C66FF867C}">
                  <a14:compatExt spid="_x0000_s90134"/>
                </a:ext>
              </a:extLst>
            </xdr:cNvPr>
            <xdr:cNvSpPr>
              <a:spLocks noRot="1" noChangeShapeType="1"/>
            </xdr:cNvSpPr>
          </xdr:nvSpPr>
          <xdr:spPr>
            <a:xfrm>
              <a:off x="5722620" y="5677535"/>
              <a:ext cx="512445" cy="908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703570" y="6525260"/>
              <a:ext cx="70294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184785</xdr:rowOff>
        </xdr:from>
        <xdr:to xmlns:xdr="http://schemas.openxmlformats.org/drawingml/2006/spreadsheetDrawing">
          <xdr:col>38</xdr:col>
          <xdr:colOff>127000</xdr:colOff>
          <xdr:row>38</xdr:row>
          <xdr:rowOff>88900</xdr:rowOff>
        </xdr:to>
        <xdr:sp textlink="">
          <xdr:nvSpPr>
            <xdr:cNvPr id="90136" name="グループ 24" hidden="1">
              <a:extLst>
                <a:ext uri="{63B3BB69-23CF-44E3-9099-C40C66FF867C}">
                  <a14:compatExt spid="_x0000_s90136"/>
                </a:ext>
              </a:extLst>
            </xdr:cNvPr>
            <xdr:cNvSpPr>
              <a:spLocks noRot="1" noChangeShapeType="1"/>
            </xdr:cNvSpPr>
          </xdr:nvSpPr>
          <xdr:spPr>
            <a:xfrm>
              <a:off x="5640705" y="7195820"/>
              <a:ext cx="645160" cy="939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31750</xdr:colOff>
          <xdr:row>38</xdr:row>
          <xdr:rowOff>107950</xdr:rowOff>
        </xdr:from>
        <xdr:to xmlns:xdr="http://schemas.openxmlformats.org/drawingml/2006/spreadsheetDrawing">
          <xdr:col>38</xdr:col>
          <xdr:colOff>165100</xdr:colOff>
          <xdr:row>41</xdr:row>
          <xdr:rowOff>203200</xdr:rowOff>
        </xdr:to>
        <xdr:sp textlink="">
          <xdr:nvSpPr>
            <xdr:cNvPr id="90137" name="グループ 25" hidden="1">
              <a:extLst>
                <a:ext uri="{63B3BB69-23CF-44E3-9099-C40C66FF867C}">
                  <a14:compatExt spid="_x0000_s90137"/>
                </a:ext>
              </a:extLst>
            </xdr:cNvPr>
            <xdr:cNvSpPr>
              <a:spLocks noRot="1" noChangeShapeType="1"/>
            </xdr:cNvSpPr>
          </xdr:nvSpPr>
          <xdr:spPr>
            <a:xfrm>
              <a:off x="5716270" y="8154670"/>
              <a:ext cx="607695" cy="741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69850</xdr:rowOff>
        </xdr:to>
        <xdr:sp textlink="">
          <xdr:nvSpPr>
            <xdr:cNvPr id="90138" name="グループ 26" hidden="1">
              <a:extLst>
                <a:ext uri="{63B3BB69-23CF-44E3-9099-C40C66FF867C}">
                  <a14:compatExt spid="_x0000_s90138"/>
                </a:ext>
              </a:extLst>
            </xdr:cNvPr>
            <xdr:cNvSpPr>
              <a:spLocks noRot="1" noChangeShapeType="1"/>
            </xdr:cNvSpPr>
          </xdr:nvSpPr>
          <xdr:spPr>
            <a:xfrm>
              <a:off x="5741670" y="9053830"/>
              <a:ext cx="474345" cy="648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165100</xdr:rowOff>
        </xdr:from>
        <xdr:to xmlns:xdr="http://schemas.openxmlformats.org/drawingml/2006/spreadsheetDrawing">
          <xdr:col>30</xdr:col>
          <xdr:colOff>38100</xdr:colOff>
          <xdr:row>23</xdr:row>
          <xdr:rowOff>88900</xdr:rowOff>
        </xdr:to>
        <xdr:sp textlink="">
          <xdr:nvSpPr>
            <xdr:cNvPr id="90139" name="グループ 27" hidden="1">
              <a:extLst>
                <a:ext uri="{63B3BB69-23CF-44E3-9099-C40C66FF867C}">
                  <a14:compatExt spid="_x0000_s90139"/>
                </a:ext>
              </a:extLst>
            </xdr:cNvPr>
            <xdr:cNvSpPr>
              <a:spLocks noRot="1" noChangeShapeType="1"/>
            </xdr:cNvSpPr>
          </xdr:nvSpPr>
          <xdr:spPr>
            <a:xfrm>
              <a:off x="4373880" y="4241800"/>
              <a:ext cx="474345" cy="66738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467225" y="8190230"/>
          <a:ext cx="307340" cy="72390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20410" y="4241800"/>
          <a:ext cx="297180" cy="43688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165100</xdr:rowOff>
        </xdr:from>
        <xdr:to xmlns:xdr="http://schemas.openxmlformats.org/drawingml/2006/spreadsheetDrawing">
          <xdr:col>38</xdr:col>
          <xdr:colOff>69850</xdr:colOff>
          <xdr:row>23</xdr:row>
          <xdr:rowOff>88900</xdr:rowOff>
        </xdr:to>
        <xdr:sp textlink="">
          <xdr:nvSpPr>
            <xdr:cNvPr id="90140" name="グループ 28" hidden="1">
              <a:extLst>
                <a:ext uri="{63B3BB69-23CF-44E3-9099-C40C66FF867C}">
                  <a14:compatExt spid="_x0000_s90140"/>
                </a:ext>
              </a:extLst>
            </xdr:cNvPr>
            <xdr:cNvSpPr>
              <a:spLocks noRot="1" noChangeShapeType="1"/>
            </xdr:cNvSpPr>
          </xdr:nvSpPr>
          <xdr:spPr>
            <a:xfrm>
              <a:off x="5741670" y="4241800"/>
              <a:ext cx="487045" cy="66738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18505" y="4825365"/>
          <a:ext cx="29718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69850</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754370" y="4772660"/>
              <a:ext cx="461645"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15965" y="6558915"/>
          <a:ext cx="29718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21680" y="8190230"/>
              <a:ext cx="212725" cy="702945"/>
              <a:chOff x="5767613" y="8168777"/>
              <a:chExt cx="217578" cy="79244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18" y="8168777"/>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469130" y="8189595"/>
          <a:ext cx="306705" cy="503555"/>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17870" y="4241800"/>
              <a:ext cx="297180" cy="43561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17870" y="4836160"/>
              <a:ext cx="29718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17870" y="5697220"/>
              <a:ext cx="29718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17870" y="6563360"/>
              <a:ext cx="29718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3183"/>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467225" y="7342505"/>
          <a:ext cx="231775" cy="72390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467225" y="7342505"/>
              <a:ext cx="225425" cy="72390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17870" y="8189595"/>
          <a:ext cx="306705" cy="503555"/>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469130" y="8189595"/>
              <a:ext cx="316230" cy="7308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478020" y="8183245"/>
              <a:ext cx="192405" cy="760730"/>
              <a:chOff x="4538969" y="8166084"/>
              <a:chExt cx="208607" cy="749753"/>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67" y="8166084"/>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69850</xdr:rowOff>
        </xdr:from>
        <xdr:to xmlns:xdr="http://schemas.openxmlformats.org/drawingml/2006/spreadsheetDrawing">
          <xdr:col>30</xdr:col>
          <xdr:colOff>107950</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330065" y="8116570"/>
              <a:ext cx="588010" cy="937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26125" y="7329805"/>
              <a:ext cx="297180" cy="727075"/>
              <a:chOff x="5809589" y="7290597"/>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7"/>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300210" y="476250"/>
          <a:ext cx="908875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08203125" style="1" customWidth="1"/>
    <col min="2" max="2" width="3.08203125" style="1" customWidth="1"/>
    <col min="3" max="7" width="2.58203125" style="1" customWidth="1"/>
    <col min="8" max="27" width="2.5" style="1" customWidth="1"/>
    <col min="28" max="28" width="3.5" style="1" customWidth="1"/>
    <col min="29" max="36" width="2.5" style="1" customWidth="1"/>
    <col min="37" max="37" width="2.83203125" style="1" customWidth="1"/>
    <col min="38" max="38" width="2.5" style="1" customWidth="1"/>
    <col min="39" max="39" width="6.83203125" style="1" customWidth="1"/>
    <col min="40" max="43" width="5.33203125" style="1" customWidth="1"/>
    <col min="44" max="44" width="7.33203125" style="1" customWidth="1"/>
    <col min="45" max="52" width="5.33203125" style="1" customWidth="1"/>
    <col min="53" max="55" width="5.5" style="1" customWidth="1"/>
    <col min="56" max="56" width="5.83203125" style="1" customWidth="1"/>
    <col min="57" max="57" width="6" style="1" customWidth="1"/>
    <col min="58" max="58" width="5.58203125" style="1" customWidth="1"/>
    <col min="59" max="67" width="4.08203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134</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2263</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103</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2264</v>
      </c>
      <c r="C8" s="119"/>
      <c r="D8" s="119"/>
      <c r="E8" s="119"/>
      <c r="F8" s="119"/>
      <c r="G8" s="279"/>
      <c r="H8" s="309" t="s">
        <v>2375</v>
      </c>
      <c r="I8" s="325"/>
      <c r="J8" s="325"/>
      <c r="K8" s="351" t="s">
        <v>113</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103</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2265</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118</v>
      </c>
      <c r="I13" s="25"/>
      <c r="J13" s="25"/>
      <c r="K13" s="25"/>
      <c r="L13" s="356"/>
      <c r="M13" s="359"/>
      <c r="N13" s="359"/>
      <c r="O13" s="359"/>
      <c r="P13" s="359"/>
      <c r="Q13" s="359"/>
      <c r="R13" s="359"/>
      <c r="S13" s="359"/>
      <c r="T13" s="359"/>
      <c r="U13" s="430"/>
      <c r="V13" s="444" t="s">
        <v>2385</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159</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11</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2401</v>
      </c>
      <c r="X18" s="8"/>
      <c r="Y18" s="8"/>
      <c r="Z18" s="10"/>
      <c r="AA18" s="10"/>
      <c r="AB18" s="10"/>
      <c r="AC18" s="10"/>
      <c r="AD18" s="8"/>
      <c r="AE18" s="8"/>
      <c r="AF18" s="8"/>
      <c r="AG18" s="8"/>
      <c r="AH18" s="8"/>
      <c r="AI18" s="8"/>
      <c r="AJ18" s="8"/>
      <c r="AK18" s="8"/>
      <c r="AL18" s="8"/>
    </row>
    <row r="19" spans="1:55" ht="26.25" customHeight="1">
      <c r="A19" s="8"/>
      <c r="B19" s="30"/>
      <c r="C19" s="126" t="s">
        <v>109</v>
      </c>
      <c r="D19" s="128" t="s">
        <v>169</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165</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173</v>
      </c>
      <c r="F20" s="128"/>
      <c r="G20" s="128"/>
      <c r="H20" s="128"/>
      <c r="I20" s="128"/>
      <c r="J20" s="128"/>
      <c r="K20" s="128"/>
      <c r="L20" s="128"/>
      <c r="M20" s="128"/>
      <c r="N20" s="128"/>
      <c r="O20" s="128"/>
      <c r="P20" s="379"/>
      <c r="Q20" s="386"/>
      <c r="R20" s="396"/>
      <c r="S20" s="396"/>
      <c r="T20" s="396"/>
      <c r="U20" s="396"/>
      <c r="V20" s="446"/>
      <c r="W20" s="459" t="s">
        <v>165</v>
      </c>
      <c r="X20" s="10" t="s">
        <v>177</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2301</v>
      </c>
      <c r="D21" s="125"/>
      <c r="E21" s="125"/>
      <c r="F21" s="125"/>
      <c r="G21" s="125"/>
      <c r="H21" s="125"/>
      <c r="I21" s="125"/>
      <c r="J21" s="125"/>
      <c r="K21" s="125"/>
      <c r="L21" s="125"/>
      <c r="M21" s="125"/>
      <c r="N21" s="125"/>
      <c r="O21" s="125"/>
      <c r="P21" s="125"/>
      <c r="Q21" s="385">
        <f>Q18-Q20</f>
        <v>0</v>
      </c>
      <c r="R21" s="395"/>
      <c r="S21" s="395"/>
      <c r="T21" s="395"/>
      <c r="U21" s="395"/>
      <c r="V21" s="445"/>
      <c r="W21" s="460" t="s">
        <v>165</v>
      </c>
      <c r="X21" s="10" t="s">
        <v>177</v>
      </c>
      <c r="Y21" s="470" t="str">
        <f>IFERROR(IF(Q22&gt;=Q21,"○","×"),"")</f>
        <v>○</v>
      </c>
      <c r="Z21" s="8"/>
      <c r="AA21" s="8"/>
      <c r="AB21" s="8"/>
      <c r="AC21" s="8"/>
      <c r="AD21" s="8"/>
      <c r="AE21" s="8"/>
      <c r="AF21" s="8"/>
      <c r="AG21" s="8"/>
      <c r="AH21" s="8"/>
      <c r="AI21" s="8"/>
      <c r="AJ21" s="8"/>
      <c r="AK21" s="8"/>
      <c r="AL21" s="8"/>
      <c r="AM21" s="642" t="s">
        <v>2285</v>
      </c>
      <c r="AN21" s="671"/>
      <c r="AO21" s="671"/>
      <c r="AP21" s="671"/>
      <c r="AQ21" s="671"/>
      <c r="AR21" s="671"/>
      <c r="AS21" s="671"/>
      <c r="AT21" s="671"/>
      <c r="AU21" s="671"/>
      <c r="AV21" s="671"/>
      <c r="AW21" s="671"/>
      <c r="AX21" s="671"/>
      <c r="AY21" s="671"/>
      <c r="AZ21" s="671"/>
      <c r="BA21" s="671"/>
      <c r="BB21" s="671"/>
      <c r="BC21" s="695"/>
    </row>
    <row r="22" spans="1:55" ht="30" customHeight="1">
      <c r="A22" s="8"/>
      <c r="B22" s="32" t="s">
        <v>180</v>
      </c>
      <c r="C22" s="128" t="s">
        <v>187</v>
      </c>
      <c r="D22" s="128"/>
      <c r="E22" s="128"/>
      <c r="F22" s="128"/>
      <c r="G22" s="128"/>
      <c r="H22" s="128"/>
      <c r="I22" s="128"/>
      <c r="J22" s="128"/>
      <c r="K22" s="128"/>
      <c r="L22" s="128"/>
      <c r="M22" s="128"/>
      <c r="N22" s="128"/>
      <c r="O22" s="128"/>
      <c r="P22" s="128"/>
      <c r="Q22" s="386"/>
      <c r="R22" s="396"/>
      <c r="S22" s="396"/>
      <c r="T22" s="396"/>
      <c r="U22" s="396"/>
      <c r="V22" s="446"/>
      <c r="W22" s="461" t="s">
        <v>165</v>
      </c>
      <c r="X22" s="10" t="s">
        <v>177</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195</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30</v>
      </c>
      <c r="C25" s="128" t="s">
        <v>2302</v>
      </c>
      <c r="D25" s="128"/>
      <c r="E25" s="128"/>
      <c r="F25" s="128"/>
      <c r="G25" s="128"/>
      <c r="H25" s="128"/>
      <c r="I25" s="128"/>
      <c r="J25" s="128"/>
      <c r="K25" s="128"/>
      <c r="L25" s="128"/>
      <c r="M25" s="128"/>
      <c r="N25" s="128"/>
      <c r="O25" s="128"/>
      <c r="P25" s="378"/>
      <c r="Q25" s="388">
        <f>Q19-Q20</f>
        <v>0</v>
      </c>
      <c r="R25" s="397"/>
      <c r="S25" s="397"/>
      <c r="T25" s="397"/>
      <c r="U25" s="397"/>
      <c r="V25" s="397"/>
      <c r="W25" s="458" t="s">
        <v>165</v>
      </c>
      <c r="X25" s="10" t="s">
        <v>177</v>
      </c>
      <c r="Y25" s="472" t="str">
        <f>IFERROR(IF(Q25&lt;=0,"",IF(Q26&gt;=Q25,"○","△")),"")</f>
        <v/>
      </c>
      <c r="Z25" s="10" t="s">
        <v>177</v>
      </c>
      <c r="AA25" s="470" t="str">
        <f>IFERROR(IF(Y25="△",IF(Q28&gt;=Q25,"○","×"),""),"")</f>
        <v/>
      </c>
      <c r="AB25" s="8"/>
      <c r="AC25" s="8"/>
      <c r="AD25" s="8"/>
      <c r="AE25" s="8"/>
      <c r="AF25" s="8"/>
      <c r="AG25" s="8"/>
      <c r="AH25" s="8"/>
      <c r="AI25" s="8"/>
      <c r="AJ25" s="8"/>
      <c r="AK25" s="8"/>
      <c r="AL25" s="8"/>
    </row>
    <row r="26" spans="1:55" ht="37.5" customHeight="1">
      <c r="A26" s="8"/>
      <c r="B26" s="32" t="s">
        <v>196</v>
      </c>
      <c r="C26" s="128" t="s">
        <v>2363</v>
      </c>
      <c r="D26" s="128"/>
      <c r="E26" s="128"/>
      <c r="F26" s="128"/>
      <c r="G26" s="128"/>
      <c r="H26" s="128"/>
      <c r="I26" s="128"/>
      <c r="J26" s="128"/>
      <c r="K26" s="128"/>
      <c r="L26" s="128"/>
      <c r="M26" s="128"/>
      <c r="N26" s="128"/>
      <c r="O26" s="128"/>
      <c r="P26" s="378"/>
      <c r="Q26" s="386"/>
      <c r="R26" s="396"/>
      <c r="S26" s="396"/>
      <c r="T26" s="396"/>
      <c r="U26" s="396"/>
      <c r="V26" s="446"/>
      <c r="W26" s="458" t="s">
        <v>165</v>
      </c>
      <c r="X26" s="10" t="s">
        <v>177</v>
      </c>
      <c r="Y26" s="473"/>
      <c r="Z26" s="10"/>
      <c r="AA26" s="504"/>
      <c r="AB26" s="8"/>
      <c r="AC26" s="8"/>
      <c r="AD26" s="8"/>
      <c r="AE26" s="8"/>
      <c r="AF26" s="8"/>
      <c r="AG26" s="8"/>
      <c r="AH26" s="8"/>
      <c r="AI26" s="8"/>
      <c r="AJ26" s="8"/>
      <c r="AK26" s="8"/>
      <c r="AL26" s="8"/>
    </row>
    <row r="27" spans="1:55" ht="26.25" customHeight="1">
      <c r="A27" s="8"/>
      <c r="B27" s="32" t="s">
        <v>145</v>
      </c>
      <c r="C27" s="128" t="s">
        <v>2303</v>
      </c>
      <c r="D27" s="128"/>
      <c r="E27" s="128"/>
      <c r="F27" s="128"/>
      <c r="G27" s="128"/>
      <c r="H27" s="128"/>
      <c r="I27" s="128"/>
      <c r="J27" s="128"/>
      <c r="K27" s="128"/>
      <c r="L27" s="128"/>
      <c r="M27" s="128"/>
      <c r="N27" s="128"/>
      <c r="O27" s="128"/>
      <c r="P27" s="378"/>
      <c r="Q27" s="386"/>
      <c r="R27" s="396"/>
      <c r="S27" s="396"/>
      <c r="T27" s="396"/>
      <c r="U27" s="396"/>
      <c r="V27" s="446"/>
      <c r="W27" s="458" t="s">
        <v>165</v>
      </c>
      <c r="X27" s="10"/>
      <c r="Y27" s="10"/>
      <c r="Z27" s="10"/>
      <c r="AA27" s="504"/>
      <c r="AB27" s="8"/>
      <c r="AC27" s="8"/>
      <c r="AD27" s="8"/>
      <c r="AE27" s="8"/>
      <c r="AF27" s="8"/>
      <c r="AG27" s="8"/>
      <c r="AH27" s="8"/>
      <c r="AI27" s="8"/>
      <c r="AJ27" s="8"/>
      <c r="AK27" s="8"/>
      <c r="AL27" s="8"/>
      <c r="AM27" s="643" t="s">
        <v>2364</v>
      </c>
      <c r="AN27" s="672"/>
      <c r="AO27" s="672"/>
      <c r="AP27" s="672"/>
      <c r="AQ27" s="672"/>
      <c r="AR27" s="672"/>
      <c r="AS27" s="672"/>
      <c r="AT27" s="672"/>
      <c r="AU27" s="672"/>
      <c r="AV27" s="672"/>
      <c r="AW27" s="672"/>
      <c r="AX27" s="672"/>
      <c r="AY27" s="672"/>
      <c r="AZ27" s="672"/>
      <c r="BA27" s="672"/>
      <c r="BB27" s="672"/>
      <c r="BC27" s="696"/>
    </row>
    <row r="28" spans="1:55" ht="16.5" customHeight="1">
      <c r="A28" s="8"/>
      <c r="B28" s="32" t="s">
        <v>155</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165</v>
      </c>
      <c r="X28" s="8"/>
      <c r="Y28" s="8"/>
      <c r="Z28" s="8" t="s">
        <v>177</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148</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2390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2304</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2305</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2365</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2251</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14</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177</v>
      </c>
      <c r="AB37" s="469" t="str">
        <f>IFERROR(IF(AM36=TRUE,"○","×"),"")</f>
        <v>×</v>
      </c>
      <c r="AC37" s="10"/>
      <c r="AD37" s="10"/>
      <c r="AE37" s="10"/>
      <c r="AF37" s="10"/>
      <c r="AG37" s="10"/>
      <c r="AH37" s="10"/>
      <c r="AI37" s="10"/>
      <c r="AJ37" s="10"/>
      <c r="AK37" s="10"/>
      <c r="AL37" s="8"/>
      <c r="AM37" s="642" t="s">
        <v>203</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148</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208</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211</v>
      </c>
      <c r="C43" s="131"/>
      <c r="D43" s="131"/>
      <c r="E43" s="131"/>
      <c r="F43" s="131"/>
      <c r="G43" s="131"/>
      <c r="H43" s="131"/>
      <c r="I43" s="131"/>
      <c r="J43" s="131"/>
      <c r="K43" s="131"/>
      <c r="L43" s="131"/>
      <c r="M43" s="131"/>
      <c r="N43" s="365"/>
      <c r="O43" s="370" t="s">
        <v>214</v>
      </c>
      <c r="P43" s="380"/>
      <c r="Q43" s="390">
        <v>6</v>
      </c>
      <c r="R43" s="390"/>
      <c r="S43" s="407" t="s">
        <v>104</v>
      </c>
      <c r="T43" s="419">
        <v>6</v>
      </c>
      <c r="U43" s="431"/>
      <c r="V43" s="448" t="s">
        <v>124</v>
      </c>
      <c r="W43" s="462" t="s">
        <v>22</v>
      </c>
      <c r="X43" s="462"/>
      <c r="Y43" s="462" t="s">
        <v>214</v>
      </c>
      <c r="Z43" s="488"/>
      <c r="AA43" s="419">
        <v>7</v>
      </c>
      <c r="AB43" s="431"/>
      <c r="AC43" s="516" t="s">
        <v>104</v>
      </c>
      <c r="AD43" s="419">
        <v>5</v>
      </c>
      <c r="AE43" s="431"/>
      <c r="AF43" s="448" t="s">
        <v>124</v>
      </c>
      <c r="AG43" s="448" t="s">
        <v>216</v>
      </c>
      <c r="AH43" s="448">
        <f>IF(Q43&gt;=1,(AA43*12+AD43)-(Q43*12+T43)+1,"")</f>
        <v>12</v>
      </c>
      <c r="AI43" s="462" t="s">
        <v>122</v>
      </c>
      <c r="AJ43" s="462"/>
      <c r="AK43" s="582" t="s">
        <v>137</v>
      </c>
      <c r="AL43" s="8"/>
      <c r="AM43" s="648"/>
      <c r="BB43" s="691"/>
    </row>
    <row r="44" spans="1:55" s="2" customFormat="1" ht="25.5" customHeight="1">
      <c r="A44" s="9"/>
      <c r="B44" s="38" t="s">
        <v>121</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219</v>
      </c>
      <c r="Y44" s="399"/>
      <c r="Z44" s="449"/>
      <c r="AA44" s="381" t="b">
        <v>1</v>
      </c>
      <c r="AB44" s="509" t="s">
        <v>141</v>
      </c>
      <c r="AC44" s="517"/>
      <c r="AD44" s="526" t="s">
        <v>33</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2306</v>
      </c>
      <c r="H46" s="123"/>
      <c r="I46" s="123"/>
      <c r="J46" s="123"/>
      <c r="K46" s="123"/>
      <c r="L46" s="123"/>
      <c r="M46" s="360" t="b">
        <v>1</v>
      </c>
      <c r="N46" s="178" t="s">
        <v>2307</v>
      </c>
      <c r="O46" s="123"/>
      <c r="P46" s="123"/>
      <c r="Q46" s="151"/>
      <c r="R46" s="151"/>
      <c r="S46" s="178"/>
      <c r="T46" s="360" t="b">
        <v>1</v>
      </c>
      <c r="U46" s="178" t="s">
        <v>141</v>
      </c>
      <c r="V46" s="151"/>
      <c r="W46" s="123"/>
      <c r="X46" s="178" t="s">
        <v>33</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2308</v>
      </c>
      <c r="AR49" s="645" t="b">
        <v>0</v>
      </c>
      <c r="AS49" s="676" t="s">
        <v>2306</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2309</v>
      </c>
      <c r="AO50" s="676"/>
      <c r="AP50" s="676"/>
      <c r="AR50" s="645" t="b">
        <v>0</v>
      </c>
      <c r="AS50" s="676" t="s">
        <v>2307</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141</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2310</v>
      </c>
      <c r="AT52" s="676"/>
    </row>
    <row r="53" spans="1:59" s="2" customFormat="1" ht="18.75" customHeight="1">
      <c r="A53" s="9"/>
      <c r="B53" s="40"/>
      <c r="C53" s="134"/>
      <c r="D53" s="134"/>
      <c r="E53" s="134"/>
      <c r="F53" s="261" t="s">
        <v>135</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219</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20</v>
      </c>
      <c r="V54" s="92" t="s">
        <v>33</v>
      </c>
      <c r="W54" s="463"/>
      <c r="X54" s="157" t="s">
        <v>27</v>
      </c>
      <c r="Y54" s="92"/>
      <c r="Z54" s="92"/>
      <c r="AA54" s="463"/>
      <c r="AB54" s="157" t="s">
        <v>255</v>
      </c>
      <c r="AC54" s="92"/>
      <c r="AD54" s="92" t="s">
        <v>223</v>
      </c>
      <c r="AE54" s="289"/>
      <c r="AF54" s="289"/>
      <c r="AG54" s="289"/>
      <c r="AH54" s="289"/>
      <c r="AI54" s="289"/>
      <c r="AJ54" s="289"/>
      <c r="AK54" s="590"/>
      <c r="AL54" s="9"/>
      <c r="AM54" s="645" t="b">
        <v>0</v>
      </c>
      <c r="AN54" s="676" t="s">
        <v>141</v>
      </c>
      <c r="AO54" s="676"/>
      <c r="AP54" s="676"/>
      <c r="AR54" s="645" t="b">
        <v>0</v>
      </c>
      <c r="AS54" s="676" t="s">
        <v>2311</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2312</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165</v>
      </c>
      <c r="AA60" s="123" t="s">
        <v>177</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171</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165</v>
      </c>
      <c r="AA61" s="123" t="s">
        <v>177</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148</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2366</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165</v>
      </c>
      <c r="Z67" s="489" t="s">
        <v>177</v>
      </c>
      <c r="AA67" s="175"/>
      <c r="AB67" s="8"/>
      <c r="AC67" s="8"/>
      <c r="AD67" s="8"/>
      <c r="AE67" s="8"/>
      <c r="AF67" s="8"/>
      <c r="AG67" s="8" t="s">
        <v>177</v>
      </c>
      <c r="AH67" s="414" t="str">
        <f>IF(T68&lt;T67,"×","")</f>
        <v/>
      </c>
      <c r="AI67" s="8"/>
      <c r="AJ67" s="8"/>
      <c r="AK67" s="8"/>
      <c r="AL67" s="8"/>
      <c r="AM67" s="647" t="s">
        <v>2367</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165</v>
      </c>
      <c r="Z68" s="8"/>
      <c r="AA68" s="505" t="s">
        <v>33</v>
      </c>
      <c r="AB68" s="512">
        <f>IFERROR(T69/T67*100,0)</f>
        <v>0</v>
      </c>
      <c r="AC68" s="519"/>
      <c r="AD68" s="528"/>
      <c r="AE68" s="521" t="s">
        <v>298</v>
      </c>
      <c r="AF68" s="521" t="s">
        <v>223</v>
      </c>
      <c r="AG68" s="8" t="s">
        <v>177</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2368</v>
      </c>
      <c r="D69" s="142"/>
      <c r="E69" s="142"/>
      <c r="F69" s="142"/>
      <c r="G69" s="142"/>
      <c r="H69" s="142"/>
      <c r="I69" s="142"/>
      <c r="J69" s="142"/>
      <c r="K69" s="142"/>
      <c r="L69" s="142"/>
      <c r="M69" s="142"/>
      <c r="N69" s="142"/>
      <c r="O69" s="142"/>
      <c r="P69" s="142"/>
      <c r="Q69" s="142"/>
      <c r="R69" s="142"/>
      <c r="S69" s="142"/>
      <c r="T69" s="424"/>
      <c r="U69" s="436"/>
      <c r="V69" s="436"/>
      <c r="W69" s="436"/>
      <c r="X69" s="465"/>
      <c r="Y69" s="479" t="s">
        <v>165</v>
      </c>
      <c r="Z69" s="490" t="s">
        <v>177</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33</v>
      </c>
      <c r="U70" s="437">
        <f>T69/10</f>
        <v>0</v>
      </c>
      <c r="V70" s="437"/>
      <c r="W70" s="437"/>
      <c r="X70" s="466" t="s">
        <v>165</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215</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2369</v>
      </c>
      <c r="F75" s="234"/>
      <c r="G75" s="234"/>
      <c r="H75" s="234"/>
      <c r="I75" s="234"/>
      <c r="J75" s="234"/>
      <c r="K75" s="234"/>
      <c r="L75" s="234"/>
      <c r="M75" s="234"/>
      <c r="N75" s="234"/>
      <c r="O75" s="234"/>
      <c r="P75" s="234"/>
      <c r="Q75" s="234"/>
      <c r="R75" s="234"/>
      <c r="S75" s="234"/>
      <c r="T75" s="234"/>
      <c r="U75" s="234"/>
      <c r="V75" s="234"/>
      <c r="W75" s="234"/>
      <c r="X75" s="205"/>
      <c r="Y75" s="10" t="s">
        <v>177</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2370</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165</v>
      </c>
      <c r="AA79" s="123" t="s">
        <v>177</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165</v>
      </c>
      <c r="AA80" s="123" t="s">
        <v>177</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165</v>
      </c>
      <c r="AA81" s="507" t="s">
        <v>177</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33</v>
      </c>
      <c r="AC82" s="522">
        <f>IFERROR(U83/U81*100,0)</f>
        <v>0</v>
      </c>
      <c r="AD82" s="531"/>
      <c r="AE82" s="540"/>
      <c r="AF82" s="547" t="s">
        <v>298</v>
      </c>
      <c r="AG82" s="547" t="s">
        <v>223</v>
      </c>
      <c r="AH82" s="554" t="s">
        <v>177</v>
      </c>
      <c r="AI82" s="470" t="s">
        <v>576</v>
      </c>
      <c r="AJ82" s="157"/>
      <c r="AK82" s="8"/>
      <c r="AL82" s="157"/>
      <c r="AM82" s="653" t="s">
        <v>2371</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165</v>
      </c>
      <c r="AA83" s="507" t="s">
        <v>177</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33</v>
      </c>
      <c r="V85" s="453">
        <f>U83/2</f>
        <v>0</v>
      </c>
      <c r="W85" s="453"/>
      <c r="X85" s="453"/>
      <c r="Y85" s="485" t="s">
        <v>165</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165</v>
      </c>
      <c r="AA86" s="507" t="s">
        <v>177</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33</v>
      </c>
      <c r="AC87" s="522">
        <f>IFERROR(U88/U86*100,0)</f>
        <v>0</v>
      </c>
      <c r="AD87" s="531"/>
      <c r="AE87" s="540"/>
      <c r="AF87" s="547" t="s">
        <v>298</v>
      </c>
      <c r="AG87" s="547" t="s">
        <v>223</v>
      </c>
      <c r="AH87" s="554" t="s">
        <v>177</v>
      </c>
      <c r="AI87" s="470" t="s">
        <v>576</v>
      </c>
      <c r="AJ87" s="157"/>
      <c r="AK87" s="157"/>
      <c r="AL87" s="157"/>
      <c r="AM87" s="653" t="s">
        <v>2372</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165</v>
      </c>
      <c r="AA88" s="507" t="s">
        <v>177</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33</v>
      </c>
      <c r="V90" s="437">
        <f>U88/2</f>
        <v>0</v>
      </c>
      <c r="W90" s="437"/>
      <c r="X90" s="437"/>
      <c r="Y90" s="466" t="s">
        <v>165</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200</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177</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2308</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2313</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174</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177</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2308</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2314</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2313</v>
      </c>
      <c r="AO108" s="676"/>
      <c r="AP108" s="676"/>
      <c r="AQ108" s="659"/>
      <c r="AR108" s="645" t="b">
        <v>0</v>
      </c>
      <c r="AS108" s="676" t="s">
        <v>2315</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2373</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2374</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2252</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2308</v>
      </c>
      <c r="AR117" s="645" t="b">
        <v>0</v>
      </c>
      <c r="AS117" s="676" t="s">
        <v>2314</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177</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2315</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2313</v>
      </c>
      <c r="AO119" s="676"/>
      <c r="AP119" s="676"/>
      <c r="AR119" s="645" t="b">
        <v>0</v>
      </c>
      <c r="AS119" s="676" t="s">
        <v>2317</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1633</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180</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2003</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2253</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2382</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2383</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2376</v>
      </c>
      <c r="C131" s="167"/>
      <c r="D131" s="167"/>
      <c r="E131" s="167"/>
      <c r="F131" s="167"/>
      <c r="G131" s="167"/>
      <c r="H131" s="167"/>
      <c r="I131" s="167"/>
      <c r="J131" s="167"/>
      <c r="K131" s="167"/>
      <c r="L131" s="357" t="s">
        <v>2382</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2383</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15</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2359</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1936</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123</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170</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2377</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2378</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2384</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2339</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163</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2318</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2254</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17</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2254</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205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201</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2254</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2254</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2254</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24</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2254</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2319</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2320</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209</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2255</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117</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2321</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214</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110</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212</v>
      </c>
      <c r="AL204" s="8"/>
      <c r="AM204" s="1"/>
    </row>
    <row r="205" spans="1:59" ht="17.25" customHeight="1">
      <c r="A205" s="8"/>
      <c r="B205" s="106" t="s">
        <v>48</v>
      </c>
      <c r="C205" s="194" t="s">
        <v>1963</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IF(AM117="記入不要","",IF(OR(S118="○",AK125="○"),"○","×"))</f>
        <v>×</v>
      </c>
      <c r="AL223" s="8"/>
      <c r="AM223" s="1"/>
    </row>
    <row r="224" spans="1:60" s="2" customFormat="1" ht="36" customHeight="1">
      <c r="A224" s="9"/>
      <c r="B224" s="111" t="s">
        <v>1976</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2379</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222250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69850</xdr:rowOff>
                  </from>
                  <to xmlns:xdr="http://schemas.openxmlformats.org/drawingml/2006/spreadsheetDrawing">
                    <xdr:col>6</xdr:col>
                    <xdr:colOff>19050</xdr:colOff>
                    <xdr:row>43</xdr:row>
                    <xdr:rowOff>279400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184150</xdr:colOff>
                    <xdr:row>43</xdr:row>
                    <xdr:rowOff>69850</xdr:rowOff>
                  </from>
                  <to xmlns:xdr="http://schemas.openxmlformats.org/drawingml/2006/spreadsheetDrawing">
                    <xdr:col>10</xdr:col>
                    <xdr:colOff>31750</xdr:colOff>
                    <xdr:row>43</xdr:row>
                    <xdr:rowOff>279400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184150</xdr:colOff>
                    <xdr:row>43</xdr:row>
                    <xdr:rowOff>69850</xdr:rowOff>
                  </from>
                  <to xmlns:xdr="http://schemas.openxmlformats.org/drawingml/2006/spreadsheetDrawing">
                    <xdr:col>16</xdr:col>
                    <xdr:colOff>31750</xdr:colOff>
                    <xdr:row>43</xdr:row>
                    <xdr:rowOff>279400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184150</xdr:colOff>
                    <xdr:row>43</xdr:row>
                    <xdr:rowOff>69850</xdr:rowOff>
                  </from>
                  <to xmlns:xdr="http://schemas.openxmlformats.org/drawingml/2006/spreadsheetDrawing">
                    <xdr:col>23</xdr:col>
                    <xdr:colOff>31750</xdr:colOff>
                    <xdr:row>43</xdr:row>
                    <xdr:rowOff>279400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184150</xdr:colOff>
                    <xdr:row>43</xdr:row>
                    <xdr:rowOff>69850</xdr:rowOff>
                  </from>
                  <to xmlns:xdr="http://schemas.openxmlformats.org/drawingml/2006/spreadsheetDrawing">
                    <xdr:col>27</xdr:col>
                    <xdr:colOff>19050</xdr:colOff>
                    <xdr:row>43</xdr:row>
                    <xdr:rowOff>279400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222250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184150</xdr:colOff>
                    <xdr:row>44</xdr:row>
                    <xdr:rowOff>228600</xdr:rowOff>
                  </from>
                  <to xmlns:xdr="http://schemas.openxmlformats.org/drawingml/2006/spreadsheetDrawing">
                    <xdr:col>13</xdr:col>
                    <xdr:colOff>31750</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184150</xdr:colOff>
                    <xdr:row>44</xdr:row>
                    <xdr:rowOff>228600</xdr:rowOff>
                  </from>
                  <to xmlns:xdr="http://schemas.openxmlformats.org/drawingml/2006/spreadsheetDrawing">
                    <xdr:col>20</xdr:col>
                    <xdr:colOff>31750</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31750</xdr:rowOff>
                  </from>
                  <to xmlns:xdr="http://schemas.openxmlformats.org/drawingml/2006/spreadsheetDrawing">
                    <xdr:col>23</xdr:col>
                    <xdr:colOff>31750</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184150</xdr:colOff>
                    <xdr:row>53</xdr:row>
                    <xdr:rowOff>31750</xdr:rowOff>
                  </from>
                  <to xmlns:xdr="http://schemas.openxmlformats.org/drawingml/2006/spreadsheetDrawing">
                    <xdr:col>27</xdr:col>
                    <xdr:colOff>31750</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12700</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88900</xdr:colOff>
                    <xdr:row>97</xdr:row>
                    <xdr:rowOff>12700</xdr:rowOff>
                  </from>
                  <to xmlns:xdr="http://schemas.openxmlformats.org/drawingml/2006/spreadsheetDrawing">
                    <xdr:col>3</xdr:col>
                    <xdr:colOff>107950</xdr:colOff>
                    <xdr:row>97</xdr:row>
                    <xdr:rowOff>222250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50800</xdr:rowOff>
                  </from>
                  <to xmlns:xdr="http://schemas.openxmlformats.org/drawingml/2006/spreadsheetDrawing">
                    <xdr:col>13</xdr:col>
                    <xdr:colOff>107950</xdr:colOff>
                    <xdr:row>102</xdr:row>
                    <xdr:rowOff>280035</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88900</xdr:colOff>
                    <xdr:row>104</xdr:row>
                    <xdr:rowOff>203200</xdr:rowOff>
                  </from>
                  <to xmlns:xdr="http://schemas.openxmlformats.org/drawingml/2006/spreadsheetDrawing">
                    <xdr:col>3</xdr:col>
                    <xdr:colOff>107950</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88900</xdr:colOff>
                    <xdr:row>113</xdr:row>
                    <xdr:rowOff>50800</xdr:rowOff>
                  </from>
                  <to xmlns:xdr="http://schemas.openxmlformats.org/drawingml/2006/spreadsheetDrawing">
                    <xdr:col>13</xdr:col>
                    <xdr:colOff>107950</xdr:colOff>
                    <xdr:row>113</xdr:row>
                    <xdr:rowOff>260350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107950</xdr:colOff>
                    <xdr:row>117</xdr:row>
                    <xdr:rowOff>31115</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107950</xdr:colOff>
                    <xdr:row>124</xdr:row>
                    <xdr:rowOff>298450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222250</xdr:rowOff>
                  </from>
                  <to xmlns:xdr="http://schemas.openxmlformats.org/drawingml/2006/spreadsheetDrawing">
                    <xdr:col>8</xdr:col>
                    <xdr:colOff>31750</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240665</xdr:rowOff>
                  </from>
                  <to xmlns:xdr="http://schemas.openxmlformats.org/drawingml/2006/spreadsheetDrawing">
                    <xdr:col>8</xdr:col>
                    <xdr:colOff>31750</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12700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335915</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145415</xdr:rowOff>
                  </from>
                  <to xmlns:xdr="http://schemas.openxmlformats.org/drawingml/2006/spreadsheetDrawing">
                    <xdr:col>7</xdr:col>
                    <xdr:colOff>0</xdr:colOff>
                    <xdr:row>121</xdr:row>
                    <xdr:rowOff>335915</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165100</xdr:rowOff>
                  </from>
                  <to xmlns:xdr="http://schemas.openxmlformats.org/drawingml/2006/spreadsheetDrawing">
                    <xdr:col>6</xdr:col>
                    <xdr:colOff>0</xdr:colOff>
                    <xdr:row>155</xdr:row>
                    <xdr:rowOff>31750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31750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31750</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260350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298450</xdr:rowOff>
                  </from>
                  <to xmlns:xdr="http://schemas.openxmlformats.org/drawingml/2006/spreadsheetDrawing">
                    <xdr:col>6</xdr:col>
                    <xdr:colOff>0</xdr:colOff>
                    <xdr:row>159</xdr:row>
                    <xdr:rowOff>31750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146050</xdr:rowOff>
                  </from>
                  <to xmlns:xdr="http://schemas.openxmlformats.org/drawingml/2006/spreadsheetDrawing">
                    <xdr:col>6</xdr:col>
                    <xdr:colOff>0</xdr:colOff>
                    <xdr:row>160</xdr:row>
                    <xdr:rowOff>31750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146050</xdr:rowOff>
                  </from>
                  <to xmlns:xdr="http://schemas.openxmlformats.org/drawingml/2006/spreadsheetDrawing">
                    <xdr:col>6</xdr:col>
                    <xdr:colOff>0</xdr:colOff>
                    <xdr:row>161</xdr:row>
                    <xdr:rowOff>31750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146050</xdr:rowOff>
                  </from>
                  <to xmlns:xdr="http://schemas.openxmlformats.org/drawingml/2006/spreadsheetDrawing">
                    <xdr:col>6</xdr:col>
                    <xdr:colOff>0</xdr:colOff>
                    <xdr:row>162</xdr:row>
                    <xdr:rowOff>31115</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31115</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31750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146050</xdr:rowOff>
                  </from>
                  <to xmlns:xdr="http://schemas.openxmlformats.org/drawingml/2006/spreadsheetDrawing">
                    <xdr:col>6</xdr:col>
                    <xdr:colOff>0</xdr:colOff>
                    <xdr:row>165</xdr:row>
                    <xdr:rowOff>31115</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31115</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260350</xdr:rowOff>
                  </from>
                  <to xmlns:xdr="http://schemas.openxmlformats.org/drawingml/2006/spreadsheetDrawing">
                    <xdr:col>6</xdr:col>
                    <xdr:colOff>0</xdr:colOff>
                    <xdr:row>167</xdr:row>
                    <xdr:rowOff>31750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146050</xdr:rowOff>
                  </from>
                  <to xmlns:xdr="http://schemas.openxmlformats.org/drawingml/2006/spreadsheetDrawing">
                    <xdr:col>6</xdr:col>
                    <xdr:colOff>0</xdr:colOff>
                    <xdr:row>168</xdr:row>
                    <xdr:rowOff>31750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146050</xdr:rowOff>
                  </from>
                  <to xmlns:xdr="http://schemas.openxmlformats.org/drawingml/2006/spreadsheetDrawing">
                    <xdr:col>6</xdr:col>
                    <xdr:colOff>0</xdr:colOff>
                    <xdr:row>169</xdr:row>
                    <xdr:rowOff>31750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146050</xdr:rowOff>
                  </from>
                  <to xmlns:xdr="http://schemas.openxmlformats.org/drawingml/2006/spreadsheetDrawing">
                    <xdr:col>6</xdr:col>
                    <xdr:colOff>0</xdr:colOff>
                    <xdr:row>170</xdr:row>
                    <xdr:rowOff>31115</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31115</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260350</xdr:rowOff>
                  </from>
                  <to xmlns:xdr="http://schemas.openxmlformats.org/drawingml/2006/spreadsheetDrawing">
                    <xdr:col>6</xdr:col>
                    <xdr:colOff>0</xdr:colOff>
                    <xdr:row>172</xdr:row>
                    <xdr:rowOff>31750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146050</xdr:rowOff>
                  </from>
                  <to xmlns:xdr="http://schemas.openxmlformats.org/drawingml/2006/spreadsheetDrawing">
                    <xdr:col>6</xdr:col>
                    <xdr:colOff>0</xdr:colOff>
                    <xdr:row>173</xdr:row>
                    <xdr:rowOff>31750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146050</xdr:rowOff>
                  </from>
                  <to xmlns:xdr="http://schemas.openxmlformats.org/drawingml/2006/spreadsheetDrawing">
                    <xdr:col>6</xdr:col>
                    <xdr:colOff>0</xdr:colOff>
                    <xdr:row>174</xdr:row>
                    <xdr:rowOff>31750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146050</xdr:rowOff>
                  </from>
                  <to xmlns:xdr="http://schemas.openxmlformats.org/drawingml/2006/spreadsheetDrawing">
                    <xdr:col>6</xdr:col>
                    <xdr:colOff>0</xdr:colOff>
                    <xdr:row>174</xdr:row>
                    <xdr:rowOff>31750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146050</xdr:rowOff>
                  </from>
                  <to xmlns:xdr="http://schemas.openxmlformats.org/drawingml/2006/spreadsheetDrawing">
                    <xdr:col>6</xdr:col>
                    <xdr:colOff>0</xdr:colOff>
                    <xdr:row>175</xdr:row>
                    <xdr:rowOff>31750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146050</xdr:rowOff>
                  </from>
                  <to xmlns:xdr="http://schemas.openxmlformats.org/drawingml/2006/spreadsheetDrawing">
                    <xdr:col>6</xdr:col>
                    <xdr:colOff>0</xdr:colOff>
                    <xdr:row>176</xdr:row>
                    <xdr:rowOff>31750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146050</xdr:rowOff>
                  </from>
                  <to xmlns:xdr="http://schemas.openxmlformats.org/drawingml/2006/spreadsheetDrawing">
                    <xdr:col>6</xdr:col>
                    <xdr:colOff>0</xdr:colOff>
                    <xdr:row>177</xdr:row>
                    <xdr:rowOff>31750</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196215</xdr:colOff>
                    <xdr:row>180</xdr:row>
                    <xdr:rowOff>50800</xdr:rowOff>
                  </from>
                  <to xmlns:xdr="http://schemas.openxmlformats.org/drawingml/2006/spreadsheetDrawing">
                    <xdr:col>6</xdr:col>
                    <xdr:colOff>12700</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196215</xdr:colOff>
                    <xdr:row>181</xdr:row>
                    <xdr:rowOff>13335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12700</xdr:colOff>
                    <xdr:row>186</xdr:row>
                    <xdr:rowOff>50800</xdr:rowOff>
                  </from>
                  <to xmlns:xdr="http://schemas.openxmlformats.org/drawingml/2006/spreadsheetDrawing">
                    <xdr:col>1</xdr:col>
                    <xdr:colOff>222250</xdr:colOff>
                    <xdr:row>186</xdr:row>
                    <xdr:rowOff>260350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12700</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12700</xdr:colOff>
                    <xdr:row>188</xdr:row>
                    <xdr:rowOff>108585</xdr:rowOff>
                  </from>
                  <to xmlns:xdr="http://schemas.openxmlformats.org/drawingml/2006/spreadsheetDrawing">
                    <xdr:col>1</xdr:col>
                    <xdr:colOff>222250</xdr:colOff>
                    <xdr:row>188</xdr:row>
                    <xdr:rowOff>335915</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12700</xdr:colOff>
                    <xdr:row>189</xdr:row>
                    <xdr:rowOff>18415</xdr:rowOff>
                  </from>
                  <to xmlns:xdr="http://schemas.openxmlformats.org/drawingml/2006/spreadsheetDrawing">
                    <xdr:col>1</xdr:col>
                    <xdr:colOff>222250</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12700</xdr:colOff>
                    <xdr:row>190</xdr:row>
                    <xdr:rowOff>18415</xdr:rowOff>
                  </from>
                  <to xmlns:xdr="http://schemas.openxmlformats.org/drawingml/2006/spreadsheetDrawing">
                    <xdr:col>1</xdr:col>
                    <xdr:colOff>222250</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12700</xdr:colOff>
                    <xdr:row>190</xdr:row>
                    <xdr:rowOff>266065</xdr:rowOff>
                  </from>
                  <to xmlns:xdr="http://schemas.openxmlformats.org/drawingml/2006/spreadsheetDrawing">
                    <xdr:col>1</xdr:col>
                    <xdr:colOff>222250</xdr:colOff>
                    <xdr:row>192</xdr:row>
                    <xdr:rowOff>31750</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88900</xdr:colOff>
                    <xdr:row>74</xdr:row>
                    <xdr:rowOff>31115</xdr:rowOff>
                  </from>
                  <to xmlns:xdr="http://schemas.openxmlformats.org/drawingml/2006/spreadsheetDrawing">
                    <xdr:col>3</xdr:col>
                    <xdr:colOff>107950</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222250</xdr:colOff>
                    <xdr:row>134</xdr:row>
                    <xdr:rowOff>146050</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222250</xdr:colOff>
                    <xdr:row>135</xdr:row>
                    <xdr:rowOff>165100</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222250</xdr:colOff>
                    <xdr:row>137</xdr:row>
                    <xdr:rowOff>31750</xdr:rowOff>
                  </from>
                  <to xmlns:xdr="http://schemas.openxmlformats.org/drawingml/2006/spreadsheetDrawing">
                    <xdr:col>2</xdr:col>
                    <xdr:colOff>171450</xdr:colOff>
                    <xdr:row>137</xdr:row>
                    <xdr:rowOff>317500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222250</xdr:colOff>
                    <xdr:row>137</xdr:row>
                    <xdr:rowOff>298450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5"/>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2404</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2"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2"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2"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2"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2"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2" ht="6" customHeight="1">
      <c r="BX54" s="972"/>
    </row>
    <row r="55" spans="2:82" ht="18" customHeight="1"/>
    <row r="56" spans="2:82"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2"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H57" s="967"/>
      <c r="BJ57" s="967"/>
      <c r="BK57" s="967"/>
      <c r="BL57" s="967"/>
      <c r="BM57" s="967"/>
      <c r="BN57" s="967"/>
      <c r="BO57" s="967"/>
      <c r="BP57" s="967"/>
      <c r="BQ57" s="967"/>
      <c r="BR57" s="967"/>
      <c r="BS57" s="967"/>
      <c r="BT57" s="967"/>
      <c r="BU57" s="967"/>
      <c r="BV57" s="967"/>
      <c r="BW57" s="967"/>
      <c r="BX57" s="967"/>
      <c r="BZ57" s="979"/>
    </row>
    <row r="58" spans="2:82"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H58" s="967"/>
      <c r="BJ58" s="967"/>
      <c r="BK58" s="967"/>
      <c r="BL58" s="967"/>
      <c r="BM58" s="967"/>
      <c r="BN58" s="967"/>
      <c r="BO58" s="967"/>
      <c r="BP58" s="967"/>
      <c r="BQ58" s="967"/>
      <c r="BR58" s="967"/>
      <c r="BS58" s="967"/>
      <c r="BT58" s="967"/>
      <c r="BU58" s="967"/>
      <c r="BV58" s="967"/>
      <c r="BW58" s="967"/>
      <c r="BX58" s="967"/>
      <c r="BZ58" s="979"/>
    </row>
    <row r="59" spans="2:82"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H59" s="967"/>
      <c r="BJ59" s="967"/>
      <c r="BK59" s="967"/>
      <c r="BL59" s="967"/>
      <c r="BM59" s="967"/>
      <c r="BN59" s="967"/>
      <c r="BO59" s="967"/>
      <c r="BP59" s="967"/>
      <c r="BQ59" s="967"/>
      <c r="BR59" s="967"/>
      <c r="BS59" s="967"/>
      <c r="BT59" s="967"/>
      <c r="BU59" s="967"/>
      <c r="BV59" s="967"/>
      <c r="BW59" s="967"/>
      <c r="BX59" s="967"/>
      <c r="BZ59" s="979"/>
    </row>
    <row r="60" spans="2:82"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H60" s="967"/>
      <c r="BJ60" s="967"/>
      <c r="BK60" s="967"/>
      <c r="BL60" s="967"/>
      <c r="BM60" s="967"/>
      <c r="BN60" s="967"/>
      <c r="BO60" s="967"/>
      <c r="BP60" s="967"/>
      <c r="BQ60" s="967"/>
      <c r="BR60" s="967"/>
      <c r="BS60" s="967"/>
      <c r="BT60" s="967"/>
      <c r="BU60" s="967"/>
      <c r="BV60" s="967"/>
      <c r="BW60" s="967"/>
      <c r="BX60" s="967"/>
      <c r="BZ60" s="979"/>
    </row>
    <row r="61" spans="2:82"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H61" s="967"/>
      <c r="BJ61" s="967"/>
      <c r="BK61" s="967"/>
      <c r="BL61" s="967"/>
      <c r="BM61" s="967"/>
      <c r="BN61" s="967"/>
      <c r="BO61" s="967"/>
      <c r="BP61" s="967"/>
      <c r="BQ61" s="967"/>
      <c r="BR61" s="967"/>
      <c r="BS61" s="967"/>
      <c r="BT61" s="967"/>
      <c r="BU61" s="967"/>
      <c r="BV61" s="967"/>
      <c r="BW61" s="967"/>
      <c r="BX61" s="967"/>
      <c r="BZ61" s="979"/>
    </row>
    <row r="62" spans="2:82"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H62" s="967"/>
      <c r="BJ62" s="967"/>
      <c r="BK62" s="967"/>
      <c r="BL62" s="967"/>
      <c r="BM62" s="967"/>
      <c r="BN62" s="967"/>
      <c r="BO62" s="967"/>
      <c r="BP62" s="967"/>
      <c r="BQ62" s="967"/>
      <c r="BR62" s="967"/>
      <c r="BS62" s="967"/>
      <c r="BT62" s="967"/>
      <c r="BU62" s="967"/>
      <c r="BV62" s="967"/>
      <c r="BW62" s="967"/>
      <c r="BX62" s="967"/>
      <c r="BZ62" s="979"/>
    </row>
    <row r="63" spans="2:82"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H63" s="967"/>
      <c r="BJ63" s="967"/>
      <c r="BK63" s="967"/>
      <c r="BL63" s="967"/>
      <c r="BM63" s="967"/>
      <c r="BN63" s="967"/>
      <c r="BO63" s="967"/>
      <c r="BP63" s="967"/>
      <c r="BQ63" s="967"/>
      <c r="BR63" s="967"/>
      <c r="BS63" s="967"/>
      <c r="BT63" s="967"/>
      <c r="BU63" s="967"/>
      <c r="BV63" s="967"/>
      <c r="BW63" s="967"/>
      <c r="BX63" s="967"/>
      <c r="BZ63" s="979"/>
    </row>
    <row r="64" spans="2:82" ht="16" customHeight="1">
      <c r="BH64" s="858"/>
      <c r="BI64" s="858"/>
      <c r="BJ64" s="858"/>
      <c r="BK64" s="858"/>
      <c r="BL64" s="858"/>
      <c r="BM64" s="858"/>
      <c r="BN64" s="858"/>
      <c r="BO64" s="858"/>
      <c r="BP64" s="858"/>
      <c r="BQ64" s="858"/>
      <c r="BR64" s="858"/>
      <c r="BS64" s="858"/>
      <c r="BT64" s="858"/>
      <c r="BU64" s="858"/>
      <c r="BV64" s="858"/>
      <c r="BW64" s="858"/>
      <c r="BX64" s="858"/>
    </row>
    <row r="65" spans="20:63" ht="16" customHeight="1">
      <c r="BK65" s="858"/>
    </row>
    <row r="66" spans="20:63" ht="16" customHeight="1"/>
    <row r="67" spans="20:63" ht="16" customHeight="1">
      <c r="T67" s="708">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Y5" sqref="Y5:AD5"/>
    </sheetView>
  </sheetViews>
  <sheetFormatPr defaultColWidth="9" defaultRowHeight="13.5"/>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33203125"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2111</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8"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8"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8"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8"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8"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8" ht="6" customHeight="1">
      <c r="BX54" s="972"/>
    </row>
    <row r="55" spans="2:88" ht="18" customHeight="1"/>
    <row r="56" spans="2:88"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8"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P57" s="967"/>
      <c r="BR57" s="967"/>
      <c r="BS57" s="967"/>
      <c r="BT57" s="967"/>
      <c r="BU57" s="967"/>
      <c r="BV57" s="967"/>
      <c r="BW57" s="967"/>
      <c r="BX57" s="967"/>
      <c r="BY57" s="967"/>
      <c r="BZ57" s="967"/>
      <c r="CA57" s="967"/>
      <c r="CB57" s="967"/>
      <c r="CC57" s="967"/>
      <c r="CD57" s="967"/>
      <c r="CE57" s="967"/>
      <c r="CF57" s="967"/>
      <c r="CH57" s="979"/>
    </row>
    <row r="58" spans="2:88"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P58" s="967"/>
      <c r="BR58" s="967"/>
      <c r="BS58" s="967"/>
      <c r="BT58" s="967"/>
      <c r="BU58" s="967"/>
      <c r="BV58" s="967"/>
      <c r="BW58" s="967"/>
      <c r="BX58" s="967"/>
      <c r="BY58" s="967"/>
      <c r="BZ58" s="967"/>
      <c r="CA58" s="967"/>
      <c r="CB58" s="967"/>
      <c r="CC58" s="967"/>
      <c r="CD58" s="967"/>
      <c r="CE58" s="967"/>
      <c r="CF58" s="967"/>
      <c r="CH58" s="979"/>
    </row>
    <row r="59" spans="2:88"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P59" s="967"/>
      <c r="BR59" s="967"/>
      <c r="BS59" s="967"/>
      <c r="BT59" s="967"/>
      <c r="BU59" s="967"/>
      <c r="BV59" s="967"/>
      <c r="BW59" s="967"/>
      <c r="BX59" s="967"/>
      <c r="BY59" s="967"/>
      <c r="BZ59" s="967"/>
      <c r="CA59" s="967"/>
      <c r="CB59" s="967"/>
      <c r="CC59" s="967"/>
      <c r="CD59" s="967"/>
      <c r="CE59" s="967"/>
      <c r="CF59" s="967"/>
      <c r="CH59" s="979"/>
    </row>
    <row r="60" spans="2:88"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P60" s="967"/>
      <c r="BR60" s="967"/>
      <c r="BS60" s="967"/>
      <c r="BT60" s="967"/>
      <c r="BU60" s="967"/>
      <c r="BV60" s="967"/>
      <c r="BW60" s="967"/>
      <c r="BX60" s="967"/>
      <c r="BY60" s="967"/>
      <c r="BZ60" s="967"/>
      <c r="CA60" s="967"/>
      <c r="CB60" s="967"/>
      <c r="CC60" s="967"/>
      <c r="CD60" s="967"/>
      <c r="CE60" s="967"/>
      <c r="CF60" s="967"/>
      <c r="CH60" s="979"/>
    </row>
    <row r="61" spans="2:88"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P61" s="967"/>
      <c r="BR61" s="967"/>
      <c r="BS61" s="967"/>
      <c r="BT61" s="967"/>
      <c r="BU61" s="967"/>
      <c r="BV61" s="967"/>
      <c r="BW61" s="967"/>
      <c r="BX61" s="967"/>
      <c r="BY61" s="967"/>
      <c r="BZ61" s="967"/>
      <c r="CA61" s="967"/>
      <c r="CB61" s="967"/>
      <c r="CC61" s="967"/>
      <c r="CD61" s="967"/>
      <c r="CE61" s="967"/>
      <c r="CF61" s="967"/>
      <c r="CH61" s="979"/>
    </row>
    <row r="62" spans="2:88"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P62" s="967"/>
      <c r="BR62" s="967"/>
      <c r="BS62" s="967"/>
      <c r="BT62" s="967"/>
      <c r="BU62" s="967"/>
      <c r="BV62" s="967"/>
      <c r="BW62" s="967"/>
      <c r="BX62" s="967"/>
      <c r="BY62" s="967"/>
      <c r="BZ62" s="967"/>
      <c r="CA62" s="967"/>
      <c r="CB62" s="967"/>
      <c r="CC62" s="967"/>
      <c r="CD62" s="967"/>
      <c r="CE62" s="967"/>
      <c r="CF62" s="967"/>
      <c r="CH62" s="979"/>
    </row>
    <row r="63" spans="2:88"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P63" s="967"/>
      <c r="BR63" s="967"/>
      <c r="BS63" s="967"/>
      <c r="BT63" s="967"/>
      <c r="BU63" s="967"/>
      <c r="BV63" s="967"/>
      <c r="BW63" s="967"/>
      <c r="BX63" s="967"/>
      <c r="BY63" s="967"/>
      <c r="BZ63" s="967"/>
      <c r="CA63" s="967"/>
      <c r="CB63" s="967"/>
      <c r="CC63" s="967"/>
      <c r="CD63" s="967"/>
      <c r="CE63" s="967"/>
      <c r="CF63" s="967"/>
      <c r="CH63" s="979"/>
    </row>
    <row r="64" spans="2:88" ht="16" customHeight="1">
      <c r="BD64" s="711"/>
      <c r="BE64" s="711"/>
      <c r="BF64" s="986"/>
      <c r="BT64" s="858"/>
      <c r="BU64" s="858"/>
      <c r="BV64" s="858"/>
      <c r="BW64" s="858"/>
      <c r="BX64" s="858"/>
      <c r="BY64" s="858"/>
      <c r="BZ64" s="858"/>
      <c r="CA64" s="858"/>
      <c r="CB64" s="858"/>
      <c r="CC64" s="858"/>
      <c r="CD64" s="858"/>
      <c r="CE64" s="858"/>
      <c r="CF64" s="858"/>
      <c r="CG64" s="858"/>
      <c r="CH64" s="858"/>
      <c r="CI64" s="858"/>
      <c r="CJ64" s="858"/>
    </row>
    <row r="65" spans="20:71" ht="16" customHeight="1">
      <c r="BS65" s="858"/>
    </row>
    <row r="66" spans="20:71" ht="16" customHeight="1"/>
    <row r="67" spans="20:71" ht="16" customHeight="1">
      <c r="T67" s="708">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107950</xdr:colOff>
                    <xdr:row>19</xdr:row>
                    <xdr:rowOff>114300</xdr:rowOff>
                  </from>
                  <to xmlns:xdr="http://schemas.openxmlformats.org/drawingml/2006/spreadsheetDrawing">
                    <xdr:col>29</xdr:col>
                    <xdr:colOff>88900</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31750</xdr:colOff>
                    <xdr:row>34</xdr:row>
                    <xdr:rowOff>127000</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12700</xdr:rowOff>
                  </from>
                  <to xmlns:xdr="http://schemas.openxmlformats.org/drawingml/2006/spreadsheetDrawing">
                    <xdr:col>38</xdr:col>
                    <xdr:colOff>88900</xdr:colOff>
                    <xdr:row>38</xdr:row>
                    <xdr:rowOff>88900</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42</xdr:row>
                    <xdr:rowOff>88900</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69850</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127000</xdr:rowOff>
                  </from>
                  <to xmlns:xdr="http://schemas.openxmlformats.org/drawingml/2006/spreadsheetDrawing">
                    <xdr:col>30</xdr:col>
                    <xdr:colOff>50800</xdr:colOff>
                    <xdr:row>23</xdr:row>
                    <xdr:rowOff>88900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50800</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21590</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topLeftCell="AK1" zoomScale="80" zoomScaleNormal="80" zoomScaleSheetLayoutView="85" workbookViewId="0"/>
  </sheetViews>
  <sheetFormatPr defaultColWidth="9" defaultRowHeight="18.75"/>
  <cols>
    <col min="1" max="1" width="42.75" style="987" customWidth="1"/>
    <col min="2" max="28" width="6.75" style="987" customWidth="1"/>
    <col min="29" max="29" width="12" style="987" customWidth="1"/>
    <col min="30" max="30" width="8" style="987" customWidth="1"/>
    <col min="31" max="31" width="46.33203125" style="987" customWidth="1"/>
    <col min="32" max="32" width="26.83203125" style="987" customWidth="1"/>
    <col min="33" max="33" width="29.5" style="987" bestFit="1" customWidth="1"/>
    <col min="34" max="34" width="50.58203125" style="987" customWidth="1"/>
    <col min="35" max="35" width="9.08203125" style="987" customWidth="1"/>
    <col min="36" max="36" width="38.33203125" style="987" customWidth="1"/>
    <col min="37" max="37" width="38.58203125" style="987" customWidth="1"/>
    <col min="38" max="38" width="9" style="987"/>
    <col min="39" max="39" width="16.75" style="987" customWidth="1"/>
    <col min="40" max="44" width="9" style="987"/>
    <col min="45" max="45" width="48.5" style="987" customWidth="1"/>
    <col min="46" max="46" width="104.33203125" style="987" customWidth="1"/>
    <col min="47" max="16384" width="9" style="987"/>
  </cols>
  <sheetData>
    <row r="1" spans="1:46" ht="19.5">
      <c r="A1" s="988" t="s">
        <v>680</v>
      </c>
      <c r="B1" s="988"/>
      <c r="C1" s="988"/>
      <c r="D1" s="988"/>
      <c r="E1" s="988"/>
      <c r="AD1" s="1048"/>
      <c r="AE1" s="988" t="s">
        <v>1242</v>
      </c>
      <c r="AJ1" s="987" t="s">
        <v>683</v>
      </c>
      <c r="AM1" s="987" t="s">
        <v>690</v>
      </c>
      <c r="AO1" s="1079" t="s">
        <v>552</v>
      </c>
      <c r="AQ1" s="988" t="s">
        <v>693</v>
      </c>
    </row>
    <row r="2" spans="1:46" ht="36.75" customHeight="1">
      <c r="A2" s="989" t="s">
        <v>701</v>
      </c>
      <c r="B2" s="996" t="s">
        <v>706</v>
      </c>
      <c r="C2" s="1003"/>
      <c r="D2" s="1003"/>
      <c r="E2" s="1014"/>
      <c r="F2" s="1022" t="s">
        <v>708</v>
      </c>
      <c r="G2" s="1024"/>
      <c r="H2" s="1031"/>
      <c r="I2" s="989" t="s">
        <v>710</v>
      </c>
      <c r="J2" s="1039"/>
      <c r="K2" s="1042" t="s">
        <v>717</v>
      </c>
      <c r="L2" s="1049"/>
      <c r="M2" s="1049"/>
      <c r="N2" s="1049"/>
      <c r="O2" s="1049"/>
      <c r="P2" s="1049"/>
      <c r="Q2" s="1049"/>
      <c r="R2" s="1049"/>
      <c r="S2" s="1049"/>
      <c r="T2" s="1049"/>
      <c r="U2" s="1049"/>
      <c r="V2" s="1049"/>
      <c r="W2" s="1049"/>
      <c r="X2" s="1049"/>
      <c r="Y2" s="1049"/>
      <c r="Z2" s="1049"/>
      <c r="AA2" s="1049"/>
      <c r="AB2" s="1055"/>
      <c r="AC2" s="1061" t="s">
        <v>687</v>
      </c>
      <c r="AD2" s="1048"/>
      <c r="AE2" s="989" t="s">
        <v>701</v>
      </c>
      <c r="AF2" s="989" t="s">
        <v>1490</v>
      </c>
      <c r="AG2" s="1068"/>
      <c r="AH2" s="1039"/>
      <c r="AJ2" s="995" t="s">
        <v>727</v>
      </c>
      <c r="AK2" s="1073" t="s">
        <v>727</v>
      </c>
      <c r="AM2" s="1076" t="s">
        <v>576</v>
      </c>
      <c r="AO2" s="1076" t="s">
        <v>71</v>
      </c>
      <c r="AQ2" s="1080" t="s">
        <v>730</v>
      </c>
      <c r="AS2" s="1083" t="s">
        <v>701</v>
      </c>
      <c r="AT2" s="1089" t="s">
        <v>724</v>
      </c>
    </row>
    <row r="3" spans="1:46" ht="51.75" customHeight="1">
      <c r="A3" s="990"/>
      <c r="B3" s="997" t="s">
        <v>735</v>
      </c>
      <c r="C3" s="1004"/>
      <c r="D3" s="1004"/>
      <c r="E3" s="1015"/>
      <c r="F3" s="997" t="s">
        <v>740</v>
      </c>
      <c r="G3" s="1004"/>
      <c r="H3" s="1015"/>
      <c r="I3" s="991"/>
      <c r="J3" s="1040"/>
      <c r="K3" s="1043" t="s">
        <v>744</v>
      </c>
      <c r="L3" s="1050"/>
      <c r="M3" s="1050"/>
      <c r="N3" s="1050"/>
      <c r="O3" s="1050"/>
      <c r="P3" s="1050"/>
      <c r="Q3" s="1050"/>
      <c r="R3" s="1050"/>
      <c r="S3" s="1050"/>
      <c r="T3" s="1050"/>
      <c r="U3" s="1050"/>
      <c r="V3" s="1050"/>
      <c r="W3" s="1050"/>
      <c r="X3" s="1050"/>
      <c r="Y3" s="1050"/>
      <c r="Z3" s="1050"/>
      <c r="AA3" s="1050"/>
      <c r="AB3" s="1056"/>
      <c r="AC3" s="1062"/>
      <c r="AD3" s="1048"/>
      <c r="AE3" s="990"/>
      <c r="AF3" s="990"/>
      <c r="AG3" s="1048"/>
      <c r="AH3" s="1070"/>
      <c r="AJ3" s="993" t="s">
        <v>197</v>
      </c>
      <c r="AK3" s="1074" t="s">
        <v>197</v>
      </c>
      <c r="AM3" s="1077"/>
      <c r="AO3" s="1077"/>
      <c r="AQ3" s="1081" t="s">
        <v>89</v>
      </c>
      <c r="AS3" s="1084"/>
      <c r="AT3" s="1090"/>
    </row>
    <row r="4" spans="1:46" ht="41.25" customHeight="1">
      <c r="A4" s="991"/>
      <c r="B4" s="998" t="s">
        <v>25</v>
      </c>
      <c r="C4" s="1005" t="s">
        <v>748</v>
      </c>
      <c r="D4" s="1005" t="s">
        <v>751</v>
      </c>
      <c r="E4" s="1016" t="s">
        <v>681</v>
      </c>
      <c r="F4" s="998" t="s">
        <v>439</v>
      </c>
      <c r="G4" s="1025" t="s">
        <v>35</v>
      </c>
      <c r="H4" s="1032" t="s">
        <v>56</v>
      </c>
      <c r="I4" s="1033" t="s">
        <v>60</v>
      </c>
      <c r="J4" s="1032" t="s">
        <v>46</v>
      </c>
      <c r="K4" s="1016" t="s">
        <v>409</v>
      </c>
      <c r="L4" s="1005" t="s">
        <v>296</v>
      </c>
      <c r="M4" s="1005" t="s">
        <v>286</v>
      </c>
      <c r="N4" s="1005" t="s">
        <v>754</v>
      </c>
      <c r="O4" s="1005" t="s">
        <v>1895</v>
      </c>
      <c r="P4" s="1005" t="s">
        <v>2269</v>
      </c>
      <c r="Q4" s="1005" t="s">
        <v>2270</v>
      </c>
      <c r="R4" s="1005" t="s">
        <v>2271</v>
      </c>
      <c r="S4" s="1005" t="s">
        <v>237</v>
      </c>
      <c r="T4" s="1005" t="s">
        <v>2011</v>
      </c>
      <c r="U4" s="1005" t="s">
        <v>2272</v>
      </c>
      <c r="V4" s="1005" t="s">
        <v>1749</v>
      </c>
      <c r="W4" s="1005" t="s">
        <v>2273</v>
      </c>
      <c r="X4" s="1005" t="s">
        <v>1259</v>
      </c>
      <c r="Y4" s="1005" t="s">
        <v>2274</v>
      </c>
      <c r="Z4" s="1005" t="s">
        <v>1061</v>
      </c>
      <c r="AA4" s="1005" t="s">
        <v>2275</v>
      </c>
      <c r="AB4" s="1032" t="s">
        <v>2276</v>
      </c>
      <c r="AC4" s="1063"/>
      <c r="AD4" s="1048"/>
      <c r="AE4" s="991"/>
      <c r="AF4" s="990"/>
      <c r="AG4" s="1048"/>
      <c r="AH4" s="1070"/>
      <c r="AJ4" s="993" t="s">
        <v>758</v>
      </c>
      <c r="AK4" s="1074" t="s">
        <v>758</v>
      </c>
      <c r="AQ4" s="1081" t="s">
        <v>752</v>
      </c>
      <c r="AS4" s="1085"/>
      <c r="AT4" s="1091"/>
    </row>
    <row r="5" spans="1:46">
      <c r="A5" s="992" t="s">
        <v>727</v>
      </c>
      <c r="B5" s="999">
        <v>0.13700000000000001</v>
      </c>
      <c r="C5" s="1006">
        <v>0.1</v>
      </c>
      <c r="D5" s="1010">
        <v>5.5e-002</v>
      </c>
      <c r="E5" s="1017">
        <v>0</v>
      </c>
      <c r="F5" s="999">
        <v>6.3e-002</v>
      </c>
      <c r="G5" s="1026">
        <v>4.2000000000000003e-002</v>
      </c>
      <c r="H5" s="1017">
        <v>0</v>
      </c>
      <c r="I5" s="1034">
        <v>2.4e-002</v>
      </c>
      <c r="J5" s="1017">
        <v>0</v>
      </c>
      <c r="K5" s="1044">
        <v>0.245</v>
      </c>
      <c r="L5" s="1051">
        <v>0.224</v>
      </c>
      <c r="M5" s="1051">
        <v>0.182</v>
      </c>
      <c r="N5" s="1051">
        <v>0.14499999999999999</v>
      </c>
      <c r="O5" s="1051">
        <v>0.221</v>
      </c>
      <c r="P5" s="1051">
        <v>0.20799999999999999</v>
      </c>
      <c r="Q5" s="1051">
        <v>0.2</v>
      </c>
      <c r="R5" s="1051">
        <v>0.187</v>
      </c>
      <c r="S5" s="1051">
        <v>0.184</v>
      </c>
      <c r="T5" s="1051">
        <v>0.16300000000000001</v>
      </c>
      <c r="U5" s="1051">
        <v>0.16299999999999998</v>
      </c>
      <c r="V5" s="1051">
        <v>0.158</v>
      </c>
      <c r="W5" s="1051">
        <v>0.14199999999999999</v>
      </c>
      <c r="X5" s="1051">
        <v>0.13899999999999998</v>
      </c>
      <c r="Y5" s="1051">
        <v>0.12100000000000001</v>
      </c>
      <c r="Z5" s="1051">
        <v>0.11800000000000001</v>
      </c>
      <c r="AA5" s="1051">
        <v>0.1</v>
      </c>
      <c r="AB5" s="1057">
        <v>7.5999999999999998e-002</v>
      </c>
      <c r="AC5" s="1057">
        <v>2.1000000000000001e-002</v>
      </c>
      <c r="AD5" s="1048"/>
      <c r="AE5" s="992" t="s">
        <v>727</v>
      </c>
      <c r="AF5" s="1002" t="s">
        <v>2220</v>
      </c>
      <c r="AG5" s="1009" t="s">
        <v>2327</v>
      </c>
      <c r="AH5" s="1071"/>
      <c r="AJ5" s="993" t="s">
        <v>615</v>
      </c>
      <c r="AK5" s="1074" t="s">
        <v>461</v>
      </c>
      <c r="AM5" s="1076" t="s">
        <v>576</v>
      </c>
      <c r="AQ5" s="1081" t="s">
        <v>381</v>
      </c>
      <c r="AS5" s="1086" t="s">
        <v>727</v>
      </c>
      <c r="AT5" s="1092" t="s">
        <v>2248</v>
      </c>
    </row>
    <row r="6" spans="1:46" ht="19.5">
      <c r="A6" s="993" t="s">
        <v>197</v>
      </c>
      <c r="B6" s="1000">
        <v>0.13700000000000001</v>
      </c>
      <c r="C6" s="1007">
        <v>0.1</v>
      </c>
      <c r="D6" s="1011">
        <v>5.5e-002</v>
      </c>
      <c r="E6" s="1018">
        <v>0</v>
      </c>
      <c r="F6" s="1000">
        <v>6.3e-002</v>
      </c>
      <c r="G6" s="1027">
        <v>4.2000000000000003e-002</v>
      </c>
      <c r="H6" s="1018">
        <v>0</v>
      </c>
      <c r="I6" s="1035">
        <v>2.4e-002</v>
      </c>
      <c r="J6" s="1017">
        <v>0</v>
      </c>
      <c r="K6" s="1045">
        <v>0.245</v>
      </c>
      <c r="L6" s="1052">
        <v>0.224</v>
      </c>
      <c r="M6" s="1052">
        <v>0.182</v>
      </c>
      <c r="N6" s="1052">
        <v>0.14499999999999999</v>
      </c>
      <c r="O6" s="1052">
        <v>0.221</v>
      </c>
      <c r="P6" s="1052">
        <v>0.20799999999999999</v>
      </c>
      <c r="Q6" s="1052">
        <v>0.2</v>
      </c>
      <c r="R6" s="1052">
        <v>0.187</v>
      </c>
      <c r="S6" s="1052">
        <v>0.184</v>
      </c>
      <c r="T6" s="1052">
        <v>0.16300000000000001</v>
      </c>
      <c r="U6" s="1052">
        <v>0.16299999999999998</v>
      </c>
      <c r="V6" s="1052">
        <v>0.158</v>
      </c>
      <c r="W6" s="1052">
        <v>0.14199999999999999</v>
      </c>
      <c r="X6" s="1052">
        <v>0.13899999999999998</v>
      </c>
      <c r="Y6" s="1052">
        <v>0.12100000000000001</v>
      </c>
      <c r="Z6" s="1052">
        <v>0.11800000000000001</v>
      </c>
      <c r="AA6" s="1052">
        <v>0.1</v>
      </c>
      <c r="AB6" s="1058">
        <v>7.5999999999999998e-002</v>
      </c>
      <c r="AC6" s="1058">
        <v>2.1000000000000001e-002</v>
      </c>
      <c r="AD6" s="1048"/>
      <c r="AE6" s="993" t="s">
        <v>197</v>
      </c>
      <c r="AF6" s="1000" t="s">
        <v>2328</v>
      </c>
      <c r="AG6" s="1007" t="s">
        <v>368</v>
      </c>
      <c r="AH6" s="1072"/>
      <c r="AJ6" s="993" t="s">
        <v>762</v>
      </c>
      <c r="AK6" s="1074" t="s">
        <v>762</v>
      </c>
      <c r="AM6" s="1078" t="s">
        <v>767</v>
      </c>
      <c r="AQ6" s="1082"/>
      <c r="AS6" s="1087" t="s">
        <v>197</v>
      </c>
      <c r="AT6" s="1093" t="s">
        <v>2249</v>
      </c>
    </row>
    <row r="7" spans="1:46" ht="19.5">
      <c r="A7" s="993" t="s">
        <v>758</v>
      </c>
      <c r="B7" s="1000">
        <v>0.13700000000000001</v>
      </c>
      <c r="C7" s="1007">
        <v>0.1</v>
      </c>
      <c r="D7" s="1011">
        <v>5.5e-002</v>
      </c>
      <c r="E7" s="1018">
        <v>0</v>
      </c>
      <c r="F7" s="1000">
        <v>6.3e-002</v>
      </c>
      <c r="G7" s="1027">
        <v>4.2000000000000003e-002</v>
      </c>
      <c r="H7" s="1018">
        <v>0</v>
      </c>
      <c r="I7" s="1035">
        <v>2.4e-002</v>
      </c>
      <c r="J7" s="1017">
        <v>0</v>
      </c>
      <c r="K7" s="1045">
        <v>0.245</v>
      </c>
      <c r="L7" s="1052">
        <v>0.224</v>
      </c>
      <c r="M7" s="1052">
        <v>0.182</v>
      </c>
      <c r="N7" s="1052">
        <v>0.14499999999999999</v>
      </c>
      <c r="O7" s="1052">
        <v>0.221</v>
      </c>
      <c r="P7" s="1052">
        <v>0.20799999999999999</v>
      </c>
      <c r="Q7" s="1052">
        <v>0.2</v>
      </c>
      <c r="R7" s="1052">
        <v>0.187</v>
      </c>
      <c r="S7" s="1052">
        <v>0.184</v>
      </c>
      <c r="T7" s="1052">
        <v>0.16300000000000001</v>
      </c>
      <c r="U7" s="1052">
        <v>0.16299999999999998</v>
      </c>
      <c r="V7" s="1052">
        <v>0.158</v>
      </c>
      <c r="W7" s="1052">
        <v>0.14199999999999999</v>
      </c>
      <c r="X7" s="1052">
        <v>0.13899999999999998</v>
      </c>
      <c r="Y7" s="1052">
        <v>0.12100000000000001</v>
      </c>
      <c r="Z7" s="1052">
        <v>0.11800000000000001</v>
      </c>
      <c r="AA7" s="1052">
        <v>0.1</v>
      </c>
      <c r="AB7" s="1058">
        <v>7.5999999999999998e-002</v>
      </c>
      <c r="AC7" s="1058">
        <v>2.1000000000000001e-002</v>
      </c>
      <c r="AD7" s="1048"/>
      <c r="AE7" s="993" t="s">
        <v>758</v>
      </c>
      <c r="AF7" s="1000" t="s">
        <v>2328</v>
      </c>
      <c r="AG7" s="1007" t="s">
        <v>368</v>
      </c>
      <c r="AH7" s="1072"/>
      <c r="AJ7" s="993" t="s">
        <v>705</v>
      </c>
      <c r="AK7" s="1074" t="s">
        <v>705</v>
      </c>
      <c r="AM7" s="1077"/>
      <c r="AS7" s="1087" t="s">
        <v>758</v>
      </c>
      <c r="AT7" s="1093" t="s">
        <v>2249</v>
      </c>
    </row>
    <row r="8" spans="1:46">
      <c r="A8" s="993" t="s">
        <v>615</v>
      </c>
      <c r="B8" s="1000">
        <v>5.8000000000000003e-002</v>
      </c>
      <c r="C8" s="1007">
        <v>4.2000000000000003e-002</v>
      </c>
      <c r="D8" s="1011">
        <v>2.3e-002</v>
      </c>
      <c r="E8" s="1018">
        <v>0</v>
      </c>
      <c r="F8" s="1000">
        <v>2.1000000000000001e-002</v>
      </c>
      <c r="G8" s="1027">
        <v>1.4999999999999999e-002</v>
      </c>
      <c r="H8" s="1018">
        <v>0</v>
      </c>
      <c r="I8" s="1035">
        <v>1.0999999999999999e-002</v>
      </c>
      <c r="J8" s="1017">
        <v>0</v>
      </c>
      <c r="K8" s="1045">
        <v>1.e-001</v>
      </c>
      <c r="L8" s="1052">
        <v>9.4e-002</v>
      </c>
      <c r="M8" s="1052">
        <v>7.9000000000000001e-002</v>
      </c>
      <c r="N8" s="1052">
        <v>6.3e-002</v>
      </c>
      <c r="O8" s="1052">
        <v>8.8999999999999996e-002</v>
      </c>
      <c r="P8" s="1052">
        <v>8.3999999999999991e-002</v>
      </c>
      <c r="Q8" s="1052">
        <v>8.3000000000000004e-002</v>
      </c>
      <c r="R8" s="1052">
        <v>7.8e-002</v>
      </c>
      <c r="S8" s="1052">
        <v>7.2999999999999995e-002</v>
      </c>
      <c r="T8" s="1052">
        <v>6.7000000000000004e-002</v>
      </c>
      <c r="U8" s="1052">
        <v>6.4999999999999988e-002</v>
      </c>
      <c r="V8" s="1052">
        <v>6.8000000000000005e-002</v>
      </c>
      <c r="W8" s="1052">
        <v>5.9000000000000004e-002</v>
      </c>
      <c r="X8" s="1052">
        <v>5.3999999999999999e-002</v>
      </c>
      <c r="Y8" s="1052">
        <v>5.2000000000000005e-002</v>
      </c>
      <c r="Z8" s="1052">
        <v>4.8000000000000001e-002</v>
      </c>
      <c r="AA8" s="1052">
        <v>4.4000000000000004e-002</v>
      </c>
      <c r="AB8" s="1058">
        <v>3.3000000000000002e-002</v>
      </c>
      <c r="AC8" s="1058">
        <v>1.e-002</v>
      </c>
      <c r="AD8" s="1048"/>
      <c r="AE8" s="993" t="s">
        <v>615</v>
      </c>
      <c r="AF8" s="1000" t="s">
        <v>2328</v>
      </c>
      <c r="AG8" s="1007" t="s">
        <v>368</v>
      </c>
      <c r="AH8" s="1072"/>
      <c r="AJ8" s="993" t="s">
        <v>770</v>
      </c>
      <c r="AK8" s="1074" t="s">
        <v>772</v>
      </c>
      <c r="AS8" s="1087" t="s">
        <v>615</v>
      </c>
      <c r="AT8" s="1093" t="s">
        <v>2249</v>
      </c>
    </row>
    <row r="9" spans="1:46">
      <c r="A9" s="993" t="s">
        <v>762</v>
      </c>
      <c r="B9" s="1000">
        <v>5.8999999999999997e-002</v>
      </c>
      <c r="C9" s="1007">
        <v>4.2999999999999997e-002</v>
      </c>
      <c r="D9" s="1011">
        <v>2.3e-002</v>
      </c>
      <c r="E9" s="1018">
        <v>0</v>
      </c>
      <c r="F9" s="1000">
        <v>1.2e-002</v>
      </c>
      <c r="G9" s="1027">
        <v>1.e-002</v>
      </c>
      <c r="H9" s="1018">
        <v>0</v>
      </c>
      <c r="I9" s="1035">
        <v>1.0999999999999999e-002</v>
      </c>
      <c r="J9" s="1017">
        <v>0</v>
      </c>
      <c r="K9" s="1045">
        <v>9.1999999999999985e-002</v>
      </c>
      <c r="L9" s="1052">
        <v>8.9999999999999983e-002</v>
      </c>
      <c r="M9" s="1052">
        <v>7.9999999999999988e-002</v>
      </c>
      <c r="N9" s="1052">
        <v>6.3999999999999987e-002</v>
      </c>
      <c r="O9" s="1052">
        <v>8.0999999999999989e-002</v>
      </c>
      <c r="P9" s="1052">
        <v>7.5999999999999984e-002</v>
      </c>
      <c r="Q9" s="1052">
        <v>7.8999999999999987e-002</v>
      </c>
      <c r="R9" s="1052">
        <v>7.3999999999999996e-002</v>
      </c>
      <c r="S9" s="1052">
        <v>6.4999999999999988e-002</v>
      </c>
      <c r="T9" s="1052">
        <v>6.3e-002</v>
      </c>
      <c r="U9" s="1052">
        <v>5.6000000000000001e-002</v>
      </c>
      <c r="V9" s="1052">
        <v>6.8999999999999992e-002</v>
      </c>
      <c r="W9" s="1052">
        <v>5.3999999999999999e-002</v>
      </c>
      <c r="X9" s="1052">
        <v>4.5000000000000005e-002</v>
      </c>
      <c r="Y9" s="1052">
        <v>5.2999999999999999e-002</v>
      </c>
      <c r="Z9" s="1052">
        <v>4.3000000000000003e-002</v>
      </c>
      <c r="AA9" s="1052">
        <v>4.4000000000000004e-002</v>
      </c>
      <c r="AB9" s="1058">
        <v>3.3000000000000002e-002</v>
      </c>
      <c r="AC9" s="1058">
        <v>1.e-002</v>
      </c>
      <c r="AD9" s="1048"/>
      <c r="AE9" s="993" t="s">
        <v>762</v>
      </c>
      <c r="AF9" s="1000" t="s">
        <v>2328</v>
      </c>
      <c r="AG9" s="1007" t="s">
        <v>368</v>
      </c>
      <c r="AH9" s="1072"/>
      <c r="AJ9" s="993" t="s">
        <v>153</v>
      </c>
      <c r="AK9" s="1074" t="s">
        <v>359</v>
      </c>
      <c r="AS9" s="1087" t="s">
        <v>762</v>
      </c>
      <c r="AT9" s="1093" t="s">
        <v>2249</v>
      </c>
    </row>
    <row r="10" spans="1:46">
      <c r="A10" s="993" t="s">
        <v>705</v>
      </c>
      <c r="B10" s="1000">
        <v>5.8999999999999997e-002</v>
      </c>
      <c r="C10" s="1007">
        <v>4.2999999999999997e-002</v>
      </c>
      <c r="D10" s="1011">
        <v>2.3e-002</v>
      </c>
      <c r="E10" s="1018">
        <v>0</v>
      </c>
      <c r="F10" s="1000">
        <v>1.2e-002</v>
      </c>
      <c r="G10" s="1027">
        <v>1.e-002</v>
      </c>
      <c r="H10" s="1018">
        <v>0</v>
      </c>
      <c r="I10" s="1035">
        <v>1.0999999999999999e-002</v>
      </c>
      <c r="J10" s="1017">
        <v>0</v>
      </c>
      <c r="K10" s="1045">
        <v>9.1999999999999985e-002</v>
      </c>
      <c r="L10" s="1052">
        <v>8.9999999999999983e-002</v>
      </c>
      <c r="M10" s="1052">
        <v>7.9999999999999988e-002</v>
      </c>
      <c r="N10" s="1052">
        <v>6.3999999999999987e-002</v>
      </c>
      <c r="O10" s="1052">
        <v>8.0999999999999989e-002</v>
      </c>
      <c r="P10" s="1052">
        <v>7.5999999999999984e-002</v>
      </c>
      <c r="Q10" s="1052">
        <v>7.8999999999999987e-002</v>
      </c>
      <c r="R10" s="1052">
        <v>7.3999999999999996e-002</v>
      </c>
      <c r="S10" s="1052">
        <v>6.4999999999999988e-002</v>
      </c>
      <c r="T10" s="1052">
        <v>6.3e-002</v>
      </c>
      <c r="U10" s="1052">
        <v>5.6000000000000001e-002</v>
      </c>
      <c r="V10" s="1052">
        <v>6.8999999999999992e-002</v>
      </c>
      <c r="W10" s="1052">
        <v>5.3999999999999999e-002</v>
      </c>
      <c r="X10" s="1052">
        <v>4.5000000000000005e-002</v>
      </c>
      <c r="Y10" s="1052">
        <v>5.2999999999999999e-002</v>
      </c>
      <c r="Z10" s="1052">
        <v>4.3000000000000003e-002</v>
      </c>
      <c r="AA10" s="1052">
        <v>4.4000000000000004e-002</v>
      </c>
      <c r="AB10" s="1058">
        <v>3.3000000000000002e-002</v>
      </c>
      <c r="AC10" s="1058">
        <v>1.e-002</v>
      </c>
      <c r="AD10" s="1048"/>
      <c r="AE10" s="993" t="s">
        <v>705</v>
      </c>
      <c r="AF10" s="1000" t="s">
        <v>2328</v>
      </c>
      <c r="AG10" s="1007" t="s">
        <v>368</v>
      </c>
      <c r="AH10" s="1018" t="s">
        <v>793</v>
      </c>
      <c r="AJ10" s="993" t="s">
        <v>777</v>
      </c>
      <c r="AK10" s="1074" t="s">
        <v>777</v>
      </c>
      <c r="AS10" s="1087" t="s">
        <v>705</v>
      </c>
      <c r="AT10" s="1093" t="s">
        <v>2250</v>
      </c>
    </row>
    <row r="11" spans="1:46">
      <c r="A11" s="993" t="s">
        <v>770</v>
      </c>
      <c r="B11" s="1000">
        <v>4.7e-002</v>
      </c>
      <c r="C11" s="1007">
        <v>3.4000000000000002e-002</v>
      </c>
      <c r="D11" s="1011">
        <v>1.9e-002</v>
      </c>
      <c r="E11" s="1018">
        <v>0</v>
      </c>
      <c r="F11" s="1000">
        <v>2.e-002</v>
      </c>
      <c r="G11" s="1027">
        <v>1.7000000000000001e-002</v>
      </c>
      <c r="H11" s="1018">
        <v>0</v>
      </c>
      <c r="I11" s="1035">
        <v>1.e-002</v>
      </c>
      <c r="J11" s="1017">
        <v>0</v>
      </c>
      <c r="K11" s="1045">
        <v>8.5999999999999993e-002</v>
      </c>
      <c r="L11" s="1052">
        <v>8.299999999999999e-002</v>
      </c>
      <c r="M11" s="1052">
        <v>6.6000000000000003e-002</v>
      </c>
      <c r="N11" s="1052">
        <v>5.3000000000000005e-002</v>
      </c>
      <c r="O11" s="1052">
        <v>7.5999999999999998e-002</v>
      </c>
      <c r="P11" s="1052">
        <v>7.2999999999999995e-002</v>
      </c>
      <c r="Q11" s="1052">
        <v>7.2999999999999995e-002</v>
      </c>
      <c r="R11" s="1052">
        <v>7.0000000000000007e-002</v>
      </c>
      <c r="S11" s="1052">
        <v>6.3e-002</v>
      </c>
      <c r="T11" s="1052">
        <v>6.0000000000000005e-002</v>
      </c>
      <c r="U11" s="1052">
        <v>5.8000000000000003e-002</v>
      </c>
      <c r="V11" s="1052">
        <v>5.6000000000000001e-002</v>
      </c>
      <c r="W11" s="1052">
        <v>5.5000000000000007e-002</v>
      </c>
      <c r="X11" s="1052">
        <v>4.8000000000000001e-002</v>
      </c>
      <c r="Y11" s="1052">
        <v>4.3000000000000003e-002</v>
      </c>
      <c r="Z11" s="1052">
        <v>4.5000000000000005e-002</v>
      </c>
      <c r="AA11" s="1052">
        <v>3.7999999999999999e-002</v>
      </c>
      <c r="AB11" s="1058">
        <v>2.7999999999999997e-002</v>
      </c>
      <c r="AC11" s="1058">
        <v>8.9999999999999993e-003</v>
      </c>
      <c r="AD11" s="1048"/>
      <c r="AE11" s="993" t="s">
        <v>770</v>
      </c>
      <c r="AF11" s="1000" t="s">
        <v>2328</v>
      </c>
      <c r="AG11" s="1007" t="s">
        <v>368</v>
      </c>
      <c r="AH11" s="1072"/>
      <c r="AJ11" s="993" t="s">
        <v>440</v>
      </c>
      <c r="AK11" s="1074" t="s">
        <v>778</v>
      </c>
      <c r="AS11" s="1087" t="s">
        <v>770</v>
      </c>
      <c r="AT11" s="1093" t="s">
        <v>2249</v>
      </c>
    </row>
    <row r="12" spans="1:46">
      <c r="A12" s="993" t="s">
        <v>153</v>
      </c>
      <c r="B12" s="1000">
        <v>8.2000000000000003e-002</v>
      </c>
      <c r="C12" s="1007">
        <v>6.e-002</v>
      </c>
      <c r="D12" s="1011">
        <v>3.3000000000000002e-002</v>
      </c>
      <c r="E12" s="1018">
        <v>0</v>
      </c>
      <c r="F12" s="1000">
        <v>1.7999999999999999e-002</v>
      </c>
      <c r="G12" s="1027">
        <v>1.2e-002</v>
      </c>
      <c r="H12" s="1018">
        <v>0</v>
      </c>
      <c r="I12" s="1035">
        <v>1.4999999999999999e-002</v>
      </c>
      <c r="J12" s="1017">
        <v>0</v>
      </c>
      <c r="K12" s="1045">
        <v>0.128</v>
      </c>
      <c r="L12" s="1052">
        <v>0.122</v>
      </c>
      <c r="M12" s="1052">
        <v>0.11</v>
      </c>
      <c r="N12" s="1052">
        <v>8.7999999999999995e-002</v>
      </c>
      <c r="O12" s="1052">
        <v>0.113</v>
      </c>
      <c r="P12" s="1052">
        <v>0.106</v>
      </c>
      <c r="Q12" s="1052">
        <v>0.107</v>
      </c>
      <c r="R12" s="1052">
        <v>1.e-001</v>
      </c>
      <c r="S12" s="1052">
        <v>9.0999999999999998e-002</v>
      </c>
      <c r="T12" s="1052">
        <v>8.4999999999999992e-002</v>
      </c>
      <c r="U12" s="1052">
        <v>7.9000000000000001e-002</v>
      </c>
      <c r="V12" s="1052">
        <v>9.5000000000000001e-002</v>
      </c>
      <c r="W12" s="1052">
        <v>7.2999999999999995e-002</v>
      </c>
      <c r="X12" s="1052">
        <v>6.4000000000000001e-002</v>
      </c>
      <c r="Y12" s="1052">
        <v>7.2999999999999995e-002</v>
      </c>
      <c r="Z12" s="1052">
        <v>5.7999999999999996e-002</v>
      </c>
      <c r="AA12" s="1052">
        <v>6.0999999999999999e-002</v>
      </c>
      <c r="AB12" s="1058">
        <v>4.5999999999999999e-002</v>
      </c>
      <c r="AC12" s="1058">
        <v>1.2999999999999999e-002</v>
      </c>
      <c r="AD12" s="1048"/>
      <c r="AE12" s="993" t="s">
        <v>153</v>
      </c>
      <c r="AF12" s="1000" t="s">
        <v>2328</v>
      </c>
      <c r="AG12" s="1007" t="s">
        <v>368</v>
      </c>
      <c r="AH12" s="1018" t="s">
        <v>875</v>
      </c>
      <c r="AJ12" s="993" t="s">
        <v>781</v>
      </c>
      <c r="AK12" s="1074" t="s">
        <v>784</v>
      </c>
      <c r="AS12" s="1087" t="s">
        <v>153</v>
      </c>
      <c r="AT12" s="1093" t="s">
        <v>1626</v>
      </c>
    </row>
    <row r="13" spans="1:46">
      <c r="A13" s="993" t="s">
        <v>777</v>
      </c>
      <c r="B13" s="1000">
        <v>8.2000000000000003e-002</v>
      </c>
      <c r="C13" s="1007">
        <v>6.e-002</v>
      </c>
      <c r="D13" s="1011">
        <v>3.3000000000000002e-002</v>
      </c>
      <c r="E13" s="1018">
        <v>0</v>
      </c>
      <c r="F13" s="1000">
        <v>1.7999999999999999e-002</v>
      </c>
      <c r="G13" s="1027">
        <v>1.2e-002</v>
      </c>
      <c r="H13" s="1018">
        <v>0</v>
      </c>
      <c r="I13" s="1035">
        <v>1.4999999999999999e-002</v>
      </c>
      <c r="J13" s="1017">
        <v>0</v>
      </c>
      <c r="K13" s="1045">
        <v>0.128</v>
      </c>
      <c r="L13" s="1052">
        <v>0.122</v>
      </c>
      <c r="M13" s="1052">
        <v>0.11</v>
      </c>
      <c r="N13" s="1052">
        <v>8.7999999999999995e-002</v>
      </c>
      <c r="O13" s="1052">
        <v>0.113</v>
      </c>
      <c r="P13" s="1052">
        <v>0.106</v>
      </c>
      <c r="Q13" s="1052">
        <v>0.107</v>
      </c>
      <c r="R13" s="1052">
        <v>1.e-001</v>
      </c>
      <c r="S13" s="1052">
        <v>9.0999999999999998e-002</v>
      </c>
      <c r="T13" s="1052">
        <v>8.4999999999999992e-002</v>
      </c>
      <c r="U13" s="1052">
        <v>7.9000000000000001e-002</v>
      </c>
      <c r="V13" s="1052">
        <v>9.5000000000000001e-002</v>
      </c>
      <c r="W13" s="1052">
        <v>7.2999999999999995e-002</v>
      </c>
      <c r="X13" s="1052">
        <v>6.4000000000000001e-002</v>
      </c>
      <c r="Y13" s="1052">
        <v>7.2999999999999995e-002</v>
      </c>
      <c r="Z13" s="1052">
        <v>5.7999999999999996e-002</v>
      </c>
      <c r="AA13" s="1052">
        <v>6.0999999999999999e-002</v>
      </c>
      <c r="AB13" s="1058">
        <v>4.5999999999999999e-002</v>
      </c>
      <c r="AC13" s="1058">
        <v>1.2999999999999999e-002</v>
      </c>
      <c r="AD13" s="1048"/>
      <c r="AE13" s="993" t="s">
        <v>777</v>
      </c>
      <c r="AF13" s="1000" t="s">
        <v>2328</v>
      </c>
      <c r="AG13" s="1007" t="s">
        <v>368</v>
      </c>
      <c r="AH13" s="1018" t="s">
        <v>875</v>
      </c>
      <c r="AJ13" s="993" t="s">
        <v>786</v>
      </c>
      <c r="AK13" s="1074" t="s">
        <v>786</v>
      </c>
      <c r="AS13" s="1087" t="s">
        <v>777</v>
      </c>
      <c r="AT13" s="1093" t="s">
        <v>1626</v>
      </c>
    </row>
    <row r="14" spans="1:46">
      <c r="A14" s="993" t="s">
        <v>440</v>
      </c>
      <c r="B14" s="1000">
        <v>0.104</v>
      </c>
      <c r="C14" s="1007">
        <v>7.5999999999999998e-002</v>
      </c>
      <c r="D14" s="1011">
        <v>4.2000000000000003e-002</v>
      </c>
      <c r="E14" s="1018">
        <v>0</v>
      </c>
      <c r="F14" s="1000">
        <v>3.1e-002</v>
      </c>
      <c r="G14" s="1027">
        <v>2.4e-002</v>
      </c>
      <c r="H14" s="1018">
        <v>0</v>
      </c>
      <c r="I14" s="1035">
        <v>2.3e-002</v>
      </c>
      <c r="J14" s="1017">
        <v>0</v>
      </c>
      <c r="K14" s="1045">
        <v>0.18099999999999999</v>
      </c>
      <c r="L14" s="1052">
        <v>0.17399999999999999</v>
      </c>
      <c r="M14" s="1052">
        <v>0.15</v>
      </c>
      <c r="N14" s="1052">
        <v>0.122</v>
      </c>
      <c r="O14" s="1052">
        <v>0.158</v>
      </c>
      <c r="P14" s="1052">
        <v>0.153</v>
      </c>
      <c r="Q14" s="1052">
        <v>0.151</v>
      </c>
      <c r="R14" s="1052">
        <v>0.14599999999999999</v>
      </c>
      <c r="S14" s="1052">
        <v>0.13</v>
      </c>
      <c r="T14" s="1052">
        <v>0.123</v>
      </c>
      <c r="U14" s="1052">
        <v>0.11899999999999999</v>
      </c>
      <c r="V14" s="1052">
        <v>0.127</v>
      </c>
      <c r="W14" s="1052">
        <v>0.11199999999999999</v>
      </c>
      <c r="X14" s="1052">
        <v>9.6000000000000002e-002</v>
      </c>
      <c r="Y14" s="1052">
        <v>9.9000000000000005e-002</v>
      </c>
      <c r="Z14" s="1052">
        <v>8.8999999999999996e-002</v>
      </c>
      <c r="AA14" s="1052">
        <v>8.7999999999999995e-002</v>
      </c>
      <c r="AB14" s="1058">
        <v>6.5000000000000002e-002</v>
      </c>
      <c r="AC14" s="1058">
        <v>2.3e-002</v>
      </c>
      <c r="AD14" s="1048"/>
      <c r="AE14" s="993" t="s">
        <v>440</v>
      </c>
      <c r="AF14" s="1000" t="s">
        <v>2328</v>
      </c>
      <c r="AG14" s="1007" t="s">
        <v>368</v>
      </c>
      <c r="AH14" s="1072"/>
      <c r="AJ14" s="993" t="s">
        <v>733</v>
      </c>
      <c r="AK14" s="1074" t="s">
        <v>181</v>
      </c>
      <c r="AS14" s="1087" t="s">
        <v>440</v>
      </c>
      <c r="AT14" s="1093" t="s">
        <v>2249</v>
      </c>
    </row>
    <row r="15" spans="1:46">
      <c r="A15" s="993" t="s">
        <v>781</v>
      </c>
      <c r="B15" s="1000">
        <v>0.10199999999999999</v>
      </c>
      <c r="C15" s="1007">
        <v>7.3999999999999996e-002</v>
      </c>
      <c r="D15" s="1011">
        <v>4.1000000000000002e-002</v>
      </c>
      <c r="E15" s="1018">
        <v>0</v>
      </c>
      <c r="F15" s="1000">
        <v>1.4999999999999999e-002</v>
      </c>
      <c r="G15" s="1027">
        <v>1.2e-002</v>
      </c>
      <c r="H15" s="1018">
        <v>0</v>
      </c>
      <c r="I15" s="1035">
        <v>1.7000000000000001e-002</v>
      </c>
      <c r="J15" s="1017">
        <v>0</v>
      </c>
      <c r="K15" s="1045">
        <v>0.14900000000000002</v>
      </c>
      <c r="L15" s="1052">
        <v>0.14600000000000002</v>
      </c>
      <c r="M15" s="1052">
        <v>0.13400000000000001</v>
      </c>
      <c r="N15" s="1052">
        <v>0.106</v>
      </c>
      <c r="O15" s="1052">
        <v>0.13200000000000001</v>
      </c>
      <c r="P15" s="1052">
        <v>0.121</v>
      </c>
      <c r="Q15" s="1052">
        <v>0.129</v>
      </c>
      <c r="R15" s="1052">
        <v>0.11799999999999999</v>
      </c>
      <c r="S15" s="1052">
        <v>0.104</v>
      </c>
      <c r="T15" s="1052">
        <v>0.10099999999999999</v>
      </c>
      <c r="U15" s="1052">
        <v>8.8000000000000009e-002</v>
      </c>
      <c r="V15" s="1052">
        <v>0.11699999999999999</v>
      </c>
      <c r="W15" s="1052">
        <v>8.5000000000000006e-002</v>
      </c>
      <c r="X15" s="1052">
        <v>7.1000000000000008e-002</v>
      </c>
      <c r="Y15" s="1052">
        <v>8.8999999999999996e-002</v>
      </c>
      <c r="Z15" s="1052">
        <v>6.8000000000000005e-002</v>
      </c>
      <c r="AA15" s="1052">
        <v>7.3000000000000009e-002</v>
      </c>
      <c r="AB15" s="1058">
        <v>5.6000000000000001e-002</v>
      </c>
      <c r="AC15" s="1058">
        <v>1.4999999999999999e-002</v>
      </c>
      <c r="AD15" s="1048"/>
      <c r="AE15" s="993" t="s">
        <v>781</v>
      </c>
      <c r="AF15" s="1000" t="s">
        <v>2328</v>
      </c>
      <c r="AG15" s="1007" t="s">
        <v>368</v>
      </c>
      <c r="AH15" s="1072"/>
      <c r="AJ15" s="993" t="s">
        <v>789</v>
      </c>
      <c r="AK15" s="1074" t="s">
        <v>789</v>
      </c>
      <c r="AS15" s="1087" t="s">
        <v>781</v>
      </c>
      <c r="AT15" s="1093" t="s">
        <v>2249</v>
      </c>
    </row>
    <row r="16" spans="1:46">
      <c r="A16" s="993" t="s">
        <v>786</v>
      </c>
      <c r="B16" s="1000">
        <v>0.10199999999999999</v>
      </c>
      <c r="C16" s="1007">
        <v>7.3999999999999996e-002</v>
      </c>
      <c r="D16" s="1011">
        <v>4.1000000000000002e-002</v>
      </c>
      <c r="E16" s="1018">
        <v>0</v>
      </c>
      <c r="F16" s="1000">
        <v>1.4999999999999999e-002</v>
      </c>
      <c r="G16" s="1027">
        <v>1.2e-002</v>
      </c>
      <c r="H16" s="1018">
        <v>0</v>
      </c>
      <c r="I16" s="1035">
        <v>1.7000000000000001e-002</v>
      </c>
      <c r="J16" s="1017">
        <v>0</v>
      </c>
      <c r="K16" s="1045">
        <v>0.14900000000000002</v>
      </c>
      <c r="L16" s="1052">
        <v>0.14600000000000002</v>
      </c>
      <c r="M16" s="1052">
        <v>0.13400000000000001</v>
      </c>
      <c r="N16" s="1052">
        <v>0.106</v>
      </c>
      <c r="O16" s="1052">
        <v>0.13200000000000001</v>
      </c>
      <c r="P16" s="1052">
        <v>0.121</v>
      </c>
      <c r="Q16" s="1052">
        <v>0.129</v>
      </c>
      <c r="R16" s="1052">
        <v>0.11799999999999999</v>
      </c>
      <c r="S16" s="1052">
        <v>0.104</v>
      </c>
      <c r="T16" s="1052">
        <v>0.10099999999999999</v>
      </c>
      <c r="U16" s="1052">
        <v>8.8000000000000009e-002</v>
      </c>
      <c r="V16" s="1052">
        <v>0.11699999999999999</v>
      </c>
      <c r="W16" s="1052">
        <v>8.5000000000000006e-002</v>
      </c>
      <c r="X16" s="1052">
        <v>7.1000000000000008e-002</v>
      </c>
      <c r="Y16" s="1052">
        <v>8.8999999999999996e-002</v>
      </c>
      <c r="Z16" s="1052">
        <v>6.8000000000000005e-002</v>
      </c>
      <c r="AA16" s="1052">
        <v>7.3000000000000009e-002</v>
      </c>
      <c r="AB16" s="1058">
        <v>5.6000000000000001e-002</v>
      </c>
      <c r="AC16" s="1058">
        <v>1.4999999999999999e-002</v>
      </c>
      <c r="AD16" s="1048"/>
      <c r="AE16" s="993" t="s">
        <v>786</v>
      </c>
      <c r="AF16" s="1000" t="s">
        <v>2328</v>
      </c>
      <c r="AG16" s="1007" t="s">
        <v>368</v>
      </c>
      <c r="AH16" s="1072"/>
      <c r="AJ16" s="993" t="s">
        <v>794</v>
      </c>
      <c r="AK16" s="1074" t="s">
        <v>794</v>
      </c>
      <c r="AS16" s="1087" t="s">
        <v>786</v>
      </c>
      <c r="AT16" s="1093" t="s">
        <v>2249</v>
      </c>
    </row>
    <row r="17" spans="1:46">
      <c r="A17" s="993" t="s">
        <v>733</v>
      </c>
      <c r="B17" s="1000">
        <v>0.111</v>
      </c>
      <c r="C17" s="1007">
        <v>8.1000000000000003e-002</v>
      </c>
      <c r="D17" s="1011">
        <v>4.4999999999999998e-002</v>
      </c>
      <c r="E17" s="1018">
        <v>0</v>
      </c>
      <c r="F17" s="1000">
        <v>3.1e-002</v>
      </c>
      <c r="G17" s="1027">
        <v>2.3e-002</v>
      </c>
      <c r="H17" s="1018">
        <v>0</v>
      </c>
      <c r="I17" s="1035">
        <v>2.3e-002</v>
      </c>
      <c r="J17" s="1017">
        <v>0</v>
      </c>
      <c r="K17" s="1045">
        <v>0.186</v>
      </c>
      <c r="L17" s="1052">
        <v>0.17799999999999999</v>
      </c>
      <c r="M17" s="1052">
        <v>0.155</v>
      </c>
      <c r="N17" s="1052">
        <v>0.125</v>
      </c>
      <c r="O17" s="1052">
        <v>0.16300000000000001</v>
      </c>
      <c r="P17" s="1052">
        <v>0.156</v>
      </c>
      <c r="Q17" s="1052">
        <v>0.155</v>
      </c>
      <c r="R17" s="1052">
        <v>0.14799999999999999</v>
      </c>
      <c r="S17" s="1052">
        <v>0.13300000000000001</v>
      </c>
      <c r="T17" s="1052">
        <v>0.125</v>
      </c>
      <c r="U17" s="1052">
        <v>0.12000000000000001</v>
      </c>
      <c r="V17" s="1052">
        <v>0.13200000000000001</v>
      </c>
      <c r="W17" s="1052">
        <v>0.112</v>
      </c>
      <c r="X17" s="1052">
        <v>9.7000000000000003e-002</v>
      </c>
      <c r="Y17" s="1052">
        <v>0.10200000000000001</v>
      </c>
      <c r="Z17" s="1052">
        <v>8.900000000000001e-002</v>
      </c>
      <c r="AA17" s="1052">
        <v>8.900000000000001e-002</v>
      </c>
      <c r="AB17" s="1058">
        <v>6.6000000000000003e-002</v>
      </c>
      <c r="AC17" s="1058">
        <v>2.1000000000000001e-002</v>
      </c>
      <c r="AD17" s="1048"/>
      <c r="AE17" s="993" t="s">
        <v>733</v>
      </c>
      <c r="AF17" s="1000" t="s">
        <v>2328</v>
      </c>
      <c r="AG17" s="1007" t="s">
        <v>368</v>
      </c>
      <c r="AH17" s="1072"/>
      <c r="AJ17" s="993" t="s">
        <v>797</v>
      </c>
      <c r="AK17" s="1074" t="s">
        <v>507</v>
      </c>
      <c r="AS17" s="1087" t="s">
        <v>733</v>
      </c>
      <c r="AT17" s="1093" t="s">
        <v>2249</v>
      </c>
    </row>
    <row r="18" spans="1:46">
      <c r="A18" s="993" t="s">
        <v>789</v>
      </c>
      <c r="B18" s="1000">
        <v>8.3000000000000004e-002</v>
      </c>
      <c r="C18" s="1007">
        <v>6.e-002</v>
      </c>
      <c r="D18" s="1011">
        <v>3.3000000000000002e-002</v>
      </c>
      <c r="E18" s="1018">
        <v>0</v>
      </c>
      <c r="F18" s="1000">
        <v>2.7e-002</v>
      </c>
      <c r="G18" s="1027">
        <v>2.3e-002</v>
      </c>
      <c r="H18" s="1018">
        <v>0</v>
      </c>
      <c r="I18" s="1035">
        <v>1.6e-002</v>
      </c>
      <c r="J18" s="1017">
        <v>0</v>
      </c>
      <c r="K18" s="1045">
        <v>0.14000000000000001</v>
      </c>
      <c r="L18" s="1052">
        <v>0.13600000000000001</v>
      </c>
      <c r="M18" s="1052">
        <v>0.113</v>
      </c>
      <c r="N18" s="1052">
        <v>9.e-002</v>
      </c>
      <c r="O18" s="1052">
        <v>0.124</v>
      </c>
      <c r="P18" s="1052">
        <v>0.11699999999999999</v>
      </c>
      <c r="Q18" s="1052">
        <v>0.12000000000000001</v>
      </c>
      <c r="R18" s="1052">
        <v>0.11299999999999999</v>
      </c>
      <c r="S18" s="1052">
        <v>0.10099999999999999</v>
      </c>
      <c r="T18" s="1052">
        <v>9.6999999999999989e-002</v>
      </c>
      <c r="U18" s="1052">
        <v>9.e-002</v>
      </c>
      <c r="V18" s="1052">
        <v>9.7000000000000003e-002</v>
      </c>
      <c r="W18" s="1052">
        <v>8.6000000000000007e-002</v>
      </c>
      <c r="X18" s="1052">
        <v>7.3999999999999996e-002</v>
      </c>
      <c r="Y18" s="1052">
        <v>7.3999999999999996e-002</v>
      </c>
      <c r="Z18" s="1052">
        <v>7.0000000000000007e-002</v>
      </c>
      <c r="AA18" s="1052">
        <v>6.3e-002</v>
      </c>
      <c r="AB18" s="1058">
        <v>4.7e-002</v>
      </c>
      <c r="AC18" s="1058">
        <v>1.4e-002</v>
      </c>
      <c r="AD18" s="1048"/>
      <c r="AE18" s="993" t="s">
        <v>789</v>
      </c>
      <c r="AF18" s="1000" t="s">
        <v>2328</v>
      </c>
      <c r="AG18" s="1007" t="s">
        <v>368</v>
      </c>
      <c r="AH18" s="1018" t="s">
        <v>2329</v>
      </c>
      <c r="AJ18" s="993" t="s">
        <v>801</v>
      </c>
      <c r="AK18" s="1074" t="s">
        <v>801</v>
      </c>
      <c r="AS18" s="1087" t="s">
        <v>789</v>
      </c>
      <c r="AT18" s="1093" t="s">
        <v>1626</v>
      </c>
    </row>
    <row r="19" spans="1:46">
      <c r="A19" s="993" t="s">
        <v>794</v>
      </c>
      <c r="B19" s="1000">
        <v>8.3000000000000004e-002</v>
      </c>
      <c r="C19" s="1007">
        <v>6.e-002</v>
      </c>
      <c r="D19" s="1011">
        <v>3.3000000000000002e-002</v>
      </c>
      <c r="E19" s="1018">
        <v>0</v>
      </c>
      <c r="F19" s="1000">
        <v>2.7e-002</v>
      </c>
      <c r="G19" s="1027">
        <v>2.3e-002</v>
      </c>
      <c r="H19" s="1018">
        <v>0</v>
      </c>
      <c r="I19" s="1035">
        <v>1.6e-002</v>
      </c>
      <c r="J19" s="1017">
        <v>0</v>
      </c>
      <c r="K19" s="1045">
        <v>0.14000000000000001</v>
      </c>
      <c r="L19" s="1052">
        <v>0.13600000000000001</v>
      </c>
      <c r="M19" s="1052">
        <v>0.113</v>
      </c>
      <c r="N19" s="1052">
        <v>9.e-002</v>
      </c>
      <c r="O19" s="1052">
        <v>0.124</v>
      </c>
      <c r="P19" s="1052">
        <v>0.11699999999999999</v>
      </c>
      <c r="Q19" s="1052">
        <v>0.12000000000000001</v>
      </c>
      <c r="R19" s="1052">
        <v>0.11299999999999999</v>
      </c>
      <c r="S19" s="1052">
        <v>0.10099999999999999</v>
      </c>
      <c r="T19" s="1052">
        <v>9.6999999999999989e-002</v>
      </c>
      <c r="U19" s="1052">
        <v>9.e-002</v>
      </c>
      <c r="V19" s="1052">
        <v>9.7000000000000003e-002</v>
      </c>
      <c r="W19" s="1052">
        <v>8.6000000000000007e-002</v>
      </c>
      <c r="X19" s="1052">
        <v>7.3999999999999996e-002</v>
      </c>
      <c r="Y19" s="1052">
        <v>7.3999999999999996e-002</v>
      </c>
      <c r="Z19" s="1052">
        <v>7.0000000000000007e-002</v>
      </c>
      <c r="AA19" s="1052">
        <v>6.3e-002</v>
      </c>
      <c r="AB19" s="1058">
        <v>4.7e-002</v>
      </c>
      <c r="AC19" s="1058">
        <v>1.4e-002</v>
      </c>
      <c r="AD19" s="1048"/>
      <c r="AE19" s="993" t="s">
        <v>794</v>
      </c>
      <c r="AF19" s="1000" t="s">
        <v>2328</v>
      </c>
      <c r="AG19" s="1007" t="s">
        <v>368</v>
      </c>
      <c r="AH19" s="1018" t="s">
        <v>2329</v>
      </c>
      <c r="AJ19" s="993" t="s">
        <v>808</v>
      </c>
      <c r="AK19" s="1074" t="s">
        <v>809</v>
      </c>
      <c r="AS19" s="1087" t="s">
        <v>794</v>
      </c>
      <c r="AT19" s="1093" t="s">
        <v>1626</v>
      </c>
    </row>
    <row r="20" spans="1:46" ht="33">
      <c r="A20" s="993" t="s">
        <v>797</v>
      </c>
      <c r="B20" s="1000">
        <v>8.3000000000000004e-002</v>
      </c>
      <c r="C20" s="1007">
        <v>6.e-002</v>
      </c>
      <c r="D20" s="1011">
        <v>3.3000000000000002e-002</v>
      </c>
      <c r="E20" s="1018">
        <v>0</v>
      </c>
      <c r="F20" s="1000">
        <v>2.7e-002</v>
      </c>
      <c r="G20" s="1027">
        <v>2.3e-002</v>
      </c>
      <c r="H20" s="1018">
        <v>0</v>
      </c>
      <c r="I20" s="1035">
        <v>1.6e-002</v>
      </c>
      <c r="J20" s="1017">
        <v>0</v>
      </c>
      <c r="K20" s="1045">
        <v>0.14000000000000001</v>
      </c>
      <c r="L20" s="1052">
        <v>0.13600000000000001</v>
      </c>
      <c r="M20" s="1052">
        <v>0.113</v>
      </c>
      <c r="N20" s="1052">
        <v>9.e-002</v>
      </c>
      <c r="O20" s="1052">
        <v>0.124</v>
      </c>
      <c r="P20" s="1052">
        <v>0.11699999999999999</v>
      </c>
      <c r="Q20" s="1052">
        <v>0.12000000000000001</v>
      </c>
      <c r="R20" s="1052">
        <v>0.11299999999999999</v>
      </c>
      <c r="S20" s="1052">
        <v>0.10099999999999999</v>
      </c>
      <c r="T20" s="1052">
        <v>9.6999999999999989e-002</v>
      </c>
      <c r="U20" s="1052">
        <v>9.e-002</v>
      </c>
      <c r="V20" s="1052">
        <v>9.7000000000000003e-002</v>
      </c>
      <c r="W20" s="1052">
        <v>8.6000000000000007e-002</v>
      </c>
      <c r="X20" s="1052">
        <v>7.3999999999999996e-002</v>
      </c>
      <c r="Y20" s="1052">
        <v>7.3999999999999996e-002</v>
      </c>
      <c r="Z20" s="1052">
        <v>7.0000000000000007e-002</v>
      </c>
      <c r="AA20" s="1052">
        <v>6.3e-002</v>
      </c>
      <c r="AB20" s="1058">
        <v>4.7e-002</v>
      </c>
      <c r="AC20" s="1058">
        <v>1.4e-002</v>
      </c>
      <c r="AD20" s="1048"/>
      <c r="AE20" s="993" t="s">
        <v>797</v>
      </c>
      <c r="AF20" s="1000" t="s">
        <v>2328</v>
      </c>
      <c r="AG20" s="1007" t="s">
        <v>368</v>
      </c>
      <c r="AH20" s="1019" t="s">
        <v>1526</v>
      </c>
      <c r="AJ20" s="993" t="s">
        <v>817</v>
      </c>
      <c r="AK20" s="1074" t="s">
        <v>360</v>
      </c>
      <c r="AS20" s="1087" t="s">
        <v>797</v>
      </c>
      <c r="AT20" s="1093" t="s">
        <v>868</v>
      </c>
    </row>
    <row r="21" spans="1:46">
      <c r="A21" s="993" t="s">
        <v>801</v>
      </c>
      <c r="B21" s="1000">
        <v>3.9e-002</v>
      </c>
      <c r="C21" s="1007">
        <v>2.9000000000000001e-002</v>
      </c>
      <c r="D21" s="1011">
        <v>1.6e-002</v>
      </c>
      <c r="E21" s="1018">
        <v>0</v>
      </c>
      <c r="F21" s="1000">
        <v>2.1000000000000001e-002</v>
      </c>
      <c r="G21" s="1027">
        <v>1.7000000000000001e-002</v>
      </c>
      <c r="H21" s="1018">
        <v>0</v>
      </c>
      <c r="I21" s="1035">
        <v>8.0000000000000002e-003</v>
      </c>
      <c r="J21" s="1017">
        <v>0</v>
      </c>
      <c r="K21" s="1045">
        <v>7.5000000000000011e-002</v>
      </c>
      <c r="L21" s="1052">
        <v>7.1000000000000008e-002</v>
      </c>
      <c r="M21" s="1052">
        <v>5.3999999999999999e-002</v>
      </c>
      <c r="N21" s="1052">
        <v>4.4000000000000004e-002</v>
      </c>
      <c r="O21" s="1052">
        <v>6.7000000000000004e-002</v>
      </c>
      <c r="P21" s="1052">
        <v>6.5000000000000002e-002</v>
      </c>
      <c r="Q21" s="1052">
        <v>6.3e-002</v>
      </c>
      <c r="R21" s="1052">
        <v>6.0999999999999999e-002</v>
      </c>
      <c r="S21" s="1052">
        <v>5.7000000000000002e-002</v>
      </c>
      <c r="T21" s="1052">
        <v>5.2999999999999999e-002</v>
      </c>
      <c r="U21" s="1052">
        <v>5.2000000000000005e-002</v>
      </c>
      <c r="V21" s="1052">
        <v>4.5999999999999999e-002</v>
      </c>
      <c r="W21" s="1052">
        <v>4.8000000000000001e-002</v>
      </c>
      <c r="X21" s="1052">
        <v>4.4000000000000004e-002</v>
      </c>
      <c r="Y21" s="1052">
        <v>3.6000000000000004e-002</v>
      </c>
      <c r="Z21" s="1052">
        <v>4.e-002</v>
      </c>
      <c r="AA21" s="1052">
        <v>3.1e-002</v>
      </c>
      <c r="AB21" s="1058">
        <v>2.3e-002</v>
      </c>
      <c r="AC21" s="1058">
        <v>7.0000000000000001e-003</v>
      </c>
      <c r="AD21" s="1048"/>
      <c r="AE21" s="993" t="s">
        <v>801</v>
      </c>
      <c r="AF21" s="1000" t="s">
        <v>2328</v>
      </c>
      <c r="AG21" s="1007" t="s">
        <v>368</v>
      </c>
      <c r="AH21" s="1072"/>
      <c r="AJ21" s="993" t="s">
        <v>818</v>
      </c>
      <c r="AK21" s="1074" t="s">
        <v>818</v>
      </c>
      <c r="AS21" s="1087" t="s">
        <v>801</v>
      </c>
      <c r="AT21" s="1093" t="s">
        <v>2249</v>
      </c>
    </row>
    <row r="22" spans="1:46" ht="19.5">
      <c r="A22" s="993" t="s">
        <v>808</v>
      </c>
      <c r="B22" s="1000">
        <v>3.9e-002</v>
      </c>
      <c r="C22" s="1007">
        <v>2.9000000000000001e-002</v>
      </c>
      <c r="D22" s="1011">
        <v>1.6e-002</v>
      </c>
      <c r="E22" s="1018">
        <v>0</v>
      </c>
      <c r="F22" s="1000">
        <v>2.1000000000000001e-002</v>
      </c>
      <c r="G22" s="1027">
        <v>1.7000000000000001e-002</v>
      </c>
      <c r="H22" s="1018">
        <v>0</v>
      </c>
      <c r="I22" s="1035">
        <v>8.0000000000000002e-003</v>
      </c>
      <c r="J22" s="1017">
        <v>0</v>
      </c>
      <c r="K22" s="1045">
        <v>7.5000000000000011e-002</v>
      </c>
      <c r="L22" s="1052">
        <v>7.1000000000000008e-002</v>
      </c>
      <c r="M22" s="1052">
        <v>5.3999999999999999e-002</v>
      </c>
      <c r="N22" s="1052">
        <v>4.4000000000000004e-002</v>
      </c>
      <c r="O22" s="1052">
        <v>6.7000000000000004e-002</v>
      </c>
      <c r="P22" s="1052">
        <v>6.5000000000000002e-002</v>
      </c>
      <c r="Q22" s="1052">
        <v>6.3e-002</v>
      </c>
      <c r="R22" s="1052">
        <v>6.0999999999999999e-002</v>
      </c>
      <c r="S22" s="1052">
        <v>5.7000000000000002e-002</v>
      </c>
      <c r="T22" s="1052">
        <v>5.2999999999999999e-002</v>
      </c>
      <c r="U22" s="1052">
        <v>5.2000000000000005e-002</v>
      </c>
      <c r="V22" s="1052">
        <v>4.5999999999999999e-002</v>
      </c>
      <c r="W22" s="1052">
        <v>4.8000000000000001e-002</v>
      </c>
      <c r="X22" s="1052">
        <v>4.4000000000000004e-002</v>
      </c>
      <c r="Y22" s="1052">
        <v>3.6000000000000004e-002</v>
      </c>
      <c r="Z22" s="1052">
        <v>4.e-002</v>
      </c>
      <c r="AA22" s="1052">
        <v>3.1e-002</v>
      </c>
      <c r="AB22" s="1058">
        <v>2.3e-002</v>
      </c>
      <c r="AC22" s="1058">
        <v>7.0000000000000001e-003</v>
      </c>
      <c r="AD22" s="1048"/>
      <c r="AE22" s="993" t="s">
        <v>808</v>
      </c>
      <c r="AF22" s="1000" t="s">
        <v>2328</v>
      </c>
      <c r="AG22" s="1007" t="s">
        <v>368</v>
      </c>
      <c r="AH22" s="1019" t="s">
        <v>1526</v>
      </c>
      <c r="AJ22" s="994" t="s">
        <v>820</v>
      </c>
      <c r="AK22" s="1075" t="s">
        <v>811</v>
      </c>
      <c r="AS22" s="1087" t="s">
        <v>808</v>
      </c>
      <c r="AT22" s="1093" t="s">
        <v>504</v>
      </c>
    </row>
    <row r="23" spans="1:46">
      <c r="A23" s="993" t="s">
        <v>817</v>
      </c>
      <c r="B23" s="1000">
        <v>2.5999999999999999e-002</v>
      </c>
      <c r="C23" s="1007">
        <v>1.9e-002</v>
      </c>
      <c r="D23" s="1011">
        <v>1.e-002</v>
      </c>
      <c r="E23" s="1018">
        <v>0</v>
      </c>
      <c r="F23" s="1000">
        <v>1.4999999999999999e-002</v>
      </c>
      <c r="G23" s="1027">
        <v>1.0999999999999999e-002</v>
      </c>
      <c r="H23" s="1018">
        <v>0</v>
      </c>
      <c r="I23" s="1035">
        <v>5.0000000000000001e-003</v>
      </c>
      <c r="J23" s="1017">
        <v>0</v>
      </c>
      <c r="K23" s="1045">
        <v>5.099999999999999e-002</v>
      </c>
      <c r="L23" s="1052">
        <v>4.6999999999999993e-002</v>
      </c>
      <c r="M23" s="1052">
        <v>3.5999999999999997e-002</v>
      </c>
      <c r="N23" s="1052">
        <v>2.9000000000000001e-002</v>
      </c>
      <c r="O23" s="1052">
        <v>4.5999999999999992e-002</v>
      </c>
      <c r="P23" s="1052">
        <v>4.3999999999999997e-002</v>
      </c>
      <c r="Q23" s="1052">
        <v>4.1999999999999996e-002</v>
      </c>
      <c r="R23" s="1052">
        <v>3.9999999999999994e-002</v>
      </c>
      <c r="S23" s="1052">
        <v>3.9e-002</v>
      </c>
      <c r="T23" s="1052">
        <v>3.4999999999999996e-002</v>
      </c>
      <c r="U23" s="1052">
        <v>3.5000000000000003e-002</v>
      </c>
      <c r="V23" s="1052">
        <v>3.1e-002</v>
      </c>
      <c r="W23" s="1052">
        <v>3.1e-002</v>
      </c>
      <c r="X23" s="1052">
        <v>3.0000000000000002e-002</v>
      </c>
      <c r="Y23" s="1052">
        <v>2.4e-002</v>
      </c>
      <c r="Z23" s="1052">
        <v>2.5999999999999999e-002</v>
      </c>
      <c r="AA23" s="1052">
        <v>2.e-002</v>
      </c>
      <c r="AB23" s="1058">
        <v>1.4999999999999999e-002</v>
      </c>
      <c r="AC23" s="1058">
        <v>5.0000000000000001e-003</v>
      </c>
      <c r="AD23" s="1048"/>
      <c r="AE23" s="993" t="s">
        <v>817</v>
      </c>
      <c r="AF23" s="1000" t="s">
        <v>2328</v>
      </c>
      <c r="AG23" s="1007" t="s">
        <v>368</v>
      </c>
      <c r="AH23" s="1018"/>
      <c r="AJ23" s="995" t="s">
        <v>824</v>
      </c>
      <c r="AK23" s="1073" t="s">
        <v>826</v>
      </c>
      <c r="AS23" s="1087" t="s">
        <v>817</v>
      </c>
      <c r="AT23" s="1093" t="s">
        <v>504</v>
      </c>
    </row>
    <row r="24" spans="1:46" ht="19.5">
      <c r="A24" s="993" t="s">
        <v>818</v>
      </c>
      <c r="B24" s="1000">
        <v>2.5999999999999999e-002</v>
      </c>
      <c r="C24" s="1007">
        <v>1.9e-002</v>
      </c>
      <c r="D24" s="1011">
        <v>1.e-002</v>
      </c>
      <c r="E24" s="1018">
        <v>0</v>
      </c>
      <c r="F24" s="1000">
        <v>1.4999999999999999e-002</v>
      </c>
      <c r="G24" s="1027">
        <v>1.0999999999999999e-002</v>
      </c>
      <c r="H24" s="1018">
        <v>0</v>
      </c>
      <c r="I24" s="1035">
        <v>5.0000000000000001e-003</v>
      </c>
      <c r="J24" s="1017">
        <v>0</v>
      </c>
      <c r="K24" s="1045">
        <v>5.099999999999999e-002</v>
      </c>
      <c r="L24" s="1052">
        <v>4.6999999999999993e-002</v>
      </c>
      <c r="M24" s="1052">
        <v>3.5999999999999997e-002</v>
      </c>
      <c r="N24" s="1052">
        <v>2.9000000000000001e-002</v>
      </c>
      <c r="O24" s="1052">
        <v>4.5999999999999992e-002</v>
      </c>
      <c r="P24" s="1052">
        <v>4.3999999999999997e-002</v>
      </c>
      <c r="Q24" s="1052">
        <v>4.1999999999999996e-002</v>
      </c>
      <c r="R24" s="1052">
        <v>3.9999999999999994e-002</v>
      </c>
      <c r="S24" s="1052">
        <v>3.9e-002</v>
      </c>
      <c r="T24" s="1052">
        <v>3.4999999999999996e-002</v>
      </c>
      <c r="U24" s="1052">
        <v>3.5000000000000003e-002</v>
      </c>
      <c r="V24" s="1052">
        <v>3.1e-002</v>
      </c>
      <c r="W24" s="1052">
        <v>3.1e-002</v>
      </c>
      <c r="X24" s="1052">
        <v>3.0000000000000002e-002</v>
      </c>
      <c r="Y24" s="1052">
        <v>2.4e-002</v>
      </c>
      <c r="Z24" s="1052">
        <v>2.5999999999999999e-002</v>
      </c>
      <c r="AA24" s="1052">
        <v>2.e-002</v>
      </c>
      <c r="AB24" s="1058">
        <v>1.4999999999999999e-002</v>
      </c>
      <c r="AC24" s="1058">
        <v>5.0000000000000001e-003</v>
      </c>
      <c r="AD24" s="1048"/>
      <c r="AE24" s="993" t="s">
        <v>818</v>
      </c>
      <c r="AF24" s="1000" t="s">
        <v>2328</v>
      </c>
      <c r="AG24" s="1007" t="s">
        <v>368</v>
      </c>
      <c r="AH24" s="1072"/>
      <c r="AJ24" s="994" t="s">
        <v>780</v>
      </c>
      <c r="AK24" s="1075" t="s">
        <v>591</v>
      </c>
      <c r="AS24" s="1087" t="s">
        <v>818</v>
      </c>
      <c r="AT24" s="1093" t="s">
        <v>2249</v>
      </c>
    </row>
    <row r="25" spans="1:46" ht="19.5">
      <c r="A25" s="994" t="s">
        <v>820</v>
      </c>
      <c r="B25" s="1001">
        <v>2.5999999999999999e-002</v>
      </c>
      <c r="C25" s="1008">
        <v>1.9e-002</v>
      </c>
      <c r="D25" s="1012">
        <v>1.e-002</v>
      </c>
      <c r="E25" s="1019">
        <v>0</v>
      </c>
      <c r="F25" s="1023">
        <v>1.4999999999999999e-002</v>
      </c>
      <c r="G25" s="1028">
        <v>1.0999999999999999e-002</v>
      </c>
      <c r="H25" s="1019">
        <v>0</v>
      </c>
      <c r="I25" s="1036">
        <v>5.0000000000000001e-003</v>
      </c>
      <c r="J25" s="1041">
        <v>0</v>
      </c>
      <c r="K25" s="1046">
        <v>5.099999999999999e-002</v>
      </c>
      <c r="L25" s="1053">
        <v>4.6999999999999993e-002</v>
      </c>
      <c r="M25" s="1053">
        <v>3.5999999999999997e-002</v>
      </c>
      <c r="N25" s="1053">
        <v>2.9000000000000001e-002</v>
      </c>
      <c r="O25" s="1053">
        <v>4.5999999999999992e-002</v>
      </c>
      <c r="P25" s="1053">
        <v>4.3999999999999997e-002</v>
      </c>
      <c r="Q25" s="1053">
        <v>4.1999999999999996e-002</v>
      </c>
      <c r="R25" s="1053">
        <v>3.9999999999999994e-002</v>
      </c>
      <c r="S25" s="1053">
        <v>3.9e-002</v>
      </c>
      <c r="T25" s="1053">
        <v>3.4999999999999996e-002</v>
      </c>
      <c r="U25" s="1053">
        <v>3.5000000000000003e-002</v>
      </c>
      <c r="V25" s="1053">
        <v>3.1e-002</v>
      </c>
      <c r="W25" s="1053">
        <v>3.1e-002</v>
      </c>
      <c r="X25" s="1053">
        <v>3.0000000000000002e-002</v>
      </c>
      <c r="Y25" s="1053">
        <v>2.4e-002</v>
      </c>
      <c r="Z25" s="1053">
        <v>2.5999999999999999e-002</v>
      </c>
      <c r="AA25" s="1053">
        <v>2.e-002</v>
      </c>
      <c r="AB25" s="1059">
        <v>1.4999999999999999e-002</v>
      </c>
      <c r="AC25" s="1059">
        <v>5.0000000000000001e-003</v>
      </c>
      <c r="AD25" s="1048"/>
      <c r="AE25" s="994" t="s">
        <v>820</v>
      </c>
      <c r="AF25" s="1023" t="s">
        <v>2328</v>
      </c>
      <c r="AG25" s="1069" t="s">
        <v>368</v>
      </c>
      <c r="AH25" s="1019" t="s">
        <v>1526</v>
      </c>
      <c r="AS25" s="1087" t="s">
        <v>820</v>
      </c>
      <c r="AT25" s="1093" t="s">
        <v>504</v>
      </c>
    </row>
    <row r="26" spans="1:46">
      <c r="A26" s="995" t="s">
        <v>824</v>
      </c>
      <c r="B26" s="1002">
        <v>0.13700000000000001</v>
      </c>
      <c r="C26" s="1009">
        <v>0.1</v>
      </c>
      <c r="D26" s="1013">
        <v>5.5e-002</v>
      </c>
      <c r="E26" s="1020">
        <v>0</v>
      </c>
      <c r="F26" s="1002">
        <v>6.3e-002</v>
      </c>
      <c r="G26" s="1029">
        <v>4.2000000000000003e-002</v>
      </c>
      <c r="H26" s="1020">
        <v>0</v>
      </c>
      <c r="I26" s="1037">
        <v>2.4e-002</v>
      </c>
      <c r="J26" s="1020">
        <v>0</v>
      </c>
      <c r="K26" s="1047">
        <v>0.245</v>
      </c>
      <c r="L26" s="1054">
        <v>0.224</v>
      </c>
      <c r="M26" s="1054">
        <v>0.182</v>
      </c>
      <c r="N26" s="1054">
        <v>0.14499999999999999</v>
      </c>
      <c r="O26" s="1054">
        <v>0.221</v>
      </c>
      <c r="P26" s="1054">
        <v>0.20799999999999999</v>
      </c>
      <c r="Q26" s="1054">
        <v>0.2</v>
      </c>
      <c r="R26" s="1054">
        <v>0.187</v>
      </c>
      <c r="S26" s="1054">
        <v>0.184</v>
      </c>
      <c r="T26" s="1054">
        <v>0.16300000000000001</v>
      </c>
      <c r="U26" s="1054">
        <v>0.16299999999999998</v>
      </c>
      <c r="V26" s="1054">
        <v>0.158</v>
      </c>
      <c r="W26" s="1054">
        <v>0.14199999999999999</v>
      </c>
      <c r="X26" s="1054">
        <v>0.13899999999999998</v>
      </c>
      <c r="Y26" s="1054">
        <v>0.12100000000000001</v>
      </c>
      <c r="Z26" s="1054">
        <v>0.11800000000000001</v>
      </c>
      <c r="AA26" s="1054">
        <v>0.1</v>
      </c>
      <c r="AB26" s="1060">
        <v>7.5999999999999998e-002</v>
      </c>
      <c r="AC26" s="1060">
        <v>2.1000000000000001e-002</v>
      </c>
      <c r="AD26" s="1048"/>
      <c r="AE26" s="995" t="s">
        <v>824</v>
      </c>
      <c r="AF26" s="1066" t="s">
        <v>1122</v>
      </c>
      <c r="AG26" s="1009" t="s">
        <v>2258</v>
      </c>
      <c r="AH26" s="1071"/>
      <c r="AS26" s="1087" t="s">
        <v>824</v>
      </c>
      <c r="AT26" s="1093" t="s">
        <v>726</v>
      </c>
    </row>
    <row r="27" spans="1:46" ht="19.5">
      <c r="A27" s="994" t="s">
        <v>780</v>
      </c>
      <c r="B27" s="1001">
        <v>5.8999999999999997e-002</v>
      </c>
      <c r="C27" s="1008">
        <v>4.2999999999999997e-002</v>
      </c>
      <c r="D27" s="1012">
        <v>2.3e-002</v>
      </c>
      <c r="E27" s="1021">
        <v>0</v>
      </c>
      <c r="F27" s="1001">
        <v>1.2e-002</v>
      </c>
      <c r="G27" s="1030">
        <v>1.e-002</v>
      </c>
      <c r="H27" s="1021">
        <v>0</v>
      </c>
      <c r="I27" s="1038">
        <v>1.0999999999999999e-002</v>
      </c>
      <c r="J27" s="1021">
        <v>0</v>
      </c>
      <c r="K27" s="1046">
        <v>9.1999999999999985e-002</v>
      </c>
      <c r="L27" s="1053">
        <v>8.9999999999999983e-002</v>
      </c>
      <c r="M27" s="1053">
        <v>7.9999999999999988e-002</v>
      </c>
      <c r="N27" s="1053">
        <v>6.3999999999999987e-002</v>
      </c>
      <c r="O27" s="1053">
        <v>8.0999999999999989e-002</v>
      </c>
      <c r="P27" s="1053">
        <v>7.5999999999999984e-002</v>
      </c>
      <c r="Q27" s="1053">
        <v>7.8999999999999987e-002</v>
      </c>
      <c r="R27" s="1053">
        <v>7.3999999999999996e-002</v>
      </c>
      <c r="S27" s="1053">
        <v>6.4999999999999988e-002</v>
      </c>
      <c r="T27" s="1053">
        <v>6.3e-002</v>
      </c>
      <c r="U27" s="1053">
        <v>5.6000000000000001e-002</v>
      </c>
      <c r="V27" s="1053">
        <v>6.8999999999999992e-002</v>
      </c>
      <c r="W27" s="1053">
        <v>5.3999999999999999e-002</v>
      </c>
      <c r="X27" s="1053">
        <v>4.5000000000000005e-002</v>
      </c>
      <c r="Y27" s="1053">
        <v>5.2999999999999999e-002</v>
      </c>
      <c r="Z27" s="1053">
        <v>4.3000000000000003e-002</v>
      </c>
      <c r="AA27" s="1053">
        <v>4.4000000000000004e-002</v>
      </c>
      <c r="AB27" s="1059">
        <v>3.3000000000000002e-002</v>
      </c>
      <c r="AC27" s="1059">
        <v>1.e-002</v>
      </c>
      <c r="AD27" s="1048"/>
      <c r="AE27" s="994" t="s">
        <v>780</v>
      </c>
      <c r="AF27" s="1001" t="s">
        <v>2330</v>
      </c>
      <c r="AG27" s="1008" t="s">
        <v>262</v>
      </c>
      <c r="AH27" s="1021" t="s">
        <v>2380</v>
      </c>
      <c r="AS27" s="1088" t="s">
        <v>780</v>
      </c>
      <c r="AT27" s="1094" t="s">
        <v>2391</v>
      </c>
    </row>
    <row r="28" spans="1:46">
      <c r="K28" s="1048"/>
      <c r="L28" s="1048"/>
      <c r="M28" s="1048"/>
      <c r="N28" s="1048"/>
      <c r="O28" s="1048"/>
      <c r="P28" s="1048"/>
      <c r="Q28" s="1048"/>
      <c r="R28" s="1048"/>
      <c r="S28" s="1048"/>
      <c r="T28" s="1048"/>
      <c r="U28" s="1048"/>
      <c r="V28" s="1048"/>
      <c r="W28" s="1048"/>
      <c r="X28" s="1048"/>
      <c r="Y28" s="1048"/>
      <c r="Z28" s="1048"/>
      <c r="AA28" s="1048"/>
      <c r="AB28" s="1048"/>
      <c r="AC28" s="1048"/>
      <c r="AD28" s="1048"/>
      <c r="AE28" s="1064"/>
      <c r="AF28" s="1067"/>
      <c r="AG28" s="1067"/>
      <c r="AH28" s="1067"/>
    </row>
    <row r="29" spans="1:46" ht="18.75" customHeight="1">
      <c r="K29" s="1048"/>
      <c r="L29" s="1048"/>
      <c r="M29" s="1048"/>
      <c r="N29" s="1048"/>
      <c r="O29" s="1048"/>
      <c r="P29" s="1048"/>
      <c r="Q29" s="1048"/>
      <c r="R29" s="1048"/>
      <c r="S29" s="1048"/>
      <c r="T29" s="1048"/>
      <c r="U29" s="1048"/>
      <c r="V29" s="1048"/>
      <c r="W29" s="1048"/>
      <c r="X29" s="1048"/>
      <c r="Y29" s="1048"/>
      <c r="Z29" s="1048"/>
      <c r="AA29" s="1048"/>
      <c r="AB29" s="1048"/>
      <c r="AC29" s="1048"/>
      <c r="AD29" s="1048"/>
      <c r="AE29" s="1064" t="s">
        <v>2331</v>
      </c>
      <c r="AF29" s="1064"/>
      <c r="AG29" s="1064"/>
      <c r="AH29" s="1064"/>
    </row>
    <row r="30" spans="1:46" ht="18.75" customHeight="1">
      <c r="K30" s="1048"/>
      <c r="L30" s="1048"/>
      <c r="M30" s="1048"/>
      <c r="N30" s="1048"/>
      <c r="O30" s="1048"/>
      <c r="P30" s="1048"/>
      <c r="Q30" s="1048"/>
      <c r="R30" s="1048"/>
      <c r="S30" s="1048"/>
      <c r="T30" s="1048"/>
      <c r="U30" s="1048"/>
      <c r="V30" s="1048"/>
      <c r="W30" s="1048"/>
      <c r="X30" s="1048"/>
      <c r="Y30" s="1048"/>
      <c r="Z30" s="1048"/>
      <c r="AA30" s="1048"/>
      <c r="AB30" s="1048"/>
      <c r="AC30" s="1048"/>
      <c r="AD30" s="1048"/>
      <c r="AE30" s="1065" t="s">
        <v>2332</v>
      </c>
      <c r="AF30" s="1065"/>
      <c r="AG30" s="1065"/>
      <c r="AH30" s="1065"/>
    </row>
    <row r="31" spans="1:46">
      <c r="K31" s="1048"/>
      <c r="L31" s="1048"/>
      <c r="M31" s="1048"/>
      <c r="N31" s="1048"/>
      <c r="O31" s="1048"/>
      <c r="P31" s="1048"/>
      <c r="Q31" s="1048"/>
      <c r="R31" s="1048"/>
      <c r="S31" s="1048"/>
      <c r="T31" s="1048"/>
      <c r="U31" s="1048"/>
      <c r="V31" s="1048"/>
      <c r="W31" s="1048"/>
      <c r="X31" s="1048"/>
      <c r="Y31" s="1048"/>
      <c r="Z31" s="1048"/>
      <c r="AA31" s="1048"/>
      <c r="AB31" s="1048"/>
      <c r="AC31" s="1048"/>
      <c r="AD31" s="1048"/>
      <c r="AE31" s="1065"/>
      <c r="AF31" s="1065"/>
      <c r="AG31" s="1065"/>
      <c r="AH31" s="1065"/>
    </row>
    <row r="32" spans="1:46">
      <c r="K32" s="1048"/>
      <c r="L32" s="1048"/>
      <c r="M32" s="1048"/>
      <c r="N32" s="1048"/>
      <c r="O32" s="1048"/>
      <c r="P32" s="1048"/>
      <c r="Q32" s="1048"/>
      <c r="R32" s="1048"/>
      <c r="S32" s="1048"/>
      <c r="T32" s="1048"/>
      <c r="U32" s="1048"/>
      <c r="V32" s="1048"/>
      <c r="W32" s="1048"/>
      <c r="X32" s="1048"/>
      <c r="Y32" s="1048"/>
      <c r="Z32" s="1048"/>
      <c r="AA32" s="1048"/>
      <c r="AB32" s="1048"/>
      <c r="AC32" s="1048"/>
      <c r="AD32" s="1048"/>
    </row>
    <row r="33" spans="11:30">
      <c r="K33" s="1048"/>
      <c r="L33" s="1048"/>
      <c r="M33" s="1048"/>
      <c r="N33" s="1048"/>
      <c r="O33" s="1048"/>
      <c r="P33" s="1048"/>
      <c r="Q33" s="1048"/>
      <c r="R33" s="1048"/>
      <c r="S33" s="1048"/>
      <c r="T33" s="1048"/>
      <c r="U33" s="1048"/>
      <c r="V33" s="1048"/>
      <c r="W33" s="1048"/>
      <c r="X33" s="1048"/>
      <c r="Y33" s="1048"/>
      <c r="Z33" s="1048"/>
      <c r="AA33" s="1048"/>
      <c r="AB33" s="1048"/>
      <c r="AC33" s="1048"/>
      <c r="AD33" s="1048"/>
    </row>
    <row r="34" spans="11:30">
      <c r="K34" s="1048"/>
      <c r="L34" s="1048"/>
      <c r="M34" s="1048"/>
      <c r="N34" s="1048"/>
      <c r="O34" s="1048"/>
      <c r="P34" s="1048"/>
      <c r="Q34" s="1048"/>
      <c r="R34" s="1048"/>
      <c r="S34" s="1048"/>
      <c r="T34" s="1048"/>
      <c r="U34" s="1048"/>
      <c r="V34" s="1048"/>
      <c r="W34" s="1048"/>
      <c r="X34" s="1048"/>
      <c r="Y34" s="1048"/>
      <c r="Z34" s="1048"/>
      <c r="AA34" s="1048"/>
      <c r="AB34" s="1048"/>
      <c r="AC34" s="1048"/>
      <c r="AD34" s="1048"/>
    </row>
    <row r="35" spans="11:30">
      <c r="K35" s="1048"/>
      <c r="L35" s="1048"/>
      <c r="M35" s="1048"/>
      <c r="N35" s="1048"/>
      <c r="O35" s="1048"/>
      <c r="P35" s="1048"/>
      <c r="Q35" s="1048"/>
      <c r="R35" s="1048"/>
      <c r="S35" s="1048"/>
      <c r="T35" s="1048"/>
      <c r="U35" s="1048"/>
      <c r="V35" s="1048"/>
      <c r="W35" s="1048"/>
      <c r="X35" s="1048"/>
      <c r="Y35" s="1048"/>
      <c r="Z35" s="1048"/>
      <c r="AA35" s="1048"/>
      <c r="AB35" s="1048"/>
      <c r="AC35" s="1048"/>
      <c r="AD35" s="1048"/>
    </row>
    <row r="36" spans="11:30">
      <c r="K36" s="1048"/>
      <c r="L36" s="1048"/>
      <c r="M36" s="1048"/>
      <c r="N36" s="1048"/>
      <c r="O36" s="1048"/>
      <c r="P36" s="1048"/>
      <c r="Q36" s="1048"/>
      <c r="R36" s="1048"/>
      <c r="S36" s="1048"/>
      <c r="T36" s="1048"/>
      <c r="U36" s="1048"/>
      <c r="V36" s="1048"/>
      <c r="W36" s="1048"/>
      <c r="X36" s="1048"/>
      <c r="Y36" s="1048"/>
      <c r="Z36" s="1048"/>
      <c r="AA36" s="1048"/>
      <c r="AB36" s="1048"/>
      <c r="AC36" s="1048"/>
      <c r="AD36" s="1048"/>
    </row>
    <row r="37" spans="11:30">
      <c r="K37" s="1048"/>
      <c r="L37" s="1048"/>
      <c r="M37" s="1048"/>
      <c r="N37" s="1048"/>
      <c r="O37" s="1048"/>
      <c r="P37" s="1048"/>
      <c r="Q37" s="1048"/>
      <c r="R37" s="1048"/>
      <c r="S37" s="1048"/>
      <c r="T37" s="1048"/>
      <c r="U37" s="1048"/>
      <c r="V37" s="1048"/>
      <c r="W37" s="1048"/>
      <c r="X37" s="1048"/>
      <c r="Y37" s="1048"/>
      <c r="Z37" s="1048"/>
      <c r="AA37" s="1048"/>
      <c r="AB37" s="1048"/>
      <c r="AC37" s="1048"/>
      <c r="AD37" s="1048"/>
    </row>
    <row r="38" spans="11:30">
      <c r="K38" s="1048"/>
      <c r="L38" s="1048"/>
      <c r="M38" s="1048"/>
      <c r="N38" s="1048"/>
      <c r="O38" s="1048"/>
      <c r="P38" s="1048"/>
      <c r="Q38" s="1048"/>
      <c r="R38" s="1048"/>
      <c r="S38" s="1048"/>
      <c r="T38" s="1048"/>
      <c r="U38" s="1048"/>
      <c r="V38" s="1048"/>
      <c r="W38" s="1048"/>
      <c r="X38" s="1048"/>
      <c r="Y38" s="1048"/>
      <c r="Z38" s="1048"/>
      <c r="AA38" s="1048"/>
      <c r="AB38" s="1048"/>
      <c r="AC38" s="1048"/>
      <c r="AD38" s="1048"/>
    </row>
    <row r="39" spans="11:30">
      <c r="K39" s="1048"/>
      <c r="L39" s="1048"/>
      <c r="M39" s="1048"/>
      <c r="N39" s="1048"/>
      <c r="O39" s="1048"/>
      <c r="P39" s="1048"/>
      <c r="Q39" s="1048"/>
      <c r="R39" s="1048"/>
      <c r="S39" s="1048"/>
      <c r="T39" s="1048"/>
      <c r="U39" s="1048"/>
      <c r="V39" s="1048"/>
      <c r="W39" s="1048"/>
      <c r="X39" s="1048"/>
      <c r="Y39" s="1048"/>
      <c r="Z39" s="1048"/>
      <c r="AA39" s="1048"/>
      <c r="AB39" s="1048"/>
      <c r="AC39" s="1048"/>
      <c r="AD39" s="1048"/>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topLeftCell="M19" zoomScale="96" zoomScaleNormal="96" workbookViewId="0"/>
  </sheetViews>
  <sheetFormatPr defaultRowHeight="18.75"/>
  <cols>
    <col min="2" max="4" width="12.5" customWidth="1"/>
    <col min="5" max="5" width="30.58203125" customWidth="1"/>
    <col min="6" max="6" width="14" customWidth="1"/>
    <col min="7" max="7" width="12.5" customWidth="1"/>
    <col min="8" max="8" width="35.33203125" style="1095" customWidth="1"/>
    <col min="9" max="9" width="12.5" customWidth="1"/>
    <col min="10" max="10" width="33.5" style="1096" customWidth="1"/>
    <col min="11" max="11" width="12.5" customWidth="1"/>
    <col min="12" max="12" width="35.5" style="1095" customWidth="1"/>
    <col min="13" max="13" width="35" customWidth="1"/>
    <col min="14" max="19" width="30.08203125" customWidth="1"/>
  </cols>
  <sheetData>
    <row r="2" spans="2:19">
      <c r="B2" s="1097" t="s">
        <v>699</v>
      </c>
      <c r="C2" s="1100"/>
      <c r="D2" s="1100"/>
      <c r="E2" s="1100"/>
      <c r="F2" s="1100"/>
      <c r="G2" s="1100"/>
      <c r="H2" s="1111"/>
      <c r="I2" s="1100"/>
      <c r="J2" s="1118"/>
      <c r="K2" s="1100"/>
      <c r="L2" s="1126"/>
      <c r="M2" s="1099"/>
      <c r="N2" s="1099"/>
      <c r="O2" s="1099"/>
      <c r="P2" s="1099"/>
      <c r="Q2" s="1099"/>
      <c r="R2" s="1099"/>
      <c r="S2" s="1099"/>
    </row>
    <row r="3" spans="2:19" ht="18.75" customHeight="1">
      <c r="B3" s="1098" t="s">
        <v>706</v>
      </c>
      <c r="C3" s="1101" t="s">
        <v>708</v>
      </c>
      <c r="D3" s="1101" t="s">
        <v>710</v>
      </c>
      <c r="E3" s="1101" t="s">
        <v>734</v>
      </c>
      <c r="F3" s="1103" t="s">
        <v>2294</v>
      </c>
      <c r="G3" s="1101" t="s">
        <v>1476</v>
      </c>
      <c r="H3" s="1101"/>
      <c r="I3" s="1101" t="s">
        <v>2325</v>
      </c>
      <c r="J3" s="1101"/>
      <c r="K3" s="1101" t="s">
        <v>2192</v>
      </c>
      <c r="L3" s="1101"/>
      <c r="M3" s="1133" t="s">
        <v>2277</v>
      </c>
      <c r="N3" s="1133" t="s">
        <v>2278</v>
      </c>
      <c r="O3" s="1133" t="s">
        <v>2279</v>
      </c>
      <c r="P3" s="1133" t="s">
        <v>2184</v>
      </c>
      <c r="Q3" s="1133" t="s">
        <v>2280</v>
      </c>
      <c r="R3" s="1133" t="s">
        <v>1199</v>
      </c>
      <c r="S3" s="1133" t="s">
        <v>2281</v>
      </c>
    </row>
    <row r="4" spans="2:19">
      <c r="B4" s="1098"/>
      <c r="C4" s="1101"/>
      <c r="D4" s="1101"/>
      <c r="E4" s="1101"/>
      <c r="F4" s="1104"/>
      <c r="G4" s="1101"/>
      <c r="H4" s="1101"/>
      <c r="I4" s="1101"/>
      <c r="J4" s="1101"/>
      <c r="K4" s="1101"/>
      <c r="L4" s="1101"/>
      <c r="M4" s="1133"/>
      <c r="N4" s="1133"/>
      <c r="O4" s="1133"/>
      <c r="P4" s="1133"/>
      <c r="Q4" s="1133"/>
      <c r="R4" s="1133"/>
      <c r="S4" s="1133"/>
    </row>
    <row r="5" spans="2:19">
      <c r="B5" s="1098"/>
      <c r="C5" s="1101"/>
      <c r="D5" s="1101"/>
      <c r="E5" s="1101"/>
      <c r="F5" s="1105"/>
      <c r="G5" s="1101"/>
      <c r="H5" s="1101"/>
      <c r="I5" s="1101"/>
      <c r="J5" s="1101"/>
      <c r="K5" s="1101"/>
      <c r="L5" s="1101"/>
      <c r="M5" s="1133"/>
      <c r="N5" s="1133"/>
      <c r="O5" s="1133"/>
      <c r="P5" s="1133"/>
      <c r="Q5" s="1133"/>
      <c r="R5" s="1133"/>
      <c r="S5" s="1133"/>
    </row>
    <row r="6" spans="2:19" ht="48" customHeight="1">
      <c r="B6" s="1098" t="s">
        <v>25</v>
      </c>
      <c r="C6" s="1101" t="s">
        <v>439</v>
      </c>
      <c r="D6" s="1102" t="s">
        <v>60</v>
      </c>
      <c r="E6" s="1102" t="str">
        <f t="shared" ref="E6:E23" si="0">B6&amp;C6&amp;D6</f>
        <v>処遇加算Ⅰ特定加算Ⅰベア加算</v>
      </c>
      <c r="F6" s="1102" t="s">
        <v>981</v>
      </c>
      <c r="G6" s="1106" t="s">
        <v>981</v>
      </c>
      <c r="H6" s="1112" t="s">
        <v>154</v>
      </c>
      <c r="I6" s="1106"/>
      <c r="J6" s="1119" t="s">
        <v>2295</v>
      </c>
      <c r="K6" s="1106"/>
      <c r="L6" s="1127" t="s">
        <v>2295</v>
      </c>
      <c r="M6" s="1134" t="s">
        <v>2266</v>
      </c>
      <c r="N6" s="1134" t="s">
        <v>2266</v>
      </c>
      <c r="O6" s="1134" t="s">
        <v>2266</v>
      </c>
      <c r="P6" s="1134" t="s">
        <v>2266</v>
      </c>
      <c r="Q6" s="1134" t="s">
        <v>2266</v>
      </c>
      <c r="R6" s="1134" t="s">
        <v>2266</v>
      </c>
      <c r="S6" s="1134" t="s">
        <v>2266</v>
      </c>
    </row>
    <row r="7" spans="2:19" ht="48" customHeight="1">
      <c r="B7" s="1098" t="s">
        <v>25</v>
      </c>
      <c r="C7" s="1101" t="s">
        <v>439</v>
      </c>
      <c r="D7" s="1102" t="s">
        <v>46</v>
      </c>
      <c r="E7" s="1102" t="str">
        <f t="shared" si="0"/>
        <v>処遇加算Ⅰ特定加算Ⅰベア加算なし</v>
      </c>
      <c r="F7" s="1102" t="s">
        <v>1895</v>
      </c>
      <c r="G7" s="1106" t="s">
        <v>981</v>
      </c>
      <c r="H7" s="1112" t="s">
        <v>2256</v>
      </c>
      <c r="I7" s="1106" t="s">
        <v>2268</v>
      </c>
      <c r="J7" s="1119" t="s">
        <v>2341</v>
      </c>
      <c r="K7" s="1108"/>
      <c r="L7" s="1128"/>
      <c r="M7" s="1134" t="s">
        <v>2358</v>
      </c>
      <c r="N7" s="1134" t="s">
        <v>2266</v>
      </c>
      <c r="O7" s="1134" t="s">
        <v>2266</v>
      </c>
      <c r="P7" s="1134" t="s">
        <v>2266</v>
      </c>
      <c r="Q7" s="1134" t="s">
        <v>2266</v>
      </c>
      <c r="R7" s="1134" t="s">
        <v>2266</v>
      </c>
      <c r="S7" s="1134" t="s">
        <v>2266</v>
      </c>
    </row>
    <row r="8" spans="2:19" ht="48" customHeight="1">
      <c r="B8" s="1098" t="s">
        <v>748</v>
      </c>
      <c r="C8" s="1101" t="s">
        <v>439</v>
      </c>
      <c r="D8" s="1102" t="s">
        <v>60</v>
      </c>
      <c r="E8" s="1102" t="str">
        <f t="shared" si="0"/>
        <v>処遇加算Ⅱ特定加算Ⅰベア加算</v>
      </c>
      <c r="F8" s="1106" t="s">
        <v>2269</v>
      </c>
      <c r="G8" s="1106" t="s">
        <v>981</v>
      </c>
      <c r="H8" s="1112" t="s">
        <v>2397</v>
      </c>
      <c r="I8" s="1106" t="s">
        <v>2269</v>
      </c>
      <c r="J8" s="1120" t="s">
        <v>179</v>
      </c>
      <c r="K8" s="1125"/>
      <c r="L8" s="1129"/>
      <c r="M8" s="1135" t="s">
        <v>2266</v>
      </c>
      <c r="N8" s="1134" t="s">
        <v>2266</v>
      </c>
      <c r="O8" s="1134" t="s">
        <v>2266</v>
      </c>
      <c r="P8" s="1134" t="s">
        <v>2357</v>
      </c>
      <c r="Q8" s="1134" t="s">
        <v>2266</v>
      </c>
      <c r="R8" s="1134" t="s">
        <v>2266</v>
      </c>
      <c r="S8" s="1134" t="s">
        <v>2266</v>
      </c>
    </row>
    <row r="9" spans="2:19" ht="48" customHeight="1">
      <c r="B9" s="1098" t="s">
        <v>748</v>
      </c>
      <c r="C9" s="1101" t="s">
        <v>439</v>
      </c>
      <c r="D9" s="1102" t="s">
        <v>46</v>
      </c>
      <c r="E9" s="1102" t="str">
        <f t="shared" si="0"/>
        <v>処遇加算Ⅱ特定加算Ⅰベア加算なし</v>
      </c>
      <c r="F9" s="1106" t="s">
        <v>237</v>
      </c>
      <c r="G9" s="1106" t="s">
        <v>981</v>
      </c>
      <c r="H9" s="1112" t="s">
        <v>587</v>
      </c>
      <c r="I9" s="1106" t="s">
        <v>2268</v>
      </c>
      <c r="J9" s="1121" t="s">
        <v>2396</v>
      </c>
      <c r="K9" s="1109" t="s">
        <v>237</v>
      </c>
      <c r="L9" s="1130" t="s">
        <v>996</v>
      </c>
      <c r="M9" s="1134" t="s">
        <v>2358</v>
      </c>
      <c r="N9" s="1134" t="s">
        <v>2266</v>
      </c>
      <c r="O9" s="1134" t="s">
        <v>2266</v>
      </c>
      <c r="P9" s="1134" t="s">
        <v>2357</v>
      </c>
      <c r="Q9" s="1134" t="s">
        <v>2266</v>
      </c>
      <c r="R9" s="1134" t="s">
        <v>2266</v>
      </c>
      <c r="S9" s="1134" t="s">
        <v>2266</v>
      </c>
    </row>
    <row r="10" spans="2:19" ht="48" customHeight="1">
      <c r="B10" s="1098" t="s">
        <v>751</v>
      </c>
      <c r="C10" s="1101" t="s">
        <v>439</v>
      </c>
      <c r="D10" s="1102" t="s">
        <v>60</v>
      </c>
      <c r="E10" s="1102" t="str">
        <f t="shared" si="0"/>
        <v>処遇加算Ⅲ特定加算Ⅰベア加算</v>
      </c>
      <c r="F10" s="1106" t="s">
        <v>2272</v>
      </c>
      <c r="G10" s="1106" t="s">
        <v>981</v>
      </c>
      <c r="H10" s="1112" t="s">
        <v>1919</v>
      </c>
      <c r="I10" s="1106" t="s">
        <v>2272</v>
      </c>
      <c r="J10" s="1120" t="s">
        <v>2343</v>
      </c>
      <c r="K10" s="1125"/>
      <c r="L10" s="1129"/>
      <c r="M10" s="1135" t="s">
        <v>2266</v>
      </c>
      <c r="N10" s="1134" t="s">
        <v>2360</v>
      </c>
      <c r="O10" s="1134" t="s">
        <v>2324</v>
      </c>
      <c r="P10" s="1134" t="s">
        <v>2266</v>
      </c>
      <c r="Q10" s="1134" t="s">
        <v>2266</v>
      </c>
      <c r="R10" s="1134" t="s">
        <v>2266</v>
      </c>
      <c r="S10" s="1134" t="s">
        <v>2266</v>
      </c>
    </row>
    <row r="11" spans="2:19" ht="48" customHeight="1">
      <c r="B11" s="1098" t="s">
        <v>751</v>
      </c>
      <c r="C11" s="1101" t="s">
        <v>439</v>
      </c>
      <c r="D11" s="1102" t="s">
        <v>46</v>
      </c>
      <c r="E11" s="1102" t="str">
        <f t="shared" si="0"/>
        <v>処遇加算Ⅲ特定加算Ⅰベア加算なし</v>
      </c>
      <c r="F11" s="1106" t="s">
        <v>1259</v>
      </c>
      <c r="G11" s="1106" t="s">
        <v>981</v>
      </c>
      <c r="H11" s="1112" t="s">
        <v>2395</v>
      </c>
      <c r="I11" s="1106" t="s">
        <v>2268</v>
      </c>
      <c r="J11" s="1121" t="s">
        <v>1662</v>
      </c>
      <c r="K11" s="1109" t="s">
        <v>1259</v>
      </c>
      <c r="L11" s="1131" t="s">
        <v>1038</v>
      </c>
      <c r="M11" s="1134" t="s">
        <v>2358</v>
      </c>
      <c r="N11" s="1134" t="s">
        <v>2360</v>
      </c>
      <c r="O11" s="1134" t="s">
        <v>2324</v>
      </c>
      <c r="P11" s="1134" t="s">
        <v>2266</v>
      </c>
      <c r="Q11" s="1134" t="s">
        <v>2266</v>
      </c>
      <c r="R11" s="1134" t="s">
        <v>2266</v>
      </c>
      <c r="S11" s="1134" t="s">
        <v>2266</v>
      </c>
    </row>
    <row r="12" spans="2:19" ht="48" customHeight="1">
      <c r="B12" s="1098" t="s">
        <v>25</v>
      </c>
      <c r="C12" s="1101" t="s">
        <v>35</v>
      </c>
      <c r="D12" s="1102" t="s">
        <v>60</v>
      </c>
      <c r="E12" s="1102" t="str">
        <f t="shared" si="0"/>
        <v>処遇加算Ⅰ特定加算Ⅱベア加算</v>
      </c>
      <c r="F12" s="1102" t="s">
        <v>2206</v>
      </c>
      <c r="G12" s="1106" t="s">
        <v>2292</v>
      </c>
      <c r="H12" s="1112" t="s">
        <v>798</v>
      </c>
      <c r="I12" s="1106"/>
      <c r="J12" s="1121"/>
      <c r="K12" s="1109"/>
      <c r="L12" s="1130"/>
      <c r="M12" s="1135" t="s">
        <v>2266</v>
      </c>
      <c r="N12" s="1134" t="s">
        <v>2266</v>
      </c>
      <c r="O12" s="1134" t="s">
        <v>2266</v>
      </c>
      <c r="P12" s="1134" t="s">
        <v>2266</v>
      </c>
      <c r="Q12" s="1134" t="s">
        <v>2266</v>
      </c>
      <c r="R12" s="1134" t="s">
        <v>2266</v>
      </c>
      <c r="S12" s="1134" t="s">
        <v>2266</v>
      </c>
    </row>
    <row r="13" spans="2:19" ht="48" customHeight="1">
      <c r="B13" s="1098" t="s">
        <v>25</v>
      </c>
      <c r="C13" s="1101" t="s">
        <v>35</v>
      </c>
      <c r="D13" s="1102" t="s">
        <v>46</v>
      </c>
      <c r="E13" s="1102" t="str">
        <f t="shared" si="0"/>
        <v>処遇加算Ⅰ特定加算Ⅱベア加算なし</v>
      </c>
      <c r="F13" s="1102" t="s">
        <v>1639</v>
      </c>
      <c r="G13" s="1106" t="s">
        <v>2292</v>
      </c>
      <c r="H13" s="1112" t="s">
        <v>2340</v>
      </c>
      <c r="I13" s="1106" t="s">
        <v>2270</v>
      </c>
      <c r="J13" s="1122" t="s">
        <v>2342</v>
      </c>
      <c r="K13" s="1109"/>
      <c r="L13" s="1130"/>
      <c r="M13" s="1134" t="s">
        <v>2358</v>
      </c>
      <c r="N13" s="1134" t="s">
        <v>2266</v>
      </c>
      <c r="O13" s="1134" t="s">
        <v>2266</v>
      </c>
      <c r="P13" s="1134" t="s">
        <v>2266</v>
      </c>
      <c r="Q13" s="1134" t="s">
        <v>2266</v>
      </c>
      <c r="R13" s="1134" t="s">
        <v>2266</v>
      </c>
      <c r="S13" s="1134" t="s">
        <v>2266</v>
      </c>
    </row>
    <row r="14" spans="2:19" ht="48" customHeight="1">
      <c r="B14" s="1098" t="s">
        <v>748</v>
      </c>
      <c r="C14" s="1101" t="s">
        <v>35</v>
      </c>
      <c r="D14" s="1102" t="s">
        <v>60</v>
      </c>
      <c r="E14" s="1102" t="str">
        <f t="shared" si="0"/>
        <v>処遇加算Ⅱ特定加算Ⅱベア加算</v>
      </c>
      <c r="F14" s="1106" t="s">
        <v>2271</v>
      </c>
      <c r="G14" s="1106" t="s">
        <v>2292</v>
      </c>
      <c r="H14" s="1112" t="s">
        <v>2398</v>
      </c>
      <c r="I14" s="1106" t="s">
        <v>2271</v>
      </c>
      <c r="J14" s="1120" t="s">
        <v>2344</v>
      </c>
      <c r="K14" s="1125"/>
      <c r="L14" s="1129"/>
      <c r="M14" s="1134" t="s">
        <v>2266</v>
      </c>
      <c r="N14" s="1134" t="s">
        <v>2266</v>
      </c>
      <c r="O14" s="1134" t="s">
        <v>2266</v>
      </c>
      <c r="P14" s="1134" t="s">
        <v>2357</v>
      </c>
      <c r="Q14" s="1134" t="s">
        <v>2266</v>
      </c>
      <c r="R14" s="1134" t="s">
        <v>2266</v>
      </c>
      <c r="S14" s="1134" t="s">
        <v>2266</v>
      </c>
    </row>
    <row r="15" spans="2:19" ht="48" customHeight="1">
      <c r="B15" s="1098" t="s">
        <v>748</v>
      </c>
      <c r="C15" s="1101" t="s">
        <v>35</v>
      </c>
      <c r="D15" s="1102" t="s">
        <v>46</v>
      </c>
      <c r="E15" s="1102" t="str">
        <f t="shared" si="0"/>
        <v>処遇加算Ⅱ特定加算Ⅱベア加算なし</v>
      </c>
      <c r="F15" s="1106" t="s">
        <v>2011</v>
      </c>
      <c r="G15" s="1106" t="s">
        <v>2292</v>
      </c>
      <c r="H15" s="1112" t="s">
        <v>2394</v>
      </c>
      <c r="I15" s="1106" t="s">
        <v>2270</v>
      </c>
      <c r="J15" s="1121" t="s">
        <v>592</v>
      </c>
      <c r="K15" s="1109" t="s">
        <v>2011</v>
      </c>
      <c r="L15" s="1130" t="s">
        <v>2345</v>
      </c>
      <c r="M15" s="1134" t="s">
        <v>2358</v>
      </c>
      <c r="N15" s="1134" t="s">
        <v>2266</v>
      </c>
      <c r="O15" s="1134" t="s">
        <v>2266</v>
      </c>
      <c r="P15" s="1134" t="s">
        <v>2357</v>
      </c>
      <c r="Q15" s="1134" t="s">
        <v>2266</v>
      </c>
      <c r="R15" s="1134" t="s">
        <v>2266</v>
      </c>
      <c r="S15" s="1134" t="s">
        <v>2266</v>
      </c>
    </row>
    <row r="16" spans="2:19" ht="48" customHeight="1">
      <c r="B16" s="1098" t="s">
        <v>751</v>
      </c>
      <c r="C16" s="1101" t="s">
        <v>35</v>
      </c>
      <c r="D16" s="1102" t="s">
        <v>60</v>
      </c>
      <c r="E16" s="1102" t="str">
        <f t="shared" si="0"/>
        <v>処遇加算Ⅲ特定加算Ⅱベア加算</v>
      </c>
      <c r="F16" s="1106" t="s">
        <v>2273</v>
      </c>
      <c r="G16" s="1106" t="s">
        <v>2292</v>
      </c>
      <c r="H16" s="1113" t="s">
        <v>2399</v>
      </c>
      <c r="I16" s="1106" t="s">
        <v>2273</v>
      </c>
      <c r="J16" s="1122" t="s">
        <v>2347</v>
      </c>
      <c r="K16" s="1125"/>
      <c r="L16" s="1129"/>
      <c r="M16" s="1135" t="s">
        <v>2266</v>
      </c>
      <c r="N16" s="1134" t="s">
        <v>2360</v>
      </c>
      <c r="O16" s="1134" t="s">
        <v>2324</v>
      </c>
      <c r="P16" s="1134" t="s">
        <v>2266</v>
      </c>
      <c r="Q16" s="1134" t="s">
        <v>2266</v>
      </c>
      <c r="R16" s="1134" t="s">
        <v>2266</v>
      </c>
      <c r="S16" s="1134" t="s">
        <v>2266</v>
      </c>
    </row>
    <row r="17" spans="2:19" ht="48" customHeight="1">
      <c r="B17" s="1098" t="s">
        <v>751</v>
      </c>
      <c r="C17" s="1101" t="s">
        <v>35</v>
      </c>
      <c r="D17" s="1102" t="s">
        <v>46</v>
      </c>
      <c r="E17" s="1102" t="str">
        <f t="shared" si="0"/>
        <v>処遇加算Ⅲ特定加算Ⅱベア加算なし</v>
      </c>
      <c r="F17" s="1106" t="s">
        <v>1061</v>
      </c>
      <c r="G17" s="1108" t="s">
        <v>2292</v>
      </c>
      <c r="H17" s="1113" t="s">
        <v>1106</v>
      </c>
      <c r="I17" s="1106" t="s">
        <v>2273</v>
      </c>
      <c r="J17" s="1119" t="s">
        <v>2393</v>
      </c>
      <c r="K17" s="1110" t="s">
        <v>1061</v>
      </c>
      <c r="L17" s="1132" t="s">
        <v>2346</v>
      </c>
      <c r="M17" s="1134" t="s">
        <v>2358</v>
      </c>
      <c r="N17" s="1134" t="s">
        <v>2360</v>
      </c>
      <c r="O17" s="1134" t="s">
        <v>2324</v>
      </c>
      <c r="P17" s="1134" t="s">
        <v>2266</v>
      </c>
      <c r="Q17" s="1134" t="s">
        <v>2266</v>
      </c>
      <c r="R17" s="1134" t="s">
        <v>2266</v>
      </c>
      <c r="S17" s="1134" t="s">
        <v>2266</v>
      </c>
    </row>
    <row r="18" spans="2:19" ht="48" customHeight="1">
      <c r="B18" s="1098" t="s">
        <v>25</v>
      </c>
      <c r="C18" s="1101" t="s">
        <v>56</v>
      </c>
      <c r="D18" s="1102" t="s">
        <v>60</v>
      </c>
      <c r="E18" s="1102" t="str">
        <f t="shared" si="0"/>
        <v>処遇加算Ⅰ特定加算なしベア加算</v>
      </c>
      <c r="F18" s="1107" t="s">
        <v>2293</v>
      </c>
      <c r="G18" s="1108" t="s">
        <v>2292</v>
      </c>
      <c r="H18" s="1114" t="s">
        <v>2348</v>
      </c>
      <c r="I18" s="1117" t="s">
        <v>2293</v>
      </c>
      <c r="J18" s="1112" t="s">
        <v>147</v>
      </c>
      <c r="K18" s="1106"/>
      <c r="L18" s="1127"/>
      <c r="M18" s="1135" t="s">
        <v>2266</v>
      </c>
      <c r="N18" s="1134" t="s">
        <v>2266</v>
      </c>
      <c r="O18" s="1134" t="s">
        <v>2266</v>
      </c>
      <c r="P18" s="1134" t="s">
        <v>2266</v>
      </c>
      <c r="Q18" s="1134" t="s">
        <v>339</v>
      </c>
      <c r="R18" s="1134" t="s">
        <v>2266</v>
      </c>
      <c r="S18" s="1134" t="s">
        <v>2361</v>
      </c>
    </row>
    <row r="19" spans="2:19" ht="48" customHeight="1">
      <c r="B19" s="1098" t="s">
        <v>25</v>
      </c>
      <c r="C19" s="1101" t="s">
        <v>56</v>
      </c>
      <c r="D19" s="1102" t="s">
        <v>46</v>
      </c>
      <c r="E19" s="1102" t="str">
        <f t="shared" si="0"/>
        <v>処遇加算Ⅰ特定加算なしベア加算なし</v>
      </c>
      <c r="F19" s="1107" t="s">
        <v>1668</v>
      </c>
      <c r="G19" s="1109" t="s">
        <v>2292</v>
      </c>
      <c r="H19" s="1115" t="s">
        <v>1595</v>
      </c>
      <c r="I19" s="1117" t="s">
        <v>2293</v>
      </c>
      <c r="J19" s="1112" t="s">
        <v>2351</v>
      </c>
      <c r="K19" s="1106" t="s">
        <v>1749</v>
      </c>
      <c r="L19" s="1119" t="s">
        <v>2349</v>
      </c>
      <c r="M19" s="1134" t="s">
        <v>2358</v>
      </c>
      <c r="N19" s="1134" t="s">
        <v>2266</v>
      </c>
      <c r="O19" s="1134" t="s">
        <v>2266</v>
      </c>
      <c r="P19" s="1134" t="s">
        <v>2266</v>
      </c>
      <c r="Q19" s="1134" t="s">
        <v>339</v>
      </c>
      <c r="R19" s="1134" t="s">
        <v>2266</v>
      </c>
      <c r="S19" s="1134" t="s">
        <v>2361</v>
      </c>
    </row>
    <row r="20" spans="2:19" ht="48" customHeight="1">
      <c r="B20" s="1098" t="s">
        <v>748</v>
      </c>
      <c r="C20" s="1101" t="s">
        <v>56</v>
      </c>
      <c r="D20" s="1102" t="s">
        <v>60</v>
      </c>
      <c r="E20" s="1102" t="str">
        <f t="shared" si="0"/>
        <v>処遇加算Ⅱ特定加算なしベア加算</v>
      </c>
      <c r="F20" s="1106" t="s">
        <v>754</v>
      </c>
      <c r="G20" s="1110" t="s">
        <v>296</v>
      </c>
      <c r="H20" s="1116" t="s">
        <v>457</v>
      </c>
      <c r="I20" s="1117" t="s">
        <v>2293</v>
      </c>
      <c r="J20" s="1123" t="s">
        <v>1268</v>
      </c>
      <c r="K20" s="1106" t="s">
        <v>754</v>
      </c>
      <c r="L20" s="1112" t="s">
        <v>2356</v>
      </c>
      <c r="M20" s="1135" t="s">
        <v>2266</v>
      </c>
      <c r="N20" s="1134" t="s">
        <v>2266</v>
      </c>
      <c r="O20" s="1134" t="s">
        <v>2266</v>
      </c>
      <c r="P20" s="1134" t="s">
        <v>2266</v>
      </c>
      <c r="Q20" s="1134" t="s">
        <v>339</v>
      </c>
      <c r="R20" s="1134" t="s">
        <v>2266</v>
      </c>
      <c r="S20" s="1134" t="s">
        <v>2361</v>
      </c>
    </row>
    <row r="21" spans="2:19" ht="48" customHeight="1">
      <c r="B21" s="1098" t="s">
        <v>748</v>
      </c>
      <c r="C21" s="1101" t="s">
        <v>56</v>
      </c>
      <c r="D21" s="1102" t="s">
        <v>46</v>
      </c>
      <c r="E21" s="1102" t="str">
        <f t="shared" si="0"/>
        <v>処遇加算Ⅱ特定加算なしベア加算なし</v>
      </c>
      <c r="F21" s="1106" t="s">
        <v>2274</v>
      </c>
      <c r="G21" s="1106" t="s">
        <v>286</v>
      </c>
      <c r="H21" s="1112" t="s">
        <v>602</v>
      </c>
      <c r="I21" s="1106" t="s">
        <v>754</v>
      </c>
      <c r="J21" s="1123" t="s">
        <v>347</v>
      </c>
      <c r="K21" s="1106" t="s">
        <v>2274</v>
      </c>
      <c r="L21" s="1112" t="s">
        <v>2350</v>
      </c>
      <c r="M21" s="1134" t="s">
        <v>2358</v>
      </c>
      <c r="N21" s="1134" t="s">
        <v>2266</v>
      </c>
      <c r="O21" s="1134" t="s">
        <v>2266</v>
      </c>
      <c r="P21" s="1134" t="s">
        <v>2266</v>
      </c>
      <c r="Q21" s="1134" t="s">
        <v>339</v>
      </c>
      <c r="R21" s="1134" t="s">
        <v>2266</v>
      </c>
      <c r="S21" s="1134" t="s">
        <v>2361</v>
      </c>
    </row>
    <row r="22" spans="2:19" ht="48" customHeight="1">
      <c r="B22" s="1098" t="s">
        <v>751</v>
      </c>
      <c r="C22" s="1101" t="s">
        <v>56</v>
      </c>
      <c r="D22" s="1102" t="s">
        <v>60</v>
      </c>
      <c r="E22" s="1102" t="str">
        <f t="shared" si="0"/>
        <v>処遇加算Ⅲ特定加算なしベア加算</v>
      </c>
      <c r="F22" s="1106" t="s">
        <v>2275</v>
      </c>
      <c r="G22" s="1106" t="s">
        <v>286</v>
      </c>
      <c r="H22" s="1112" t="s">
        <v>190</v>
      </c>
      <c r="I22" s="1106" t="s">
        <v>754</v>
      </c>
      <c r="J22" s="1123" t="s">
        <v>1991</v>
      </c>
      <c r="K22" s="1106" t="s">
        <v>2275</v>
      </c>
      <c r="L22" s="1127" t="s">
        <v>2352</v>
      </c>
      <c r="M22" s="1134" t="s">
        <v>2266</v>
      </c>
      <c r="N22" s="1134" t="s">
        <v>2360</v>
      </c>
      <c r="O22" s="1134" t="s">
        <v>2324</v>
      </c>
      <c r="P22" s="1134" t="s">
        <v>2266</v>
      </c>
      <c r="Q22" s="1134" t="s">
        <v>339</v>
      </c>
      <c r="R22" s="1134" t="s">
        <v>2266</v>
      </c>
      <c r="S22" s="1134" t="s">
        <v>2361</v>
      </c>
    </row>
    <row r="23" spans="2:19" ht="48" customHeight="1">
      <c r="B23" s="1098" t="s">
        <v>751</v>
      </c>
      <c r="C23" s="1101" t="s">
        <v>56</v>
      </c>
      <c r="D23" s="1102" t="s">
        <v>46</v>
      </c>
      <c r="E23" s="1102" t="str">
        <f t="shared" si="0"/>
        <v>処遇加算Ⅲ特定加算なしベア加算なし</v>
      </c>
      <c r="F23" s="1106" t="s">
        <v>2276</v>
      </c>
      <c r="G23" s="1106" t="s">
        <v>754</v>
      </c>
      <c r="H23" s="1112" t="s">
        <v>490</v>
      </c>
      <c r="I23" s="1106" t="s">
        <v>2274</v>
      </c>
      <c r="J23" s="1119" t="s">
        <v>2392</v>
      </c>
      <c r="K23" s="1106" t="s">
        <v>2276</v>
      </c>
      <c r="L23" s="1127" t="s">
        <v>2353</v>
      </c>
      <c r="M23" s="1134" t="s">
        <v>2358</v>
      </c>
      <c r="N23" s="1134" t="s">
        <v>2360</v>
      </c>
      <c r="O23" s="1134" t="s">
        <v>2324</v>
      </c>
      <c r="P23" s="1134" t="s">
        <v>2266</v>
      </c>
      <c r="Q23" s="1134" t="s">
        <v>339</v>
      </c>
      <c r="R23" s="1134" t="s">
        <v>2266</v>
      </c>
      <c r="S23" s="1134" t="s">
        <v>2361</v>
      </c>
    </row>
    <row r="24" spans="2:19" ht="20.25" customHeight="1">
      <c r="E24" s="1099"/>
      <c r="F24" s="1099"/>
      <c r="G24" s="1099"/>
      <c r="H24" s="1111"/>
      <c r="I24" s="1099"/>
      <c r="J24" s="1124"/>
      <c r="K24" s="1099"/>
      <c r="L24" s="1111"/>
      <c r="M24" s="1099"/>
      <c r="N24" s="1099"/>
      <c r="O24" s="1099"/>
      <c r="P24" s="1099"/>
      <c r="Q24" s="1099"/>
      <c r="R24" s="1099"/>
      <c r="S24" s="1099"/>
    </row>
    <row r="25" spans="2:19" ht="24">
      <c r="B25" s="1099"/>
      <c r="C25" s="1099"/>
      <c r="D25" s="1099"/>
      <c r="E25" s="1099"/>
      <c r="F25" s="1099"/>
      <c r="G25" s="1099"/>
      <c r="H25" s="1111"/>
      <c r="L25" s="1095">
        <v>1</v>
      </c>
      <c r="M25" s="1099"/>
      <c r="N25" s="1099"/>
      <c r="O25" s="1099"/>
      <c r="P25" s="1099"/>
      <c r="Q25" s="1136" t="s">
        <v>1872</v>
      </c>
      <c r="R25" s="1136" t="s">
        <v>2282</v>
      </c>
      <c r="S25" s="1136" t="s">
        <v>1872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K1749"/>
  <sheetViews>
    <sheetView workbookViewId="0">
      <selection activeCell="F40" sqref="F40"/>
    </sheetView>
  </sheetViews>
  <sheetFormatPr defaultColWidth="9"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c r="A1" s="988" t="s">
        <v>828</v>
      </c>
      <c r="C1" s="1" t="s">
        <v>327</v>
      </c>
      <c r="F1" s="1" t="s">
        <v>834</v>
      </c>
    </row>
    <row r="2" spans="1:11" ht="19.5">
      <c r="A2" s="1137" t="s">
        <v>835</v>
      </c>
      <c r="C2" s="1140" t="s">
        <v>390</v>
      </c>
      <c r="D2" s="1144" t="s">
        <v>836</v>
      </c>
      <c r="F2" s="1148" t="s">
        <v>93</v>
      </c>
      <c r="G2" s="1150">
        <v>0.7</v>
      </c>
      <c r="H2" s="1150">
        <v>0.55000000000000004</v>
      </c>
      <c r="I2" s="1156">
        <v>0.45</v>
      </c>
      <c r="J2" s="1140" t="s">
        <v>838</v>
      </c>
      <c r="K2" s="1144" t="s">
        <v>840</v>
      </c>
    </row>
    <row r="3" spans="1:11" ht="18.75">
      <c r="A3" s="1138" t="s">
        <v>603</v>
      </c>
      <c r="C3" s="1141" t="s">
        <v>603</v>
      </c>
      <c r="D3" s="1145" t="s">
        <v>843</v>
      </c>
      <c r="F3" s="1141" t="s">
        <v>34</v>
      </c>
      <c r="G3" s="1151">
        <v>11.4</v>
      </c>
      <c r="H3" s="1151">
        <v>11.1</v>
      </c>
      <c r="I3" s="1157">
        <v>10.9</v>
      </c>
      <c r="J3" s="1141" t="s">
        <v>727</v>
      </c>
      <c r="K3" s="1162">
        <v>0.7</v>
      </c>
    </row>
    <row r="4" spans="1:11" ht="18.75">
      <c r="A4" s="1081" t="s">
        <v>844</v>
      </c>
      <c r="C4" s="1142" t="s">
        <v>603</v>
      </c>
      <c r="D4" s="1146" t="s">
        <v>847</v>
      </c>
      <c r="F4" s="1142" t="s">
        <v>304</v>
      </c>
      <c r="G4" s="1152">
        <v>11.4</v>
      </c>
      <c r="H4" s="1152">
        <v>11.1</v>
      </c>
      <c r="I4" s="1158">
        <v>10.9</v>
      </c>
      <c r="J4" s="1142" t="s">
        <v>197</v>
      </c>
      <c r="K4" s="1163">
        <v>0.7</v>
      </c>
    </row>
    <row r="5" spans="1:11" ht="18.75">
      <c r="A5" s="1081" t="s">
        <v>848</v>
      </c>
      <c r="C5" s="1142" t="s">
        <v>603</v>
      </c>
      <c r="D5" s="1146" t="s">
        <v>819</v>
      </c>
      <c r="F5" s="1142" t="s">
        <v>851</v>
      </c>
      <c r="G5" s="1152">
        <v>11.4</v>
      </c>
      <c r="H5" s="1152">
        <v>11.1</v>
      </c>
      <c r="I5" s="1158">
        <v>10.9</v>
      </c>
      <c r="J5" s="1142" t="s">
        <v>758</v>
      </c>
      <c r="K5" s="1163">
        <v>0.7</v>
      </c>
    </row>
    <row r="6" spans="1:11" ht="18.75">
      <c r="A6" s="1081" t="s">
        <v>853</v>
      </c>
      <c r="C6" s="1142" t="s">
        <v>603</v>
      </c>
      <c r="D6" s="1146" t="s">
        <v>146</v>
      </c>
      <c r="F6" s="1142" t="s">
        <v>855</v>
      </c>
      <c r="G6" s="1152">
        <v>11.4</v>
      </c>
      <c r="H6" s="1152">
        <v>11.1</v>
      </c>
      <c r="I6" s="1158">
        <v>10.9</v>
      </c>
      <c r="J6" s="1142" t="s">
        <v>615</v>
      </c>
      <c r="K6" s="1163">
        <v>0.7</v>
      </c>
    </row>
    <row r="7" spans="1:11" ht="18.75">
      <c r="A7" s="1081" t="s">
        <v>862</v>
      </c>
      <c r="C7" s="1142" t="s">
        <v>603</v>
      </c>
      <c r="D7" s="1146" t="s">
        <v>236</v>
      </c>
      <c r="F7" s="1142" t="s">
        <v>867</v>
      </c>
      <c r="G7" s="1152">
        <v>11.4</v>
      </c>
      <c r="H7" s="1152">
        <v>11.1</v>
      </c>
      <c r="I7" s="1158">
        <v>10.9</v>
      </c>
      <c r="J7" s="1142" t="s">
        <v>762</v>
      </c>
      <c r="K7" s="1163">
        <v>0.45</v>
      </c>
    </row>
    <row r="8" spans="1:11" ht="18.75">
      <c r="A8" s="1081" t="s">
        <v>182</v>
      </c>
      <c r="C8" s="1142" t="s">
        <v>603</v>
      </c>
      <c r="D8" s="1146" t="s">
        <v>872</v>
      </c>
      <c r="F8" s="1142" t="s">
        <v>106</v>
      </c>
      <c r="G8" s="1152">
        <v>11.4</v>
      </c>
      <c r="H8" s="1152">
        <v>11.1</v>
      </c>
      <c r="I8" s="1158">
        <v>10.9</v>
      </c>
      <c r="J8" s="1142" t="s">
        <v>705</v>
      </c>
      <c r="K8" s="1163">
        <v>0.45</v>
      </c>
    </row>
    <row r="9" spans="1:11" ht="18.75">
      <c r="A9" s="1081" t="s">
        <v>589</v>
      </c>
      <c r="C9" s="1142" t="s">
        <v>603</v>
      </c>
      <c r="D9" s="1146" t="s">
        <v>880</v>
      </c>
      <c r="F9" s="1142" t="s">
        <v>2</v>
      </c>
      <c r="G9" s="1152">
        <v>11.4</v>
      </c>
      <c r="H9" s="1152">
        <v>11.1</v>
      </c>
      <c r="I9" s="1158">
        <v>10.9</v>
      </c>
      <c r="J9" s="1142" t="s">
        <v>770</v>
      </c>
      <c r="K9" s="1163">
        <v>0.55000000000000004</v>
      </c>
    </row>
    <row r="10" spans="1:11" ht="18.75">
      <c r="A10" s="1081" t="s">
        <v>804</v>
      </c>
      <c r="C10" s="1142" t="s">
        <v>603</v>
      </c>
      <c r="D10" s="1146" t="s">
        <v>266</v>
      </c>
      <c r="F10" s="1142" t="s">
        <v>696</v>
      </c>
      <c r="G10" s="1152">
        <v>11.4</v>
      </c>
      <c r="H10" s="1152">
        <v>11.1</v>
      </c>
      <c r="I10" s="1158">
        <v>10.9</v>
      </c>
      <c r="J10" s="1142" t="s">
        <v>153</v>
      </c>
      <c r="K10" s="1163">
        <v>0.45</v>
      </c>
    </row>
    <row r="11" spans="1:11" ht="18.75">
      <c r="A11" s="1081" t="s">
        <v>737</v>
      </c>
      <c r="C11" s="1142" t="s">
        <v>603</v>
      </c>
      <c r="D11" s="1146" t="s">
        <v>883</v>
      </c>
      <c r="F11" s="1142" t="s">
        <v>842</v>
      </c>
      <c r="G11" s="1152">
        <v>11.4</v>
      </c>
      <c r="H11" s="1152">
        <v>11.1</v>
      </c>
      <c r="I11" s="1158">
        <v>10.9</v>
      </c>
      <c r="J11" s="1142" t="s">
        <v>777</v>
      </c>
      <c r="K11" s="1163">
        <v>0.45</v>
      </c>
    </row>
    <row r="12" spans="1:11" ht="18.75">
      <c r="A12" s="1081" t="s">
        <v>700</v>
      </c>
      <c r="C12" s="1142" t="s">
        <v>603</v>
      </c>
      <c r="D12" s="1146" t="s">
        <v>884</v>
      </c>
      <c r="F12" s="1142" t="s">
        <v>518</v>
      </c>
      <c r="G12" s="1152">
        <v>11.4</v>
      </c>
      <c r="H12" s="1152">
        <v>11.1</v>
      </c>
      <c r="I12" s="1158">
        <v>10.9</v>
      </c>
      <c r="J12" s="1142" t="s">
        <v>440</v>
      </c>
      <c r="K12" s="1163">
        <v>0.55000000000000004</v>
      </c>
    </row>
    <row r="13" spans="1:11" ht="18.75">
      <c r="A13" s="1081" t="s">
        <v>841</v>
      </c>
      <c r="C13" s="1142" t="s">
        <v>603</v>
      </c>
      <c r="D13" s="1146" t="s">
        <v>887</v>
      </c>
      <c r="F13" s="1142" t="s">
        <v>889</v>
      </c>
      <c r="G13" s="1152">
        <v>11.4</v>
      </c>
      <c r="H13" s="1152">
        <v>11.1</v>
      </c>
      <c r="I13" s="1158">
        <v>10.9</v>
      </c>
      <c r="J13" s="1142" t="s">
        <v>781</v>
      </c>
      <c r="K13" s="1163">
        <v>0.55000000000000004</v>
      </c>
    </row>
    <row r="14" spans="1:11" ht="18.75">
      <c r="A14" s="1081" t="s">
        <v>812</v>
      </c>
      <c r="C14" s="1142" t="s">
        <v>603</v>
      </c>
      <c r="D14" s="1146" t="s">
        <v>894</v>
      </c>
      <c r="F14" s="1142" t="s">
        <v>898</v>
      </c>
      <c r="G14" s="1152">
        <v>11.4</v>
      </c>
      <c r="H14" s="1152">
        <v>11.1</v>
      </c>
      <c r="I14" s="1158">
        <v>10.9</v>
      </c>
      <c r="J14" s="1142" t="s">
        <v>786</v>
      </c>
      <c r="K14" s="1163">
        <v>0.55000000000000004</v>
      </c>
    </row>
    <row r="15" spans="1:11" ht="18.75">
      <c r="A15" s="1081" t="s">
        <v>8</v>
      </c>
      <c r="C15" s="1142" t="s">
        <v>603</v>
      </c>
      <c r="D15" s="1146" t="s">
        <v>902</v>
      </c>
      <c r="F15" s="1142" t="s">
        <v>598</v>
      </c>
      <c r="G15" s="1152">
        <v>11.4</v>
      </c>
      <c r="H15" s="1152">
        <v>11.1</v>
      </c>
      <c r="I15" s="1158">
        <v>10.9</v>
      </c>
      <c r="J15" s="1142" t="s">
        <v>733</v>
      </c>
      <c r="K15" s="1163">
        <v>0.45</v>
      </c>
    </row>
    <row r="16" spans="1:11" ht="18.75">
      <c r="A16" s="1081" t="s">
        <v>905</v>
      </c>
      <c r="C16" s="1142" t="s">
        <v>603</v>
      </c>
      <c r="D16" s="1146" t="s">
        <v>909</v>
      </c>
      <c r="F16" s="1142" t="s">
        <v>913</v>
      </c>
      <c r="G16" s="1152">
        <v>11.4</v>
      </c>
      <c r="H16" s="1152">
        <v>11.1</v>
      </c>
      <c r="I16" s="1158">
        <v>10.9</v>
      </c>
      <c r="J16" s="1142" t="s">
        <v>789</v>
      </c>
      <c r="K16" s="1163">
        <v>0.45</v>
      </c>
    </row>
    <row r="17" spans="1:11" ht="18.75">
      <c r="A17" s="1081" t="s">
        <v>585</v>
      </c>
      <c r="C17" s="1142" t="s">
        <v>603</v>
      </c>
      <c r="D17" s="1146" t="s">
        <v>918</v>
      </c>
      <c r="F17" s="1142" t="s">
        <v>921</v>
      </c>
      <c r="G17" s="1152">
        <v>11.4</v>
      </c>
      <c r="H17" s="1152">
        <v>11.1</v>
      </c>
      <c r="I17" s="1158">
        <v>10.9</v>
      </c>
      <c r="J17" s="1142" t="s">
        <v>794</v>
      </c>
      <c r="K17" s="1163">
        <v>0.45</v>
      </c>
    </row>
    <row r="18" spans="1:11" ht="18.75">
      <c r="A18" s="1081" t="s">
        <v>923</v>
      </c>
      <c r="C18" s="1142" t="s">
        <v>603</v>
      </c>
      <c r="D18" s="1146" t="s">
        <v>925</v>
      </c>
      <c r="F18" s="1142" t="s">
        <v>222</v>
      </c>
      <c r="G18" s="1152">
        <v>11.4</v>
      </c>
      <c r="H18" s="1152">
        <v>11.1</v>
      </c>
      <c r="I18" s="1158">
        <v>10.9</v>
      </c>
      <c r="J18" s="1142" t="s">
        <v>797</v>
      </c>
      <c r="K18" s="1163">
        <v>0.55000000000000004</v>
      </c>
    </row>
    <row r="19" spans="1:11" ht="18.75">
      <c r="A19" s="1081" t="s">
        <v>161</v>
      </c>
      <c r="C19" s="1142" t="s">
        <v>603</v>
      </c>
      <c r="D19" s="1146" t="s">
        <v>306</v>
      </c>
      <c r="F19" s="1142" t="s">
        <v>928</v>
      </c>
      <c r="G19" s="1152">
        <v>11.4</v>
      </c>
      <c r="H19" s="1152">
        <v>11.1</v>
      </c>
      <c r="I19" s="1158">
        <v>10.9</v>
      </c>
      <c r="J19" s="1142" t="s">
        <v>801</v>
      </c>
      <c r="K19" s="1163">
        <v>0.45</v>
      </c>
    </row>
    <row r="20" spans="1:11" ht="18.75">
      <c r="A20" s="1081" t="s">
        <v>932</v>
      </c>
      <c r="C20" s="1142" t="s">
        <v>603</v>
      </c>
      <c r="D20" s="1146" t="s">
        <v>426</v>
      </c>
      <c r="F20" s="1142" t="s">
        <v>707</v>
      </c>
      <c r="G20" s="1152">
        <v>11.4</v>
      </c>
      <c r="H20" s="1152">
        <v>11.1</v>
      </c>
      <c r="I20" s="1158">
        <v>10.9</v>
      </c>
      <c r="J20" s="1142" t="s">
        <v>808</v>
      </c>
      <c r="K20" s="1163">
        <v>0.45</v>
      </c>
    </row>
    <row r="21" spans="1:11" ht="18.75">
      <c r="A21" s="1081" t="s">
        <v>402</v>
      </c>
      <c r="C21" s="1142" t="s">
        <v>603</v>
      </c>
      <c r="D21" s="1146" t="s">
        <v>934</v>
      </c>
      <c r="F21" s="1142" t="s">
        <v>935</v>
      </c>
      <c r="G21" s="1152">
        <v>11.4</v>
      </c>
      <c r="H21" s="1152">
        <v>11.1</v>
      </c>
      <c r="I21" s="1158">
        <v>10.9</v>
      </c>
      <c r="J21" s="1142" t="s">
        <v>937</v>
      </c>
      <c r="K21" s="1163">
        <v>0.45</v>
      </c>
    </row>
    <row r="22" spans="1:11" ht="18.75">
      <c r="A22" s="1081" t="s">
        <v>938</v>
      </c>
      <c r="C22" s="1142" t="s">
        <v>603</v>
      </c>
      <c r="D22" s="1146" t="s">
        <v>943</v>
      </c>
      <c r="F22" s="1142" t="s">
        <v>890</v>
      </c>
      <c r="G22" s="1152">
        <v>11.4</v>
      </c>
      <c r="H22" s="1152">
        <v>11.1</v>
      </c>
      <c r="I22" s="1158">
        <v>10.9</v>
      </c>
      <c r="J22" s="1142" t="s">
        <v>817</v>
      </c>
      <c r="K22" s="1163">
        <v>0.45</v>
      </c>
    </row>
    <row r="23" spans="1:11" ht="18.75">
      <c r="A23" s="1081" t="s">
        <v>946</v>
      </c>
      <c r="C23" s="1142" t="s">
        <v>603</v>
      </c>
      <c r="D23" s="1146" t="s">
        <v>401</v>
      </c>
      <c r="F23" s="1142" t="s">
        <v>948</v>
      </c>
      <c r="G23" s="1152">
        <v>11.4</v>
      </c>
      <c r="H23" s="1152">
        <v>11.1</v>
      </c>
      <c r="I23" s="1158">
        <v>10.9</v>
      </c>
      <c r="J23" s="1142" t="s">
        <v>818</v>
      </c>
      <c r="K23" s="1163">
        <v>0.45</v>
      </c>
    </row>
    <row r="24" spans="1:11" ht="19.5">
      <c r="A24" s="1081" t="s">
        <v>927</v>
      </c>
      <c r="C24" s="1142" t="s">
        <v>603</v>
      </c>
      <c r="D24" s="1146" t="s">
        <v>950</v>
      </c>
      <c r="F24" s="1142" t="s">
        <v>769</v>
      </c>
      <c r="G24" s="1152">
        <v>11.4</v>
      </c>
      <c r="H24" s="1152">
        <v>11.1</v>
      </c>
      <c r="I24" s="1158">
        <v>10.9</v>
      </c>
      <c r="J24" s="1161" t="s">
        <v>820</v>
      </c>
      <c r="K24" s="1164">
        <v>0.45</v>
      </c>
    </row>
    <row r="25" spans="1:11" ht="18.75">
      <c r="A25" s="1081" t="s">
        <v>194</v>
      </c>
      <c r="C25" s="1142" t="s">
        <v>603</v>
      </c>
      <c r="D25" s="1146" t="s">
        <v>952</v>
      </c>
      <c r="F25" s="1142" t="s">
        <v>888</v>
      </c>
      <c r="G25" s="1152">
        <v>11.4</v>
      </c>
      <c r="H25" s="1152">
        <v>11.1</v>
      </c>
      <c r="I25" s="1158">
        <v>10.9</v>
      </c>
      <c r="J25" s="1141" t="s">
        <v>824</v>
      </c>
      <c r="K25" s="1162">
        <v>0.7</v>
      </c>
    </row>
    <row r="26" spans="1:11" ht="19.5">
      <c r="A26" s="1081" t="s">
        <v>488</v>
      </c>
      <c r="C26" s="1142" t="s">
        <v>603</v>
      </c>
      <c r="D26" s="1146" t="s">
        <v>953</v>
      </c>
      <c r="F26" s="1142" t="s">
        <v>910</v>
      </c>
      <c r="G26" s="1153">
        <v>11.12</v>
      </c>
      <c r="H26" s="1153">
        <v>10.88</v>
      </c>
      <c r="I26" s="1159">
        <v>10.72</v>
      </c>
      <c r="J26" s="1143" t="s">
        <v>780</v>
      </c>
      <c r="K26" s="1165">
        <v>0.45</v>
      </c>
    </row>
    <row r="27" spans="1:11" ht="16.5">
      <c r="A27" s="1081" t="s">
        <v>956</v>
      </c>
      <c r="C27" s="1142" t="s">
        <v>603</v>
      </c>
      <c r="D27" s="1146" t="s">
        <v>958</v>
      </c>
      <c r="F27" s="1149" t="s">
        <v>83</v>
      </c>
      <c r="G27" s="1154">
        <v>11.12</v>
      </c>
      <c r="H27" s="1154">
        <v>10.88</v>
      </c>
      <c r="I27" s="1160">
        <v>10.72</v>
      </c>
    </row>
    <row r="28" spans="1:11" ht="16.5">
      <c r="A28" s="1081" t="s">
        <v>755</v>
      </c>
      <c r="C28" s="1142" t="s">
        <v>603</v>
      </c>
      <c r="D28" s="1146" t="s">
        <v>961</v>
      </c>
      <c r="F28" s="1142" t="s">
        <v>963</v>
      </c>
      <c r="G28" s="1153">
        <v>11.12</v>
      </c>
      <c r="H28" s="1153">
        <v>10.88</v>
      </c>
      <c r="I28" s="1146">
        <v>10.72</v>
      </c>
    </row>
    <row r="29" spans="1:11" ht="16.5">
      <c r="A29" s="1081" t="s">
        <v>799</v>
      </c>
      <c r="C29" s="1142" t="s">
        <v>603</v>
      </c>
      <c r="D29" s="1146" t="s">
        <v>191</v>
      </c>
      <c r="F29" s="1142" t="s">
        <v>964</v>
      </c>
      <c r="G29" s="1153">
        <v>11.12</v>
      </c>
      <c r="H29" s="1153">
        <v>10.88</v>
      </c>
      <c r="I29" s="1146">
        <v>10.72</v>
      </c>
    </row>
    <row r="30" spans="1:11" ht="16.5">
      <c r="A30" s="1081" t="s">
        <v>493</v>
      </c>
      <c r="C30" s="1142" t="s">
        <v>603</v>
      </c>
      <c r="D30" s="1146" t="s">
        <v>967</v>
      </c>
      <c r="F30" s="1142" t="s">
        <v>970</v>
      </c>
      <c r="G30" s="1153">
        <v>11.12</v>
      </c>
      <c r="H30" s="1153">
        <v>10.88</v>
      </c>
      <c r="I30" s="1146">
        <v>10.72</v>
      </c>
    </row>
    <row r="31" spans="1:11" ht="16.5">
      <c r="A31" s="1081" t="s">
        <v>951</v>
      </c>
      <c r="C31" s="1142" t="s">
        <v>603</v>
      </c>
      <c r="D31" s="1146" t="s">
        <v>280</v>
      </c>
      <c r="F31" s="1142" t="s">
        <v>241</v>
      </c>
      <c r="G31" s="1153">
        <v>11.12</v>
      </c>
      <c r="H31" s="1153">
        <v>10.88</v>
      </c>
      <c r="I31" s="1146">
        <v>10.72</v>
      </c>
    </row>
    <row r="32" spans="1:11" ht="16.5">
      <c r="A32" s="1081" t="s">
        <v>972</v>
      </c>
      <c r="C32" s="1142" t="s">
        <v>603</v>
      </c>
      <c r="D32" s="1146" t="s">
        <v>469</v>
      </c>
      <c r="F32" s="1142" t="s">
        <v>570</v>
      </c>
      <c r="G32" s="1153">
        <v>11.12</v>
      </c>
      <c r="H32" s="1153">
        <v>10.88</v>
      </c>
      <c r="I32" s="1146">
        <v>10.72</v>
      </c>
    </row>
    <row r="33" spans="1:9" ht="16.5">
      <c r="A33" s="1081" t="s">
        <v>474</v>
      </c>
      <c r="C33" s="1142" t="s">
        <v>603</v>
      </c>
      <c r="D33" s="1146" t="s">
        <v>662</v>
      </c>
      <c r="F33" s="1142" t="s">
        <v>686</v>
      </c>
      <c r="G33" s="1153">
        <v>11.05</v>
      </c>
      <c r="H33" s="1153">
        <v>10.83</v>
      </c>
      <c r="I33" s="1146">
        <v>10.68</v>
      </c>
    </row>
    <row r="34" spans="1:9" ht="16.5">
      <c r="A34" s="1081" t="s">
        <v>962</v>
      </c>
      <c r="C34" s="1142" t="s">
        <v>603</v>
      </c>
      <c r="D34" s="1146" t="s">
        <v>974</v>
      </c>
      <c r="F34" s="1142" t="s">
        <v>388</v>
      </c>
      <c r="G34" s="1153">
        <v>11.05</v>
      </c>
      <c r="H34" s="1153">
        <v>10.83</v>
      </c>
      <c r="I34" s="1146">
        <v>10.68</v>
      </c>
    </row>
    <row r="35" spans="1:9" ht="16.5">
      <c r="A35" s="1081" t="s">
        <v>318</v>
      </c>
      <c r="C35" s="1142" t="s">
        <v>603</v>
      </c>
      <c r="D35" s="1146" t="s">
        <v>975</v>
      </c>
      <c r="F35" s="1142" t="s">
        <v>980</v>
      </c>
      <c r="G35" s="1153">
        <v>11.05</v>
      </c>
      <c r="H35" s="1153">
        <v>10.83</v>
      </c>
      <c r="I35" s="1146">
        <v>10.68</v>
      </c>
    </row>
    <row r="36" spans="1:9" ht="16.5">
      <c r="A36" s="1081" t="s">
        <v>70</v>
      </c>
      <c r="C36" s="1142" t="s">
        <v>603</v>
      </c>
      <c r="D36" s="1146" t="s">
        <v>869</v>
      </c>
      <c r="F36" s="1142" t="s">
        <v>622</v>
      </c>
      <c r="G36" s="1153">
        <v>11.05</v>
      </c>
      <c r="H36" s="1153">
        <v>10.83</v>
      </c>
      <c r="I36" s="1146">
        <v>10.68</v>
      </c>
    </row>
    <row r="37" spans="1:9" ht="16.5">
      <c r="A37" s="1081" t="s">
        <v>37</v>
      </c>
      <c r="C37" s="1142" t="s">
        <v>603</v>
      </c>
      <c r="D37" s="1146" t="s">
        <v>982</v>
      </c>
      <c r="F37" s="1142" t="s">
        <v>985</v>
      </c>
      <c r="G37" s="1153">
        <v>11.05</v>
      </c>
      <c r="H37" s="1153">
        <v>10.83</v>
      </c>
      <c r="I37" s="1146">
        <v>10.68</v>
      </c>
    </row>
    <row r="38" spans="1:9" ht="16.5">
      <c r="A38" s="1081" t="s">
        <v>987</v>
      </c>
      <c r="C38" s="1142" t="s">
        <v>603</v>
      </c>
      <c r="D38" s="1146" t="s">
        <v>131</v>
      </c>
      <c r="F38" s="1142" t="s">
        <v>991</v>
      </c>
      <c r="G38" s="1153">
        <v>11.05</v>
      </c>
      <c r="H38" s="1153">
        <v>10.83</v>
      </c>
      <c r="I38" s="1146">
        <v>10.68</v>
      </c>
    </row>
    <row r="39" spans="1:9" ht="16.5">
      <c r="A39" s="1081" t="s">
        <v>319</v>
      </c>
      <c r="C39" s="1142" t="s">
        <v>603</v>
      </c>
      <c r="D39" s="1146" t="s">
        <v>993</v>
      </c>
      <c r="F39" s="1142" t="s">
        <v>112</v>
      </c>
      <c r="G39" s="1153">
        <v>11.05</v>
      </c>
      <c r="H39" s="1153">
        <v>10.83</v>
      </c>
      <c r="I39" s="1146">
        <v>10.68</v>
      </c>
    </row>
    <row r="40" spans="1:9" ht="16.5">
      <c r="A40" s="1081" t="s">
        <v>995</v>
      </c>
      <c r="C40" s="1142" t="s">
        <v>603</v>
      </c>
      <c r="D40" s="1146" t="s">
        <v>714</v>
      </c>
      <c r="F40" s="1142" t="s">
        <v>1448</v>
      </c>
      <c r="G40" s="1153">
        <v>11.05</v>
      </c>
      <c r="H40" s="1153">
        <v>10.83</v>
      </c>
      <c r="I40" s="1146">
        <v>10.68</v>
      </c>
    </row>
    <row r="41" spans="1:9" ht="16.5">
      <c r="A41" s="1081" t="s">
        <v>997</v>
      </c>
      <c r="C41" s="1142" t="s">
        <v>603</v>
      </c>
      <c r="D41" s="1146" t="s">
        <v>88</v>
      </c>
      <c r="F41" s="1142" t="s">
        <v>613</v>
      </c>
      <c r="G41" s="1153">
        <v>11.05</v>
      </c>
      <c r="H41" s="1153">
        <v>10.83</v>
      </c>
      <c r="I41" s="1146">
        <v>10.68</v>
      </c>
    </row>
    <row r="42" spans="1:9" ht="16.5">
      <c r="A42" s="1081" t="s">
        <v>421</v>
      </c>
      <c r="C42" s="1142" t="s">
        <v>603</v>
      </c>
      <c r="D42" s="1146" t="s">
        <v>69</v>
      </c>
      <c r="F42" s="1142" t="s">
        <v>494</v>
      </c>
      <c r="G42" s="1153">
        <v>11.05</v>
      </c>
      <c r="H42" s="1153">
        <v>10.83</v>
      </c>
      <c r="I42" s="1146">
        <v>10.68</v>
      </c>
    </row>
    <row r="43" spans="1:9" ht="16.5">
      <c r="A43" s="1081" t="s">
        <v>1000</v>
      </c>
      <c r="C43" s="1142" t="s">
        <v>603</v>
      </c>
      <c r="D43" s="1146" t="s">
        <v>127</v>
      </c>
      <c r="F43" s="1142" t="s">
        <v>635</v>
      </c>
      <c r="G43" s="1153">
        <v>11.05</v>
      </c>
      <c r="H43" s="1153">
        <v>10.83</v>
      </c>
      <c r="I43" s="1146">
        <v>10.68</v>
      </c>
    </row>
    <row r="44" spans="1:9" ht="16.5">
      <c r="A44" s="1081" t="s">
        <v>435</v>
      </c>
      <c r="C44" s="1142" t="s">
        <v>603</v>
      </c>
      <c r="D44" s="1146" t="s">
        <v>466</v>
      </c>
      <c r="F44" s="1142" t="s">
        <v>795</v>
      </c>
      <c r="G44" s="1153">
        <v>11.05</v>
      </c>
      <c r="H44" s="1153">
        <v>10.83</v>
      </c>
      <c r="I44" s="1146">
        <v>10.68</v>
      </c>
    </row>
    <row r="45" spans="1:9" ht="16.5">
      <c r="A45" s="1081" t="s">
        <v>1002</v>
      </c>
      <c r="C45" s="1142" t="s">
        <v>603</v>
      </c>
      <c r="D45" s="1146" t="s">
        <v>1005</v>
      </c>
      <c r="F45" s="1142" t="s">
        <v>282</v>
      </c>
      <c r="G45" s="1153">
        <v>11.05</v>
      </c>
      <c r="H45" s="1153">
        <v>10.83</v>
      </c>
      <c r="I45" s="1146">
        <v>10.68</v>
      </c>
    </row>
    <row r="46" spans="1:9" ht="16.5">
      <c r="A46" s="1081" t="s">
        <v>917</v>
      </c>
      <c r="C46" s="1142" t="s">
        <v>603</v>
      </c>
      <c r="D46" s="1146" t="s">
        <v>1007</v>
      </c>
      <c r="F46" s="1142" t="s">
        <v>1008</v>
      </c>
      <c r="G46" s="1153">
        <v>11.05</v>
      </c>
      <c r="H46" s="1153">
        <v>10.83</v>
      </c>
      <c r="I46" s="1146">
        <v>10.68</v>
      </c>
    </row>
    <row r="47" spans="1:9" ht="16.5">
      <c r="A47" s="1081" t="s">
        <v>129</v>
      </c>
      <c r="C47" s="1142" t="s">
        <v>603</v>
      </c>
      <c r="D47" s="1146" t="s">
        <v>873</v>
      </c>
      <c r="F47" s="1142" t="s">
        <v>16</v>
      </c>
      <c r="G47" s="1153">
        <v>11.05</v>
      </c>
      <c r="H47" s="1153">
        <v>10.83</v>
      </c>
      <c r="I47" s="1146">
        <v>10.68</v>
      </c>
    </row>
    <row r="48" spans="1:9" ht="16.5">
      <c r="A48" s="1081" t="s">
        <v>561</v>
      </c>
      <c r="C48" s="1142" t="s">
        <v>603</v>
      </c>
      <c r="D48" s="1146" t="s">
        <v>861</v>
      </c>
      <c r="F48" s="1142" t="s">
        <v>1010</v>
      </c>
      <c r="G48" s="1153">
        <v>11.05</v>
      </c>
      <c r="H48" s="1153">
        <v>10.83</v>
      </c>
      <c r="I48" s="1146">
        <v>10.68</v>
      </c>
    </row>
    <row r="49" spans="1:9" ht="17.25">
      <c r="A49" s="1139" t="s">
        <v>230</v>
      </c>
      <c r="C49" s="1142" t="s">
        <v>603</v>
      </c>
      <c r="D49" s="1146" t="s">
        <v>750</v>
      </c>
      <c r="F49" s="1142" t="s">
        <v>792</v>
      </c>
      <c r="G49" s="1153">
        <v>11.05</v>
      </c>
      <c r="H49" s="1153">
        <v>10.83</v>
      </c>
      <c r="I49" s="1146">
        <v>10.68</v>
      </c>
    </row>
    <row r="50" spans="1:9">
      <c r="C50" s="1142" t="s">
        <v>603</v>
      </c>
      <c r="D50" s="1146" t="s">
        <v>1011</v>
      </c>
      <c r="F50" s="1142" t="s">
        <v>1014</v>
      </c>
      <c r="G50" s="1153">
        <v>11.05</v>
      </c>
      <c r="H50" s="1153">
        <v>10.83</v>
      </c>
      <c r="I50" s="1146">
        <v>10.68</v>
      </c>
    </row>
    <row r="51" spans="1:9">
      <c r="C51" s="1142" t="s">
        <v>603</v>
      </c>
      <c r="D51" s="1146" t="s">
        <v>1015</v>
      </c>
      <c r="F51" s="1142" t="s">
        <v>942</v>
      </c>
      <c r="G51" s="1153">
        <v>11.05</v>
      </c>
      <c r="H51" s="1153">
        <v>10.83</v>
      </c>
      <c r="I51" s="1146">
        <v>10.68</v>
      </c>
    </row>
    <row r="52" spans="1:9">
      <c r="C52" s="1142" t="s">
        <v>603</v>
      </c>
      <c r="D52" s="1146" t="s">
        <v>1018</v>
      </c>
      <c r="F52" s="1142" t="s">
        <v>1021</v>
      </c>
      <c r="G52" s="1153">
        <v>11.05</v>
      </c>
      <c r="H52" s="1153">
        <v>10.83</v>
      </c>
      <c r="I52" s="1146">
        <v>10.68</v>
      </c>
    </row>
    <row r="53" spans="1:9">
      <c r="C53" s="1142" t="s">
        <v>603</v>
      </c>
      <c r="D53" s="1146" t="s">
        <v>481</v>
      </c>
      <c r="F53" s="1142" t="s">
        <v>653</v>
      </c>
      <c r="G53" s="1153">
        <v>11.05</v>
      </c>
      <c r="H53" s="1153">
        <v>10.83</v>
      </c>
      <c r="I53" s="1146">
        <v>10.68</v>
      </c>
    </row>
    <row r="54" spans="1:9">
      <c r="C54" s="1142" t="s">
        <v>603</v>
      </c>
      <c r="D54" s="1146" t="s">
        <v>288</v>
      </c>
      <c r="F54" s="1142" t="s">
        <v>711</v>
      </c>
      <c r="G54" s="1153">
        <v>11.05</v>
      </c>
      <c r="H54" s="1153">
        <v>10.83</v>
      </c>
      <c r="I54" s="1146">
        <v>10.68</v>
      </c>
    </row>
    <row r="55" spans="1:9">
      <c r="C55" s="1142" t="s">
        <v>603</v>
      </c>
      <c r="D55" s="1146" t="s">
        <v>73</v>
      </c>
      <c r="F55" s="1142" t="s">
        <v>907</v>
      </c>
      <c r="G55" s="1153">
        <v>11.05</v>
      </c>
      <c r="H55" s="1153">
        <v>10.83</v>
      </c>
      <c r="I55" s="1146">
        <v>10.68</v>
      </c>
    </row>
    <row r="56" spans="1:9">
      <c r="C56" s="1142" t="s">
        <v>603</v>
      </c>
      <c r="D56" s="1146" t="s">
        <v>728</v>
      </c>
      <c r="F56" s="1142" t="s">
        <v>955</v>
      </c>
      <c r="G56" s="1153">
        <v>11.05</v>
      </c>
      <c r="H56" s="1153">
        <v>10.83</v>
      </c>
      <c r="I56" s="1146">
        <v>10.68</v>
      </c>
    </row>
    <row r="57" spans="1:9">
      <c r="C57" s="1142" t="s">
        <v>603</v>
      </c>
      <c r="D57" s="1146" t="s">
        <v>719</v>
      </c>
      <c r="F57" s="1142" t="s">
        <v>142</v>
      </c>
      <c r="G57" s="1153">
        <v>11.05</v>
      </c>
      <c r="H57" s="1153">
        <v>10.83</v>
      </c>
      <c r="I57" s="1146">
        <v>10.68</v>
      </c>
    </row>
    <row r="58" spans="1:9">
      <c r="C58" s="1142" t="s">
        <v>603</v>
      </c>
      <c r="D58" s="1146" t="s">
        <v>1022</v>
      </c>
      <c r="F58" s="1142" t="s">
        <v>1023</v>
      </c>
      <c r="G58" s="1153">
        <v>11.05</v>
      </c>
      <c r="H58" s="1153">
        <v>10.83</v>
      </c>
      <c r="I58" s="1146">
        <v>10.68</v>
      </c>
    </row>
    <row r="59" spans="1:9">
      <c r="C59" s="1142" t="s">
        <v>603</v>
      </c>
      <c r="D59" s="1146" t="s">
        <v>553</v>
      </c>
      <c r="F59" s="1142" t="s">
        <v>1026</v>
      </c>
      <c r="G59" s="1153">
        <v>11.05</v>
      </c>
      <c r="H59" s="1153">
        <v>10.83</v>
      </c>
      <c r="I59" s="1146">
        <v>10.68</v>
      </c>
    </row>
    <row r="60" spans="1:9">
      <c r="C60" s="1142" t="s">
        <v>603</v>
      </c>
      <c r="D60" s="1146" t="s">
        <v>1027</v>
      </c>
      <c r="F60" s="1142" t="s">
        <v>630</v>
      </c>
      <c r="G60" s="1153">
        <v>11.05</v>
      </c>
      <c r="H60" s="1153">
        <v>10.83</v>
      </c>
      <c r="I60" s="1146">
        <v>10.68</v>
      </c>
    </row>
    <row r="61" spans="1:9">
      <c r="C61" s="1142" t="s">
        <v>603</v>
      </c>
      <c r="D61" s="1146" t="s">
        <v>1029</v>
      </c>
      <c r="F61" s="1142" t="s">
        <v>810</v>
      </c>
      <c r="G61" s="1153">
        <v>11.05</v>
      </c>
      <c r="H61" s="1153">
        <v>10.83</v>
      </c>
      <c r="I61" s="1146">
        <v>10.68</v>
      </c>
    </row>
    <row r="62" spans="1:9">
      <c r="C62" s="1142" t="s">
        <v>603</v>
      </c>
      <c r="D62" s="1146" t="s">
        <v>1030</v>
      </c>
      <c r="F62" s="1142" t="s">
        <v>745</v>
      </c>
      <c r="G62" s="1153">
        <v>10.84</v>
      </c>
      <c r="H62" s="1153">
        <v>10.66</v>
      </c>
      <c r="I62" s="1146">
        <v>10.54</v>
      </c>
    </row>
    <row r="63" spans="1:9">
      <c r="C63" s="1142" t="s">
        <v>603</v>
      </c>
      <c r="D63" s="1146" t="s">
        <v>431</v>
      </c>
      <c r="F63" s="1142" t="s">
        <v>765</v>
      </c>
      <c r="G63" s="1153">
        <v>10.84</v>
      </c>
      <c r="H63" s="1153">
        <v>10.66</v>
      </c>
      <c r="I63" s="1146">
        <v>10.54</v>
      </c>
    </row>
    <row r="64" spans="1:9">
      <c r="C64" s="1142" t="s">
        <v>603</v>
      </c>
      <c r="D64" s="1146" t="s">
        <v>1034</v>
      </c>
      <c r="F64" s="1142" t="s">
        <v>530</v>
      </c>
      <c r="G64" s="1153">
        <v>10.84</v>
      </c>
      <c r="H64" s="1153">
        <v>10.66</v>
      </c>
      <c r="I64" s="1146">
        <v>10.54</v>
      </c>
    </row>
    <row r="65" spans="3:9">
      <c r="C65" s="1142" t="s">
        <v>603</v>
      </c>
      <c r="D65" s="1146" t="s">
        <v>850</v>
      </c>
      <c r="F65" s="1142" t="s">
        <v>125</v>
      </c>
      <c r="G65" s="1153">
        <v>10.84</v>
      </c>
      <c r="H65" s="1153">
        <v>10.66</v>
      </c>
      <c r="I65" s="1146">
        <v>10.54</v>
      </c>
    </row>
    <row r="66" spans="3:9">
      <c r="C66" s="1142" t="s">
        <v>603</v>
      </c>
      <c r="D66" s="1146" t="s">
        <v>1039</v>
      </c>
      <c r="F66" s="1142" t="s">
        <v>1020</v>
      </c>
      <c r="G66" s="1153">
        <v>10.84</v>
      </c>
      <c r="H66" s="1153">
        <v>10.66</v>
      </c>
      <c r="I66" s="1146">
        <v>10.54</v>
      </c>
    </row>
    <row r="67" spans="3:9">
      <c r="C67" s="1142" t="s">
        <v>603</v>
      </c>
      <c r="D67" s="1146" t="s">
        <v>715</v>
      </c>
      <c r="F67" s="1142" t="s">
        <v>620</v>
      </c>
      <c r="G67" s="1153">
        <v>10.84</v>
      </c>
      <c r="H67" s="1153">
        <v>10.66</v>
      </c>
      <c r="I67" s="1146">
        <v>10.54</v>
      </c>
    </row>
    <row r="68" spans="3:9">
      <c r="C68" s="1142" t="s">
        <v>603</v>
      </c>
      <c r="D68" s="1146" t="s">
        <v>258</v>
      </c>
      <c r="F68" s="1142" t="s">
        <v>648</v>
      </c>
      <c r="G68" s="1153">
        <v>10.84</v>
      </c>
      <c r="H68" s="1153">
        <v>10.66</v>
      </c>
      <c r="I68" s="1146">
        <v>10.54</v>
      </c>
    </row>
    <row r="69" spans="3:9">
      <c r="C69" s="1142" t="s">
        <v>603</v>
      </c>
      <c r="D69" s="1146" t="s">
        <v>532</v>
      </c>
      <c r="F69" s="1142" t="s">
        <v>609</v>
      </c>
      <c r="G69" s="1153">
        <v>10.84</v>
      </c>
      <c r="H69" s="1153">
        <v>10.66</v>
      </c>
      <c r="I69" s="1146">
        <v>10.54</v>
      </c>
    </row>
    <row r="70" spans="3:9">
      <c r="C70" s="1142" t="s">
        <v>603</v>
      </c>
      <c r="D70" s="1146" t="s">
        <v>1040</v>
      </c>
      <c r="F70" s="1142" t="s">
        <v>1045</v>
      </c>
      <c r="G70" s="1153">
        <v>10.84</v>
      </c>
      <c r="H70" s="1153">
        <v>10.66</v>
      </c>
      <c r="I70" s="1146">
        <v>10.54</v>
      </c>
    </row>
    <row r="71" spans="3:9">
      <c r="C71" s="1142" t="s">
        <v>603</v>
      </c>
      <c r="D71" s="1146" t="s">
        <v>830</v>
      </c>
      <c r="F71" s="1142" t="s">
        <v>57</v>
      </c>
      <c r="G71" s="1153">
        <v>10.84</v>
      </c>
      <c r="H71" s="1153">
        <v>10.66</v>
      </c>
      <c r="I71" s="1146">
        <v>10.54</v>
      </c>
    </row>
    <row r="72" spans="3:9">
      <c r="C72" s="1142" t="s">
        <v>603</v>
      </c>
      <c r="D72" s="1146" t="s">
        <v>741</v>
      </c>
      <c r="F72" s="1142" t="s">
        <v>773</v>
      </c>
      <c r="G72" s="1153">
        <v>10.84</v>
      </c>
      <c r="H72" s="1153">
        <v>10.66</v>
      </c>
      <c r="I72" s="1146">
        <v>10.54</v>
      </c>
    </row>
    <row r="73" spans="3:9">
      <c r="C73" s="1142" t="s">
        <v>603</v>
      </c>
      <c r="D73" s="1146" t="s">
        <v>218</v>
      </c>
      <c r="F73" s="1142" t="s">
        <v>723</v>
      </c>
      <c r="G73" s="1153">
        <v>10.84</v>
      </c>
      <c r="H73" s="1153">
        <v>10.66</v>
      </c>
      <c r="I73" s="1146">
        <v>10.54</v>
      </c>
    </row>
    <row r="74" spans="3:9">
      <c r="C74" s="1142" t="s">
        <v>603</v>
      </c>
      <c r="D74" s="1146" t="s">
        <v>1046</v>
      </c>
      <c r="F74" s="1142" t="s">
        <v>822</v>
      </c>
      <c r="G74" s="1153">
        <v>10.84</v>
      </c>
      <c r="H74" s="1153">
        <v>10.66</v>
      </c>
      <c r="I74" s="1146">
        <v>10.54</v>
      </c>
    </row>
    <row r="75" spans="3:9">
      <c r="C75" s="1142" t="s">
        <v>603</v>
      </c>
      <c r="D75" s="1146" t="s">
        <v>1047</v>
      </c>
      <c r="F75" s="1142" t="s">
        <v>293</v>
      </c>
      <c r="G75" s="1153">
        <v>10.84</v>
      </c>
      <c r="H75" s="1153">
        <v>10.66</v>
      </c>
      <c r="I75" s="1146">
        <v>10.54</v>
      </c>
    </row>
    <row r="76" spans="3:9">
      <c r="C76" s="1142" t="s">
        <v>603</v>
      </c>
      <c r="D76" s="1146" t="s">
        <v>984</v>
      </c>
      <c r="F76" s="1142" t="s">
        <v>277</v>
      </c>
      <c r="G76" s="1153">
        <v>10.84</v>
      </c>
      <c r="H76" s="1153">
        <v>10.66</v>
      </c>
      <c r="I76" s="1146">
        <v>10.54</v>
      </c>
    </row>
    <row r="77" spans="3:9">
      <c r="C77" s="1142" t="s">
        <v>603</v>
      </c>
      <c r="D77" s="1146" t="s">
        <v>876</v>
      </c>
      <c r="F77" s="1142" t="s">
        <v>863</v>
      </c>
      <c r="G77" s="1153">
        <v>10.84</v>
      </c>
      <c r="H77" s="1153">
        <v>10.66</v>
      </c>
      <c r="I77" s="1146">
        <v>10.54</v>
      </c>
    </row>
    <row r="78" spans="3:9">
      <c r="C78" s="1142" t="s">
        <v>603</v>
      </c>
      <c r="D78" s="1146" t="s">
        <v>43</v>
      </c>
      <c r="F78" s="1142" t="s">
        <v>643</v>
      </c>
      <c r="G78" s="1153">
        <v>10.84</v>
      </c>
      <c r="H78" s="1153">
        <v>10.66</v>
      </c>
      <c r="I78" s="1146">
        <v>10.54</v>
      </c>
    </row>
    <row r="79" spans="3:9">
      <c r="C79" s="1142" t="s">
        <v>603</v>
      </c>
      <c r="D79" s="1146" t="s">
        <v>827</v>
      </c>
      <c r="F79" s="1142" t="s">
        <v>771</v>
      </c>
      <c r="G79" s="1153">
        <v>10.84</v>
      </c>
      <c r="H79" s="1153">
        <v>10.66</v>
      </c>
      <c r="I79" s="1146">
        <v>10.54</v>
      </c>
    </row>
    <row r="80" spans="3:9">
      <c r="C80" s="1142" t="s">
        <v>603</v>
      </c>
      <c r="D80" s="1146" t="s">
        <v>1051</v>
      </c>
      <c r="F80" s="1142" t="s">
        <v>1056</v>
      </c>
      <c r="G80" s="1153">
        <v>10.84</v>
      </c>
      <c r="H80" s="1153">
        <v>10.66</v>
      </c>
      <c r="I80" s="1146">
        <v>10.54</v>
      </c>
    </row>
    <row r="81" spans="3:9">
      <c r="C81" s="1142" t="s">
        <v>603</v>
      </c>
      <c r="D81" s="1146" t="s">
        <v>1059</v>
      </c>
      <c r="F81" s="1142" t="s">
        <v>541</v>
      </c>
      <c r="G81" s="1153">
        <v>10.84</v>
      </c>
      <c r="H81" s="1153">
        <v>10.66</v>
      </c>
      <c r="I81" s="1146">
        <v>10.54</v>
      </c>
    </row>
    <row r="82" spans="3:9">
      <c r="C82" s="1142" t="s">
        <v>603</v>
      </c>
      <c r="D82" s="1146" t="s">
        <v>1062</v>
      </c>
      <c r="F82" s="1142" t="s">
        <v>1063</v>
      </c>
      <c r="G82" s="1153">
        <v>10.84</v>
      </c>
      <c r="H82" s="1153">
        <v>10.66</v>
      </c>
      <c r="I82" s="1146">
        <v>10.54</v>
      </c>
    </row>
    <row r="83" spans="3:9">
      <c r="C83" s="1142" t="s">
        <v>603</v>
      </c>
      <c r="D83" s="1146" t="s">
        <v>511</v>
      </c>
      <c r="F83" s="1142" t="s">
        <v>243</v>
      </c>
      <c r="G83" s="1153">
        <v>10.84</v>
      </c>
      <c r="H83" s="1153">
        <v>10.66</v>
      </c>
      <c r="I83" s="1146">
        <v>10.54</v>
      </c>
    </row>
    <row r="84" spans="3:9">
      <c r="C84" s="1142" t="s">
        <v>603</v>
      </c>
      <c r="D84" s="1146" t="s">
        <v>1066</v>
      </c>
      <c r="F84" s="1142" t="s">
        <v>1068</v>
      </c>
      <c r="G84" s="1153">
        <v>10.84</v>
      </c>
      <c r="H84" s="1153">
        <v>10.66</v>
      </c>
      <c r="I84" s="1146">
        <v>10.54</v>
      </c>
    </row>
    <row r="85" spans="3:9">
      <c r="C85" s="1142" t="s">
        <v>603</v>
      </c>
      <c r="D85" s="1146" t="s">
        <v>1071</v>
      </c>
      <c r="F85" s="1142" t="s">
        <v>346</v>
      </c>
      <c r="G85" s="1153">
        <v>10.84</v>
      </c>
      <c r="H85" s="1153">
        <v>10.66</v>
      </c>
      <c r="I85" s="1146">
        <v>10.54</v>
      </c>
    </row>
    <row r="86" spans="3:9">
      <c r="C86" s="1142" t="s">
        <v>603</v>
      </c>
      <c r="D86" s="1146" t="s">
        <v>1072</v>
      </c>
      <c r="F86" s="1142" t="s">
        <v>713</v>
      </c>
      <c r="G86" s="1153">
        <v>10.7</v>
      </c>
      <c r="H86" s="1153">
        <v>10.55</v>
      </c>
      <c r="I86" s="1146">
        <v>10.45</v>
      </c>
    </row>
    <row r="87" spans="3:9">
      <c r="C87" s="1142" t="s">
        <v>603</v>
      </c>
      <c r="D87" s="1146" t="s">
        <v>1073</v>
      </c>
      <c r="F87" s="1142" t="s">
        <v>1078</v>
      </c>
      <c r="G87" s="1153">
        <v>10.7</v>
      </c>
      <c r="H87" s="1153">
        <v>10.55</v>
      </c>
      <c r="I87" s="1146">
        <v>10.45</v>
      </c>
    </row>
    <row r="88" spans="3:9">
      <c r="C88" s="1142" t="s">
        <v>603</v>
      </c>
      <c r="D88" s="1146" t="s">
        <v>1081</v>
      </c>
      <c r="F88" s="1142" t="s">
        <v>1082</v>
      </c>
      <c r="G88" s="1153">
        <v>10.7</v>
      </c>
      <c r="H88" s="1153">
        <v>10.55</v>
      </c>
      <c r="I88" s="1146">
        <v>10.45</v>
      </c>
    </row>
    <row r="89" spans="3:9">
      <c r="C89" s="1142" t="s">
        <v>603</v>
      </c>
      <c r="D89" s="1146" t="s">
        <v>1084</v>
      </c>
      <c r="F89" s="1142" t="s">
        <v>523</v>
      </c>
      <c r="G89" s="1153">
        <v>10.7</v>
      </c>
      <c r="H89" s="1153">
        <v>10.55</v>
      </c>
      <c r="I89" s="1146">
        <v>10.45</v>
      </c>
    </row>
    <row r="90" spans="3:9">
      <c r="C90" s="1142" t="s">
        <v>603</v>
      </c>
      <c r="D90" s="1146" t="s">
        <v>1057</v>
      </c>
      <c r="F90" s="1142" t="s">
        <v>1086</v>
      </c>
      <c r="G90" s="1153">
        <v>10.7</v>
      </c>
      <c r="H90" s="1153">
        <v>10.55</v>
      </c>
      <c r="I90" s="1146">
        <v>10.45</v>
      </c>
    </row>
    <row r="91" spans="3:9">
      <c r="C91" s="1142" t="s">
        <v>603</v>
      </c>
      <c r="D91" s="1146" t="s">
        <v>1089</v>
      </c>
      <c r="F91" s="1142" t="s">
        <v>1090</v>
      </c>
      <c r="G91" s="1153">
        <v>10.7</v>
      </c>
      <c r="H91" s="1153">
        <v>10.55</v>
      </c>
      <c r="I91" s="1146">
        <v>10.45</v>
      </c>
    </row>
    <row r="92" spans="3:9">
      <c r="C92" s="1142" t="s">
        <v>603</v>
      </c>
      <c r="D92" s="1146" t="s">
        <v>954</v>
      </c>
      <c r="F92" s="1142" t="s">
        <v>1093</v>
      </c>
      <c r="G92" s="1153">
        <v>10.7</v>
      </c>
      <c r="H92" s="1153">
        <v>10.55</v>
      </c>
      <c r="I92" s="1146">
        <v>10.45</v>
      </c>
    </row>
    <row r="93" spans="3:9">
      <c r="C93" s="1142" t="s">
        <v>603</v>
      </c>
      <c r="D93" s="1146" t="s">
        <v>1095</v>
      </c>
      <c r="F93" s="1142" t="s">
        <v>1099</v>
      </c>
      <c r="G93" s="1153">
        <v>10.7</v>
      </c>
      <c r="H93" s="1153">
        <v>10.55</v>
      </c>
      <c r="I93" s="1146">
        <v>10.45</v>
      </c>
    </row>
    <row r="94" spans="3:9">
      <c r="C94" s="1142" t="s">
        <v>603</v>
      </c>
      <c r="D94" s="1146" t="s">
        <v>1102</v>
      </c>
      <c r="F94" s="1142" t="s">
        <v>1105</v>
      </c>
      <c r="G94" s="1153">
        <v>10.7</v>
      </c>
      <c r="H94" s="1153">
        <v>10.55</v>
      </c>
      <c r="I94" s="1146">
        <v>10.45</v>
      </c>
    </row>
    <row r="95" spans="3:9">
      <c r="C95" s="1142" t="s">
        <v>603</v>
      </c>
      <c r="D95" s="1146" t="s">
        <v>1035</v>
      </c>
      <c r="F95" s="1142" t="s">
        <v>1108</v>
      </c>
      <c r="G95" s="1153">
        <v>10.7</v>
      </c>
      <c r="H95" s="1153">
        <v>10.55</v>
      </c>
      <c r="I95" s="1146">
        <v>10.45</v>
      </c>
    </row>
    <row r="96" spans="3:9">
      <c r="C96" s="1142" t="s">
        <v>603</v>
      </c>
      <c r="D96" s="1146" t="s">
        <v>747</v>
      </c>
      <c r="F96" s="1142" t="s">
        <v>453</v>
      </c>
      <c r="G96" s="1153">
        <v>10.7</v>
      </c>
      <c r="H96" s="1153">
        <v>10.55</v>
      </c>
      <c r="I96" s="1146">
        <v>10.45</v>
      </c>
    </row>
    <row r="97" spans="3:9">
      <c r="C97" s="1142" t="s">
        <v>603</v>
      </c>
      <c r="D97" s="1146" t="s">
        <v>1110</v>
      </c>
      <c r="F97" s="1142" t="s">
        <v>3</v>
      </c>
      <c r="G97" s="1153">
        <v>10.7</v>
      </c>
      <c r="H97" s="1153">
        <v>10.55</v>
      </c>
      <c r="I97" s="1146">
        <v>10.45</v>
      </c>
    </row>
    <row r="98" spans="3:9">
      <c r="C98" s="1142" t="s">
        <v>603</v>
      </c>
      <c r="D98" s="1146" t="s">
        <v>36</v>
      </c>
      <c r="F98" s="1142" t="s">
        <v>1111</v>
      </c>
      <c r="G98" s="1153">
        <v>10.7</v>
      </c>
      <c r="H98" s="1153">
        <v>10.55</v>
      </c>
      <c r="I98" s="1146">
        <v>10.45</v>
      </c>
    </row>
    <row r="99" spans="3:9">
      <c r="C99" s="1142" t="s">
        <v>603</v>
      </c>
      <c r="D99" s="1146" t="s">
        <v>1112</v>
      </c>
      <c r="F99" s="1142" t="s">
        <v>193</v>
      </c>
      <c r="G99" s="1153">
        <v>10.7</v>
      </c>
      <c r="H99" s="1153">
        <v>10.55</v>
      </c>
      <c r="I99" s="1146">
        <v>10.45</v>
      </c>
    </row>
    <row r="100" spans="3:9">
      <c r="C100" s="1142" t="s">
        <v>603</v>
      </c>
      <c r="D100" s="1146" t="s">
        <v>1113</v>
      </c>
      <c r="F100" s="1142" t="s">
        <v>1117</v>
      </c>
      <c r="G100" s="1153">
        <v>10.7</v>
      </c>
      <c r="H100" s="1153">
        <v>10.55</v>
      </c>
      <c r="I100" s="1146">
        <v>10.45</v>
      </c>
    </row>
    <row r="101" spans="3:9">
      <c r="C101" s="1142" t="s">
        <v>603</v>
      </c>
      <c r="D101" s="1146" t="s">
        <v>1121</v>
      </c>
      <c r="F101" s="1142" t="s">
        <v>393</v>
      </c>
      <c r="G101" s="1153">
        <v>10.7</v>
      </c>
      <c r="H101" s="1153">
        <v>10.55</v>
      </c>
      <c r="I101" s="1146">
        <v>10.45</v>
      </c>
    </row>
    <row r="102" spans="3:9">
      <c r="C102" s="1142" t="s">
        <v>603</v>
      </c>
      <c r="D102" s="1146" t="s">
        <v>260</v>
      </c>
      <c r="F102" s="1142" t="s">
        <v>152</v>
      </c>
      <c r="G102" s="1153">
        <v>10.7</v>
      </c>
      <c r="H102" s="1153">
        <v>10.55</v>
      </c>
      <c r="I102" s="1146">
        <v>10.45</v>
      </c>
    </row>
    <row r="103" spans="3:9">
      <c r="C103" s="1142" t="s">
        <v>603</v>
      </c>
      <c r="D103" s="1146" t="s">
        <v>1124</v>
      </c>
      <c r="F103" s="1142" t="s">
        <v>128</v>
      </c>
      <c r="G103" s="1153">
        <v>10.7</v>
      </c>
      <c r="H103" s="1153">
        <v>10.55</v>
      </c>
      <c r="I103" s="1146">
        <v>10.45</v>
      </c>
    </row>
    <row r="104" spans="3:9">
      <c r="C104" s="1142" t="s">
        <v>603</v>
      </c>
      <c r="D104" s="1146" t="s">
        <v>608</v>
      </c>
      <c r="F104" s="1142" t="s">
        <v>166</v>
      </c>
      <c r="G104" s="1153">
        <v>10.7</v>
      </c>
      <c r="H104" s="1153">
        <v>10.55</v>
      </c>
      <c r="I104" s="1146">
        <v>10.45</v>
      </c>
    </row>
    <row r="105" spans="3:9">
      <c r="C105" s="1142" t="s">
        <v>603</v>
      </c>
      <c r="D105" s="1146" t="s">
        <v>1127</v>
      </c>
      <c r="F105" s="1142" t="s">
        <v>404</v>
      </c>
      <c r="G105" s="1153">
        <v>10.7</v>
      </c>
      <c r="H105" s="1153">
        <v>10.55</v>
      </c>
      <c r="I105" s="1146">
        <v>10.45</v>
      </c>
    </row>
    <row r="106" spans="3:9">
      <c r="C106" s="1142" t="s">
        <v>603</v>
      </c>
      <c r="D106" s="1146" t="s">
        <v>829</v>
      </c>
      <c r="F106" s="1142" t="s">
        <v>1131</v>
      </c>
      <c r="G106" s="1153">
        <v>10.7</v>
      </c>
      <c r="H106" s="1153">
        <v>10.55</v>
      </c>
      <c r="I106" s="1146">
        <v>10.45</v>
      </c>
    </row>
    <row r="107" spans="3:9">
      <c r="C107" s="1142" t="s">
        <v>603</v>
      </c>
      <c r="D107" s="1146" t="s">
        <v>1132</v>
      </c>
      <c r="F107" s="1142" t="s">
        <v>1136</v>
      </c>
      <c r="G107" s="1153">
        <v>10.7</v>
      </c>
      <c r="H107" s="1153">
        <v>10.55</v>
      </c>
      <c r="I107" s="1146">
        <v>10.45</v>
      </c>
    </row>
    <row r="108" spans="3:9">
      <c r="C108" s="1142" t="s">
        <v>603</v>
      </c>
      <c r="D108" s="1146" t="s">
        <v>1142</v>
      </c>
      <c r="F108" s="1142" t="s">
        <v>968</v>
      </c>
      <c r="G108" s="1153">
        <v>10.7</v>
      </c>
      <c r="H108" s="1153">
        <v>10.55</v>
      </c>
      <c r="I108" s="1146">
        <v>10.45</v>
      </c>
    </row>
    <row r="109" spans="3:9">
      <c r="C109" s="1142" t="s">
        <v>603</v>
      </c>
      <c r="D109" s="1146" t="s">
        <v>210</v>
      </c>
      <c r="F109" s="1142" t="s">
        <v>342</v>
      </c>
      <c r="G109" s="1153">
        <v>10.7</v>
      </c>
      <c r="H109" s="1153">
        <v>10.55</v>
      </c>
      <c r="I109" s="1146">
        <v>10.45</v>
      </c>
    </row>
    <row r="110" spans="3:9">
      <c r="C110" s="1142" t="s">
        <v>603</v>
      </c>
      <c r="D110" s="1146" t="s">
        <v>1144</v>
      </c>
      <c r="F110" s="1142" t="s">
        <v>866</v>
      </c>
      <c r="G110" s="1153">
        <v>10.7</v>
      </c>
      <c r="H110" s="1153">
        <v>10.55</v>
      </c>
      <c r="I110" s="1146">
        <v>10.45</v>
      </c>
    </row>
    <row r="111" spans="3:9">
      <c r="C111" s="1142" t="s">
        <v>603</v>
      </c>
      <c r="D111" s="1146" t="s">
        <v>363</v>
      </c>
      <c r="F111" s="1142" t="s">
        <v>1065</v>
      </c>
      <c r="G111" s="1153">
        <v>10.7</v>
      </c>
      <c r="H111" s="1153">
        <v>10.55</v>
      </c>
      <c r="I111" s="1146">
        <v>10.45</v>
      </c>
    </row>
    <row r="112" spans="3:9">
      <c r="C112" s="1142" t="s">
        <v>603</v>
      </c>
      <c r="D112" s="1146" t="s">
        <v>1145</v>
      </c>
      <c r="F112" s="1142" t="s">
        <v>914</v>
      </c>
      <c r="G112" s="1153">
        <v>10.7</v>
      </c>
      <c r="H112" s="1153">
        <v>10.55</v>
      </c>
      <c r="I112" s="1146">
        <v>10.45</v>
      </c>
    </row>
    <row r="113" spans="3:9">
      <c r="C113" s="1142" t="s">
        <v>603</v>
      </c>
      <c r="D113" s="1146" t="s">
        <v>1146</v>
      </c>
      <c r="F113" s="1142" t="s">
        <v>108</v>
      </c>
      <c r="G113" s="1153">
        <v>10.7</v>
      </c>
      <c r="H113" s="1153">
        <v>10.55</v>
      </c>
      <c r="I113" s="1146">
        <v>10.45</v>
      </c>
    </row>
    <row r="114" spans="3:9">
      <c r="C114" s="1142" t="s">
        <v>603</v>
      </c>
      <c r="D114" s="1146" t="s">
        <v>1148</v>
      </c>
      <c r="F114" s="1142" t="s">
        <v>1150</v>
      </c>
      <c r="G114" s="1153">
        <v>10.7</v>
      </c>
      <c r="H114" s="1153">
        <v>10.55</v>
      </c>
      <c r="I114" s="1146">
        <v>10.45</v>
      </c>
    </row>
    <row r="115" spans="3:9">
      <c r="C115" s="1142" t="s">
        <v>603</v>
      </c>
      <c r="D115" s="1146" t="s">
        <v>1152</v>
      </c>
      <c r="F115" s="1142" t="s">
        <v>387</v>
      </c>
      <c r="G115" s="1153">
        <v>10.7</v>
      </c>
      <c r="H115" s="1153">
        <v>10.55</v>
      </c>
      <c r="I115" s="1146">
        <v>10.45</v>
      </c>
    </row>
    <row r="116" spans="3:9">
      <c r="C116" s="1142" t="s">
        <v>603</v>
      </c>
      <c r="D116" s="1146" t="s">
        <v>1155</v>
      </c>
      <c r="F116" s="1142" t="s">
        <v>1158</v>
      </c>
      <c r="G116" s="1153">
        <v>10.7</v>
      </c>
      <c r="H116" s="1153">
        <v>10.55</v>
      </c>
      <c r="I116" s="1146">
        <v>10.45</v>
      </c>
    </row>
    <row r="117" spans="3:9">
      <c r="C117" s="1142" t="s">
        <v>603</v>
      </c>
      <c r="D117" s="1146" t="s">
        <v>1161</v>
      </c>
      <c r="F117" s="1142" t="s">
        <v>332</v>
      </c>
      <c r="G117" s="1153">
        <v>10.7</v>
      </c>
      <c r="H117" s="1153">
        <v>10.55</v>
      </c>
      <c r="I117" s="1146">
        <v>10.45</v>
      </c>
    </row>
    <row r="118" spans="3:9">
      <c r="C118" s="1142" t="s">
        <v>603</v>
      </c>
      <c r="D118" s="1146" t="s">
        <v>897</v>
      </c>
      <c r="F118" s="1142" t="s">
        <v>1164</v>
      </c>
      <c r="G118" s="1153">
        <v>10.7</v>
      </c>
      <c r="H118" s="1153">
        <v>10.55</v>
      </c>
      <c r="I118" s="1146">
        <v>10.45</v>
      </c>
    </row>
    <row r="119" spans="3:9">
      <c r="C119" s="1142" t="s">
        <v>603</v>
      </c>
      <c r="D119" s="1146" t="s">
        <v>1166</v>
      </c>
      <c r="F119" s="1142" t="s">
        <v>240</v>
      </c>
      <c r="G119" s="1153">
        <v>10.7</v>
      </c>
      <c r="H119" s="1153">
        <v>10.55</v>
      </c>
      <c r="I119" s="1146">
        <v>10.45</v>
      </c>
    </row>
    <row r="120" spans="3:9">
      <c r="C120" s="1142" t="s">
        <v>603</v>
      </c>
      <c r="D120" s="1146" t="s">
        <v>1169</v>
      </c>
      <c r="F120" s="1142" t="s">
        <v>1170</v>
      </c>
      <c r="G120" s="1153">
        <v>10.7</v>
      </c>
      <c r="H120" s="1153">
        <v>10.55</v>
      </c>
      <c r="I120" s="1146">
        <v>10.45</v>
      </c>
    </row>
    <row r="121" spans="3:9">
      <c r="C121" s="1142" t="s">
        <v>603</v>
      </c>
      <c r="D121" s="1146" t="s">
        <v>879</v>
      </c>
      <c r="F121" s="1142" t="s">
        <v>1171</v>
      </c>
      <c r="G121" s="1153">
        <v>10.7</v>
      </c>
      <c r="H121" s="1153">
        <v>10.55</v>
      </c>
      <c r="I121" s="1146">
        <v>10.45</v>
      </c>
    </row>
    <row r="122" spans="3:9">
      <c r="C122" s="1142" t="s">
        <v>603</v>
      </c>
      <c r="D122" s="1146" t="s">
        <v>139</v>
      </c>
      <c r="F122" s="1142" t="s">
        <v>732</v>
      </c>
      <c r="G122" s="1153">
        <v>10.7</v>
      </c>
      <c r="H122" s="1153">
        <v>10.55</v>
      </c>
      <c r="I122" s="1146">
        <v>10.45</v>
      </c>
    </row>
    <row r="123" spans="3:9">
      <c r="C123" s="1142" t="s">
        <v>603</v>
      </c>
      <c r="D123" s="1146" t="s">
        <v>802</v>
      </c>
      <c r="F123" s="1142" t="s">
        <v>1174</v>
      </c>
      <c r="G123" s="1153">
        <v>10.7</v>
      </c>
      <c r="H123" s="1153">
        <v>10.55</v>
      </c>
      <c r="I123" s="1146">
        <v>10.45</v>
      </c>
    </row>
    <row r="124" spans="3:9">
      <c r="C124" s="1142" t="s">
        <v>603</v>
      </c>
      <c r="D124" s="1146" t="s">
        <v>896</v>
      </c>
      <c r="F124" s="1142" t="s">
        <v>1175</v>
      </c>
      <c r="G124" s="1153">
        <v>10.7</v>
      </c>
      <c r="H124" s="1153">
        <v>10.55</v>
      </c>
      <c r="I124" s="1146">
        <v>10.45</v>
      </c>
    </row>
    <row r="125" spans="3:9">
      <c r="C125" s="1142" t="s">
        <v>603</v>
      </c>
      <c r="D125" s="1146" t="s">
        <v>1179</v>
      </c>
      <c r="F125" s="1142" t="s">
        <v>369</v>
      </c>
      <c r="G125" s="1153">
        <v>10.7</v>
      </c>
      <c r="H125" s="1153">
        <v>10.55</v>
      </c>
      <c r="I125" s="1146">
        <v>10.45</v>
      </c>
    </row>
    <row r="126" spans="3:9">
      <c r="C126" s="1142" t="s">
        <v>603</v>
      </c>
      <c r="D126" s="1146" t="s">
        <v>1181</v>
      </c>
      <c r="F126" s="1142" t="s">
        <v>1184</v>
      </c>
      <c r="G126" s="1153">
        <v>10.7</v>
      </c>
      <c r="H126" s="1153">
        <v>10.55</v>
      </c>
      <c r="I126" s="1146">
        <v>10.45</v>
      </c>
    </row>
    <row r="127" spans="3:9">
      <c r="C127" s="1142" t="s">
        <v>603</v>
      </c>
      <c r="D127" s="1146" t="s">
        <v>380</v>
      </c>
      <c r="F127" s="1142" t="s">
        <v>144</v>
      </c>
      <c r="G127" s="1153">
        <v>10.7</v>
      </c>
      <c r="H127" s="1153">
        <v>10.55</v>
      </c>
      <c r="I127" s="1146">
        <v>10.45</v>
      </c>
    </row>
    <row r="128" spans="3:9">
      <c r="C128" s="1142" t="s">
        <v>603</v>
      </c>
      <c r="D128" s="1146" t="s">
        <v>739</v>
      </c>
      <c r="F128" s="1142" t="s">
        <v>1186</v>
      </c>
      <c r="G128" s="1153">
        <v>10.7</v>
      </c>
      <c r="H128" s="1153">
        <v>10.55</v>
      </c>
      <c r="I128" s="1146">
        <v>10.45</v>
      </c>
    </row>
    <row r="129" spans="3:9">
      <c r="C129" s="1142" t="s">
        <v>603</v>
      </c>
      <c r="D129" s="1146" t="s">
        <v>424</v>
      </c>
      <c r="F129" s="1142" t="s">
        <v>1187</v>
      </c>
      <c r="G129" s="1153">
        <v>10.7</v>
      </c>
      <c r="H129" s="1153">
        <v>10.55</v>
      </c>
      <c r="I129" s="1146">
        <v>10.45</v>
      </c>
    </row>
    <row r="130" spans="3:9">
      <c r="C130" s="1142" t="s">
        <v>603</v>
      </c>
      <c r="D130" s="1146" t="s">
        <v>253</v>
      </c>
      <c r="F130" s="1142" t="s">
        <v>1188</v>
      </c>
      <c r="G130" s="1153">
        <v>10.7</v>
      </c>
      <c r="H130" s="1153">
        <v>10.55</v>
      </c>
      <c r="I130" s="1146">
        <v>10.45</v>
      </c>
    </row>
    <row r="131" spans="3:9">
      <c r="C131" s="1142" t="s">
        <v>603</v>
      </c>
      <c r="D131" s="1146" t="s">
        <v>1190</v>
      </c>
      <c r="F131" s="1142" t="s">
        <v>322</v>
      </c>
      <c r="G131" s="1153">
        <v>10.7</v>
      </c>
      <c r="H131" s="1153">
        <v>10.55</v>
      </c>
      <c r="I131" s="1146">
        <v>10.45</v>
      </c>
    </row>
    <row r="132" spans="3:9">
      <c r="C132" s="1142" t="s">
        <v>603</v>
      </c>
      <c r="D132" s="1146" t="s">
        <v>1191</v>
      </c>
      <c r="F132" s="1142" t="s">
        <v>1193</v>
      </c>
      <c r="G132" s="1153">
        <v>10.7</v>
      </c>
      <c r="H132" s="1153">
        <v>10.55</v>
      </c>
      <c r="I132" s="1146">
        <v>10.45</v>
      </c>
    </row>
    <row r="133" spans="3:9">
      <c r="C133" s="1142" t="s">
        <v>603</v>
      </c>
      <c r="D133" s="1146" t="s">
        <v>1194</v>
      </c>
      <c r="F133" s="1142" t="s">
        <v>1195</v>
      </c>
      <c r="G133" s="1153">
        <v>10.7</v>
      </c>
      <c r="H133" s="1153">
        <v>10.55</v>
      </c>
      <c r="I133" s="1146">
        <v>10.45</v>
      </c>
    </row>
    <row r="134" spans="3:9">
      <c r="C134" s="1142" t="s">
        <v>603</v>
      </c>
      <c r="D134" s="1146" t="s">
        <v>313</v>
      </c>
      <c r="F134" s="1142" t="s">
        <v>597</v>
      </c>
      <c r="G134" s="1153">
        <v>10.7</v>
      </c>
      <c r="H134" s="1153">
        <v>10.55</v>
      </c>
      <c r="I134" s="1146">
        <v>10.45</v>
      </c>
    </row>
    <row r="135" spans="3:9">
      <c r="C135" s="1142" t="s">
        <v>603</v>
      </c>
      <c r="D135" s="1146" t="s">
        <v>1197</v>
      </c>
      <c r="F135" s="1142" t="s">
        <v>766</v>
      </c>
      <c r="G135" s="1153">
        <v>10.7</v>
      </c>
      <c r="H135" s="1153">
        <v>10.55</v>
      </c>
      <c r="I135" s="1146">
        <v>10.45</v>
      </c>
    </row>
    <row r="136" spans="3:9">
      <c r="C136" s="1142" t="s">
        <v>603</v>
      </c>
      <c r="D136" s="1146" t="s">
        <v>994</v>
      </c>
      <c r="F136" s="1142" t="s">
        <v>572</v>
      </c>
      <c r="G136" s="1153">
        <v>10.7</v>
      </c>
      <c r="H136" s="1153">
        <v>10.55</v>
      </c>
      <c r="I136" s="1146">
        <v>10.45</v>
      </c>
    </row>
    <row r="137" spans="3:9">
      <c r="C137" s="1142" t="s">
        <v>603</v>
      </c>
      <c r="D137" s="1146" t="s">
        <v>965</v>
      </c>
      <c r="F137" s="1142" t="s">
        <v>678</v>
      </c>
      <c r="G137" s="1153">
        <v>10.7</v>
      </c>
      <c r="H137" s="1153">
        <v>10.55</v>
      </c>
      <c r="I137" s="1146">
        <v>10.45</v>
      </c>
    </row>
    <row r="138" spans="3:9">
      <c r="C138" s="1142" t="s">
        <v>603</v>
      </c>
      <c r="D138" s="1146" t="s">
        <v>908</v>
      </c>
      <c r="F138" s="1142" t="s">
        <v>1198</v>
      </c>
      <c r="G138" s="1153">
        <v>10.7</v>
      </c>
      <c r="H138" s="1153">
        <v>10.55</v>
      </c>
      <c r="I138" s="1146">
        <v>10.45</v>
      </c>
    </row>
    <row r="139" spans="3:9">
      <c r="C139" s="1142" t="s">
        <v>603</v>
      </c>
      <c r="D139" s="1146" t="s">
        <v>419</v>
      </c>
      <c r="F139" s="1142" t="s">
        <v>1165</v>
      </c>
      <c r="G139" s="1153">
        <v>10.7</v>
      </c>
      <c r="H139" s="1153">
        <v>10.55</v>
      </c>
      <c r="I139" s="1146">
        <v>10.45</v>
      </c>
    </row>
    <row r="140" spans="3:9">
      <c r="C140" s="1142" t="s">
        <v>603</v>
      </c>
      <c r="D140" s="1146" t="s">
        <v>763</v>
      </c>
      <c r="F140" s="1142" t="s">
        <v>479</v>
      </c>
      <c r="G140" s="1153">
        <v>10.7</v>
      </c>
      <c r="H140" s="1153">
        <v>10.55</v>
      </c>
      <c r="I140" s="1146">
        <v>10.45</v>
      </c>
    </row>
    <row r="141" spans="3:9">
      <c r="C141" s="1142" t="s">
        <v>603</v>
      </c>
      <c r="D141" s="1146" t="s">
        <v>1201</v>
      </c>
      <c r="F141" s="1142" t="s">
        <v>671</v>
      </c>
      <c r="G141" s="1153">
        <v>10.7</v>
      </c>
      <c r="H141" s="1153">
        <v>10.55</v>
      </c>
      <c r="I141" s="1146">
        <v>10.45</v>
      </c>
    </row>
    <row r="142" spans="3:9">
      <c r="C142" s="1142" t="s">
        <v>603</v>
      </c>
      <c r="D142" s="1146" t="s">
        <v>992</v>
      </c>
      <c r="F142" s="1142" t="s">
        <v>358</v>
      </c>
      <c r="G142" s="1153">
        <v>10.7</v>
      </c>
      <c r="H142" s="1153">
        <v>10.55</v>
      </c>
      <c r="I142" s="1146">
        <v>10.45</v>
      </c>
    </row>
    <row r="143" spans="3:9">
      <c r="C143" s="1142" t="s">
        <v>603</v>
      </c>
      <c r="D143" s="1146" t="s">
        <v>1204</v>
      </c>
      <c r="F143" s="1142" t="s">
        <v>941</v>
      </c>
      <c r="G143" s="1153">
        <v>10.7</v>
      </c>
      <c r="H143" s="1153">
        <v>10.55</v>
      </c>
      <c r="I143" s="1146">
        <v>10.45</v>
      </c>
    </row>
    <row r="144" spans="3:9">
      <c r="C144" s="1142" t="s">
        <v>603</v>
      </c>
      <c r="D144" s="1146" t="s">
        <v>1208</v>
      </c>
      <c r="F144" s="1142" t="s">
        <v>1211</v>
      </c>
      <c r="G144" s="1153">
        <v>10.7</v>
      </c>
      <c r="H144" s="1153">
        <v>10.55</v>
      </c>
      <c r="I144" s="1146">
        <v>10.45</v>
      </c>
    </row>
    <row r="145" spans="3:9">
      <c r="C145" s="1142" t="s">
        <v>603</v>
      </c>
      <c r="D145" s="1146" t="s">
        <v>1213</v>
      </c>
      <c r="F145" s="1142" t="s">
        <v>1215</v>
      </c>
      <c r="G145" s="1153">
        <v>10.42</v>
      </c>
      <c r="H145" s="1153">
        <v>10.33</v>
      </c>
      <c r="I145" s="1146">
        <v>10.27</v>
      </c>
    </row>
    <row r="146" spans="3:9">
      <c r="C146" s="1142" t="s">
        <v>603</v>
      </c>
      <c r="D146" s="1146" t="s">
        <v>508</v>
      </c>
      <c r="F146" s="1142" t="s">
        <v>167</v>
      </c>
      <c r="G146" s="1153">
        <v>10.42</v>
      </c>
      <c r="H146" s="1153">
        <v>10.33</v>
      </c>
      <c r="I146" s="1146">
        <v>10.27</v>
      </c>
    </row>
    <row r="147" spans="3:9">
      <c r="C147" s="1142" t="s">
        <v>603</v>
      </c>
      <c r="D147" s="1146" t="s">
        <v>1218</v>
      </c>
      <c r="F147" s="1142" t="s">
        <v>1221</v>
      </c>
      <c r="G147" s="1153">
        <v>10.42</v>
      </c>
      <c r="H147" s="1153">
        <v>10.33</v>
      </c>
      <c r="I147" s="1146">
        <v>10.27</v>
      </c>
    </row>
    <row r="148" spans="3:9">
      <c r="C148" s="1142" t="s">
        <v>603</v>
      </c>
      <c r="D148" s="1146" t="s">
        <v>364</v>
      </c>
      <c r="F148" s="1142" t="s">
        <v>1206</v>
      </c>
      <c r="G148" s="1153">
        <v>10.42</v>
      </c>
      <c r="H148" s="1153">
        <v>10.33</v>
      </c>
      <c r="I148" s="1146">
        <v>10.27</v>
      </c>
    </row>
    <row r="149" spans="3:9">
      <c r="C149" s="1142" t="s">
        <v>603</v>
      </c>
      <c r="D149" s="1146" t="s">
        <v>297</v>
      </c>
      <c r="F149" s="1142" t="s">
        <v>1222</v>
      </c>
      <c r="G149" s="1153">
        <v>10.42</v>
      </c>
      <c r="H149" s="1153">
        <v>10.33</v>
      </c>
      <c r="I149" s="1146">
        <v>10.27</v>
      </c>
    </row>
    <row r="150" spans="3:9">
      <c r="C150" s="1142" t="s">
        <v>603</v>
      </c>
      <c r="D150" s="1146" t="s">
        <v>1088</v>
      </c>
      <c r="F150" s="1142" t="s">
        <v>1223</v>
      </c>
      <c r="G150" s="1153">
        <v>10.42</v>
      </c>
      <c r="H150" s="1153">
        <v>10.33</v>
      </c>
      <c r="I150" s="1146">
        <v>10.27</v>
      </c>
    </row>
    <row r="151" spans="3:9">
      <c r="C151" s="1142" t="s">
        <v>603</v>
      </c>
      <c r="D151" s="1146" t="s">
        <v>1227</v>
      </c>
      <c r="F151" s="1142" t="s">
        <v>1229</v>
      </c>
      <c r="G151" s="1153">
        <v>10.42</v>
      </c>
      <c r="H151" s="1153">
        <v>10.33</v>
      </c>
      <c r="I151" s="1146">
        <v>10.27</v>
      </c>
    </row>
    <row r="152" spans="3:9">
      <c r="C152" s="1142" t="s">
        <v>603</v>
      </c>
      <c r="D152" s="1146" t="s">
        <v>417</v>
      </c>
      <c r="F152" s="1142" t="s">
        <v>815</v>
      </c>
      <c r="G152" s="1153">
        <v>10.42</v>
      </c>
      <c r="H152" s="1153">
        <v>10.33</v>
      </c>
      <c r="I152" s="1146">
        <v>10.27</v>
      </c>
    </row>
    <row r="153" spans="3:9">
      <c r="C153" s="1142" t="s">
        <v>603</v>
      </c>
      <c r="D153" s="1146" t="s">
        <v>1232</v>
      </c>
      <c r="F153" s="1142" t="s">
        <v>207</v>
      </c>
      <c r="G153" s="1153">
        <v>10.42</v>
      </c>
      <c r="H153" s="1153">
        <v>10.33</v>
      </c>
      <c r="I153" s="1146">
        <v>10.27</v>
      </c>
    </row>
    <row r="154" spans="3:9">
      <c r="C154" s="1142" t="s">
        <v>603</v>
      </c>
      <c r="D154" s="1146" t="s">
        <v>731</v>
      </c>
      <c r="F154" s="1142" t="s">
        <v>1233</v>
      </c>
      <c r="G154" s="1153">
        <v>10.42</v>
      </c>
      <c r="H154" s="1153">
        <v>10.33</v>
      </c>
      <c r="I154" s="1146">
        <v>10.27</v>
      </c>
    </row>
    <row r="155" spans="3:9">
      <c r="C155" s="1142" t="s">
        <v>603</v>
      </c>
      <c r="D155" s="1146" t="s">
        <v>0</v>
      </c>
      <c r="F155" s="1142" t="s">
        <v>1235</v>
      </c>
      <c r="G155" s="1153">
        <v>10.42</v>
      </c>
      <c r="H155" s="1153">
        <v>10.33</v>
      </c>
      <c r="I155" s="1146">
        <v>10.27</v>
      </c>
    </row>
    <row r="156" spans="3:9">
      <c r="C156" s="1142" t="s">
        <v>603</v>
      </c>
      <c r="D156" s="1146" t="s">
        <v>1236</v>
      </c>
      <c r="F156" s="1142" t="s">
        <v>594</v>
      </c>
      <c r="G156" s="1153">
        <v>10.42</v>
      </c>
      <c r="H156" s="1153">
        <v>10.33</v>
      </c>
      <c r="I156" s="1146">
        <v>10.27</v>
      </c>
    </row>
    <row r="157" spans="3:9">
      <c r="C157" s="1142" t="s">
        <v>603</v>
      </c>
      <c r="D157" s="1146" t="s">
        <v>1237</v>
      </c>
      <c r="F157" s="1142" t="s">
        <v>1238</v>
      </c>
      <c r="G157" s="1153">
        <v>10.42</v>
      </c>
      <c r="H157" s="1153">
        <v>10.33</v>
      </c>
      <c r="I157" s="1146">
        <v>10.27</v>
      </c>
    </row>
    <row r="158" spans="3:9">
      <c r="C158" s="1142" t="s">
        <v>603</v>
      </c>
      <c r="D158" s="1146" t="s">
        <v>911</v>
      </c>
      <c r="F158" s="1142" t="s">
        <v>1240</v>
      </c>
      <c r="G158" s="1153">
        <v>10.42</v>
      </c>
      <c r="H158" s="1153">
        <v>10.33</v>
      </c>
      <c r="I158" s="1146">
        <v>10.27</v>
      </c>
    </row>
    <row r="159" spans="3:9">
      <c r="C159" s="1142" t="s">
        <v>603</v>
      </c>
      <c r="D159" s="1146" t="s">
        <v>1243</v>
      </c>
      <c r="F159" s="1142" t="s">
        <v>1006</v>
      </c>
      <c r="G159" s="1153">
        <v>10.42</v>
      </c>
      <c r="H159" s="1153">
        <v>10.33</v>
      </c>
      <c r="I159" s="1146">
        <v>10.27</v>
      </c>
    </row>
    <row r="160" spans="3:9">
      <c r="C160" s="1142" t="s">
        <v>603</v>
      </c>
      <c r="D160" s="1146" t="s">
        <v>1244</v>
      </c>
      <c r="F160" s="1142" t="s">
        <v>1246</v>
      </c>
      <c r="G160" s="1153">
        <v>10.42</v>
      </c>
      <c r="H160" s="1153">
        <v>10.33</v>
      </c>
      <c r="I160" s="1146">
        <v>10.27</v>
      </c>
    </row>
    <row r="161" spans="3:9">
      <c r="C161" s="1142" t="s">
        <v>603</v>
      </c>
      <c r="D161" s="1146" t="s">
        <v>386</v>
      </c>
      <c r="F161" s="1142" t="s">
        <v>666</v>
      </c>
      <c r="G161" s="1153">
        <v>10.42</v>
      </c>
      <c r="H161" s="1153">
        <v>10.33</v>
      </c>
      <c r="I161" s="1146">
        <v>10.27</v>
      </c>
    </row>
    <row r="162" spans="3:9">
      <c r="C162" s="1142" t="s">
        <v>603</v>
      </c>
      <c r="D162" s="1146" t="s">
        <v>1248</v>
      </c>
      <c r="F162" s="1142" t="s">
        <v>1251</v>
      </c>
      <c r="G162" s="1153">
        <v>10.42</v>
      </c>
      <c r="H162" s="1153">
        <v>10.33</v>
      </c>
      <c r="I162" s="1146">
        <v>10.27</v>
      </c>
    </row>
    <row r="163" spans="3:9">
      <c r="C163" s="1142" t="s">
        <v>603</v>
      </c>
      <c r="D163" s="1146" t="s">
        <v>1182</v>
      </c>
      <c r="F163" s="1142" t="s">
        <v>886</v>
      </c>
      <c r="G163" s="1153">
        <v>10.42</v>
      </c>
      <c r="H163" s="1153">
        <v>10.33</v>
      </c>
      <c r="I163" s="1146">
        <v>10.27</v>
      </c>
    </row>
    <row r="164" spans="3:9">
      <c r="C164" s="1142" t="s">
        <v>603</v>
      </c>
      <c r="D164" s="1146" t="s">
        <v>1252</v>
      </c>
      <c r="F164" s="1142" t="s">
        <v>379</v>
      </c>
      <c r="G164" s="1153">
        <v>10.42</v>
      </c>
      <c r="H164" s="1153">
        <v>10.33</v>
      </c>
      <c r="I164" s="1146">
        <v>10.27</v>
      </c>
    </row>
    <row r="165" spans="3:9">
      <c r="C165" s="1142" t="s">
        <v>603</v>
      </c>
      <c r="D165" s="1146" t="s">
        <v>1253</v>
      </c>
      <c r="F165" s="1142" t="s">
        <v>1255</v>
      </c>
      <c r="G165" s="1153">
        <v>10.42</v>
      </c>
      <c r="H165" s="1153">
        <v>10.33</v>
      </c>
      <c r="I165" s="1146">
        <v>10.27</v>
      </c>
    </row>
    <row r="166" spans="3:9">
      <c r="C166" s="1142" t="s">
        <v>603</v>
      </c>
      <c r="D166" s="1146" t="s">
        <v>682</v>
      </c>
      <c r="F166" s="1142" t="s">
        <v>1256</v>
      </c>
      <c r="G166" s="1153">
        <v>10.42</v>
      </c>
      <c r="H166" s="1153">
        <v>10.33</v>
      </c>
      <c r="I166" s="1146">
        <v>10.27</v>
      </c>
    </row>
    <row r="167" spans="3:9">
      <c r="C167" s="1142" t="s">
        <v>603</v>
      </c>
      <c r="D167" s="1146" t="s">
        <v>1258</v>
      </c>
      <c r="F167" s="1142" t="s">
        <v>1260</v>
      </c>
      <c r="G167" s="1153">
        <v>10.42</v>
      </c>
      <c r="H167" s="1153">
        <v>10.33</v>
      </c>
      <c r="I167" s="1146">
        <v>10.27</v>
      </c>
    </row>
    <row r="168" spans="3:9">
      <c r="C168" s="1142" t="s">
        <v>603</v>
      </c>
      <c r="D168" s="1146" t="s">
        <v>1263</v>
      </c>
      <c r="F168" s="1142" t="s">
        <v>1267</v>
      </c>
      <c r="G168" s="1153">
        <v>10.42</v>
      </c>
      <c r="H168" s="1153">
        <v>10.33</v>
      </c>
      <c r="I168" s="1146">
        <v>10.27</v>
      </c>
    </row>
    <row r="169" spans="3:9">
      <c r="C169" s="1142" t="s">
        <v>603</v>
      </c>
      <c r="D169" s="1146" t="s">
        <v>1269</v>
      </c>
      <c r="F169" s="1142" t="s">
        <v>1272</v>
      </c>
      <c r="G169" s="1153">
        <v>10.42</v>
      </c>
      <c r="H169" s="1153">
        <v>10.33</v>
      </c>
      <c r="I169" s="1146">
        <v>10.27</v>
      </c>
    </row>
    <row r="170" spans="3:9">
      <c r="C170" s="1142" t="s">
        <v>603</v>
      </c>
      <c r="D170" s="1146" t="s">
        <v>446</v>
      </c>
      <c r="F170" s="1142" t="s">
        <v>1180</v>
      </c>
      <c r="G170" s="1153">
        <v>10.42</v>
      </c>
      <c r="H170" s="1153">
        <v>10.33</v>
      </c>
      <c r="I170" s="1146">
        <v>10.27</v>
      </c>
    </row>
    <row r="171" spans="3:9">
      <c r="C171" s="1142" t="s">
        <v>603</v>
      </c>
      <c r="D171" s="1146" t="s">
        <v>1275</v>
      </c>
      <c r="F171" s="1142" t="s">
        <v>1276</v>
      </c>
      <c r="G171" s="1153">
        <v>10.42</v>
      </c>
      <c r="H171" s="1153">
        <v>10.33</v>
      </c>
      <c r="I171" s="1146">
        <v>10.27</v>
      </c>
    </row>
    <row r="172" spans="3:9">
      <c r="C172" s="1142" t="s">
        <v>603</v>
      </c>
      <c r="D172" s="1146" t="s">
        <v>1278</v>
      </c>
      <c r="F172" s="1142" t="s">
        <v>378</v>
      </c>
      <c r="G172" s="1153">
        <v>10.42</v>
      </c>
      <c r="H172" s="1153">
        <v>10.33</v>
      </c>
      <c r="I172" s="1146">
        <v>10.27</v>
      </c>
    </row>
    <row r="173" spans="3:9">
      <c r="C173" s="1142" t="s">
        <v>603</v>
      </c>
      <c r="D173" s="1146" t="s">
        <v>1279</v>
      </c>
      <c r="F173" s="1142" t="s">
        <v>1280</v>
      </c>
      <c r="G173" s="1153">
        <v>10.42</v>
      </c>
      <c r="H173" s="1153">
        <v>10.33</v>
      </c>
      <c r="I173" s="1146">
        <v>10.27</v>
      </c>
    </row>
    <row r="174" spans="3:9">
      <c r="C174" s="1142" t="s">
        <v>603</v>
      </c>
      <c r="D174" s="1146" t="s">
        <v>536</v>
      </c>
      <c r="F174" s="1142" t="s">
        <v>550</v>
      </c>
      <c r="G174" s="1153">
        <v>10.42</v>
      </c>
      <c r="H174" s="1153">
        <v>10.33</v>
      </c>
      <c r="I174" s="1146">
        <v>10.27</v>
      </c>
    </row>
    <row r="175" spans="3:9">
      <c r="C175" s="1142" t="s">
        <v>603</v>
      </c>
      <c r="D175" s="1146" t="s">
        <v>162</v>
      </c>
      <c r="F175" s="1142" t="s">
        <v>441</v>
      </c>
      <c r="G175" s="1153">
        <v>10.42</v>
      </c>
      <c r="H175" s="1153">
        <v>10.33</v>
      </c>
      <c r="I175" s="1146">
        <v>10.27</v>
      </c>
    </row>
    <row r="176" spans="3:9">
      <c r="C176" s="1142" t="s">
        <v>603</v>
      </c>
      <c r="D176" s="1146" t="s">
        <v>516</v>
      </c>
      <c r="F176" s="1142" t="s">
        <v>1196</v>
      </c>
      <c r="G176" s="1153">
        <v>10.42</v>
      </c>
      <c r="H176" s="1153">
        <v>10.33</v>
      </c>
      <c r="I176" s="1146">
        <v>10.27</v>
      </c>
    </row>
    <row r="177" spans="3:9">
      <c r="C177" s="1142" t="s">
        <v>603</v>
      </c>
      <c r="D177" s="1146" t="s">
        <v>251</v>
      </c>
      <c r="F177" s="1142" t="s">
        <v>1281</v>
      </c>
      <c r="G177" s="1153">
        <v>10.42</v>
      </c>
      <c r="H177" s="1153">
        <v>10.33</v>
      </c>
      <c r="I177" s="1146">
        <v>10.27</v>
      </c>
    </row>
    <row r="178" spans="3:9">
      <c r="C178" s="1142" t="s">
        <v>603</v>
      </c>
      <c r="D178" s="1146" t="s">
        <v>807</v>
      </c>
      <c r="F178" s="1142" t="s">
        <v>1037</v>
      </c>
      <c r="G178" s="1153">
        <v>10.42</v>
      </c>
      <c r="H178" s="1153">
        <v>10.33</v>
      </c>
      <c r="I178" s="1146">
        <v>10.27</v>
      </c>
    </row>
    <row r="179" spans="3:9">
      <c r="C179" s="1142" t="s">
        <v>603</v>
      </c>
      <c r="D179" s="1146" t="s">
        <v>1160</v>
      </c>
      <c r="F179" s="1142" t="s">
        <v>871</v>
      </c>
      <c r="G179" s="1153">
        <v>10.42</v>
      </c>
      <c r="H179" s="1153">
        <v>10.33</v>
      </c>
      <c r="I179" s="1146">
        <v>10.27</v>
      </c>
    </row>
    <row r="180" spans="3:9">
      <c r="C180" s="1142" t="s">
        <v>603</v>
      </c>
      <c r="D180" s="1146" t="s">
        <v>1284</v>
      </c>
      <c r="F180" s="1142" t="s">
        <v>900</v>
      </c>
      <c r="G180" s="1153">
        <v>10.42</v>
      </c>
      <c r="H180" s="1153">
        <v>10.33</v>
      </c>
      <c r="I180" s="1146">
        <v>10.27</v>
      </c>
    </row>
    <row r="181" spans="3:9">
      <c r="C181" s="1142" t="s">
        <v>603</v>
      </c>
      <c r="D181" s="1146" t="s">
        <v>213</v>
      </c>
      <c r="F181" s="1142" t="s">
        <v>1285</v>
      </c>
      <c r="G181" s="1153">
        <v>10.42</v>
      </c>
      <c r="H181" s="1153">
        <v>10.33</v>
      </c>
      <c r="I181" s="1146">
        <v>10.27</v>
      </c>
    </row>
    <row r="182" spans="3:9">
      <c r="C182" s="1142" t="s">
        <v>603</v>
      </c>
      <c r="D182" s="1146" t="s">
        <v>1129</v>
      </c>
      <c r="F182" s="1142" t="s">
        <v>1287</v>
      </c>
      <c r="G182" s="1153">
        <v>10.42</v>
      </c>
      <c r="H182" s="1153">
        <v>10.33</v>
      </c>
      <c r="I182" s="1146">
        <v>10.27</v>
      </c>
    </row>
    <row r="183" spans="3:9">
      <c r="C183" s="1142" t="s">
        <v>603</v>
      </c>
      <c r="D183" s="1146" t="s">
        <v>456</v>
      </c>
      <c r="F183" s="1142" t="s">
        <v>1289</v>
      </c>
      <c r="G183" s="1153">
        <v>10.42</v>
      </c>
      <c r="H183" s="1153">
        <v>10.33</v>
      </c>
      <c r="I183" s="1146">
        <v>10.27</v>
      </c>
    </row>
    <row r="184" spans="3:9">
      <c r="C184" s="1142" t="s">
        <v>603</v>
      </c>
      <c r="D184" s="1146" t="s">
        <v>1292</v>
      </c>
      <c r="F184" s="1142" t="s">
        <v>1293</v>
      </c>
      <c r="G184" s="1153">
        <v>10.42</v>
      </c>
      <c r="H184" s="1153">
        <v>10.33</v>
      </c>
      <c r="I184" s="1146">
        <v>10.27</v>
      </c>
    </row>
    <row r="185" spans="3:9">
      <c r="C185" s="1142" t="s">
        <v>603</v>
      </c>
      <c r="D185" s="1146" t="s">
        <v>1013</v>
      </c>
      <c r="F185" s="1142" t="s">
        <v>1294</v>
      </c>
      <c r="G185" s="1153">
        <v>10.42</v>
      </c>
      <c r="H185" s="1153">
        <v>10.33</v>
      </c>
      <c r="I185" s="1146">
        <v>10.27</v>
      </c>
    </row>
    <row r="186" spans="3:9">
      <c r="C186" s="1142" t="s">
        <v>603</v>
      </c>
      <c r="D186" s="1146" t="s">
        <v>1297</v>
      </c>
      <c r="F186" s="1142" t="s">
        <v>893</v>
      </c>
      <c r="G186" s="1153">
        <v>10.42</v>
      </c>
      <c r="H186" s="1153">
        <v>10.33</v>
      </c>
      <c r="I186" s="1146">
        <v>10.27</v>
      </c>
    </row>
    <row r="187" spans="3:9">
      <c r="C187" s="1142" t="s">
        <v>603</v>
      </c>
      <c r="D187" s="1146" t="s">
        <v>1301</v>
      </c>
      <c r="F187" s="1142" t="s">
        <v>1302</v>
      </c>
      <c r="G187" s="1153">
        <v>10.42</v>
      </c>
      <c r="H187" s="1153">
        <v>10.33</v>
      </c>
      <c r="I187" s="1146">
        <v>10.27</v>
      </c>
    </row>
    <row r="188" spans="3:9">
      <c r="C188" s="1142" t="s">
        <v>844</v>
      </c>
      <c r="D188" s="1146" t="s">
        <v>143</v>
      </c>
      <c r="F188" s="1142" t="s">
        <v>760</v>
      </c>
      <c r="G188" s="1153">
        <v>10.42</v>
      </c>
      <c r="H188" s="1153">
        <v>10.33</v>
      </c>
      <c r="I188" s="1146">
        <v>10.27</v>
      </c>
    </row>
    <row r="189" spans="3:9">
      <c r="C189" s="1142" t="s">
        <v>844</v>
      </c>
      <c r="D189" s="1146" t="s">
        <v>1304</v>
      </c>
      <c r="F189" s="1142" t="s">
        <v>1305</v>
      </c>
      <c r="G189" s="1153">
        <v>10.42</v>
      </c>
      <c r="H189" s="1153">
        <v>10.33</v>
      </c>
      <c r="I189" s="1146">
        <v>10.27</v>
      </c>
    </row>
    <row r="190" spans="3:9">
      <c r="C190" s="1142" t="s">
        <v>844</v>
      </c>
      <c r="D190" s="1146" t="s">
        <v>639</v>
      </c>
      <c r="F190" s="1142" t="s">
        <v>1307</v>
      </c>
      <c r="G190" s="1153">
        <v>10.42</v>
      </c>
      <c r="H190" s="1153">
        <v>10.33</v>
      </c>
      <c r="I190" s="1146">
        <v>10.27</v>
      </c>
    </row>
    <row r="191" spans="3:9">
      <c r="C191" s="1142" t="s">
        <v>844</v>
      </c>
      <c r="D191" s="1146" t="s">
        <v>1309</v>
      </c>
      <c r="F191" s="1142" t="s">
        <v>1003</v>
      </c>
      <c r="G191" s="1153">
        <v>10.42</v>
      </c>
      <c r="H191" s="1153">
        <v>10.33</v>
      </c>
      <c r="I191" s="1146">
        <v>10.27</v>
      </c>
    </row>
    <row r="192" spans="3:9">
      <c r="C192" s="1142" t="s">
        <v>844</v>
      </c>
      <c r="D192" s="1146" t="s">
        <v>1311</v>
      </c>
      <c r="F192" s="1142" t="s">
        <v>1313</v>
      </c>
      <c r="G192" s="1153">
        <v>10.42</v>
      </c>
      <c r="H192" s="1153">
        <v>10.33</v>
      </c>
      <c r="I192" s="1146">
        <v>10.27</v>
      </c>
    </row>
    <row r="193" spans="3:9">
      <c r="C193" s="1142" t="s">
        <v>844</v>
      </c>
      <c r="D193" s="1146" t="s">
        <v>1315</v>
      </c>
      <c r="F193" s="1142" t="s">
        <v>547</v>
      </c>
      <c r="G193" s="1153">
        <v>10.42</v>
      </c>
      <c r="H193" s="1153">
        <v>10.33</v>
      </c>
      <c r="I193" s="1146">
        <v>10.27</v>
      </c>
    </row>
    <row r="194" spans="3:9">
      <c r="C194" s="1142" t="s">
        <v>844</v>
      </c>
      <c r="D194" s="1146" t="s">
        <v>491</v>
      </c>
      <c r="F194" s="1142" t="s">
        <v>1317</v>
      </c>
      <c r="G194" s="1153">
        <v>10.42</v>
      </c>
      <c r="H194" s="1153">
        <v>10.33</v>
      </c>
      <c r="I194" s="1146">
        <v>10.27</v>
      </c>
    </row>
    <row r="195" spans="3:9">
      <c r="C195" s="1142" t="s">
        <v>844</v>
      </c>
      <c r="D195" s="1146" t="s">
        <v>718</v>
      </c>
      <c r="F195" s="1142" t="s">
        <v>1318</v>
      </c>
      <c r="G195" s="1153">
        <v>10.42</v>
      </c>
      <c r="H195" s="1153">
        <v>10.33</v>
      </c>
      <c r="I195" s="1146">
        <v>10.27</v>
      </c>
    </row>
    <row r="196" spans="3:9">
      <c r="C196" s="1142" t="s">
        <v>844</v>
      </c>
      <c r="D196" s="1146" t="s">
        <v>62</v>
      </c>
      <c r="F196" s="1142" t="s">
        <v>351</v>
      </c>
      <c r="G196" s="1153">
        <v>10.42</v>
      </c>
      <c r="H196" s="1153">
        <v>10.33</v>
      </c>
      <c r="I196" s="1146">
        <v>10.27</v>
      </c>
    </row>
    <row r="197" spans="3:9">
      <c r="C197" s="1142" t="s">
        <v>844</v>
      </c>
      <c r="D197" s="1146" t="s">
        <v>1303</v>
      </c>
      <c r="F197" s="1142" t="s">
        <v>1319</v>
      </c>
      <c r="G197" s="1153">
        <v>10.42</v>
      </c>
      <c r="H197" s="1153">
        <v>10.33</v>
      </c>
      <c r="I197" s="1146">
        <v>10.27</v>
      </c>
    </row>
    <row r="198" spans="3:9">
      <c r="C198" s="1142" t="s">
        <v>844</v>
      </c>
      <c r="D198" s="1146" t="s">
        <v>1320</v>
      </c>
      <c r="F198" s="1142" t="s">
        <v>1321</v>
      </c>
      <c r="G198" s="1153">
        <v>10.42</v>
      </c>
      <c r="H198" s="1153">
        <v>10.33</v>
      </c>
      <c r="I198" s="1146">
        <v>10.27</v>
      </c>
    </row>
    <row r="199" spans="3:9">
      <c r="C199" s="1142" t="s">
        <v>844</v>
      </c>
      <c r="D199" s="1146" t="s">
        <v>856</v>
      </c>
      <c r="F199" s="1142" t="s">
        <v>1296</v>
      </c>
      <c r="G199" s="1153">
        <v>10.42</v>
      </c>
      <c r="H199" s="1153">
        <v>10.33</v>
      </c>
      <c r="I199" s="1146">
        <v>10.27</v>
      </c>
    </row>
    <row r="200" spans="3:9">
      <c r="C200" s="1142" t="s">
        <v>844</v>
      </c>
      <c r="D200" s="1146" t="s">
        <v>916</v>
      </c>
      <c r="F200" s="1142" t="s">
        <v>854</v>
      </c>
      <c r="G200" s="1153">
        <v>10.42</v>
      </c>
      <c r="H200" s="1153">
        <v>10.33</v>
      </c>
      <c r="I200" s="1146">
        <v>10.27</v>
      </c>
    </row>
    <row r="201" spans="3:9">
      <c r="C201" s="1142" t="s">
        <v>844</v>
      </c>
      <c r="D201" s="1146" t="s">
        <v>1322</v>
      </c>
      <c r="F201" s="1142" t="s">
        <v>1326</v>
      </c>
      <c r="G201" s="1153">
        <v>10.42</v>
      </c>
      <c r="H201" s="1153">
        <v>10.33</v>
      </c>
      <c r="I201" s="1146">
        <v>10.27</v>
      </c>
    </row>
    <row r="202" spans="3:9">
      <c r="C202" s="1142" t="s">
        <v>844</v>
      </c>
      <c r="D202" s="1146" t="s">
        <v>1328</v>
      </c>
      <c r="F202" s="1142" t="s">
        <v>796</v>
      </c>
      <c r="G202" s="1153">
        <v>10.42</v>
      </c>
      <c r="H202" s="1153">
        <v>10.33</v>
      </c>
      <c r="I202" s="1146">
        <v>10.27</v>
      </c>
    </row>
    <row r="203" spans="3:9">
      <c r="C203" s="1142" t="s">
        <v>844</v>
      </c>
      <c r="D203" s="1146" t="s">
        <v>1331</v>
      </c>
      <c r="F203" s="1142" t="s">
        <v>1332</v>
      </c>
      <c r="G203" s="1153">
        <v>10.42</v>
      </c>
      <c r="H203" s="1153">
        <v>10.33</v>
      </c>
      <c r="I203" s="1146">
        <v>10.27</v>
      </c>
    </row>
    <row r="204" spans="3:9">
      <c r="C204" s="1142" t="s">
        <v>844</v>
      </c>
      <c r="D204" s="1146" t="s">
        <v>756</v>
      </c>
      <c r="F204" s="1142" t="s">
        <v>499</v>
      </c>
      <c r="G204" s="1153">
        <v>10.42</v>
      </c>
      <c r="H204" s="1153">
        <v>10.33</v>
      </c>
      <c r="I204" s="1146">
        <v>10.27</v>
      </c>
    </row>
    <row r="205" spans="3:9">
      <c r="C205" s="1142" t="s">
        <v>844</v>
      </c>
      <c r="D205" s="1146" t="s">
        <v>1334</v>
      </c>
      <c r="F205" s="1142" t="s">
        <v>1336</v>
      </c>
      <c r="G205" s="1153">
        <v>10.42</v>
      </c>
      <c r="H205" s="1153">
        <v>10.33</v>
      </c>
      <c r="I205" s="1146">
        <v>10.27</v>
      </c>
    </row>
    <row r="206" spans="3:9">
      <c r="C206" s="1142" t="s">
        <v>844</v>
      </c>
      <c r="D206" s="1146" t="s">
        <v>1064</v>
      </c>
      <c r="F206" s="1142" t="s">
        <v>1337</v>
      </c>
      <c r="G206" s="1153">
        <v>10.42</v>
      </c>
      <c r="H206" s="1153">
        <v>10.33</v>
      </c>
      <c r="I206" s="1146">
        <v>10.27</v>
      </c>
    </row>
    <row r="207" spans="3:9">
      <c r="C207" s="1142" t="s">
        <v>844</v>
      </c>
      <c r="D207" s="1146" t="s">
        <v>1207</v>
      </c>
      <c r="F207" s="1142" t="s">
        <v>1340</v>
      </c>
      <c r="G207" s="1153">
        <v>10.42</v>
      </c>
      <c r="H207" s="1153">
        <v>10.33</v>
      </c>
      <c r="I207" s="1146">
        <v>10.27</v>
      </c>
    </row>
    <row r="208" spans="3:9">
      <c r="C208" s="1142" t="s">
        <v>844</v>
      </c>
      <c r="D208" s="1146" t="s">
        <v>1341</v>
      </c>
      <c r="F208" s="1142" t="s">
        <v>524</v>
      </c>
      <c r="G208" s="1153">
        <v>10.42</v>
      </c>
      <c r="H208" s="1153">
        <v>10.33</v>
      </c>
      <c r="I208" s="1146">
        <v>10.27</v>
      </c>
    </row>
    <row r="209" spans="3:9">
      <c r="C209" s="1142" t="s">
        <v>844</v>
      </c>
      <c r="D209" s="1146" t="s">
        <v>1083</v>
      </c>
      <c r="F209" s="1142" t="s">
        <v>557</v>
      </c>
      <c r="G209" s="1153">
        <v>10.42</v>
      </c>
      <c r="H209" s="1153">
        <v>10.33</v>
      </c>
      <c r="I209" s="1146">
        <v>10.27</v>
      </c>
    </row>
    <row r="210" spans="3:9">
      <c r="C210" s="1142" t="s">
        <v>844</v>
      </c>
      <c r="D210" s="1146" t="s">
        <v>625</v>
      </c>
      <c r="F210" s="1142" t="s">
        <v>391</v>
      </c>
      <c r="G210" s="1153">
        <v>10.42</v>
      </c>
      <c r="H210" s="1153">
        <v>10.33</v>
      </c>
      <c r="I210" s="1146">
        <v>10.27</v>
      </c>
    </row>
    <row r="211" spans="3:9">
      <c r="C211" s="1142" t="s">
        <v>844</v>
      </c>
      <c r="D211" s="1146" t="s">
        <v>1342</v>
      </c>
      <c r="F211" s="1142" t="s">
        <v>1053</v>
      </c>
      <c r="G211" s="1153">
        <v>10.42</v>
      </c>
      <c r="H211" s="1153">
        <v>10.33</v>
      </c>
      <c r="I211" s="1146">
        <v>10.27</v>
      </c>
    </row>
    <row r="212" spans="3:9">
      <c r="C212" s="1142" t="s">
        <v>844</v>
      </c>
      <c r="D212" s="1146" t="s">
        <v>231</v>
      </c>
      <c r="F212" s="1142" t="s">
        <v>95</v>
      </c>
      <c r="G212" s="1153">
        <v>10.42</v>
      </c>
      <c r="H212" s="1153">
        <v>10.33</v>
      </c>
      <c r="I212" s="1146">
        <v>10.27</v>
      </c>
    </row>
    <row r="213" spans="3:9">
      <c r="C213" s="1142" t="s">
        <v>844</v>
      </c>
      <c r="D213" s="1146" t="s">
        <v>1224</v>
      </c>
      <c r="F213" s="1142" t="s">
        <v>1344</v>
      </c>
      <c r="G213" s="1153">
        <v>10.42</v>
      </c>
      <c r="H213" s="1153">
        <v>10.33</v>
      </c>
      <c r="I213" s="1146">
        <v>10.27</v>
      </c>
    </row>
    <row r="214" spans="3:9">
      <c r="C214" s="1142" t="s">
        <v>844</v>
      </c>
      <c r="D214" s="1146" t="s">
        <v>1348</v>
      </c>
      <c r="F214" s="1142" t="s">
        <v>1273</v>
      </c>
      <c r="G214" s="1153">
        <v>10.42</v>
      </c>
      <c r="H214" s="1153">
        <v>10.33</v>
      </c>
      <c r="I214" s="1146">
        <v>10.27</v>
      </c>
    </row>
    <row r="215" spans="3:9">
      <c r="C215" s="1142" t="s">
        <v>844</v>
      </c>
      <c r="D215" s="1146" t="s">
        <v>562</v>
      </c>
      <c r="F215" s="1142" t="s">
        <v>580</v>
      </c>
      <c r="G215" s="1153">
        <v>10.42</v>
      </c>
      <c r="H215" s="1153">
        <v>10.33</v>
      </c>
      <c r="I215" s="1146">
        <v>10.27</v>
      </c>
    </row>
    <row r="216" spans="3:9">
      <c r="C216" s="1142" t="s">
        <v>844</v>
      </c>
      <c r="D216" s="1146" t="s">
        <v>1349</v>
      </c>
      <c r="F216" s="1142" t="s">
        <v>1350</v>
      </c>
      <c r="G216" s="1153">
        <v>10.42</v>
      </c>
      <c r="H216" s="1153">
        <v>10.33</v>
      </c>
      <c r="I216" s="1146">
        <v>10.27</v>
      </c>
    </row>
    <row r="217" spans="3:9">
      <c r="C217" s="1142" t="s">
        <v>844</v>
      </c>
      <c r="D217" s="1146" t="s">
        <v>312</v>
      </c>
      <c r="F217" s="1142" t="s">
        <v>1351</v>
      </c>
      <c r="G217" s="1153">
        <v>10.42</v>
      </c>
      <c r="H217" s="1153">
        <v>10.33</v>
      </c>
      <c r="I217" s="1146">
        <v>10.27</v>
      </c>
    </row>
    <row r="218" spans="3:9">
      <c r="C218" s="1142" t="s">
        <v>844</v>
      </c>
      <c r="D218" s="1146" t="s">
        <v>272</v>
      </c>
      <c r="F218" s="1142" t="s">
        <v>1212</v>
      </c>
      <c r="G218" s="1153">
        <v>10.42</v>
      </c>
      <c r="H218" s="1153">
        <v>10.33</v>
      </c>
      <c r="I218" s="1146">
        <v>10.27</v>
      </c>
    </row>
    <row r="219" spans="3:9">
      <c r="C219" s="1142" t="s">
        <v>844</v>
      </c>
      <c r="D219" s="1146" t="s">
        <v>983</v>
      </c>
      <c r="F219" s="1142" t="s">
        <v>1355</v>
      </c>
      <c r="G219" s="1153">
        <v>10.42</v>
      </c>
      <c r="H219" s="1153">
        <v>10.33</v>
      </c>
      <c r="I219" s="1146">
        <v>10.27</v>
      </c>
    </row>
    <row r="220" spans="3:9">
      <c r="C220" s="1142" t="s">
        <v>844</v>
      </c>
      <c r="D220" s="1146" t="s">
        <v>1295</v>
      </c>
      <c r="F220" s="1142" t="s">
        <v>1357</v>
      </c>
      <c r="G220" s="1153">
        <v>10.42</v>
      </c>
      <c r="H220" s="1153">
        <v>10.33</v>
      </c>
      <c r="I220" s="1146">
        <v>10.27</v>
      </c>
    </row>
    <row r="221" spans="3:9">
      <c r="C221" s="1142" t="s">
        <v>844</v>
      </c>
      <c r="D221" s="1146" t="s">
        <v>1360</v>
      </c>
      <c r="F221" s="1142" t="s">
        <v>158</v>
      </c>
      <c r="G221" s="1153">
        <v>10.42</v>
      </c>
      <c r="H221" s="1153">
        <v>10.33</v>
      </c>
      <c r="I221" s="1146">
        <v>10.27</v>
      </c>
    </row>
    <row r="222" spans="3:9">
      <c r="C222" s="1142" t="s">
        <v>844</v>
      </c>
      <c r="D222" s="1146" t="s">
        <v>1362</v>
      </c>
      <c r="F222" s="1142" t="s">
        <v>1364</v>
      </c>
      <c r="G222" s="1153">
        <v>10.42</v>
      </c>
      <c r="H222" s="1153">
        <v>10.33</v>
      </c>
      <c r="I222" s="1146">
        <v>10.27</v>
      </c>
    </row>
    <row r="223" spans="3:9">
      <c r="C223" s="1142" t="s">
        <v>844</v>
      </c>
      <c r="D223" s="1146" t="s">
        <v>1366</v>
      </c>
      <c r="F223" s="1142" t="s">
        <v>1368</v>
      </c>
      <c r="G223" s="1153">
        <v>10.42</v>
      </c>
      <c r="H223" s="1153">
        <v>10.33</v>
      </c>
      <c r="I223" s="1146">
        <v>10.27</v>
      </c>
    </row>
    <row r="224" spans="3:9">
      <c r="C224" s="1142" t="s">
        <v>844</v>
      </c>
      <c r="D224" s="1146" t="s">
        <v>1330</v>
      </c>
      <c r="F224" s="1142" t="s">
        <v>157</v>
      </c>
      <c r="G224" s="1153">
        <v>10.42</v>
      </c>
      <c r="H224" s="1153">
        <v>10.33</v>
      </c>
      <c r="I224" s="1146">
        <v>10.27</v>
      </c>
    </row>
    <row r="225" spans="3:9">
      <c r="C225" s="1142" t="s">
        <v>844</v>
      </c>
      <c r="D225" s="1146" t="s">
        <v>1369</v>
      </c>
      <c r="F225" s="1142" t="s">
        <v>1274</v>
      </c>
      <c r="G225" s="1153">
        <v>10.42</v>
      </c>
      <c r="H225" s="1153">
        <v>10.33</v>
      </c>
      <c r="I225" s="1146">
        <v>10.27</v>
      </c>
    </row>
    <row r="226" spans="3:9">
      <c r="C226" s="1142" t="s">
        <v>844</v>
      </c>
      <c r="D226" s="1146" t="s">
        <v>1371</v>
      </c>
      <c r="F226" s="1142" t="s">
        <v>1245</v>
      </c>
      <c r="G226" s="1153">
        <v>10.42</v>
      </c>
      <c r="H226" s="1153">
        <v>10.33</v>
      </c>
      <c r="I226" s="1146">
        <v>10.27</v>
      </c>
    </row>
    <row r="227" spans="3:9">
      <c r="C227" s="1142" t="s">
        <v>844</v>
      </c>
      <c r="D227" s="1146" t="s">
        <v>978</v>
      </c>
      <c r="F227" s="1142" t="s">
        <v>289</v>
      </c>
      <c r="G227" s="1153">
        <v>10.42</v>
      </c>
      <c r="H227" s="1153">
        <v>10.33</v>
      </c>
      <c r="I227" s="1146">
        <v>10.27</v>
      </c>
    </row>
    <row r="228" spans="3:9">
      <c r="C228" s="1142" t="s">
        <v>848</v>
      </c>
      <c r="D228" s="1146" t="s">
        <v>676</v>
      </c>
      <c r="F228" s="1142" t="s">
        <v>1373</v>
      </c>
      <c r="G228" s="1153">
        <v>10.42</v>
      </c>
      <c r="H228" s="1153">
        <v>10.33</v>
      </c>
      <c r="I228" s="1146">
        <v>10.27</v>
      </c>
    </row>
    <row r="229" spans="3:9">
      <c r="C229" s="1142" t="s">
        <v>848</v>
      </c>
      <c r="D229" s="1146" t="s">
        <v>1329</v>
      </c>
      <c r="F229" s="1142" t="s">
        <v>1374</v>
      </c>
      <c r="G229" s="1153">
        <v>10.42</v>
      </c>
      <c r="H229" s="1153">
        <v>10.33</v>
      </c>
      <c r="I229" s="1146">
        <v>10.27</v>
      </c>
    </row>
    <row r="230" spans="3:9">
      <c r="C230" s="1142" t="s">
        <v>848</v>
      </c>
      <c r="D230" s="1146" t="s">
        <v>565</v>
      </c>
      <c r="F230" s="1142" t="s">
        <v>1376</v>
      </c>
      <c r="G230" s="1153">
        <v>10.42</v>
      </c>
      <c r="H230" s="1153">
        <v>10.33</v>
      </c>
      <c r="I230" s="1146">
        <v>10.27</v>
      </c>
    </row>
    <row r="231" spans="3:9">
      <c r="C231" s="1142" t="s">
        <v>848</v>
      </c>
      <c r="D231" s="1146" t="s">
        <v>1378</v>
      </c>
      <c r="F231" s="1142" t="s">
        <v>936</v>
      </c>
      <c r="G231" s="1153">
        <v>10.42</v>
      </c>
      <c r="H231" s="1153">
        <v>10.33</v>
      </c>
      <c r="I231" s="1146">
        <v>10.27</v>
      </c>
    </row>
    <row r="232" spans="3:9">
      <c r="C232" s="1142" t="s">
        <v>848</v>
      </c>
      <c r="D232" s="1146" t="s">
        <v>1380</v>
      </c>
      <c r="F232" s="1142" t="s">
        <v>1381</v>
      </c>
      <c r="G232" s="1153">
        <v>10.42</v>
      </c>
      <c r="H232" s="1153">
        <v>10.33</v>
      </c>
      <c r="I232" s="1146">
        <v>10.27</v>
      </c>
    </row>
    <row r="233" spans="3:9">
      <c r="C233" s="1142" t="s">
        <v>848</v>
      </c>
      <c r="D233" s="1146" t="s">
        <v>1382</v>
      </c>
      <c r="F233" s="1142" t="s">
        <v>1384</v>
      </c>
      <c r="G233" s="1153">
        <v>10.42</v>
      </c>
      <c r="H233" s="1153">
        <v>10.33</v>
      </c>
      <c r="I233" s="1146">
        <v>10.27</v>
      </c>
    </row>
    <row r="234" spans="3:9">
      <c r="C234" s="1142" t="s">
        <v>848</v>
      </c>
      <c r="D234" s="1146" t="s">
        <v>1291</v>
      </c>
      <c r="F234" s="1142" t="s">
        <v>47</v>
      </c>
      <c r="G234" s="1153">
        <v>10.42</v>
      </c>
      <c r="H234" s="1153">
        <v>10.33</v>
      </c>
      <c r="I234" s="1146">
        <v>10.27</v>
      </c>
    </row>
    <row r="235" spans="3:9">
      <c r="C235" s="1142" t="s">
        <v>848</v>
      </c>
      <c r="D235" s="1146" t="s">
        <v>1385</v>
      </c>
      <c r="F235" s="1142" t="s">
        <v>1219</v>
      </c>
      <c r="G235" s="1153">
        <v>10.42</v>
      </c>
      <c r="H235" s="1153">
        <v>10.33</v>
      </c>
      <c r="I235" s="1146">
        <v>10.27</v>
      </c>
    </row>
    <row r="236" spans="3:9">
      <c r="C236" s="1142" t="s">
        <v>848</v>
      </c>
      <c r="D236" s="1146" t="s">
        <v>1386</v>
      </c>
      <c r="F236" s="1142" t="s">
        <v>513</v>
      </c>
      <c r="G236" s="1153">
        <v>10.42</v>
      </c>
      <c r="H236" s="1153">
        <v>10.33</v>
      </c>
      <c r="I236" s="1146">
        <v>10.27</v>
      </c>
    </row>
    <row r="237" spans="3:9">
      <c r="C237" s="1142" t="s">
        <v>848</v>
      </c>
      <c r="D237" s="1146" t="s">
        <v>783</v>
      </c>
      <c r="F237" s="1142" t="s">
        <v>1388</v>
      </c>
      <c r="G237" s="1153">
        <v>10.42</v>
      </c>
      <c r="H237" s="1153">
        <v>10.33</v>
      </c>
      <c r="I237" s="1146">
        <v>10.27</v>
      </c>
    </row>
    <row r="238" spans="3:9">
      <c r="C238" s="1142" t="s">
        <v>848</v>
      </c>
      <c r="D238" s="1146" t="s">
        <v>642</v>
      </c>
      <c r="F238" s="1142" t="s">
        <v>1044</v>
      </c>
      <c r="G238" s="1153">
        <v>10.42</v>
      </c>
      <c r="H238" s="1153">
        <v>10.33</v>
      </c>
      <c r="I238" s="1146">
        <v>10.27</v>
      </c>
    </row>
    <row r="239" spans="3:9">
      <c r="C239" s="1142" t="s">
        <v>848</v>
      </c>
      <c r="D239" s="1146" t="s">
        <v>1389</v>
      </c>
      <c r="F239" s="1142" t="s">
        <v>1392</v>
      </c>
      <c r="G239" s="1153">
        <v>10.42</v>
      </c>
      <c r="H239" s="1153">
        <v>10.33</v>
      </c>
      <c r="I239" s="1146">
        <v>10.27</v>
      </c>
    </row>
    <row r="240" spans="3:9">
      <c r="C240" s="1142" t="s">
        <v>848</v>
      </c>
      <c r="D240" s="1146" t="s">
        <v>922</v>
      </c>
      <c r="F240" s="1142" t="s">
        <v>1394</v>
      </c>
      <c r="G240" s="1153">
        <v>10.42</v>
      </c>
      <c r="H240" s="1153">
        <v>10.33</v>
      </c>
      <c r="I240" s="1146">
        <v>10.27</v>
      </c>
    </row>
    <row r="241" spans="3:9">
      <c r="C241" s="1142" t="s">
        <v>848</v>
      </c>
      <c r="D241" s="1146" t="s">
        <v>725</v>
      </c>
      <c r="F241" s="1142" t="s">
        <v>1395</v>
      </c>
      <c r="G241" s="1153">
        <v>10.42</v>
      </c>
      <c r="H241" s="1153">
        <v>10.33</v>
      </c>
      <c r="I241" s="1146">
        <v>10.27</v>
      </c>
    </row>
    <row r="242" spans="3:9">
      <c r="C242" s="1142" t="s">
        <v>848</v>
      </c>
      <c r="D242" s="1146" t="s">
        <v>1397</v>
      </c>
      <c r="F242" s="1142" t="s">
        <v>478</v>
      </c>
      <c r="G242" s="1153">
        <v>10.42</v>
      </c>
      <c r="H242" s="1153">
        <v>10.33</v>
      </c>
      <c r="I242" s="1146">
        <v>10.27</v>
      </c>
    </row>
    <row r="243" spans="3:9">
      <c r="C243" s="1142" t="s">
        <v>848</v>
      </c>
      <c r="D243" s="1146" t="s">
        <v>114</v>
      </c>
      <c r="F243" s="1142" t="s">
        <v>1399</v>
      </c>
      <c r="G243" s="1153">
        <v>10.42</v>
      </c>
      <c r="H243" s="1153">
        <v>10.33</v>
      </c>
      <c r="I243" s="1146">
        <v>10.27</v>
      </c>
    </row>
    <row r="244" spans="3:9">
      <c r="C244" s="1142" t="s">
        <v>848</v>
      </c>
      <c r="D244" s="1146" t="s">
        <v>227</v>
      </c>
      <c r="F244" s="1142" t="s">
        <v>1400</v>
      </c>
      <c r="G244" s="1153">
        <v>10.42</v>
      </c>
      <c r="H244" s="1153">
        <v>10.33</v>
      </c>
      <c r="I244" s="1146">
        <v>10.27</v>
      </c>
    </row>
    <row r="245" spans="3:9">
      <c r="C245" s="1142" t="s">
        <v>848</v>
      </c>
      <c r="D245" s="1146" t="s">
        <v>355</v>
      </c>
      <c r="F245" s="1142" t="s">
        <v>1401</v>
      </c>
      <c r="G245" s="1153">
        <v>10.42</v>
      </c>
      <c r="H245" s="1153">
        <v>10.33</v>
      </c>
      <c r="I245" s="1146">
        <v>10.27</v>
      </c>
    </row>
    <row r="246" spans="3:9">
      <c r="C246" s="1142" t="s">
        <v>848</v>
      </c>
      <c r="D246" s="1146" t="s">
        <v>1402</v>
      </c>
      <c r="F246" s="1142" t="s">
        <v>906</v>
      </c>
      <c r="G246" s="1153">
        <v>10.42</v>
      </c>
      <c r="H246" s="1153">
        <v>10.33</v>
      </c>
      <c r="I246" s="1146">
        <v>10.27</v>
      </c>
    </row>
    <row r="247" spans="3:9">
      <c r="C247" s="1142" t="s">
        <v>848</v>
      </c>
      <c r="D247" s="1146" t="s">
        <v>650</v>
      </c>
      <c r="F247" s="1142" t="s">
        <v>1403</v>
      </c>
      <c r="G247" s="1153">
        <v>10.42</v>
      </c>
      <c r="H247" s="1153">
        <v>10.33</v>
      </c>
      <c r="I247" s="1146">
        <v>10.27</v>
      </c>
    </row>
    <row r="248" spans="3:9">
      <c r="C248" s="1142" t="s">
        <v>848</v>
      </c>
      <c r="D248" s="1146" t="s">
        <v>1406</v>
      </c>
      <c r="F248" s="1142" t="s">
        <v>1358</v>
      </c>
      <c r="G248" s="1153">
        <v>10.42</v>
      </c>
      <c r="H248" s="1153">
        <v>10.33</v>
      </c>
      <c r="I248" s="1146">
        <v>10.27</v>
      </c>
    </row>
    <row r="249" spans="3:9">
      <c r="C249" s="1142" t="s">
        <v>848</v>
      </c>
      <c r="D249" s="1146" t="s">
        <v>1070</v>
      </c>
      <c r="F249" s="1142" t="s">
        <v>945</v>
      </c>
      <c r="G249" s="1153">
        <v>10.42</v>
      </c>
      <c r="H249" s="1153">
        <v>10.33</v>
      </c>
      <c r="I249" s="1146">
        <v>10.27</v>
      </c>
    </row>
    <row r="250" spans="3:9">
      <c r="C250" s="1142" t="s">
        <v>848</v>
      </c>
      <c r="D250" s="1146" t="s">
        <v>407</v>
      </c>
      <c r="F250" s="1142" t="s">
        <v>722</v>
      </c>
      <c r="G250" s="1153">
        <v>10.42</v>
      </c>
      <c r="H250" s="1153">
        <v>10.33</v>
      </c>
      <c r="I250" s="1146">
        <v>10.27</v>
      </c>
    </row>
    <row r="251" spans="3:9">
      <c r="C251" s="1142" t="s">
        <v>848</v>
      </c>
      <c r="D251" s="1146" t="s">
        <v>1408</v>
      </c>
      <c r="F251" s="1142" t="s">
        <v>164</v>
      </c>
      <c r="G251" s="1153">
        <v>10.42</v>
      </c>
      <c r="H251" s="1153">
        <v>10.33</v>
      </c>
      <c r="I251" s="1146">
        <v>10.27</v>
      </c>
    </row>
    <row r="252" spans="3:9">
      <c r="C252" s="1142" t="s">
        <v>848</v>
      </c>
      <c r="D252" s="1146" t="s">
        <v>1412</v>
      </c>
      <c r="F252" s="1142" t="s">
        <v>1414</v>
      </c>
      <c r="G252" s="1153">
        <v>10.42</v>
      </c>
      <c r="H252" s="1153">
        <v>10.33</v>
      </c>
      <c r="I252" s="1146">
        <v>10.27</v>
      </c>
    </row>
    <row r="253" spans="3:9">
      <c r="C253" s="1142" t="s">
        <v>848</v>
      </c>
      <c r="D253" s="1146" t="s">
        <v>438</v>
      </c>
      <c r="F253" s="1142" t="s">
        <v>712</v>
      </c>
      <c r="G253" s="1153">
        <v>10.42</v>
      </c>
      <c r="H253" s="1153">
        <v>10.33</v>
      </c>
      <c r="I253" s="1146">
        <v>10.27</v>
      </c>
    </row>
    <row r="254" spans="3:9">
      <c r="C254" s="1142" t="s">
        <v>848</v>
      </c>
      <c r="D254" s="1146" t="s">
        <v>988</v>
      </c>
      <c r="F254" s="1142" t="s">
        <v>1162</v>
      </c>
      <c r="G254" s="1153">
        <v>10.42</v>
      </c>
      <c r="H254" s="1153">
        <v>10.33</v>
      </c>
      <c r="I254" s="1146">
        <v>10.27</v>
      </c>
    </row>
    <row r="255" spans="3:9">
      <c r="C255" s="1142" t="s">
        <v>848</v>
      </c>
      <c r="D255" s="1146" t="s">
        <v>1312</v>
      </c>
      <c r="F255" s="1142" t="s">
        <v>1417</v>
      </c>
      <c r="G255" s="1153">
        <v>10.42</v>
      </c>
      <c r="H255" s="1153">
        <v>10.33</v>
      </c>
      <c r="I255" s="1146">
        <v>10.27</v>
      </c>
    </row>
    <row r="256" spans="3:9">
      <c r="C256" s="1142" t="s">
        <v>848</v>
      </c>
      <c r="D256" s="1146" t="s">
        <v>1079</v>
      </c>
      <c r="F256" s="1142" t="s">
        <v>1418</v>
      </c>
      <c r="G256" s="1153">
        <v>10.42</v>
      </c>
      <c r="H256" s="1153">
        <v>10.33</v>
      </c>
      <c r="I256" s="1146">
        <v>10.27</v>
      </c>
    </row>
    <row r="257" spans="3:9">
      <c r="C257" s="1142" t="s">
        <v>848</v>
      </c>
      <c r="D257" s="1146" t="s">
        <v>877</v>
      </c>
      <c r="F257" s="1142" t="s">
        <v>1398</v>
      </c>
      <c r="G257" s="1153">
        <v>10.42</v>
      </c>
      <c r="H257" s="1153">
        <v>10.33</v>
      </c>
      <c r="I257" s="1146">
        <v>10.27</v>
      </c>
    </row>
    <row r="258" spans="3:9">
      <c r="C258" s="1142" t="s">
        <v>848</v>
      </c>
      <c r="D258" s="1146" t="s">
        <v>119</v>
      </c>
      <c r="F258" s="1142" t="s">
        <v>891</v>
      </c>
      <c r="G258" s="1153">
        <v>10.42</v>
      </c>
      <c r="H258" s="1153">
        <v>10.33</v>
      </c>
      <c r="I258" s="1146">
        <v>10.27</v>
      </c>
    </row>
    <row r="259" spans="3:9">
      <c r="C259" s="1142" t="s">
        <v>848</v>
      </c>
      <c r="D259" s="1146" t="s">
        <v>860</v>
      </c>
      <c r="F259" s="1142" t="s">
        <v>59</v>
      </c>
      <c r="G259" s="1153">
        <v>10.42</v>
      </c>
      <c r="H259" s="1153">
        <v>10.33</v>
      </c>
      <c r="I259" s="1146">
        <v>10.27</v>
      </c>
    </row>
    <row r="260" spans="3:9">
      <c r="C260" s="1142" t="s">
        <v>848</v>
      </c>
      <c r="D260" s="1146" t="s">
        <v>659</v>
      </c>
      <c r="F260" s="1142" t="s">
        <v>1391</v>
      </c>
      <c r="G260" s="1153">
        <v>10.42</v>
      </c>
      <c r="H260" s="1153">
        <v>10.33</v>
      </c>
      <c r="I260" s="1146">
        <v>10.27</v>
      </c>
    </row>
    <row r="261" spans="3:9">
      <c r="C261" s="1142" t="s">
        <v>853</v>
      </c>
      <c r="D261" s="1146" t="s">
        <v>1215</v>
      </c>
      <c r="F261" s="1142" t="s">
        <v>1299</v>
      </c>
      <c r="G261" s="1153">
        <v>10.42</v>
      </c>
      <c r="H261" s="1153">
        <v>10.33</v>
      </c>
      <c r="I261" s="1146">
        <v>10.27</v>
      </c>
    </row>
    <row r="262" spans="3:9">
      <c r="C262" s="1142" t="s">
        <v>853</v>
      </c>
      <c r="D262" s="1146" t="s">
        <v>1419</v>
      </c>
      <c r="F262" s="1142" t="s">
        <v>467</v>
      </c>
      <c r="G262" s="1153">
        <v>10.42</v>
      </c>
      <c r="H262" s="1153">
        <v>10.33</v>
      </c>
      <c r="I262" s="1146">
        <v>10.27</v>
      </c>
    </row>
    <row r="263" spans="3:9">
      <c r="C263" s="1142" t="s">
        <v>853</v>
      </c>
      <c r="D263" s="1146" t="s">
        <v>1379</v>
      </c>
      <c r="F263" s="1142" t="s">
        <v>1423</v>
      </c>
      <c r="G263" s="1153">
        <v>10.42</v>
      </c>
      <c r="H263" s="1153">
        <v>10.33</v>
      </c>
      <c r="I263" s="1146">
        <v>10.27</v>
      </c>
    </row>
    <row r="264" spans="3:9">
      <c r="C264" s="1142" t="s">
        <v>853</v>
      </c>
      <c r="D264" s="1146" t="s">
        <v>1425</v>
      </c>
      <c r="F264" s="1142" t="s">
        <v>1426</v>
      </c>
      <c r="G264" s="1153">
        <v>10.42</v>
      </c>
      <c r="H264" s="1153">
        <v>10.33</v>
      </c>
      <c r="I264" s="1146">
        <v>10.27</v>
      </c>
    </row>
    <row r="265" spans="3:9">
      <c r="C265" s="1142" t="s">
        <v>853</v>
      </c>
      <c r="D265" s="1146" t="s">
        <v>1429</v>
      </c>
      <c r="F265" s="1142" t="s">
        <v>1424</v>
      </c>
      <c r="G265" s="1153">
        <v>10.42</v>
      </c>
      <c r="H265" s="1153">
        <v>10.33</v>
      </c>
      <c r="I265" s="1146">
        <v>10.27</v>
      </c>
    </row>
    <row r="266" spans="3:9">
      <c r="C266" s="1142" t="s">
        <v>853</v>
      </c>
      <c r="D266" s="1146" t="s">
        <v>1431</v>
      </c>
      <c r="F266" s="1142" t="s">
        <v>1205</v>
      </c>
      <c r="G266" s="1153">
        <v>10.42</v>
      </c>
      <c r="H266" s="1153">
        <v>10.33</v>
      </c>
      <c r="I266" s="1146">
        <v>10.27</v>
      </c>
    </row>
    <row r="267" spans="3:9">
      <c r="C267" s="1142" t="s">
        <v>853</v>
      </c>
      <c r="D267" s="1146" t="s">
        <v>1432</v>
      </c>
      <c r="F267" s="1142" t="s">
        <v>1435</v>
      </c>
      <c r="G267" s="1153">
        <v>10.42</v>
      </c>
      <c r="H267" s="1153">
        <v>10.33</v>
      </c>
      <c r="I267" s="1146">
        <v>10.27</v>
      </c>
    </row>
    <row r="268" spans="3:9">
      <c r="C268" s="1142" t="s">
        <v>853</v>
      </c>
      <c r="D268" s="1146" t="s">
        <v>1077</v>
      </c>
      <c r="F268" s="1142" t="s">
        <v>1314</v>
      </c>
      <c r="G268" s="1153">
        <v>10.42</v>
      </c>
      <c r="H268" s="1153">
        <v>10.33</v>
      </c>
      <c r="I268" s="1146">
        <v>10.27</v>
      </c>
    </row>
    <row r="269" spans="3:9">
      <c r="C269" s="1142" t="s">
        <v>853</v>
      </c>
      <c r="D269" s="1146" t="s">
        <v>287</v>
      </c>
      <c r="F269" s="1142" t="s">
        <v>1156</v>
      </c>
      <c r="G269" s="1153">
        <v>10.42</v>
      </c>
      <c r="H269" s="1153">
        <v>10.33</v>
      </c>
      <c r="I269" s="1146">
        <v>10.27</v>
      </c>
    </row>
    <row r="270" spans="3:9">
      <c r="C270" s="1142" t="s">
        <v>853</v>
      </c>
      <c r="D270" s="1146" t="s">
        <v>1308</v>
      </c>
      <c r="F270" s="1142" t="s">
        <v>583</v>
      </c>
      <c r="G270" s="1153">
        <v>10.42</v>
      </c>
      <c r="H270" s="1153">
        <v>10.33</v>
      </c>
      <c r="I270" s="1146">
        <v>10.27</v>
      </c>
    </row>
    <row r="271" spans="3:9">
      <c r="C271" s="1142" t="s">
        <v>853</v>
      </c>
      <c r="D271" s="1146" t="s">
        <v>199</v>
      </c>
      <c r="F271" s="1142" t="s">
        <v>1290</v>
      </c>
      <c r="G271" s="1153">
        <v>10.42</v>
      </c>
      <c r="H271" s="1153">
        <v>10.33</v>
      </c>
      <c r="I271" s="1146">
        <v>10.27</v>
      </c>
    </row>
    <row r="272" spans="3:9">
      <c r="C272" s="1142" t="s">
        <v>853</v>
      </c>
      <c r="D272" s="1146" t="s">
        <v>977</v>
      </c>
      <c r="F272" s="1142" t="s">
        <v>1137</v>
      </c>
      <c r="G272" s="1153">
        <v>10.42</v>
      </c>
      <c r="H272" s="1153">
        <v>10.33</v>
      </c>
      <c r="I272" s="1146">
        <v>10.27</v>
      </c>
    </row>
    <row r="273" spans="3:9">
      <c r="C273" s="1142" t="s">
        <v>853</v>
      </c>
      <c r="D273" s="1146" t="s">
        <v>775</v>
      </c>
      <c r="F273" s="1142" t="s">
        <v>1438</v>
      </c>
      <c r="G273" s="1153">
        <v>10.42</v>
      </c>
      <c r="H273" s="1153">
        <v>10.33</v>
      </c>
      <c r="I273" s="1146">
        <v>10.27</v>
      </c>
    </row>
    <row r="274" spans="3:9">
      <c r="C274" s="1142" t="s">
        <v>853</v>
      </c>
      <c r="D274" s="1146" t="s">
        <v>1178</v>
      </c>
      <c r="F274" s="1142" t="s">
        <v>1439</v>
      </c>
      <c r="G274" s="1153">
        <v>10.42</v>
      </c>
      <c r="H274" s="1153">
        <v>10.33</v>
      </c>
      <c r="I274" s="1146">
        <v>10.27</v>
      </c>
    </row>
    <row r="275" spans="3:9">
      <c r="C275" s="1142" t="s">
        <v>853</v>
      </c>
      <c r="D275" s="1146" t="s">
        <v>1441</v>
      </c>
      <c r="F275" s="1142" t="s">
        <v>58</v>
      </c>
      <c r="G275" s="1153">
        <v>10.42</v>
      </c>
      <c r="H275" s="1153">
        <v>10.33</v>
      </c>
      <c r="I275" s="1146">
        <v>10.27</v>
      </c>
    </row>
    <row r="276" spans="3:9">
      <c r="C276" s="1142" t="s">
        <v>853</v>
      </c>
      <c r="D276" s="1146" t="s">
        <v>1443</v>
      </c>
      <c r="F276" s="1142" t="s">
        <v>1445</v>
      </c>
      <c r="G276" s="1153">
        <v>10.42</v>
      </c>
      <c r="H276" s="1153">
        <v>10.33</v>
      </c>
      <c r="I276" s="1146">
        <v>10.27</v>
      </c>
    </row>
    <row r="277" spans="3:9">
      <c r="C277" s="1142" t="s">
        <v>853</v>
      </c>
      <c r="D277" s="1146" t="s">
        <v>443</v>
      </c>
      <c r="F277" s="1142" t="s">
        <v>52</v>
      </c>
      <c r="G277" s="1153">
        <v>10.42</v>
      </c>
      <c r="H277" s="1153">
        <v>10.33</v>
      </c>
      <c r="I277" s="1146">
        <v>10.27</v>
      </c>
    </row>
    <row r="278" spans="3:9">
      <c r="C278" s="1142" t="s">
        <v>853</v>
      </c>
      <c r="D278" s="1146" t="s">
        <v>614</v>
      </c>
      <c r="F278" s="1142" t="s">
        <v>1437</v>
      </c>
      <c r="G278" s="1153">
        <v>10.42</v>
      </c>
      <c r="H278" s="1153">
        <v>10.33</v>
      </c>
      <c r="I278" s="1146">
        <v>10.27</v>
      </c>
    </row>
    <row r="279" spans="3:9">
      <c r="C279" s="1142" t="s">
        <v>853</v>
      </c>
      <c r="D279" s="1146" t="s">
        <v>1447</v>
      </c>
      <c r="F279" s="1142" t="s">
        <v>521</v>
      </c>
      <c r="G279" s="1153">
        <v>10.42</v>
      </c>
      <c r="H279" s="1153">
        <v>10.33</v>
      </c>
      <c r="I279" s="1146">
        <v>10.27</v>
      </c>
    </row>
    <row r="280" spans="3:9">
      <c r="C280" s="1142" t="s">
        <v>853</v>
      </c>
      <c r="D280" s="1146" t="s">
        <v>1452</v>
      </c>
      <c r="F280" s="1142" t="s">
        <v>49</v>
      </c>
      <c r="G280" s="1153">
        <v>10.42</v>
      </c>
      <c r="H280" s="1153">
        <v>10.33</v>
      </c>
      <c r="I280" s="1146">
        <v>10.27</v>
      </c>
    </row>
    <row r="281" spans="3:9">
      <c r="C281" s="1142" t="s">
        <v>853</v>
      </c>
      <c r="D281" s="1146" t="s">
        <v>823</v>
      </c>
      <c r="F281" s="1142" t="s">
        <v>870</v>
      </c>
      <c r="G281" s="1153">
        <v>10.42</v>
      </c>
      <c r="H281" s="1153">
        <v>10.33</v>
      </c>
      <c r="I281" s="1146">
        <v>10.27</v>
      </c>
    </row>
    <row r="282" spans="3:9">
      <c r="C282" s="1142" t="s">
        <v>853</v>
      </c>
      <c r="D282" s="1146" t="s">
        <v>803</v>
      </c>
      <c r="F282" s="1142" t="s">
        <v>843</v>
      </c>
      <c r="G282" s="1153">
        <v>10.210000000000001</v>
      </c>
      <c r="H282" s="1153">
        <v>10.17</v>
      </c>
      <c r="I282" s="1146">
        <v>10.14</v>
      </c>
    </row>
    <row r="283" spans="3:9">
      <c r="C283" s="1142" t="s">
        <v>853</v>
      </c>
      <c r="D283" s="1146" t="s">
        <v>1159</v>
      </c>
      <c r="F283" s="1142" t="s">
        <v>1453</v>
      </c>
      <c r="G283" s="1153">
        <v>10.210000000000001</v>
      </c>
      <c r="H283" s="1153">
        <v>10.17</v>
      </c>
      <c r="I283" s="1146">
        <v>10.14</v>
      </c>
    </row>
    <row r="284" spans="3:9">
      <c r="C284" s="1142" t="s">
        <v>853</v>
      </c>
      <c r="D284" s="1146" t="s">
        <v>320</v>
      </c>
      <c r="F284" s="1142" t="s">
        <v>813</v>
      </c>
      <c r="G284" s="1153">
        <v>10.210000000000001</v>
      </c>
      <c r="H284" s="1153">
        <v>10.17</v>
      </c>
      <c r="I284" s="1146">
        <v>10.14</v>
      </c>
    </row>
    <row r="285" spans="3:9">
      <c r="C285" s="1142" t="s">
        <v>853</v>
      </c>
      <c r="D285" s="1146" t="s">
        <v>1454</v>
      </c>
      <c r="F285" s="1142" t="s">
        <v>1455</v>
      </c>
      <c r="G285" s="1153">
        <v>10.210000000000001</v>
      </c>
      <c r="H285" s="1153">
        <v>10.17</v>
      </c>
      <c r="I285" s="1146">
        <v>10.14</v>
      </c>
    </row>
    <row r="286" spans="3:9">
      <c r="C286" s="1142" t="s">
        <v>853</v>
      </c>
      <c r="D286" s="1146" t="s">
        <v>1457</v>
      </c>
      <c r="F286" s="1142" t="s">
        <v>1458</v>
      </c>
      <c r="G286" s="1153">
        <v>10.210000000000001</v>
      </c>
      <c r="H286" s="1153">
        <v>10.17</v>
      </c>
      <c r="I286" s="1146">
        <v>10.14</v>
      </c>
    </row>
    <row r="287" spans="3:9">
      <c r="C287" s="1142" t="s">
        <v>853</v>
      </c>
      <c r="D287" s="1146" t="s">
        <v>702</v>
      </c>
      <c r="F287" s="1142" t="s">
        <v>249</v>
      </c>
      <c r="G287" s="1153">
        <v>10.210000000000001</v>
      </c>
      <c r="H287" s="1153">
        <v>10.17</v>
      </c>
      <c r="I287" s="1146">
        <v>10.14</v>
      </c>
    </row>
    <row r="288" spans="3:9">
      <c r="C288" s="1142" t="s">
        <v>853</v>
      </c>
      <c r="D288" s="1146" t="s">
        <v>1459</v>
      </c>
      <c r="F288" s="1142" t="s">
        <v>1462</v>
      </c>
      <c r="G288" s="1153">
        <v>10.210000000000001</v>
      </c>
      <c r="H288" s="1153">
        <v>10.17</v>
      </c>
      <c r="I288" s="1146">
        <v>10.14</v>
      </c>
    </row>
    <row r="289" spans="3:9">
      <c r="C289" s="1142" t="s">
        <v>853</v>
      </c>
      <c r="D289" s="1146" t="s">
        <v>502</v>
      </c>
      <c r="F289" s="1142" t="s">
        <v>709</v>
      </c>
      <c r="G289" s="1153">
        <v>10.210000000000001</v>
      </c>
      <c r="H289" s="1153">
        <v>10.17</v>
      </c>
      <c r="I289" s="1146">
        <v>10.14</v>
      </c>
    </row>
    <row r="290" spans="3:9">
      <c r="C290" s="1142" t="s">
        <v>853</v>
      </c>
      <c r="D290" s="1146" t="s">
        <v>931</v>
      </c>
      <c r="F290" s="1142" t="s">
        <v>1042</v>
      </c>
      <c r="G290" s="1153">
        <v>10.210000000000001</v>
      </c>
      <c r="H290" s="1153">
        <v>10.17</v>
      </c>
      <c r="I290" s="1146">
        <v>10.14</v>
      </c>
    </row>
    <row r="291" spans="3:9">
      <c r="C291" s="1142" t="s">
        <v>853</v>
      </c>
      <c r="D291" s="1146" t="s">
        <v>1463</v>
      </c>
      <c r="F291" s="1142" t="s">
        <v>1464</v>
      </c>
      <c r="G291" s="1153">
        <v>10.210000000000001</v>
      </c>
      <c r="H291" s="1153">
        <v>10.17</v>
      </c>
      <c r="I291" s="1146">
        <v>10.14</v>
      </c>
    </row>
    <row r="292" spans="3:9">
      <c r="C292" s="1142" t="s">
        <v>853</v>
      </c>
      <c r="D292" s="1146" t="s">
        <v>1239</v>
      </c>
      <c r="F292" s="1142" t="s">
        <v>1466</v>
      </c>
      <c r="G292" s="1153">
        <v>10.210000000000001</v>
      </c>
      <c r="H292" s="1153">
        <v>10.17</v>
      </c>
      <c r="I292" s="1146">
        <v>10.14</v>
      </c>
    </row>
    <row r="293" spans="3:9">
      <c r="C293" s="1142" t="s">
        <v>853</v>
      </c>
      <c r="D293" s="1146" t="s">
        <v>1468</v>
      </c>
      <c r="F293" s="1142" t="s">
        <v>1470</v>
      </c>
      <c r="G293" s="1153">
        <v>10.210000000000001</v>
      </c>
      <c r="H293" s="1153">
        <v>10.17</v>
      </c>
      <c r="I293" s="1146">
        <v>10.14</v>
      </c>
    </row>
    <row r="294" spans="3:9">
      <c r="C294" s="1142" t="s">
        <v>853</v>
      </c>
      <c r="D294" s="1146" t="s">
        <v>373</v>
      </c>
      <c r="F294" s="1142" t="s">
        <v>483</v>
      </c>
      <c r="G294" s="1153">
        <v>10.210000000000001</v>
      </c>
      <c r="H294" s="1153">
        <v>10.17</v>
      </c>
      <c r="I294" s="1146">
        <v>10.14</v>
      </c>
    </row>
    <row r="295" spans="3:9">
      <c r="C295" s="1142" t="s">
        <v>853</v>
      </c>
      <c r="D295" s="1146" t="s">
        <v>1098</v>
      </c>
      <c r="F295" s="1142" t="s">
        <v>1016</v>
      </c>
      <c r="G295" s="1153">
        <v>10.210000000000001</v>
      </c>
      <c r="H295" s="1153">
        <v>10.17</v>
      </c>
      <c r="I295" s="1146">
        <v>10.14</v>
      </c>
    </row>
    <row r="296" spans="3:9">
      <c r="C296" s="1142" t="s">
        <v>862</v>
      </c>
      <c r="D296" s="1146" t="s">
        <v>309</v>
      </c>
      <c r="F296" s="1142" t="s">
        <v>1325</v>
      </c>
      <c r="G296" s="1153">
        <v>10.210000000000001</v>
      </c>
      <c r="H296" s="1153">
        <v>10.17</v>
      </c>
      <c r="I296" s="1146">
        <v>10.14</v>
      </c>
    </row>
    <row r="297" spans="3:9">
      <c r="C297" s="1142" t="s">
        <v>862</v>
      </c>
      <c r="D297" s="1146" t="s">
        <v>1473</v>
      </c>
      <c r="F297" s="1142" t="s">
        <v>411</v>
      </c>
      <c r="G297" s="1153">
        <v>10.210000000000001</v>
      </c>
      <c r="H297" s="1153">
        <v>10.17</v>
      </c>
      <c r="I297" s="1146">
        <v>10.14</v>
      </c>
    </row>
    <row r="298" spans="3:9">
      <c r="C298" s="1142" t="s">
        <v>862</v>
      </c>
      <c r="D298" s="1146" t="s">
        <v>1230</v>
      </c>
      <c r="F298" s="1142" t="s">
        <v>1415</v>
      </c>
      <c r="G298" s="1153">
        <v>10.210000000000001</v>
      </c>
      <c r="H298" s="1153">
        <v>10.17</v>
      </c>
      <c r="I298" s="1146">
        <v>10.14</v>
      </c>
    </row>
    <row r="299" spans="3:9">
      <c r="C299" s="1142" t="s">
        <v>862</v>
      </c>
      <c r="D299" s="1146" t="s">
        <v>904</v>
      </c>
      <c r="F299" s="1142" t="s">
        <v>1049</v>
      </c>
      <c r="G299" s="1153">
        <v>10.210000000000001</v>
      </c>
      <c r="H299" s="1153">
        <v>10.17</v>
      </c>
      <c r="I299" s="1146">
        <v>10.14</v>
      </c>
    </row>
    <row r="300" spans="3:9">
      <c r="C300" s="1142" t="s">
        <v>862</v>
      </c>
      <c r="D300" s="1146" t="s">
        <v>1017</v>
      </c>
      <c r="F300" s="1142" t="s">
        <v>1475</v>
      </c>
      <c r="G300" s="1153">
        <v>10.210000000000001</v>
      </c>
      <c r="H300" s="1153">
        <v>10.17</v>
      </c>
      <c r="I300" s="1146">
        <v>10.14</v>
      </c>
    </row>
    <row r="301" spans="3:9">
      <c r="C301" s="1142" t="s">
        <v>862</v>
      </c>
      <c r="D301" s="1146" t="s">
        <v>1277</v>
      </c>
      <c r="F301" s="1142" t="s">
        <v>1114</v>
      </c>
      <c r="G301" s="1153">
        <v>10.210000000000001</v>
      </c>
      <c r="H301" s="1153">
        <v>10.17</v>
      </c>
      <c r="I301" s="1146">
        <v>10.14</v>
      </c>
    </row>
    <row r="302" spans="3:9">
      <c r="C302" s="1142" t="s">
        <v>862</v>
      </c>
      <c r="D302" s="1146" t="s">
        <v>1247</v>
      </c>
      <c r="F302" s="1142" t="s">
        <v>1163</v>
      </c>
      <c r="G302" s="1153">
        <v>10.210000000000001</v>
      </c>
      <c r="H302" s="1153">
        <v>10.17</v>
      </c>
      <c r="I302" s="1146">
        <v>10.14</v>
      </c>
    </row>
    <row r="303" spans="3:9">
      <c r="C303" s="1142" t="s">
        <v>862</v>
      </c>
      <c r="D303" s="1146" t="s">
        <v>1434</v>
      </c>
      <c r="F303" s="1142" t="s">
        <v>1033</v>
      </c>
      <c r="G303" s="1153">
        <v>10.210000000000001</v>
      </c>
      <c r="H303" s="1153">
        <v>10.17</v>
      </c>
      <c r="I303" s="1146">
        <v>10.14</v>
      </c>
    </row>
    <row r="304" spans="3:9">
      <c r="C304" s="1142" t="s">
        <v>862</v>
      </c>
      <c r="D304" s="1146" t="s">
        <v>1478</v>
      </c>
      <c r="F304" s="1142" t="s">
        <v>571</v>
      </c>
      <c r="G304" s="1153">
        <v>10.210000000000001</v>
      </c>
      <c r="H304" s="1153">
        <v>10.17</v>
      </c>
      <c r="I304" s="1146">
        <v>10.14</v>
      </c>
    </row>
    <row r="305" spans="3:9">
      <c r="C305" s="1142" t="s">
        <v>862</v>
      </c>
      <c r="D305" s="1146" t="s">
        <v>517</v>
      </c>
      <c r="F305" s="1142" t="s">
        <v>694</v>
      </c>
      <c r="G305" s="1153">
        <v>10.210000000000001</v>
      </c>
      <c r="H305" s="1153">
        <v>10.17</v>
      </c>
      <c r="I305" s="1146">
        <v>10.14</v>
      </c>
    </row>
    <row r="306" spans="3:9">
      <c r="C306" s="1142" t="s">
        <v>862</v>
      </c>
      <c r="D306" s="1146" t="s">
        <v>1480</v>
      </c>
      <c r="F306" s="1142" t="s">
        <v>1481</v>
      </c>
      <c r="G306" s="1153">
        <v>10.210000000000001</v>
      </c>
      <c r="H306" s="1153">
        <v>10.17</v>
      </c>
      <c r="I306" s="1146">
        <v>10.14</v>
      </c>
    </row>
    <row r="307" spans="3:9">
      <c r="C307" s="1142" t="s">
        <v>862</v>
      </c>
      <c r="D307" s="1146" t="s">
        <v>1483</v>
      </c>
      <c r="F307" s="1142" t="s">
        <v>1474</v>
      </c>
      <c r="G307" s="1153">
        <v>10.210000000000001</v>
      </c>
      <c r="H307" s="1153">
        <v>10.17</v>
      </c>
      <c r="I307" s="1146">
        <v>10.14</v>
      </c>
    </row>
    <row r="308" spans="3:9">
      <c r="C308" s="1142" t="s">
        <v>862</v>
      </c>
      <c r="D308" s="1146" t="s">
        <v>1484</v>
      </c>
      <c r="F308" s="1142" t="s">
        <v>736</v>
      </c>
      <c r="G308" s="1153">
        <v>10.210000000000001</v>
      </c>
      <c r="H308" s="1153">
        <v>10.17</v>
      </c>
      <c r="I308" s="1146">
        <v>10.14</v>
      </c>
    </row>
    <row r="309" spans="3:9">
      <c r="C309" s="1142" t="s">
        <v>862</v>
      </c>
      <c r="D309" s="1146" t="s">
        <v>1485</v>
      </c>
      <c r="F309" s="1142" t="s">
        <v>1012</v>
      </c>
      <c r="G309" s="1153">
        <v>10.210000000000001</v>
      </c>
      <c r="H309" s="1153">
        <v>10.17</v>
      </c>
      <c r="I309" s="1146">
        <v>10.14</v>
      </c>
    </row>
    <row r="310" spans="3:9">
      <c r="C310" s="1142" t="s">
        <v>862</v>
      </c>
      <c r="D310" s="1146" t="s">
        <v>649</v>
      </c>
      <c r="F310" s="1142" t="s">
        <v>1286</v>
      </c>
      <c r="G310" s="1153">
        <v>10.210000000000001</v>
      </c>
      <c r="H310" s="1153">
        <v>10.17</v>
      </c>
      <c r="I310" s="1146">
        <v>10.14</v>
      </c>
    </row>
    <row r="311" spans="3:9">
      <c r="C311" s="1142" t="s">
        <v>862</v>
      </c>
      <c r="D311" s="1146" t="s">
        <v>1486</v>
      </c>
      <c r="F311" s="1142" t="s">
        <v>779</v>
      </c>
      <c r="G311" s="1153">
        <v>10.210000000000001</v>
      </c>
      <c r="H311" s="1153">
        <v>10.17</v>
      </c>
      <c r="I311" s="1146">
        <v>10.14</v>
      </c>
    </row>
    <row r="312" spans="3:9">
      <c r="C312" s="1142" t="s">
        <v>862</v>
      </c>
      <c r="D312" s="1146" t="s">
        <v>1488</v>
      </c>
      <c r="F312" s="1142" t="s">
        <v>1491</v>
      </c>
      <c r="G312" s="1153">
        <v>10.210000000000001</v>
      </c>
      <c r="H312" s="1153">
        <v>10.17</v>
      </c>
      <c r="I312" s="1146">
        <v>10.14</v>
      </c>
    </row>
    <row r="313" spans="3:9">
      <c r="C313" s="1142" t="s">
        <v>862</v>
      </c>
      <c r="D313" s="1146" t="s">
        <v>1128</v>
      </c>
      <c r="F313" s="1142" t="s">
        <v>1492</v>
      </c>
      <c r="G313" s="1153">
        <v>10.210000000000001</v>
      </c>
      <c r="H313" s="1153">
        <v>10.17</v>
      </c>
      <c r="I313" s="1146">
        <v>10.14</v>
      </c>
    </row>
    <row r="314" spans="3:9">
      <c r="C314" s="1142" t="s">
        <v>862</v>
      </c>
      <c r="D314" s="1146" t="s">
        <v>1494</v>
      </c>
      <c r="F314" s="1142" t="s">
        <v>1495</v>
      </c>
      <c r="G314" s="1153">
        <v>10.210000000000001</v>
      </c>
      <c r="H314" s="1153">
        <v>10.17</v>
      </c>
      <c r="I314" s="1146">
        <v>10.14</v>
      </c>
    </row>
    <row r="315" spans="3:9">
      <c r="C315" s="1142" t="s">
        <v>862</v>
      </c>
      <c r="D315" s="1146" t="s">
        <v>761</v>
      </c>
      <c r="F315" s="1142" t="s">
        <v>800</v>
      </c>
      <c r="G315" s="1153">
        <v>10.210000000000001</v>
      </c>
      <c r="H315" s="1153">
        <v>10.17</v>
      </c>
      <c r="I315" s="1146">
        <v>10.14</v>
      </c>
    </row>
    <row r="316" spans="3:9">
      <c r="C316" s="1142" t="s">
        <v>862</v>
      </c>
      <c r="D316" s="1146" t="s">
        <v>268</v>
      </c>
      <c r="F316" s="1142" t="s">
        <v>26</v>
      </c>
      <c r="G316" s="1153">
        <v>10.210000000000001</v>
      </c>
      <c r="H316" s="1153">
        <v>10.17</v>
      </c>
      <c r="I316" s="1146">
        <v>10.14</v>
      </c>
    </row>
    <row r="317" spans="3:9">
      <c r="C317" s="1142" t="s">
        <v>862</v>
      </c>
      <c r="D317" s="1146" t="s">
        <v>1410</v>
      </c>
      <c r="F317" s="1142" t="s">
        <v>971</v>
      </c>
      <c r="G317" s="1153">
        <v>10.210000000000001</v>
      </c>
      <c r="H317" s="1153">
        <v>10.17</v>
      </c>
      <c r="I317" s="1146">
        <v>10.14</v>
      </c>
    </row>
    <row r="318" spans="3:9">
      <c r="C318" s="1142" t="s">
        <v>862</v>
      </c>
      <c r="D318" s="1146" t="s">
        <v>1167</v>
      </c>
      <c r="F318" s="1142" t="s">
        <v>303</v>
      </c>
      <c r="G318" s="1153">
        <v>10.210000000000001</v>
      </c>
      <c r="H318" s="1153">
        <v>10.17</v>
      </c>
      <c r="I318" s="1146">
        <v>10.14</v>
      </c>
    </row>
    <row r="319" spans="3:9">
      <c r="C319" s="1142" t="s">
        <v>862</v>
      </c>
      <c r="D319" s="1146" t="s">
        <v>492</v>
      </c>
      <c r="F319" s="1142" t="s">
        <v>1498</v>
      </c>
      <c r="G319" s="1153">
        <v>10.210000000000001</v>
      </c>
      <c r="H319" s="1153">
        <v>10.17</v>
      </c>
      <c r="I319" s="1146">
        <v>10.14</v>
      </c>
    </row>
    <row r="320" spans="3:9">
      <c r="C320" s="1142" t="s">
        <v>862</v>
      </c>
      <c r="D320" s="1146" t="s">
        <v>1069</v>
      </c>
      <c r="F320" s="1142" t="s">
        <v>1500</v>
      </c>
      <c r="G320" s="1153">
        <v>10.210000000000001</v>
      </c>
      <c r="H320" s="1153">
        <v>10.17</v>
      </c>
      <c r="I320" s="1146">
        <v>10.14</v>
      </c>
    </row>
    <row r="321" spans="3:9">
      <c r="C321" s="1142" t="s">
        <v>182</v>
      </c>
      <c r="D321" s="1146" t="s">
        <v>1502</v>
      </c>
      <c r="F321" s="1142" t="s">
        <v>825</v>
      </c>
      <c r="G321" s="1153">
        <v>10.210000000000001</v>
      </c>
      <c r="H321" s="1153">
        <v>10.17</v>
      </c>
      <c r="I321" s="1146">
        <v>10.14</v>
      </c>
    </row>
    <row r="322" spans="3:9">
      <c r="C322" s="1142" t="s">
        <v>182</v>
      </c>
      <c r="D322" s="1146" t="s">
        <v>1107</v>
      </c>
      <c r="F322" s="1142" t="s">
        <v>1396</v>
      </c>
      <c r="G322" s="1153">
        <v>10.210000000000001</v>
      </c>
      <c r="H322" s="1153">
        <v>10.17</v>
      </c>
      <c r="I322" s="1146">
        <v>10.14</v>
      </c>
    </row>
    <row r="323" spans="3:9">
      <c r="C323" s="1142" t="s">
        <v>182</v>
      </c>
      <c r="D323" s="1146" t="s">
        <v>1356</v>
      </c>
      <c r="F323" s="1142" t="s">
        <v>1505</v>
      </c>
      <c r="G323" s="1153">
        <v>10.210000000000001</v>
      </c>
      <c r="H323" s="1153">
        <v>10.17</v>
      </c>
      <c r="I323" s="1146">
        <v>10.14</v>
      </c>
    </row>
    <row r="324" spans="3:9">
      <c r="C324" s="1142" t="s">
        <v>182</v>
      </c>
      <c r="D324" s="1146" t="s">
        <v>1506</v>
      </c>
      <c r="F324" s="1142" t="s">
        <v>1507</v>
      </c>
      <c r="G324" s="1153">
        <v>10.210000000000001</v>
      </c>
      <c r="H324" s="1153">
        <v>10.17</v>
      </c>
      <c r="I324" s="1146">
        <v>10.14</v>
      </c>
    </row>
    <row r="325" spans="3:9">
      <c r="C325" s="1142" t="s">
        <v>182</v>
      </c>
      <c r="D325" s="1146" t="s">
        <v>1509</v>
      </c>
      <c r="F325" s="1142" t="s">
        <v>1514</v>
      </c>
      <c r="G325" s="1153">
        <v>10.210000000000001</v>
      </c>
      <c r="H325" s="1153">
        <v>10.17</v>
      </c>
      <c r="I325" s="1146">
        <v>10.14</v>
      </c>
    </row>
    <row r="326" spans="3:9">
      <c r="C326" s="1142" t="s">
        <v>182</v>
      </c>
      <c r="D326" s="1146" t="s">
        <v>1515</v>
      </c>
      <c r="F326" s="1142" t="s">
        <v>1517</v>
      </c>
      <c r="G326" s="1153">
        <v>10.210000000000001</v>
      </c>
      <c r="H326" s="1153">
        <v>10.17</v>
      </c>
      <c r="I326" s="1146">
        <v>10.14</v>
      </c>
    </row>
    <row r="327" spans="3:9">
      <c r="C327" s="1142" t="s">
        <v>182</v>
      </c>
      <c r="D327" s="1146" t="s">
        <v>1282</v>
      </c>
      <c r="F327" s="1142" t="s">
        <v>1091</v>
      </c>
      <c r="G327" s="1153">
        <v>10.210000000000001</v>
      </c>
      <c r="H327" s="1153">
        <v>10.17</v>
      </c>
      <c r="I327" s="1146">
        <v>10.14</v>
      </c>
    </row>
    <row r="328" spans="3:9">
      <c r="C328" s="1142" t="s">
        <v>182</v>
      </c>
      <c r="D328" s="1146" t="s">
        <v>1024</v>
      </c>
      <c r="F328" s="1142" t="s">
        <v>1436</v>
      </c>
      <c r="G328" s="1153">
        <v>10.210000000000001</v>
      </c>
      <c r="H328" s="1153">
        <v>10.17</v>
      </c>
      <c r="I328" s="1146">
        <v>10.14</v>
      </c>
    </row>
    <row r="329" spans="3:9">
      <c r="C329" s="1142" t="s">
        <v>182</v>
      </c>
      <c r="D329" s="1146" t="s">
        <v>1365</v>
      </c>
      <c r="F329" s="1142" t="s">
        <v>1521</v>
      </c>
      <c r="G329" s="1153">
        <v>10.210000000000001</v>
      </c>
      <c r="H329" s="1153">
        <v>10.17</v>
      </c>
      <c r="I329" s="1146">
        <v>10.14</v>
      </c>
    </row>
    <row r="330" spans="3:9">
      <c r="C330" s="1142" t="s">
        <v>182</v>
      </c>
      <c r="D330" s="1146" t="s">
        <v>1522</v>
      </c>
      <c r="F330" s="1142" t="s">
        <v>265</v>
      </c>
      <c r="G330" s="1153">
        <v>10.210000000000001</v>
      </c>
      <c r="H330" s="1153">
        <v>10.17</v>
      </c>
      <c r="I330" s="1146">
        <v>10.14</v>
      </c>
    </row>
    <row r="331" spans="3:9">
      <c r="C331" s="1142" t="s">
        <v>182</v>
      </c>
      <c r="D331" s="1146" t="s">
        <v>1499</v>
      </c>
      <c r="F331" s="1142" t="s">
        <v>1523</v>
      </c>
      <c r="G331" s="1153">
        <v>10.210000000000001</v>
      </c>
      <c r="H331" s="1153">
        <v>10.17</v>
      </c>
      <c r="I331" s="1146">
        <v>10.14</v>
      </c>
    </row>
    <row r="332" spans="3:9">
      <c r="C332" s="1142" t="s">
        <v>182</v>
      </c>
      <c r="D332" s="1146" t="s">
        <v>422</v>
      </c>
      <c r="F332" s="1142" t="s">
        <v>1527</v>
      </c>
      <c r="G332" s="1153">
        <v>10.210000000000001</v>
      </c>
      <c r="H332" s="1153">
        <v>10.17</v>
      </c>
      <c r="I332" s="1146">
        <v>10.14</v>
      </c>
    </row>
    <row r="333" spans="3:9">
      <c r="C333" s="1142" t="s">
        <v>182</v>
      </c>
      <c r="D333" s="1146" t="s">
        <v>1528</v>
      </c>
      <c r="F333" s="1142" t="s">
        <v>691</v>
      </c>
      <c r="G333" s="1153">
        <v>10.210000000000001</v>
      </c>
      <c r="H333" s="1153">
        <v>10.17</v>
      </c>
      <c r="I333" s="1146">
        <v>10.14</v>
      </c>
    </row>
    <row r="334" spans="3:9">
      <c r="C334" s="1142" t="s">
        <v>182</v>
      </c>
      <c r="D334" s="1146" t="s">
        <v>1530</v>
      </c>
      <c r="F334" s="1142" t="s">
        <v>577</v>
      </c>
      <c r="G334" s="1153">
        <v>10.210000000000001</v>
      </c>
      <c r="H334" s="1153">
        <v>10.17</v>
      </c>
      <c r="I334" s="1146">
        <v>10.14</v>
      </c>
    </row>
    <row r="335" spans="3:9">
      <c r="C335" s="1142" t="s">
        <v>182</v>
      </c>
      <c r="D335" s="1146" t="s">
        <v>206</v>
      </c>
      <c r="F335" s="1142" t="s">
        <v>1119</v>
      </c>
      <c r="G335" s="1153">
        <v>10.210000000000001</v>
      </c>
      <c r="H335" s="1153">
        <v>10.17</v>
      </c>
      <c r="I335" s="1146">
        <v>10.14</v>
      </c>
    </row>
    <row r="336" spans="3:9">
      <c r="C336" s="1142" t="s">
        <v>182</v>
      </c>
      <c r="D336" s="1146" t="s">
        <v>1372</v>
      </c>
      <c r="F336" s="1142" t="s">
        <v>920</v>
      </c>
      <c r="G336" s="1153">
        <v>10.210000000000001</v>
      </c>
      <c r="H336" s="1153">
        <v>10.17</v>
      </c>
      <c r="I336" s="1146">
        <v>10.14</v>
      </c>
    </row>
    <row r="337" spans="3:9">
      <c r="C337" s="1142" t="s">
        <v>182</v>
      </c>
      <c r="D337" s="1146" t="s">
        <v>1532</v>
      </c>
      <c r="F337" s="1142" t="s">
        <v>1534</v>
      </c>
      <c r="G337" s="1153">
        <v>10.210000000000001</v>
      </c>
      <c r="H337" s="1153">
        <v>10.17</v>
      </c>
      <c r="I337" s="1146">
        <v>10.14</v>
      </c>
    </row>
    <row r="338" spans="3:9">
      <c r="C338" s="1142" t="s">
        <v>182</v>
      </c>
      <c r="D338" s="1146" t="s">
        <v>1535</v>
      </c>
      <c r="F338" s="1142" t="s">
        <v>1537</v>
      </c>
      <c r="G338" s="1153">
        <v>10.210000000000001</v>
      </c>
      <c r="H338" s="1153">
        <v>10.17</v>
      </c>
      <c r="I338" s="1146">
        <v>10.14</v>
      </c>
    </row>
    <row r="339" spans="3:9">
      <c r="C339" s="1142" t="s">
        <v>182</v>
      </c>
      <c r="D339" s="1146" t="s">
        <v>514</v>
      </c>
      <c r="F339" s="1142" t="s">
        <v>1538</v>
      </c>
      <c r="G339" s="1153">
        <v>10.210000000000001</v>
      </c>
      <c r="H339" s="1153">
        <v>10.17</v>
      </c>
      <c r="I339" s="1146">
        <v>10.14</v>
      </c>
    </row>
    <row r="340" spans="3:9">
      <c r="C340" s="1142" t="s">
        <v>182</v>
      </c>
      <c r="D340" s="1146" t="s">
        <v>1541</v>
      </c>
      <c r="F340" s="1142" t="s">
        <v>53</v>
      </c>
      <c r="G340" s="1153">
        <v>10.210000000000001</v>
      </c>
      <c r="H340" s="1153">
        <v>10.17</v>
      </c>
      <c r="I340" s="1146">
        <v>10.14</v>
      </c>
    </row>
    <row r="341" spans="3:9">
      <c r="C341" s="1142" t="s">
        <v>182</v>
      </c>
      <c r="D341" s="1146" t="s">
        <v>1542</v>
      </c>
      <c r="F341" s="1142" t="s">
        <v>1544</v>
      </c>
      <c r="G341" s="1153">
        <v>10.210000000000001</v>
      </c>
      <c r="H341" s="1153">
        <v>10.17</v>
      </c>
      <c r="I341" s="1146">
        <v>10.14</v>
      </c>
    </row>
    <row r="342" spans="3:9">
      <c r="C342" s="1142" t="s">
        <v>182</v>
      </c>
      <c r="D342" s="1146" t="s">
        <v>1338</v>
      </c>
      <c r="F342" s="1142" t="s">
        <v>138</v>
      </c>
      <c r="G342" s="1153">
        <v>10.210000000000001</v>
      </c>
      <c r="H342" s="1153">
        <v>10.17</v>
      </c>
      <c r="I342" s="1146">
        <v>10.14</v>
      </c>
    </row>
    <row r="343" spans="3:9">
      <c r="C343" s="1142" t="s">
        <v>182</v>
      </c>
      <c r="D343" s="1146" t="s">
        <v>370</v>
      </c>
      <c r="F343" s="1142" t="s">
        <v>1545</v>
      </c>
      <c r="G343" s="1153">
        <v>10.210000000000001</v>
      </c>
      <c r="H343" s="1153">
        <v>10.17</v>
      </c>
      <c r="I343" s="1146">
        <v>10.14</v>
      </c>
    </row>
    <row r="344" spans="3:9">
      <c r="C344" s="1142" t="s">
        <v>182</v>
      </c>
      <c r="D344" s="1146" t="s">
        <v>1546</v>
      </c>
      <c r="F344" s="1142" t="s">
        <v>198</v>
      </c>
      <c r="G344" s="1153">
        <v>10.210000000000001</v>
      </c>
      <c r="H344" s="1153">
        <v>10.17</v>
      </c>
      <c r="I344" s="1146">
        <v>10.14</v>
      </c>
    </row>
    <row r="345" spans="3:9">
      <c r="C345" s="1142" t="s">
        <v>182</v>
      </c>
      <c r="D345" s="1146" t="s">
        <v>1548</v>
      </c>
      <c r="F345" s="1142" t="s">
        <v>1353</v>
      </c>
      <c r="G345" s="1153">
        <v>10.210000000000001</v>
      </c>
      <c r="H345" s="1153">
        <v>10.17</v>
      </c>
      <c r="I345" s="1146">
        <v>10.14</v>
      </c>
    </row>
    <row r="346" spans="3:9">
      <c r="C346" s="1142" t="s">
        <v>182</v>
      </c>
      <c r="D346" s="1146" t="s">
        <v>1549</v>
      </c>
      <c r="F346" s="1142" t="s">
        <v>1518</v>
      </c>
      <c r="G346" s="1153">
        <v>10.210000000000001</v>
      </c>
      <c r="H346" s="1153">
        <v>10.17</v>
      </c>
      <c r="I346" s="1146">
        <v>10.14</v>
      </c>
    </row>
    <row r="347" spans="3:9">
      <c r="C347" s="1142" t="s">
        <v>182</v>
      </c>
      <c r="D347" s="1146" t="s">
        <v>1554</v>
      </c>
      <c r="F347" s="1142" t="s">
        <v>1510</v>
      </c>
      <c r="G347" s="1153">
        <v>10.210000000000001</v>
      </c>
      <c r="H347" s="1153">
        <v>10.17</v>
      </c>
      <c r="I347" s="1146">
        <v>10.14</v>
      </c>
    </row>
    <row r="348" spans="3:9">
      <c r="C348" s="1142" t="s">
        <v>182</v>
      </c>
      <c r="D348" s="1146" t="s">
        <v>624</v>
      </c>
      <c r="F348" s="1142" t="s">
        <v>430</v>
      </c>
      <c r="G348" s="1153">
        <v>10.210000000000001</v>
      </c>
      <c r="H348" s="1153">
        <v>10.17</v>
      </c>
      <c r="I348" s="1146">
        <v>10.14</v>
      </c>
    </row>
    <row r="349" spans="3:9">
      <c r="C349" s="1142" t="s">
        <v>182</v>
      </c>
      <c r="D349" s="1146" t="s">
        <v>1555</v>
      </c>
      <c r="F349" s="1142" t="s">
        <v>1556</v>
      </c>
      <c r="G349" s="1153">
        <v>10.210000000000001</v>
      </c>
      <c r="H349" s="1153">
        <v>10.17</v>
      </c>
      <c r="I349" s="1146">
        <v>10.14</v>
      </c>
    </row>
    <row r="350" spans="3:9">
      <c r="C350" s="1142" t="s">
        <v>182</v>
      </c>
      <c r="D350" s="1146" t="s">
        <v>1557</v>
      </c>
      <c r="F350" s="1142" t="s">
        <v>1558</v>
      </c>
      <c r="G350" s="1153">
        <v>10.210000000000001</v>
      </c>
      <c r="H350" s="1153">
        <v>10.17</v>
      </c>
      <c r="I350" s="1146">
        <v>10.14</v>
      </c>
    </row>
    <row r="351" spans="3:9">
      <c r="C351" s="1142" t="s">
        <v>182</v>
      </c>
      <c r="D351" s="1146" t="s">
        <v>1559</v>
      </c>
      <c r="F351" s="1142" t="s">
        <v>1560</v>
      </c>
      <c r="G351" s="1153">
        <v>10.210000000000001</v>
      </c>
      <c r="H351" s="1153">
        <v>10.17</v>
      </c>
      <c r="I351" s="1146">
        <v>10.14</v>
      </c>
    </row>
    <row r="352" spans="3:9">
      <c r="C352" s="1142" t="s">
        <v>182</v>
      </c>
      <c r="D352" s="1146" t="s">
        <v>1427</v>
      </c>
      <c r="F352" s="1142" t="s">
        <v>1562</v>
      </c>
      <c r="G352" s="1153">
        <v>10.210000000000001</v>
      </c>
      <c r="H352" s="1153">
        <v>10.17</v>
      </c>
      <c r="I352" s="1146">
        <v>10.14</v>
      </c>
    </row>
    <row r="353" spans="3:9">
      <c r="C353" s="1142" t="s">
        <v>182</v>
      </c>
      <c r="D353" s="1146" t="s">
        <v>1310</v>
      </c>
      <c r="F353" s="1142" t="s">
        <v>656</v>
      </c>
      <c r="G353" s="1153">
        <v>10.210000000000001</v>
      </c>
      <c r="H353" s="1153">
        <v>10.17</v>
      </c>
      <c r="I353" s="1146">
        <v>10.14</v>
      </c>
    </row>
    <row r="354" spans="3:9">
      <c r="C354" s="1142" t="s">
        <v>182</v>
      </c>
      <c r="D354" s="1146" t="s">
        <v>1563</v>
      </c>
      <c r="F354" s="1142" t="s">
        <v>1564</v>
      </c>
      <c r="G354" s="1153">
        <v>10.210000000000001</v>
      </c>
      <c r="H354" s="1153">
        <v>10.17</v>
      </c>
      <c r="I354" s="1146">
        <v>10.14</v>
      </c>
    </row>
    <row r="355" spans="3:9">
      <c r="C355" s="1142" t="s">
        <v>182</v>
      </c>
      <c r="D355" s="1146" t="s">
        <v>636</v>
      </c>
      <c r="F355" s="1142" t="s">
        <v>703</v>
      </c>
      <c r="G355" s="1153">
        <v>10.210000000000001</v>
      </c>
      <c r="H355" s="1153">
        <v>10.17</v>
      </c>
      <c r="I355" s="1146">
        <v>10.14</v>
      </c>
    </row>
    <row r="356" spans="3:9">
      <c r="C356" s="1142" t="s">
        <v>589</v>
      </c>
      <c r="D356" s="1146" t="s">
        <v>1567</v>
      </c>
      <c r="F356" s="1142" t="s">
        <v>1568</v>
      </c>
      <c r="G356" s="1153">
        <v>10.210000000000001</v>
      </c>
      <c r="H356" s="1153">
        <v>10.17</v>
      </c>
      <c r="I356" s="1146">
        <v>10.14</v>
      </c>
    </row>
    <row r="357" spans="3:9">
      <c r="C357" s="1142" t="s">
        <v>589</v>
      </c>
      <c r="D357" s="1146" t="s">
        <v>605</v>
      </c>
      <c r="F357" s="1142" t="s">
        <v>220</v>
      </c>
      <c r="G357" s="1153">
        <v>10.210000000000001</v>
      </c>
      <c r="H357" s="1153">
        <v>10.17</v>
      </c>
      <c r="I357" s="1146">
        <v>10.14</v>
      </c>
    </row>
    <row r="358" spans="3:9">
      <c r="C358" s="1142" t="s">
        <v>589</v>
      </c>
      <c r="D358" s="1146" t="s">
        <v>1570</v>
      </c>
      <c r="F358" s="1142" t="s">
        <v>1335</v>
      </c>
      <c r="G358" s="1153">
        <v>10.210000000000001</v>
      </c>
      <c r="H358" s="1153">
        <v>10.17</v>
      </c>
      <c r="I358" s="1146">
        <v>10.14</v>
      </c>
    </row>
    <row r="359" spans="3:9">
      <c r="C359" s="1142" t="s">
        <v>589</v>
      </c>
      <c r="D359" s="1146" t="s">
        <v>1571</v>
      </c>
      <c r="F359" s="1142" t="s">
        <v>1572</v>
      </c>
      <c r="G359" s="1153">
        <v>10.210000000000001</v>
      </c>
      <c r="H359" s="1153">
        <v>10.17</v>
      </c>
      <c r="I359" s="1146">
        <v>10.14</v>
      </c>
    </row>
    <row r="360" spans="3:9">
      <c r="C360" s="1142" t="s">
        <v>589</v>
      </c>
      <c r="D360" s="1146" t="s">
        <v>1573</v>
      </c>
      <c r="F360" s="1142" t="s">
        <v>1575</v>
      </c>
      <c r="G360" s="1153">
        <v>10.210000000000001</v>
      </c>
      <c r="H360" s="1153">
        <v>10.17</v>
      </c>
      <c r="I360" s="1146">
        <v>10.14</v>
      </c>
    </row>
    <row r="361" spans="3:9">
      <c r="C361" s="1142" t="s">
        <v>589</v>
      </c>
      <c r="D361" s="1146" t="s">
        <v>1352</v>
      </c>
      <c r="F361" s="1142" t="s">
        <v>1576</v>
      </c>
      <c r="G361" s="1153">
        <v>10.210000000000001</v>
      </c>
      <c r="H361" s="1153">
        <v>10.17</v>
      </c>
      <c r="I361" s="1146">
        <v>10.14</v>
      </c>
    </row>
    <row r="362" spans="3:9">
      <c r="C362" s="1142" t="s">
        <v>589</v>
      </c>
      <c r="D362" s="1146" t="s">
        <v>1578</v>
      </c>
      <c r="F362" s="1142" t="s">
        <v>1580</v>
      </c>
      <c r="G362" s="1153">
        <v>10.210000000000001</v>
      </c>
      <c r="H362" s="1153">
        <v>10.17</v>
      </c>
      <c r="I362" s="1146">
        <v>10.14</v>
      </c>
    </row>
    <row r="363" spans="3:9">
      <c r="C363" s="1142" t="s">
        <v>589</v>
      </c>
      <c r="D363" s="1146" t="s">
        <v>939</v>
      </c>
      <c r="F363" s="1142" t="s">
        <v>305</v>
      </c>
      <c r="G363" s="1153">
        <v>10.210000000000001</v>
      </c>
      <c r="H363" s="1153">
        <v>10.17</v>
      </c>
      <c r="I363" s="1146">
        <v>10.14</v>
      </c>
    </row>
    <row r="364" spans="3:9">
      <c r="C364" s="1142" t="s">
        <v>589</v>
      </c>
      <c r="D364" s="1146" t="s">
        <v>1581</v>
      </c>
      <c r="F364" s="1142" t="s">
        <v>367</v>
      </c>
      <c r="G364" s="1153">
        <v>10.210000000000001</v>
      </c>
      <c r="H364" s="1153">
        <v>10.17</v>
      </c>
      <c r="I364" s="1146">
        <v>10.14</v>
      </c>
    </row>
    <row r="365" spans="3:9">
      <c r="C365" s="1142" t="s">
        <v>589</v>
      </c>
      <c r="D365" s="1146" t="s">
        <v>1583</v>
      </c>
      <c r="F365" s="1142" t="s">
        <v>1416</v>
      </c>
      <c r="G365" s="1153">
        <v>10.210000000000001</v>
      </c>
      <c r="H365" s="1153">
        <v>10.17</v>
      </c>
      <c r="I365" s="1146">
        <v>10.14</v>
      </c>
    </row>
    <row r="366" spans="3:9">
      <c r="C366" s="1142" t="s">
        <v>589</v>
      </c>
      <c r="D366" s="1146" t="s">
        <v>563</v>
      </c>
      <c r="F366" s="1142" t="s">
        <v>259</v>
      </c>
      <c r="G366" s="1153">
        <v>10.210000000000001</v>
      </c>
      <c r="H366" s="1153">
        <v>10.17</v>
      </c>
      <c r="I366" s="1146">
        <v>10.14</v>
      </c>
    </row>
    <row r="367" spans="3:9">
      <c r="C367" s="1142" t="s">
        <v>589</v>
      </c>
      <c r="D367" s="1146" t="s">
        <v>974</v>
      </c>
      <c r="F367" s="1142" t="s">
        <v>911</v>
      </c>
      <c r="G367" s="1153">
        <v>10.210000000000001</v>
      </c>
      <c r="H367" s="1153">
        <v>10.17</v>
      </c>
      <c r="I367" s="1146">
        <v>10.14</v>
      </c>
    </row>
    <row r="368" spans="3:9">
      <c r="C368" s="1142" t="s">
        <v>589</v>
      </c>
      <c r="D368" s="1146" t="s">
        <v>1585</v>
      </c>
      <c r="F368" s="1142" t="s">
        <v>178</v>
      </c>
      <c r="G368" s="1153">
        <v>10.210000000000001</v>
      </c>
      <c r="H368" s="1153">
        <v>10.17</v>
      </c>
      <c r="I368" s="1146">
        <v>10.14</v>
      </c>
    </row>
    <row r="369" spans="3:9">
      <c r="C369" s="1142" t="s">
        <v>589</v>
      </c>
      <c r="D369" s="1146" t="s">
        <v>1370</v>
      </c>
      <c r="F369" s="1142" t="s">
        <v>1586</v>
      </c>
      <c r="G369" s="1153">
        <v>10.210000000000001</v>
      </c>
      <c r="H369" s="1153">
        <v>10.17</v>
      </c>
      <c r="I369" s="1146">
        <v>10.14</v>
      </c>
    </row>
    <row r="370" spans="3:9">
      <c r="C370" s="1142" t="s">
        <v>589</v>
      </c>
      <c r="D370" s="1146" t="s">
        <v>1551</v>
      </c>
      <c r="F370" s="1142" t="s">
        <v>1587</v>
      </c>
      <c r="G370" s="1153">
        <v>10.210000000000001</v>
      </c>
      <c r="H370" s="1153">
        <v>10.17</v>
      </c>
      <c r="I370" s="1146">
        <v>10.14</v>
      </c>
    </row>
    <row r="371" spans="3:9">
      <c r="C371" s="1142" t="s">
        <v>589</v>
      </c>
      <c r="D371" s="1146" t="s">
        <v>1588</v>
      </c>
      <c r="F371" s="1142" t="s">
        <v>1007</v>
      </c>
      <c r="G371" s="1153">
        <v>10.210000000000001</v>
      </c>
      <c r="H371" s="1153">
        <v>10.17</v>
      </c>
      <c r="I371" s="1146">
        <v>10.14</v>
      </c>
    </row>
    <row r="372" spans="3:9">
      <c r="C372" s="1142" t="s">
        <v>589</v>
      </c>
      <c r="D372" s="1146" t="s">
        <v>1496</v>
      </c>
      <c r="F372" s="1142" t="s">
        <v>989</v>
      </c>
      <c r="G372" s="1153">
        <v>10.210000000000001</v>
      </c>
      <c r="H372" s="1153">
        <v>10.17</v>
      </c>
      <c r="I372" s="1146">
        <v>10.14</v>
      </c>
    </row>
    <row r="373" spans="3:9">
      <c r="C373" s="1142" t="s">
        <v>589</v>
      </c>
      <c r="D373" s="1146" t="s">
        <v>533</v>
      </c>
      <c r="F373" s="1142" t="s">
        <v>192</v>
      </c>
      <c r="G373" s="1153">
        <v>10.210000000000001</v>
      </c>
      <c r="H373" s="1153">
        <v>10.17</v>
      </c>
      <c r="I373" s="1146">
        <v>10.14</v>
      </c>
    </row>
    <row r="374" spans="3:9">
      <c r="C374" s="1142" t="s">
        <v>589</v>
      </c>
      <c r="D374" s="1146" t="s">
        <v>1153</v>
      </c>
      <c r="F374" s="1142" t="s">
        <v>1590</v>
      </c>
      <c r="G374" s="1153">
        <v>10.210000000000001</v>
      </c>
      <c r="H374" s="1153">
        <v>10.17</v>
      </c>
      <c r="I374" s="1146">
        <v>10.14</v>
      </c>
    </row>
    <row r="375" spans="3:9">
      <c r="C375" s="1142" t="s">
        <v>589</v>
      </c>
      <c r="D375" s="1146" t="s">
        <v>1591</v>
      </c>
      <c r="F375" s="1142" t="s">
        <v>1592</v>
      </c>
      <c r="G375" s="1153">
        <v>10.210000000000001</v>
      </c>
      <c r="H375" s="1153">
        <v>10.17</v>
      </c>
      <c r="I375" s="1146">
        <v>10.14</v>
      </c>
    </row>
    <row r="376" spans="3:9">
      <c r="C376" s="1142" t="s">
        <v>589</v>
      </c>
      <c r="D376" s="1146" t="s">
        <v>1593</v>
      </c>
      <c r="F376" s="1142" t="s">
        <v>1597</v>
      </c>
      <c r="G376" s="1153">
        <v>10.210000000000001</v>
      </c>
      <c r="H376" s="1153">
        <v>10.17</v>
      </c>
      <c r="I376" s="1146">
        <v>10.14</v>
      </c>
    </row>
    <row r="377" spans="3:9">
      <c r="C377" s="1142" t="s">
        <v>589</v>
      </c>
      <c r="D377" s="1146" t="s">
        <v>1598</v>
      </c>
      <c r="F377" s="1142" t="s">
        <v>1599</v>
      </c>
      <c r="G377" s="1153">
        <v>10.210000000000001</v>
      </c>
      <c r="H377" s="1153">
        <v>10.17</v>
      </c>
      <c r="I377" s="1146">
        <v>10.14</v>
      </c>
    </row>
    <row r="378" spans="3:9">
      <c r="C378" s="1142" t="s">
        <v>589</v>
      </c>
      <c r="D378" s="1146" t="s">
        <v>1601</v>
      </c>
      <c r="F378" s="1142" t="s">
        <v>1603</v>
      </c>
      <c r="G378" s="1153">
        <v>10.210000000000001</v>
      </c>
      <c r="H378" s="1153">
        <v>10.17</v>
      </c>
      <c r="I378" s="1146">
        <v>10.14</v>
      </c>
    </row>
    <row r="379" spans="3:9">
      <c r="C379" s="1142" t="s">
        <v>589</v>
      </c>
      <c r="D379" s="1146" t="s">
        <v>785</v>
      </c>
      <c r="F379" s="1142" t="s">
        <v>1074</v>
      </c>
      <c r="G379" s="1153">
        <v>10.210000000000001</v>
      </c>
      <c r="H379" s="1153">
        <v>10.17</v>
      </c>
      <c r="I379" s="1146">
        <v>10.14</v>
      </c>
    </row>
    <row r="380" spans="3:9">
      <c r="C380" s="1142" t="s">
        <v>589</v>
      </c>
      <c r="D380" s="1146" t="s">
        <v>1604</v>
      </c>
      <c r="F380" s="1142" t="s">
        <v>1605</v>
      </c>
      <c r="G380" s="1153">
        <v>10.210000000000001</v>
      </c>
      <c r="H380" s="1153">
        <v>10.17</v>
      </c>
      <c r="I380" s="1146">
        <v>10.14</v>
      </c>
    </row>
    <row r="381" spans="3:9">
      <c r="C381" s="1142" t="s">
        <v>589</v>
      </c>
      <c r="D381" s="1146" t="s">
        <v>1606</v>
      </c>
      <c r="F381" s="1142" t="s">
        <v>1306</v>
      </c>
      <c r="G381" s="1153">
        <v>10.210000000000001</v>
      </c>
      <c r="H381" s="1153">
        <v>10.17</v>
      </c>
      <c r="I381" s="1146">
        <v>10.14</v>
      </c>
    </row>
    <row r="382" spans="3:9">
      <c r="C382" s="1142" t="s">
        <v>589</v>
      </c>
      <c r="D382" s="1146" t="s">
        <v>1607</v>
      </c>
      <c r="F382" s="1142" t="s">
        <v>1611</v>
      </c>
      <c r="G382" s="1153">
        <v>10.210000000000001</v>
      </c>
      <c r="H382" s="1153">
        <v>10.17</v>
      </c>
      <c r="I382" s="1146">
        <v>10.14</v>
      </c>
    </row>
    <row r="383" spans="3:9">
      <c r="C383" s="1142" t="s">
        <v>589</v>
      </c>
      <c r="D383" s="1146" t="s">
        <v>1613</v>
      </c>
      <c r="F383" s="1142" t="s">
        <v>1614</v>
      </c>
      <c r="G383" s="1153">
        <v>10.210000000000001</v>
      </c>
      <c r="H383" s="1153">
        <v>10.17</v>
      </c>
      <c r="I383" s="1146">
        <v>10.14</v>
      </c>
    </row>
    <row r="384" spans="3:9">
      <c r="C384" s="1142" t="s">
        <v>589</v>
      </c>
      <c r="D384" s="1146" t="s">
        <v>1615</v>
      </c>
      <c r="F384" s="1142" t="s">
        <v>80</v>
      </c>
      <c r="G384" s="1153">
        <v>10.210000000000001</v>
      </c>
      <c r="H384" s="1153">
        <v>10.17</v>
      </c>
      <c r="I384" s="1146">
        <v>10.14</v>
      </c>
    </row>
    <row r="385" spans="3:9">
      <c r="C385" s="1142" t="s">
        <v>589</v>
      </c>
      <c r="D385" s="1146" t="s">
        <v>1594</v>
      </c>
      <c r="F385" s="1142" t="s">
        <v>1616</v>
      </c>
      <c r="G385" s="1153">
        <v>10.210000000000001</v>
      </c>
      <c r="H385" s="1153">
        <v>10.17</v>
      </c>
      <c r="I385" s="1146">
        <v>10.14</v>
      </c>
    </row>
    <row r="386" spans="3:9">
      <c r="C386" s="1142" t="s">
        <v>589</v>
      </c>
      <c r="D386" s="1146" t="s">
        <v>23</v>
      </c>
      <c r="F386" s="1142" t="s">
        <v>1617</v>
      </c>
      <c r="G386" s="1153">
        <v>10.210000000000001</v>
      </c>
      <c r="H386" s="1153">
        <v>10.17</v>
      </c>
      <c r="I386" s="1146">
        <v>10.14</v>
      </c>
    </row>
    <row r="387" spans="3:9">
      <c r="C387" s="1142" t="s">
        <v>589</v>
      </c>
      <c r="D387" s="1146" t="s">
        <v>1542</v>
      </c>
      <c r="F387" s="1142" t="s">
        <v>1512</v>
      </c>
      <c r="G387" s="1153">
        <v>10.210000000000001</v>
      </c>
      <c r="H387" s="1153">
        <v>10.17</v>
      </c>
      <c r="I387" s="1146">
        <v>10.14</v>
      </c>
    </row>
    <row r="388" spans="3:9">
      <c r="C388" s="1142" t="s">
        <v>589</v>
      </c>
      <c r="D388" s="1146" t="s">
        <v>1430</v>
      </c>
      <c r="F388" s="1142" t="s">
        <v>1619</v>
      </c>
      <c r="G388" s="1153">
        <v>10.210000000000001</v>
      </c>
      <c r="H388" s="1153">
        <v>10.17</v>
      </c>
      <c r="I388" s="1146">
        <v>10.14</v>
      </c>
    </row>
    <row r="389" spans="3:9">
      <c r="C389" s="1142" t="s">
        <v>589</v>
      </c>
      <c r="D389" s="1146" t="s">
        <v>857</v>
      </c>
      <c r="F389" s="1142" t="s">
        <v>1620</v>
      </c>
      <c r="G389" s="1153">
        <v>10.210000000000001</v>
      </c>
      <c r="H389" s="1153">
        <v>10.17</v>
      </c>
      <c r="I389" s="1146">
        <v>10.14</v>
      </c>
    </row>
    <row r="390" spans="3:9">
      <c r="C390" s="1142" t="s">
        <v>589</v>
      </c>
      <c r="D390" s="1146" t="s">
        <v>1622</v>
      </c>
      <c r="F390" s="1142" t="s">
        <v>1623</v>
      </c>
      <c r="G390" s="1153">
        <v>10.210000000000001</v>
      </c>
      <c r="H390" s="1153">
        <v>10.17</v>
      </c>
      <c r="I390" s="1146">
        <v>10.14</v>
      </c>
    </row>
    <row r="391" spans="3:9">
      <c r="C391" s="1142" t="s">
        <v>589</v>
      </c>
      <c r="D391" s="1146" t="s">
        <v>1624</v>
      </c>
      <c r="F391" s="1142" t="s">
        <v>1041</v>
      </c>
      <c r="G391" s="1153">
        <v>10.210000000000001</v>
      </c>
      <c r="H391" s="1153">
        <v>10.17</v>
      </c>
      <c r="I391" s="1146">
        <v>10.14</v>
      </c>
    </row>
    <row r="392" spans="3:9">
      <c r="C392" s="1142" t="s">
        <v>589</v>
      </c>
      <c r="D392" s="1146" t="s">
        <v>1625</v>
      </c>
      <c r="F392" s="1142" t="s">
        <v>285</v>
      </c>
      <c r="G392" s="1153">
        <v>10.210000000000001</v>
      </c>
      <c r="H392" s="1153">
        <v>10.17</v>
      </c>
      <c r="I392" s="1146">
        <v>10.14</v>
      </c>
    </row>
    <row r="393" spans="3:9">
      <c r="C393" s="1142" t="s">
        <v>589</v>
      </c>
      <c r="D393" s="1146" t="s">
        <v>1627</v>
      </c>
      <c r="F393" s="1142" t="s">
        <v>1630</v>
      </c>
      <c r="G393" s="1153">
        <v>10.210000000000001</v>
      </c>
      <c r="H393" s="1153">
        <v>10.17</v>
      </c>
      <c r="I393" s="1146">
        <v>10.14</v>
      </c>
    </row>
    <row r="394" spans="3:9">
      <c r="C394" s="1142" t="s">
        <v>589</v>
      </c>
      <c r="D394" s="1146" t="s">
        <v>1631</v>
      </c>
      <c r="F394" s="1142" t="s">
        <v>1632</v>
      </c>
      <c r="G394" s="1153">
        <v>10.210000000000001</v>
      </c>
      <c r="H394" s="1153">
        <v>10.17</v>
      </c>
      <c r="I394" s="1146">
        <v>10.14</v>
      </c>
    </row>
    <row r="395" spans="3:9">
      <c r="C395" s="1142" t="s">
        <v>589</v>
      </c>
      <c r="D395" s="1146" t="s">
        <v>816</v>
      </c>
      <c r="F395" s="1142" t="s">
        <v>1634</v>
      </c>
      <c r="G395" s="1153">
        <v>10.210000000000001</v>
      </c>
      <c r="H395" s="1153">
        <v>10.17</v>
      </c>
      <c r="I395" s="1146">
        <v>10.14</v>
      </c>
    </row>
    <row r="396" spans="3:9">
      <c r="C396" s="1142" t="s">
        <v>589</v>
      </c>
      <c r="D396" s="1146" t="s">
        <v>1540</v>
      </c>
      <c r="F396" s="1142" t="s">
        <v>1635</v>
      </c>
      <c r="G396" s="1153">
        <v>10.210000000000001</v>
      </c>
      <c r="H396" s="1153">
        <v>10.17</v>
      </c>
      <c r="I396" s="1146">
        <v>10.14</v>
      </c>
    </row>
    <row r="397" spans="3:9">
      <c r="C397" s="1142" t="s">
        <v>589</v>
      </c>
      <c r="D397" s="1146" t="s">
        <v>188</v>
      </c>
      <c r="F397" s="1142" t="s">
        <v>1552</v>
      </c>
      <c r="G397" s="1153">
        <v>10.210000000000001</v>
      </c>
      <c r="H397" s="1153">
        <v>10.17</v>
      </c>
      <c r="I397" s="1146">
        <v>10.14</v>
      </c>
    </row>
    <row r="398" spans="3:9">
      <c r="C398" s="1142" t="s">
        <v>589</v>
      </c>
      <c r="D398" s="1146" t="s">
        <v>742</v>
      </c>
      <c r="F398" s="1142" t="s">
        <v>658</v>
      </c>
      <c r="G398" s="1153">
        <v>10.210000000000001</v>
      </c>
      <c r="H398" s="1153">
        <v>10.17</v>
      </c>
      <c r="I398" s="1146">
        <v>10.14</v>
      </c>
    </row>
    <row r="399" spans="3:9">
      <c r="C399" s="1142" t="s">
        <v>589</v>
      </c>
      <c r="D399" s="1146" t="s">
        <v>1636</v>
      </c>
      <c r="F399" s="1142" t="s">
        <v>1535</v>
      </c>
      <c r="G399" s="1153">
        <v>10.210000000000001</v>
      </c>
      <c r="H399" s="1153">
        <v>10.17</v>
      </c>
      <c r="I399" s="1146">
        <v>10.14</v>
      </c>
    </row>
    <row r="400" spans="3:9">
      <c r="C400" s="1142" t="s">
        <v>589</v>
      </c>
      <c r="D400" s="1146" t="s">
        <v>1637</v>
      </c>
      <c r="F400" s="1142" t="s">
        <v>1641</v>
      </c>
      <c r="G400" s="1153">
        <v>10.210000000000001</v>
      </c>
      <c r="H400" s="1153">
        <v>10.17</v>
      </c>
      <c r="I400" s="1146">
        <v>10.14</v>
      </c>
    </row>
    <row r="401" spans="3:9">
      <c r="C401" s="1142" t="s">
        <v>589</v>
      </c>
      <c r="D401" s="1146" t="s">
        <v>618</v>
      </c>
      <c r="F401" s="1142" t="s">
        <v>1449</v>
      </c>
      <c r="G401" s="1153">
        <v>10.210000000000001</v>
      </c>
      <c r="H401" s="1153">
        <v>10.17</v>
      </c>
      <c r="I401" s="1146">
        <v>10.14</v>
      </c>
    </row>
    <row r="402" spans="3:9">
      <c r="C402" s="1142" t="s">
        <v>589</v>
      </c>
      <c r="D402" s="1146" t="s">
        <v>1643</v>
      </c>
      <c r="F402" s="1142" t="s">
        <v>1048</v>
      </c>
      <c r="G402" s="1153">
        <v>10.210000000000001</v>
      </c>
      <c r="H402" s="1153">
        <v>10.17</v>
      </c>
      <c r="I402" s="1146">
        <v>10.14</v>
      </c>
    </row>
    <row r="403" spans="3:9">
      <c r="C403" s="1142" t="s">
        <v>589</v>
      </c>
      <c r="D403" s="1146" t="s">
        <v>651</v>
      </c>
      <c r="F403" s="1142" t="s">
        <v>1644</v>
      </c>
      <c r="G403" s="1153">
        <v>10.210000000000001</v>
      </c>
      <c r="H403" s="1153">
        <v>10.17</v>
      </c>
      <c r="I403" s="1146">
        <v>10.14</v>
      </c>
    </row>
    <row r="404" spans="3:9">
      <c r="C404" s="1142" t="s">
        <v>589</v>
      </c>
      <c r="D404" s="1146" t="s">
        <v>1600</v>
      </c>
      <c r="F404" s="1142" t="s">
        <v>1646</v>
      </c>
      <c r="G404" s="1153">
        <v>10.210000000000001</v>
      </c>
      <c r="H404" s="1153">
        <v>10.17</v>
      </c>
      <c r="I404" s="1146">
        <v>10.14</v>
      </c>
    </row>
    <row r="405" spans="3:9">
      <c r="C405" s="1142" t="s">
        <v>589</v>
      </c>
      <c r="D405" s="1146" t="s">
        <v>1648</v>
      </c>
      <c r="F405" s="1142" t="s">
        <v>1649</v>
      </c>
      <c r="G405" s="1153">
        <v>10.210000000000001</v>
      </c>
      <c r="H405" s="1153">
        <v>10.17</v>
      </c>
      <c r="I405" s="1146">
        <v>10.14</v>
      </c>
    </row>
    <row r="406" spans="3:9">
      <c r="C406" s="1142" t="s">
        <v>589</v>
      </c>
      <c r="D406" s="1146" t="s">
        <v>692</v>
      </c>
      <c r="F406" s="1142" t="s">
        <v>1651</v>
      </c>
      <c r="G406" s="1153">
        <v>10.210000000000001</v>
      </c>
      <c r="H406" s="1153">
        <v>10.17</v>
      </c>
      <c r="I406" s="1146">
        <v>10.14</v>
      </c>
    </row>
    <row r="407" spans="3:9">
      <c r="C407" s="1142" t="s">
        <v>589</v>
      </c>
      <c r="D407" s="1146" t="s">
        <v>1409</v>
      </c>
      <c r="F407" s="1142" t="s">
        <v>1652</v>
      </c>
      <c r="G407" s="1153">
        <v>10.210000000000001</v>
      </c>
      <c r="H407" s="1153">
        <v>10.17</v>
      </c>
      <c r="I407" s="1146">
        <v>10.14</v>
      </c>
    </row>
    <row r="408" spans="3:9">
      <c r="C408" s="1142" t="s">
        <v>589</v>
      </c>
      <c r="D408" s="1146" t="s">
        <v>673</v>
      </c>
      <c r="F408" s="1142" t="s">
        <v>1654</v>
      </c>
      <c r="G408" s="1153">
        <v>10.210000000000001</v>
      </c>
      <c r="H408" s="1153">
        <v>10.17</v>
      </c>
      <c r="I408" s="1146">
        <v>10.14</v>
      </c>
    </row>
    <row r="409" spans="3:9">
      <c r="C409" s="1142" t="s">
        <v>589</v>
      </c>
      <c r="D409" s="1146" t="s">
        <v>486</v>
      </c>
      <c r="F409" s="1142" t="s">
        <v>1655</v>
      </c>
      <c r="G409" s="1153">
        <v>10.210000000000001</v>
      </c>
      <c r="H409" s="1153">
        <v>10.17</v>
      </c>
      <c r="I409" s="1146">
        <v>10.14</v>
      </c>
    </row>
    <row r="410" spans="3:9">
      <c r="C410" s="1142" t="s">
        <v>589</v>
      </c>
      <c r="D410" s="1146" t="s">
        <v>1657</v>
      </c>
      <c r="F410" s="1142" t="s">
        <v>120</v>
      </c>
      <c r="G410" s="1153">
        <v>10.210000000000001</v>
      </c>
      <c r="H410" s="1153">
        <v>10.17</v>
      </c>
      <c r="I410" s="1146">
        <v>10.14</v>
      </c>
    </row>
    <row r="411" spans="3:9">
      <c r="C411" s="1142" t="s">
        <v>589</v>
      </c>
      <c r="D411" s="1146" t="s">
        <v>1642</v>
      </c>
      <c r="F411" s="1142" t="s">
        <v>1658</v>
      </c>
      <c r="G411" s="1153">
        <v>10.210000000000001</v>
      </c>
      <c r="H411" s="1153">
        <v>10.17</v>
      </c>
      <c r="I411" s="1146">
        <v>10.14</v>
      </c>
    </row>
    <row r="412" spans="3:9">
      <c r="C412" s="1142" t="s">
        <v>589</v>
      </c>
      <c r="D412" s="1146" t="s">
        <v>1660</v>
      </c>
      <c r="F412" s="1142" t="s">
        <v>1288</v>
      </c>
      <c r="G412" s="1153">
        <v>10.210000000000001</v>
      </c>
      <c r="H412" s="1153">
        <v>10.17</v>
      </c>
      <c r="I412" s="1146">
        <v>10.14</v>
      </c>
    </row>
    <row r="413" spans="3:9">
      <c r="C413" s="1142" t="s">
        <v>589</v>
      </c>
      <c r="D413" s="1146" t="s">
        <v>1661</v>
      </c>
      <c r="F413" s="1142" t="s">
        <v>684</v>
      </c>
      <c r="G413" s="1153">
        <v>10.210000000000001</v>
      </c>
      <c r="H413" s="1153">
        <v>10.17</v>
      </c>
      <c r="I413" s="1146">
        <v>10.14</v>
      </c>
    </row>
    <row r="414" spans="3:9">
      <c r="C414" s="1142" t="s">
        <v>589</v>
      </c>
      <c r="D414" s="1146" t="s">
        <v>1450</v>
      </c>
      <c r="F414" s="1142" t="s">
        <v>559</v>
      </c>
      <c r="G414" s="1153">
        <v>10.210000000000001</v>
      </c>
      <c r="H414" s="1153">
        <v>10.17</v>
      </c>
      <c r="I414" s="1146">
        <v>10.14</v>
      </c>
    </row>
    <row r="415" spans="3:9">
      <c r="C415" s="1142" t="s">
        <v>804</v>
      </c>
      <c r="D415" s="1146" t="s">
        <v>713</v>
      </c>
      <c r="F415" s="1142" t="s">
        <v>1663</v>
      </c>
      <c r="G415" s="1153">
        <v>10.210000000000001</v>
      </c>
      <c r="H415" s="1153">
        <v>10.17</v>
      </c>
      <c r="I415" s="1146">
        <v>10.14</v>
      </c>
    </row>
    <row r="416" spans="3:9">
      <c r="C416" s="1142" t="s">
        <v>804</v>
      </c>
      <c r="D416" s="1146" t="s">
        <v>1078</v>
      </c>
      <c r="F416" s="1142" t="s">
        <v>1489</v>
      </c>
      <c r="G416" s="1153">
        <v>10.210000000000001</v>
      </c>
      <c r="H416" s="1153">
        <v>10.17</v>
      </c>
      <c r="I416" s="1146">
        <v>10.14</v>
      </c>
    </row>
    <row r="417" spans="3:9">
      <c r="C417" s="1142" t="s">
        <v>804</v>
      </c>
      <c r="D417" s="1146" t="s">
        <v>1221</v>
      </c>
      <c r="F417" s="1142" t="s">
        <v>1501</v>
      </c>
      <c r="G417" s="1153">
        <v>10.210000000000001</v>
      </c>
      <c r="H417" s="1153">
        <v>10.17</v>
      </c>
      <c r="I417" s="1146">
        <v>10.14</v>
      </c>
    </row>
    <row r="418" spans="3:9">
      <c r="C418" s="1142" t="s">
        <v>804</v>
      </c>
      <c r="D418" s="1146" t="s">
        <v>1206</v>
      </c>
      <c r="F418" s="1142" t="s">
        <v>1664</v>
      </c>
      <c r="G418" s="1153">
        <v>10.210000000000001</v>
      </c>
      <c r="H418" s="1153">
        <v>10.17</v>
      </c>
      <c r="I418" s="1146">
        <v>10.14</v>
      </c>
    </row>
    <row r="419" spans="3:9">
      <c r="C419" s="1142" t="s">
        <v>804</v>
      </c>
      <c r="D419" s="1146" t="s">
        <v>1665</v>
      </c>
      <c r="F419" s="1142" t="s">
        <v>87</v>
      </c>
      <c r="G419" s="1153">
        <v>10.210000000000001</v>
      </c>
      <c r="H419" s="1153">
        <v>10.17</v>
      </c>
      <c r="I419" s="1146">
        <v>10.14</v>
      </c>
    </row>
    <row r="420" spans="3:9">
      <c r="C420" s="1142" t="s">
        <v>804</v>
      </c>
      <c r="D420" s="1146" t="s">
        <v>1453</v>
      </c>
      <c r="F420" s="1142" t="s">
        <v>1666</v>
      </c>
      <c r="G420" s="1153">
        <v>10.210000000000001</v>
      </c>
      <c r="H420" s="1153">
        <v>10.17</v>
      </c>
      <c r="I420" s="1146">
        <v>10.14</v>
      </c>
    </row>
    <row r="421" spans="3:9">
      <c r="C421" s="1142" t="s">
        <v>804</v>
      </c>
      <c r="D421" s="1146" t="s">
        <v>1082</v>
      </c>
      <c r="F421" s="1142" t="s">
        <v>1669</v>
      </c>
      <c r="G421" s="1153">
        <v>10.210000000000001</v>
      </c>
      <c r="H421" s="1153">
        <v>10.17</v>
      </c>
      <c r="I421" s="1146">
        <v>10.14</v>
      </c>
    </row>
    <row r="422" spans="3:9">
      <c r="C422" s="1142" t="s">
        <v>804</v>
      </c>
      <c r="D422" s="1146" t="s">
        <v>813</v>
      </c>
      <c r="F422" s="1142" t="s">
        <v>567</v>
      </c>
      <c r="G422" s="1153">
        <v>10.210000000000001</v>
      </c>
      <c r="H422" s="1153">
        <v>10.17</v>
      </c>
      <c r="I422" s="1146">
        <v>10.14</v>
      </c>
    </row>
    <row r="423" spans="3:9">
      <c r="C423" s="1142" t="s">
        <v>804</v>
      </c>
      <c r="D423" s="1146" t="s">
        <v>1455</v>
      </c>
      <c r="F423" s="1142" t="s">
        <v>1670</v>
      </c>
      <c r="G423" s="1153">
        <v>10.210000000000001</v>
      </c>
      <c r="H423" s="1153">
        <v>10.17</v>
      </c>
      <c r="I423" s="1146">
        <v>10.14</v>
      </c>
    </row>
    <row r="424" spans="3:9">
      <c r="C424" s="1142" t="s">
        <v>804</v>
      </c>
      <c r="D424" s="1146" t="s">
        <v>1363</v>
      </c>
      <c r="F424" s="1142" t="s">
        <v>1671</v>
      </c>
      <c r="G424" s="1153">
        <v>10.210000000000001</v>
      </c>
      <c r="H424" s="1153">
        <v>10.17</v>
      </c>
      <c r="I424" s="1146">
        <v>10.14</v>
      </c>
    </row>
    <row r="425" spans="3:9">
      <c r="C425" s="1142" t="s">
        <v>804</v>
      </c>
      <c r="D425" s="1146" t="s">
        <v>1674</v>
      </c>
      <c r="F425" s="1142" t="s">
        <v>790</v>
      </c>
      <c r="G425" s="1153">
        <v>10.210000000000001</v>
      </c>
      <c r="H425" s="1153">
        <v>10.17</v>
      </c>
      <c r="I425" s="1146">
        <v>10.14</v>
      </c>
    </row>
    <row r="426" spans="3:9">
      <c r="C426" s="1142" t="s">
        <v>804</v>
      </c>
      <c r="D426" s="1146" t="s">
        <v>1676</v>
      </c>
      <c r="F426" s="1142" t="s">
        <v>74</v>
      </c>
      <c r="G426" s="1153">
        <v>10.210000000000001</v>
      </c>
      <c r="H426" s="1153">
        <v>10.17</v>
      </c>
      <c r="I426" s="1146">
        <v>10.14</v>
      </c>
    </row>
    <row r="427" spans="3:9">
      <c r="C427" s="1142" t="s">
        <v>804</v>
      </c>
      <c r="D427" s="1146" t="s">
        <v>1458</v>
      </c>
      <c r="F427" s="1142" t="s">
        <v>1231</v>
      </c>
      <c r="G427" s="1153">
        <v>10.210000000000001</v>
      </c>
      <c r="H427" s="1153">
        <v>10.17</v>
      </c>
      <c r="I427" s="1146">
        <v>10.14</v>
      </c>
    </row>
    <row r="428" spans="3:9">
      <c r="C428" s="1142" t="s">
        <v>804</v>
      </c>
      <c r="D428" s="1146" t="s">
        <v>523</v>
      </c>
      <c r="F428" s="1142" t="s">
        <v>1249</v>
      </c>
      <c r="G428" s="1153">
        <v>10.210000000000001</v>
      </c>
      <c r="H428" s="1153">
        <v>10.17</v>
      </c>
      <c r="I428" s="1146">
        <v>10.14</v>
      </c>
    </row>
    <row r="429" spans="3:9">
      <c r="C429" s="1142" t="s">
        <v>804</v>
      </c>
      <c r="D429" s="1146" t="s">
        <v>745</v>
      </c>
      <c r="F429" s="1142" t="s">
        <v>1555</v>
      </c>
      <c r="G429" s="1153">
        <v>10.210000000000001</v>
      </c>
      <c r="H429" s="1153">
        <v>10.17</v>
      </c>
      <c r="I429" s="1146">
        <v>10.14</v>
      </c>
    </row>
    <row r="430" spans="3:9">
      <c r="C430" s="1142" t="s">
        <v>804</v>
      </c>
      <c r="D430" s="1146" t="s">
        <v>1086</v>
      </c>
      <c r="F430" s="1142" t="s">
        <v>1680</v>
      </c>
      <c r="G430" s="1153">
        <v>10.210000000000001</v>
      </c>
      <c r="H430" s="1153">
        <v>10.17</v>
      </c>
      <c r="I430" s="1146">
        <v>10.14</v>
      </c>
    </row>
    <row r="431" spans="3:9">
      <c r="C431" s="1142" t="s">
        <v>804</v>
      </c>
      <c r="D431" s="1146" t="s">
        <v>249</v>
      </c>
      <c r="F431" s="1142" t="s">
        <v>619</v>
      </c>
      <c r="G431" s="1153">
        <v>10.210000000000001</v>
      </c>
      <c r="H431" s="1153">
        <v>10.17</v>
      </c>
      <c r="I431" s="1146">
        <v>10.14</v>
      </c>
    </row>
    <row r="432" spans="3:9">
      <c r="C432" s="1142" t="s">
        <v>804</v>
      </c>
      <c r="D432" s="1146" t="s">
        <v>1628</v>
      </c>
      <c r="F432" s="1142" t="s">
        <v>1681</v>
      </c>
      <c r="G432" s="1153">
        <v>10.210000000000001</v>
      </c>
      <c r="H432" s="1153">
        <v>10.17</v>
      </c>
      <c r="I432" s="1146">
        <v>10.14</v>
      </c>
    </row>
    <row r="433" spans="3:9">
      <c r="C433" s="1142" t="s">
        <v>804</v>
      </c>
      <c r="D433" s="1146" t="s">
        <v>1682</v>
      </c>
      <c r="F433" s="1142" t="s">
        <v>1684</v>
      </c>
      <c r="G433" s="1153">
        <v>10.210000000000001</v>
      </c>
      <c r="H433" s="1153">
        <v>10.17</v>
      </c>
      <c r="I433" s="1146">
        <v>10.14</v>
      </c>
    </row>
    <row r="434" spans="3:9">
      <c r="C434" s="1142" t="s">
        <v>804</v>
      </c>
      <c r="D434" s="1146" t="s">
        <v>1090</v>
      </c>
      <c r="F434" s="1142" t="s">
        <v>1686</v>
      </c>
      <c r="G434" s="1153">
        <v>10.210000000000001</v>
      </c>
      <c r="H434" s="1153">
        <v>10.17</v>
      </c>
      <c r="I434" s="1146">
        <v>10.14</v>
      </c>
    </row>
    <row r="435" spans="3:9">
      <c r="C435" s="1142" t="s">
        <v>804</v>
      </c>
      <c r="D435" s="1146" t="s">
        <v>1688</v>
      </c>
      <c r="F435" s="1142" t="s">
        <v>314</v>
      </c>
      <c r="G435" s="1153">
        <v>10.210000000000001</v>
      </c>
      <c r="H435" s="1153">
        <v>10.17</v>
      </c>
      <c r="I435" s="1146">
        <v>10.14</v>
      </c>
    </row>
    <row r="436" spans="3:9">
      <c r="C436" s="1142" t="s">
        <v>804</v>
      </c>
      <c r="D436" s="1146" t="s">
        <v>1462</v>
      </c>
      <c r="F436" s="1142" t="s">
        <v>1533</v>
      </c>
      <c r="G436" s="1153">
        <v>10.210000000000001</v>
      </c>
      <c r="H436" s="1153">
        <v>10.17</v>
      </c>
      <c r="I436" s="1146">
        <v>10.14</v>
      </c>
    </row>
    <row r="437" spans="3:9">
      <c r="C437" s="1142" t="s">
        <v>804</v>
      </c>
      <c r="D437" s="1146" t="s">
        <v>709</v>
      </c>
      <c r="F437" s="1142" t="s">
        <v>1690</v>
      </c>
      <c r="G437" s="1153">
        <v>10.210000000000001</v>
      </c>
      <c r="H437" s="1153">
        <v>10.17</v>
      </c>
      <c r="I437" s="1146">
        <v>10.14</v>
      </c>
    </row>
    <row r="438" spans="3:9">
      <c r="C438" s="1142" t="s">
        <v>804</v>
      </c>
      <c r="D438" s="1146" t="s">
        <v>1042</v>
      </c>
      <c r="F438" s="1142" t="s">
        <v>1691</v>
      </c>
      <c r="G438" s="1153">
        <v>10.210000000000001</v>
      </c>
      <c r="H438" s="1153">
        <v>10.17</v>
      </c>
      <c r="I438" s="1146">
        <v>10.14</v>
      </c>
    </row>
    <row r="439" spans="3:9">
      <c r="C439" s="1142" t="s">
        <v>804</v>
      </c>
      <c r="D439" s="1146" t="s">
        <v>1464</v>
      </c>
      <c r="F439" s="1142" t="s">
        <v>1692</v>
      </c>
      <c r="G439" s="1153">
        <v>10.210000000000001</v>
      </c>
      <c r="H439" s="1153">
        <v>10.17</v>
      </c>
      <c r="I439" s="1146">
        <v>10.14</v>
      </c>
    </row>
    <row r="440" spans="3:9">
      <c r="C440" s="1142" t="s">
        <v>804</v>
      </c>
      <c r="D440" s="1146" t="s">
        <v>315</v>
      </c>
      <c r="F440" s="1142" t="s">
        <v>776</v>
      </c>
      <c r="G440" s="1153">
        <v>10.210000000000001</v>
      </c>
      <c r="H440" s="1153">
        <v>10.17</v>
      </c>
      <c r="I440" s="1146">
        <v>10.14</v>
      </c>
    </row>
    <row r="441" spans="3:9">
      <c r="C441" s="1142" t="s">
        <v>804</v>
      </c>
      <c r="D441" s="1146" t="s">
        <v>697</v>
      </c>
      <c r="F441" s="1142" t="s">
        <v>845</v>
      </c>
      <c r="G441" s="1153">
        <v>10.210000000000001</v>
      </c>
      <c r="H441" s="1153">
        <v>10.17</v>
      </c>
      <c r="I441" s="1146">
        <v>10.14</v>
      </c>
    </row>
    <row r="442" spans="3:9">
      <c r="C442" s="1142" t="s">
        <v>804</v>
      </c>
      <c r="D442" s="1146" t="s">
        <v>1482</v>
      </c>
      <c r="F442" s="1142" t="s">
        <v>1147</v>
      </c>
      <c r="G442" s="1153">
        <v>10.210000000000001</v>
      </c>
      <c r="H442" s="1153">
        <v>10.17</v>
      </c>
      <c r="I442" s="1146">
        <v>10.14</v>
      </c>
    </row>
    <row r="443" spans="3:9">
      <c r="C443" s="1142" t="s">
        <v>804</v>
      </c>
      <c r="D443" s="1146" t="s">
        <v>1694</v>
      </c>
      <c r="F443" s="1142" t="s">
        <v>1696</v>
      </c>
      <c r="G443" s="1153">
        <v>10.210000000000001</v>
      </c>
      <c r="H443" s="1153">
        <v>10.17</v>
      </c>
      <c r="I443" s="1146">
        <v>10.14</v>
      </c>
    </row>
    <row r="444" spans="3:9">
      <c r="C444" s="1142" t="s">
        <v>804</v>
      </c>
      <c r="D444" s="1146" t="s">
        <v>1054</v>
      </c>
      <c r="F444" s="1142" t="s">
        <v>1698</v>
      </c>
      <c r="G444" s="1153">
        <v>10.210000000000001</v>
      </c>
      <c r="H444" s="1153">
        <v>10.17</v>
      </c>
      <c r="I444" s="1146">
        <v>10.14</v>
      </c>
    </row>
    <row r="445" spans="3:9">
      <c r="C445" s="1142" t="s">
        <v>804</v>
      </c>
      <c r="D445" s="1146" t="s">
        <v>1466</v>
      </c>
      <c r="F445" s="1142" t="s">
        <v>1264</v>
      </c>
      <c r="G445" s="1153">
        <v>10.210000000000001</v>
      </c>
      <c r="H445" s="1153">
        <v>10.17</v>
      </c>
      <c r="I445" s="1146">
        <v>10.14</v>
      </c>
    </row>
    <row r="446" spans="3:9">
      <c r="C446" s="1142" t="s">
        <v>804</v>
      </c>
      <c r="D446" s="1146" t="s">
        <v>1699</v>
      </c>
      <c r="F446" s="1142" t="s">
        <v>1700</v>
      </c>
      <c r="G446" s="1153">
        <v>10.210000000000001</v>
      </c>
      <c r="H446" s="1153">
        <v>10.17</v>
      </c>
      <c r="I446" s="1146">
        <v>10.14</v>
      </c>
    </row>
    <row r="447" spans="3:9">
      <c r="C447" s="1142" t="s">
        <v>804</v>
      </c>
      <c r="D447" s="1146" t="s">
        <v>538</v>
      </c>
      <c r="F447" s="1142" t="s">
        <v>107</v>
      </c>
      <c r="G447" s="1153">
        <v>10.210000000000001</v>
      </c>
      <c r="H447" s="1153">
        <v>10.17</v>
      </c>
      <c r="I447" s="1146">
        <v>10.14</v>
      </c>
    </row>
    <row r="448" spans="3:9">
      <c r="C448" s="1142" t="s">
        <v>804</v>
      </c>
      <c r="D448" s="1146" t="s">
        <v>1470</v>
      </c>
      <c r="F448" s="1142" t="s">
        <v>1701</v>
      </c>
      <c r="G448" s="1153">
        <v>10.210000000000001</v>
      </c>
      <c r="H448" s="1153">
        <v>10.17</v>
      </c>
      <c r="I448" s="1146">
        <v>10.14</v>
      </c>
    </row>
    <row r="449" spans="3:9">
      <c r="C449" s="1142" t="s">
        <v>804</v>
      </c>
      <c r="D449" s="1146" t="s">
        <v>1702</v>
      </c>
      <c r="F449" s="1142" t="s">
        <v>1052</v>
      </c>
      <c r="G449" s="1153">
        <v>10.210000000000001</v>
      </c>
      <c r="H449" s="1153">
        <v>10.17</v>
      </c>
      <c r="I449" s="1146">
        <v>10.14</v>
      </c>
    </row>
    <row r="450" spans="3:9">
      <c r="C450" s="1142" t="s">
        <v>804</v>
      </c>
      <c r="D450" s="1146" t="s">
        <v>126</v>
      </c>
      <c r="F450" s="1142" t="s">
        <v>1531</v>
      </c>
      <c r="G450" s="1153">
        <v>10.210000000000001</v>
      </c>
      <c r="H450" s="1153">
        <v>10.17</v>
      </c>
      <c r="I450" s="1146">
        <v>10.14</v>
      </c>
    </row>
    <row r="451" spans="3:9" ht="14.25">
      <c r="C451" s="1142" t="s">
        <v>804</v>
      </c>
      <c r="D451" s="1146" t="s">
        <v>1703</v>
      </c>
      <c r="F451" s="1143" t="s">
        <v>1125</v>
      </c>
      <c r="G451" s="1155">
        <v>10.210000000000001</v>
      </c>
      <c r="H451" s="1155">
        <v>10.17</v>
      </c>
      <c r="I451" s="1147">
        <v>10.14</v>
      </c>
    </row>
    <row r="452" spans="3:9">
      <c r="C452" s="1142" t="s">
        <v>804</v>
      </c>
      <c r="D452" s="1146" t="s">
        <v>1569</v>
      </c>
    </row>
    <row r="453" spans="3:9">
      <c r="C453" s="1142" t="s">
        <v>804</v>
      </c>
      <c r="D453" s="1146" t="s">
        <v>483</v>
      </c>
    </row>
    <row r="454" spans="3:9">
      <c r="C454" s="1142" t="s">
        <v>804</v>
      </c>
      <c r="D454" s="1146" t="s">
        <v>1016</v>
      </c>
    </row>
    <row r="455" spans="3:9">
      <c r="C455" s="1142" t="s">
        <v>804</v>
      </c>
      <c r="D455" s="1146" t="s">
        <v>1325</v>
      </c>
    </row>
    <row r="456" spans="3:9">
      <c r="C456" s="1142" t="s">
        <v>804</v>
      </c>
      <c r="D456" s="1146" t="s">
        <v>411</v>
      </c>
    </row>
    <row r="457" spans="3:9">
      <c r="C457" s="1142" t="s">
        <v>804</v>
      </c>
      <c r="D457" s="1146" t="s">
        <v>1415</v>
      </c>
    </row>
    <row r="458" spans="3:9">
      <c r="C458" s="1142" t="s">
        <v>804</v>
      </c>
      <c r="D458" s="1146" t="s">
        <v>1222</v>
      </c>
    </row>
    <row r="459" spans="3:9">
      <c r="C459" s="1142" t="s">
        <v>737</v>
      </c>
      <c r="D459" s="1146" t="s">
        <v>1223</v>
      </c>
    </row>
    <row r="460" spans="3:9">
      <c r="C460" s="1142" t="s">
        <v>737</v>
      </c>
      <c r="D460" s="1146" t="s">
        <v>1404</v>
      </c>
    </row>
    <row r="461" spans="3:9">
      <c r="C461" s="1142" t="s">
        <v>737</v>
      </c>
      <c r="D461" s="1146" t="s">
        <v>1049</v>
      </c>
    </row>
    <row r="462" spans="3:9">
      <c r="C462" s="1142" t="s">
        <v>737</v>
      </c>
      <c r="D462" s="1146" t="s">
        <v>1704</v>
      </c>
    </row>
    <row r="463" spans="3:9">
      <c r="C463" s="1142" t="s">
        <v>737</v>
      </c>
      <c r="D463" s="1146" t="s">
        <v>1475</v>
      </c>
    </row>
    <row r="464" spans="3:9">
      <c r="C464" s="1142" t="s">
        <v>737</v>
      </c>
      <c r="D464" s="1146" t="s">
        <v>1114</v>
      </c>
    </row>
    <row r="465" spans="3:4">
      <c r="C465" s="1142" t="s">
        <v>737</v>
      </c>
      <c r="D465" s="1146" t="s">
        <v>1163</v>
      </c>
    </row>
    <row r="466" spans="3:4">
      <c r="C466" s="1142" t="s">
        <v>737</v>
      </c>
      <c r="D466" s="1146" t="s">
        <v>1033</v>
      </c>
    </row>
    <row r="467" spans="3:4">
      <c r="C467" s="1142" t="s">
        <v>737</v>
      </c>
      <c r="D467" s="1146" t="s">
        <v>571</v>
      </c>
    </row>
    <row r="468" spans="3:4">
      <c r="C468" s="1142" t="s">
        <v>737</v>
      </c>
      <c r="D468" s="1146" t="s">
        <v>1705</v>
      </c>
    </row>
    <row r="469" spans="3:4">
      <c r="C469" s="1142" t="s">
        <v>737</v>
      </c>
      <c r="D469" s="1146" t="s">
        <v>1707</v>
      </c>
    </row>
    <row r="470" spans="3:4">
      <c r="C470" s="1142" t="s">
        <v>737</v>
      </c>
      <c r="D470" s="1146" t="s">
        <v>694</v>
      </c>
    </row>
    <row r="471" spans="3:4">
      <c r="C471" s="1142" t="s">
        <v>737</v>
      </c>
      <c r="D471" s="1146" t="s">
        <v>1708</v>
      </c>
    </row>
    <row r="472" spans="3:4">
      <c r="C472" s="1142" t="s">
        <v>737</v>
      </c>
      <c r="D472" s="1146" t="s">
        <v>1481</v>
      </c>
    </row>
    <row r="473" spans="3:4">
      <c r="C473" s="1142" t="s">
        <v>737</v>
      </c>
      <c r="D473" s="1146" t="s">
        <v>1710</v>
      </c>
    </row>
    <row r="474" spans="3:4">
      <c r="C474" s="1142" t="s">
        <v>737</v>
      </c>
      <c r="D474" s="1146" t="s">
        <v>1711</v>
      </c>
    </row>
    <row r="475" spans="3:4">
      <c r="C475" s="1142" t="s">
        <v>737</v>
      </c>
      <c r="D475" s="1146" t="s">
        <v>1712</v>
      </c>
    </row>
    <row r="476" spans="3:4">
      <c r="C476" s="1142" t="s">
        <v>737</v>
      </c>
      <c r="D476" s="1146" t="s">
        <v>1713</v>
      </c>
    </row>
    <row r="477" spans="3:4">
      <c r="C477" s="1142" t="s">
        <v>737</v>
      </c>
      <c r="D477" s="1146" t="s">
        <v>874</v>
      </c>
    </row>
    <row r="478" spans="3:4">
      <c r="C478" s="1142" t="s">
        <v>737</v>
      </c>
      <c r="D478" s="1146" t="s">
        <v>1474</v>
      </c>
    </row>
    <row r="479" spans="3:4">
      <c r="C479" s="1142" t="s">
        <v>737</v>
      </c>
      <c r="D479" s="1146" t="s">
        <v>1229</v>
      </c>
    </row>
    <row r="480" spans="3:4">
      <c r="C480" s="1142" t="s">
        <v>737</v>
      </c>
      <c r="D480" s="1146" t="s">
        <v>1714</v>
      </c>
    </row>
    <row r="481" spans="3:4">
      <c r="C481" s="1142" t="s">
        <v>737</v>
      </c>
      <c r="D481" s="1146" t="s">
        <v>1716</v>
      </c>
    </row>
    <row r="482" spans="3:4">
      <c r="C482" s="1142" t="s">
        <v>737</v>
      </c>
      <c r="D482" s="1146" t="s">
        <v>1718</v>
      </c>
    </row>
    <row r="483" spans="3:4">
      <c r="C483" s="1142" t="s">
        <v>737</v>
      </c>
      <c r="D483" s="1146" t="s">
        <v>1719</v>
      </c>
    </row>
    <row r="484" spans="3:4">
      <c r="C484" s="1142" t="s">
        <v>700</v>
      </c>
      <c r="D484" s="1146" t="s">
        <v>736</v>
      </c>
    </row>
    <row r="485" spans="3:4">
      <c r="C485" s="1142" t="s">
        <v>700</v>
      </c>
      <c r="D485" s="1146" t="s">
        <v>815</v>
      </c>
    </row>
    <row r="486" spans="3:4">
      <c r="C486" s="1142" t="s">
        <v>700</v>
      </c>
      <c r="D486" s="1146" t="s">
        <v>1451</v>
      </c>
    </row>
    <row r="487" spans="3:4">
      <c r="C487" s="1142" t="s">
        <v>700</v>
      </c>
      <c r="D487" s="1146" t="s">
        <v>1012</v>
      </c>
    </row>
    <row r="488" spans="3:4">
      <c r="C488" s="1142" t="s">
        <v>700</v>
      </c>
      <c r="D488" s="1146" t="s">
        <v>1286</v>
      </c>
    </row>
    <row r="489" spans="3:4">
      <c r="C489" s="1142" t="s">
        <v>700</v>
      </c>
      <c r="D489" s="1146" t="s">
        <v>1720</v>
      </c>
    </row>
    <row r="490" spans="3:4">
      <c r="C490" s="1142" t="s">
        <v>700</v>
      </c>
      <c r="D490" s="1146" t="s">
        <v>40</v>
      </c>
    </row>
    <row r="491" spans="3:4">
      <c r="C491" s="1142" t="s">
        <v>700</v>
      </c>
      <c r="D491" s="1146" t="s">
        <v>779</v>
      </c>
    </row>
    <row r="492" spans="3:4">
      <c r="C492" s="1142" t="s">
        <v>700</v>
      </c>
      <c r="D492" s="1146" t="s">
        <v>1721</v>
      </c>
    </row>
    <row r="493" spans="3:4">
      <c r="C493" s="1142" t="s">
        <v>700</v>
      </c>
      <c r="D493" s="1146" t="s">
        <v>1723</v>
      </c>
    </row>
    <row r="494" spans="3:4">
      <c r="C494" s="1142" t="s">
        <v>700</v>
      </c>
      <c r="D494" s="1146" t="s">
        <v>1672</v>
      </c>
    </row>
    <row r="495" spans="3:4">
      <c r="C495" s="1142" t="s">
        <v>700</v>
      </c>
      <c r="D495" s="1146" t="s">
        <v>1234</v>
      </c>
    </row>
    <row r="496" spans="3:4">
      <c r="C496" s="1142" t="s">
        <v>700</v>
      </c>
      <c r="D496" s="1146" t="s">
        <v>1261</v>
      </c>
    </row>
    <row r="497" spans="3:4">
      <c r="C497" s="1142" t="s">
        <v>700</v>
      </c>
      <c r="D497" s="1146" t="s">
        <v>1183</v>
      </c>
    </row>
    <row r="498" spans="3:4">
      <c r="C498" s="1142" t="s">
        <v>700</v>
      </c>
      <c r="D498" s="1146" t="s">
        <v>1725</v>
      </c>
    </row>
    <row r="499" spans="3:4">
      <c r="C499" s="1142" t="s">
        <v>700</v>
      </c>
      <c r="D499" s="1146" t="s">
        <v>746</v>
      </c>
    </row>
    <row r="500" spans="3:4">
      <c r="C500" s="1142" t="s">
        <v>700</v>
      </c>
      <c r="D500" s="1146" t="s">
        <v>1730</v>
      </c>
    </row>
    <row r="501" spans="3:4">
      <c r="C501" s="1142" t="s">
        <v>700</v>
      </c>
      <c r="D501" s="1146" t="s">
        <v>1731</v>
      </c>
    </row>
    <row r="502" spans="3:4">
      <c r="C502" s="1142" t="s">
        <v>700</v>
      </c>
      <c r="D502" s="1146" t="s">
        <v>607</v>
      </c>
    </row>
    <row r="503" spans="3:4">
      <c r="C503" s="1142" t="s">
        <v>700</v>
      </c>
      <c r="D503" s="1146" t="s">
        <v>1659</v>
      </c>
    </row>
    <row r="504" spans="3:4">
      <c r="C504" s="1142" t="s">
        <v>700</v>
      </c>
      <c r="D504" s="1146" t="s">
        <v>449</v>
      </c>
    </row>
    <row r="505" spans="3:4">
      <c r="C505" s="1142" t="s">
        <v>700</v>
      </c>
      <c r="D505" s="1146" t="s">
        <v>1460</v>
      </c>
    </row>
    <row r="506" spans="3:4">
      <c r="C506" s="1142" t="s">
        <v>700</v>
      </c>
      <c r="D506" s="1146" t="s">
        <v>1732</v>
      </c>
    </row>
    <row r="507" spans="3:4">
      <c r="C507" s="1142" t="s">
        <v>700</v>
      </c>
      <c r="D507" s="1146" t="s">
        <v>1734</v>
      </c>
    </row>
    <row r="508" spans="3:4">
      <c r="C508" s="1142" t="s">
        <v>700</v>
      </c>
      <c r="D508" s="1146" t="s">
        <v>433</v>
      </c>
    </row>
    <row r="509" spans="3:4">
      <c r="C509" s="1142" t="s">
        <v>700</v>
      </c>
      <c r="D509" s="1146" t="s">
        <v>1736</v>
      </c>
    </row>
    <row r="510" spans="3:4">
      <c r="C510" s="1142" t="s">
        <v>700</v>
      </c>
      <c r="D510" s="1146" t="s">
        <v>1377</v>
      </c>
    </row>
    <row r="511" spans="3:4">
      <c r="C511" s="1142" t="s">
        <v>700</v>
      </c>
      <c r="D511" s="1146" t="s">
        <v>1430</v>
      </c>
    </row>
    <row r="512" spans="3:4">
      <c r="C512" s="1142" t="s">
        <v>700</v>
      </c>
      <c r="D512" s="1146" t="s">
        <v>1116</v>
      </c>
    </row>
    <row r="513" spans="3:4">
      <c r="C513" s="1142" t="s">
        <v>700</v>
      </c>
      <c r="D513" s="1146" t="s">
        <v>1495</v>
      </c>
    </row>
    <row r="514" spans="3:4">
      <c r="C514" s="1142" t="s">
        <v>700</v>
      </c>
      <c r="D514" s="1146" t="s">
        <v>1511</v>
      </c>
    </row>
    <row r="515" spans="3:4">
      <c r="C515" s="1142" t="s">
        <v>700</v>
      </c>
      <c r="D515" s="1146" t="s">
        <v>1075</v>
      </c>
    </row>
    <row r="516" spans="3:4">
      <c r="C516" s="1142" t="s">
        <v>700</v>
      </c>
      <c r="D516" s="1146" t="s">
        <v>1323</v>
      </c>
    </row>
    <row r="517" spans="3:4">
      <c r="C517" s="1142" t="s">
        <v>700</v>
      </c>
      <c r="D517" s="1146" t="s">
        <v>1737</v>
      </c>
    </row>
    <row r="518" spans="3:4">
      <c r="C518" s="1142" t="s">
        <v>700</v>
      </c>
      <c r="D518" s="1146" t="s">
        <v>1740</v>
      </c>
    </row>
    <row r="519" spans="3:4">
      <c r="C519" s="1142" t="s">
        <v>841</v>
      </c>
      <c r="D519" s="1146" t="s">
        <v>686</v>
      </c>
    </row>
    <row r="520" spans="3:4">
      <c r="C520" s="1142" t="s">
        <v>841</v>
      </c>
      <c r="D520" s="1146" t="s">
        <v>207</v>
      </c>
    </row>
    <row r="521" spans="3:4">
      <c r="C521" s="1142" t="s">
        <v>841</v>
      </c>
      <c r="D521" s="1146" t="s">
        <v>800</v>
      </c>
    </row>
    <row r="522" spans="3:4">
      <c r="C522" s="1142" t="s">
        <v>841</v>
      </c>
      <c r="D522" s="1146" t="s">
        <v>1093</v>
      </c>
    </row>
    <row r="523" spans="3:4">
      <c r="C523" s="1142" t="s">
        <v>841</v>
      </c>
      <c r="D523" s="1146" t="s">
        <v>1233</v>
      </c>
    </row>
    <row r="524" spans="3:4">
      <c r="C524" s="1142" t="s">
        <v>841</v>
      </c>
      <c r="D524" s="1146" t="s">
        <v>1741</v>
      </c>
    </row>
    <row r="525" spans="3:4">
      <c r="C525" s="1142" t="s">
        <v>841</v>
      </c>
      <c r="D525" s="1146" t="s">
        <v>1235</v>
      </c>
    </row>
    <row r="526" spans="3:4">
      <c r="C526" s="1142" t="s">
        <v>841</v>
      </c>
      <c r="D526" s="1146" t="s">
        <v>1742</v>
      </c>
    </row>
    <row r="527" spans="3:4">
      <c r="C527" s="1142" t="s">
        <v>841</v>
      </c>
      <c r="D527" s="1146" t="s">
        <v>1238</v>
      </c>
    </row>
    <row r="528" spans="3:4">
      <c r="C528" s="1142" t="s">
        <v>841</v>
      </c>
      <c r="D528" s="1146" t="s">
        <v>273</v>
      </c>
    </row>
    <row r="529" spans="3:4">
      <c r="C529" s="1142" t="s">
        <v>841</v>
      </c>
      <c r="D529" s="1146" t="s">
        <v>1240</v>
      </c>
    </row>
    <row r="530" spans="3:4">
      <c r="C530" s="1142" t="s">
        <v>841</v>
      </c>
      <c r="D530" s="1146" t="s">
        <v>1006</v>
      </c>
    </row>
    <row r="531" spans="3:4">
      <c r="C531" s="1142" t="s">
        <v>841</v>
      </c>
      <c r="D531" s="1146" t="s">
        <v>1246</v>
      </c>
    </row>
    <row r="532" spans="3:4">
      <c r="C532" s="1142" t="s">
        <v>841</v>
      </c>
      <c r="D532" s="1146" t="s">
        <v>666</v>
      </c>
    </row>
    <row r="533" spans="3:4">
      <c r="C533" s="1142" t="s">
        <v>841</v>
      </c>
      <c r="D533" s="1146" t="s">
        <v>1251</v>
      </c>
    </row>
    <row r="534" spans="3:4">
      <c r="C534" s="1142" t="s">
        <v>841</v>
      </c>
      <c r="D534" s="1146" t="s">
        <v>26</v>
      </c>
    </row>
    <row r="535" spans="3:4">
      <c r="C535" s="1142" t="s">
        <v>841</v>
      </c>
      <c r="D535" s="1146" t="s">
        <v>886</v>
      </c>
    </row>
    <row r="536" spans="3:4">
      <c r="C536" s="1142" t="s">
        <v>841</v>
      </c>
      <c r="D536" s="1146" t="s">
        <v>1099</v>
      </c>
    </row>
    <row r="537" spans="3:4">
      <c r="C537" s="1142" t="s">
        <v>841</v>
      </c>
      <c r="D537" s="1146" t="s">
        <v>379</v>
      </c>
    </row>
    <row r="538" spans="3:4">
      <c r="C538" s="1142" t="s">
        <v>841</v>
      </c>
      <c r="D538" s="1146" t="s">
        <v>1255</v>
      </c>
    </row>
    <row r="539" spans="3:4">
      <c r="C539" s="1142" t="s">
        <v>841</v>
      </c>
      <c r="D539" s="1146" t="s">
        <v>1105</v>
      </c>
    </row>
    <row r="540" spans="3:4">
      <c r="C540" s="1142" t="s">
        <v>841</v>
      </c>
      <c r="D540" s="1146" t="s">
        <v>1256</v>
      </c>
    </row>
    <row r="541" spans="3:4">
      <c r="C541" s="1142" t="s">
        <v>841</v>
      </c>
      <c r="D541" s="1146" t="s">
        <v>765</v>
      </c>
    </row>
    <row r="542" spans="3:4">
      <c r="C542" s="1142" t="s">
        <v>841</v>
      </c>
      <c r="D542" s="1146" t="s">
        <v>1722</v>
      </c>
    </row>
    <row r="543" spans="3:4">
      <c r="C543" s="1142" t="s">
        <v>841</v>
      </c>
      <c r="D543" s="1146" t="s">
        <v>1743</v>
      </c>
    </row>
    <row r="544" spans="3:4">
      <c r="C544" s="1142" t="s">
        <v>841</v>
      </c>
      <c r="D544" s="1146" t="s">
        <v>1108</v>
      </c>
    </row>
    <row r="545" spans="3:4">
      <c r="C545" s="1142" t="s">
        <v>841</v>
      </c>
      <c r="D545" s="1146" t="s">
        <v>1260</v>
      </c>
    </row>
    <row r="546" spans="3:4">
      <c r="C546" s="1142" t="s">
        <v>841</v>
      </c>
      <c r="D546" s="1146" t="s">
        <v>1267</v>
      </c>
    </row>
    <row r="547" spans="3:4">
      <c r="C547" s="1142" t="s">
        <v>841</v>
      </c>
      <c r="D547" s="1146" t="s">
        <v>1272</v>
      </c>
    </row>
    <row r="548" spans="3:4">
      <c r="C548" s="1142" t="s">
        <v>841</v>
      </c>
      <c r="D548" s="1146" t="s">
        <v>453</v>
      </c>
    </row>
    <row r="549" spans="3:4">
      <c r="C549" s="1142" t="s">
        <v>841</v>
      </c>
      <c r="D549" s="1146" t="s">
        <v>1180</v>
      </c>
    </row>
    <row r="550" spans="3:4">
      <c r="C550" s="1142" t="s">
        <v>841</v>
      </c>
      <c r="D550" s="1146" t="s">
        <v>1276</v>
      </c>
    </row>
    <row r="551" spans="3:4">
      <c r="C551" s="1142" t="s">
        <v>841</v>
      </c>
      <c r="D551" s="1146" t="s">
        <v>378</v>
      </c>
    </row>
    <row r="552" spans="3:4">
      <c r="C552" s="1142" t="s">
        <v>841</v>
      </c>
      <c r="D552" s="1146" t="s">
        <v>1280</v>
      </c>
    </row>
    <row r="553" spans="3:4">
      <c r="C553" s="1142" t="s">
        <v>841</v>
      </c>
      <c r="D553" s="1146" t="s">
        <v>550</v>
      </c>
    </row>
    <row r="554" spans="3:4">
      <c r="C554" s="1142" t="s">
        <v>841</v>
      </c>
      <c r="D554" s="1146" t="s">
        <v>441</v>
      </c>
    </row>
    <row r="555" spans="3:4">
      <c r="C555" s="1142" t="s">
        <v>841</v>
      </c>
      <c r="D555" s="1146" t="s">
        <v>971</v>
      </c>
    </row>
    <row r="556" spans="3:4">
      <c r="C556" s="1142" t="s">
        <v>841</v>
      </c>
      <c r="D556" s="1146" t="s">
        <v>1196</v>
      </c>
    </row>
    <row r="557" spans="3:4">
      <c r="C557" s="1142" t="s">
        <v>841</v>
      </c>
      <c r="D557" s="1146" t="s">
        <v>3</v>
      </c>
    </row>
    <row r="558" spans="3:4">
      <c r="C558" s="1142" t="s">
        <v>841</v>
      </c>
      <c r="D558" s="1146" t="s">
        <v>1281</v>
      </c>
    </row>
    <row r="559" spans="3:4">
      <c r="C559" s="1142" t="s">
        <v>841</v>
      </c>
      <c r="D559" s="1146" t="s">
        <v>1037</v>
      </c>
    </row>
    <row r="560" spans="3:4">
      <c r="C560" s="1142" t="s">
        <v>841</v>
      </c>
      <c r="D560" s="1146" t="s">
        <v>871</v>
      </c>
    </row>
    <row r="561" spans="3:4">
      <c r="C561" s="1142" t="s">
        <v>841</v>
      </c>
      <c r="D561" s="1146" t="s">
        <v>303</v>
      </c>
    </row>
    <row r="562" spans="3:4">
      <c r="C562" s="1142" t="s">
        <v>841</v>
      </c>
      <c r="D562" s="1146" t="s">
        <v>1498</v>
      </c>
    </row>
    <row r="563" spans="3:4">
      <c r="C563" s="1142" t="s">
        <v>841</v>
      </c>
      <c r="D563" s="1146" t="s">
        <v>1500</v>
      </c>
    </row>
    <row r="564" spans="3:4">
      <c r="C564" s="1142" t="s">
        <v>841</v>
      </c>
      <c r="D564" s="1146" t="s">
        <v>1744</v>
      </c>
    </row>
    <row r="565" spans="3:4">
      <c r="C565" s="1142" t="s">
        <v>841</v>
      </c>
      <c r="D565" s="1146" t="s">
        <v>716</v>
      </c>
    </row>
    <row r="566" spans="3:4">
      <c r="C566" s="1142" t="s">
        <v>841</v>
      </c>
      <c r="D566" s="1146" t="s">
        <v>825</v>
      </c>
    </row>
    <row r="567" spans="3:4">
      <c r="C567" s="1142" t="s">
        <v>841</v>
      </c>
      <c r="D567" s="1146" t="s">
        <v>1396</v>
      </c>
    </row>
    <row r="568" spans="3:4">
      <c r="C568" s="1142" t="s">
        <v>841</v>
      </c>
      <c r="D568" s="1146" t="s">
        <v>1505</v>
      </c>
    </row>
    <row r="569" spans="3:4">
      <c r="C569" s="1142" t="s">
        <v>841</v>
      </c>
      <c r="D569" s="1146" t="s">
        <v>1745</v>
      </c>
    </row>
    <row r="570" spans="3:4">
      <c r="C570" s="1142" t="s">
        <v>841</v>
      </c>
      <c r="D570" s="1146" t="s">
        <v>310</v>
      </c>
    </row>
    <row r="571" spans="3:4">
      <c r="C571" s="1142" t="s">
        <v>841</v>
      </c>
      <c r="D571" s="1146" t="s">
        <v>1092</v>
      </c>
    </row>
    <row r="572" spans="3:4">
      <c r="C572" s="1142" t="s">
        <v>841</v>
      </c>
      <c r="D572" s="1146" t="s">
        <v>1747</v>
      </c>
    </row>
    <row r="573" spans="3:4">
      <c r="C573" s="1142" t="s">
        <v>841</v>
      </c>
      <c r="D573" s="1146" t="s">
        <v>1748</v>
      </c>
    </row>
    <row r="574" spans="3:4">
      <c r="C574" s="1142" t="s">
        <v>841</v>
      </c>
      <c r="D574" s="1146" t="s">
        <v>1750</v>
      </c>
    </row>
    <row r="575" spans="3:4">
      <c r="C575" s="1142" t="s">
        <v>841</v>
      </c>
      <c r="D575" s="1146" t="s">
        <v>1468</v>
      </c>
    </row>
    <row r="576" spans="3:4">
      <c r="C576" s="1142" t="s">
        <v>841</v>
      </c>
      <c r="D576" s="1146" t="s">
        <v>1640</v>
      </c>
    </row>
    <row r="577" spans="3:4">
      <c r="C577" s="1142" t="s">
        <v>841</v>
      </c>
      <c r="D577" s="1146" t="s">
        <v>1752</v>
      </c>
    </row>
    <row r="578" spans="3:4">
      <c r="C578" s="1142" t="s">
        <v>841</v>
      </c>
      <c r="D578" s="1146" t="s">
        <v>1507</v>
      </c>
    </row>
    <row r="579" spans="3:4">
      <c r="C579" s="1142" t="s">
        <v>841</v>
      </c>
      <c r="D579" s="1146" t="s">
        <v>900</v>
      </c>
    </row>
    <row r="580" spans="3:4">
      <c r="C580" s="1142" t="s">
        <v>841</v>
      </c>
      <c r="D580" s="1146" t="s">
        <v>1285</v>
      </c>
    </row>
    <row r="581" spans="3:4">
      <c r="C581" s="1142" t="s">
        <v>841</v>
      </c>
      <c r="D581" s="1146" t="s">
        <v>1287</v>
      </c>
    </row>
    <row r="582" spans="3:4">
      <c r="C582" s="1142" t="s">
        <v>812</v>
      </c>
      <c r="D582" s="1146" t="s">
        <v>388</v>
      </c>
    </row>
    <row r="583" spans="3:4">
      <c r="C583" s="1142" t="s">
        <v>812</v>
      </c>
      <c r="D583" s="1146" t="s">
        <v>1754</v>
      </c>
    </row>
    <row r="584" spans="3:4">
      <c r="C584" s="1142" t="s">
        <v>812</v>
      </c>
      <c r="D584" s="1146" t="s">
        <v>1111</v>
      </c>
    </row>
    <row r="585" spans="3:4">
      <c r="C585" s="1142" t="s">
        <v>812</v>
      </c>
      <c r="D585" s="1146" t="s">
        <v>1020</v>
      </c>
    </row>
    <row r="586" spans="3:4">
      <c r="C586" s="1142" t="s">
        <v>812</v>
      </c>
      <c r="D586" s="1146" t="s">
        <v>1025</v>
      </c>
    </row>
    <row r="587" spans="3:4">
      <c r="C587" s="1142" t="s">
        <v>812</v>
      </c>
      <c r="D587" s="1146" t="s">
        <v>1289</v>
      </c>
    </row>
    <row r="588" spans="3:4">
      <c r="C588" s="1142" t="s">
        <v>812</v>
      </c>
      <c r="D588" s="1146" t="s">
        <v>193</v>
      </c>
    </row>
    <row r="589" spans="3:4">
      <c r="C589" s="1142" t="s">
        <v>812</v>
      </c>
      <c r="D589" s="1146" t="s">
        <v>1293</v>
      </c>
    </row>
    <row r="590" spans="3:4">
      <c r="C590" s="1142" t="s">
        <v>812</v>
      </c>
      <c r="D590" s="1146" t="s">
        <v>1294</v>
      </c>
    </row>
    <row r="591" spans="3:4">
      <c r="C591" s="1142" t="s">
        <v>812</v>
      </c>
      <c r="D591" s="1146" t="s">
        <v>620</v>
      </c>
    </row>
    <row r="592" spans="3:4">
      <c r="C592" s="1142" t="s">
        <v>812</v>
      </c>
      <c r="D592" s="1146" t="s">
        <v>1117</v>
      </c>
    </row>
    <row r="593" spans="3:4">
      <c r="C593" s="1142" t="s">
        <v>812</v>
      </c>
      <c r="D593" s="1146" t="s">
        <v>1514</v>
      </c>
    </row>
    <row r="594" spans="3:4">
      <c r="C594" s="1142" t="s">
        <v>812</v>
      </c>
      <c r="D594" s="1146" t="s">
        <v>1359</v>
      </c>
    </row>
    <row r="595" spans="3:4">
      <c r="C595" s="1142" t="s">
        <v>812</v>
      </c>
      <c r="D595" s="1146" t="s">
        <v>648</v>
      </c>
    </row>
    <row r="596" spans="3:4">
      <c r="C596" s="1142" t="s">
        <v>812</v>
      </c>
      <c r="D596" s="1146" t="s">
        <v>893</v>
      </c>
    </row>
    <row r="597" spans="3:4">
      <c r="C597" s="1142" t="s">
        <v>812</v>
      </c>
      <c r="D597" s="1146" t="s">
        <v>1756</v>
      </c>
    </row>
    <row r="598" spans="3:4">
      <c r="C598" s="1142" t="s">
        <v>812</v>
      </c>
      <c r="D598" s="1146" t="s">
        <v>393</v>
      </c>
    </row>
    <row r="599" spans="3:4">
      <c r="C599" s="1142" t="s">
        <v>812</v>
      </c>
      <c r="D599" s="1146" t="s">
        <v>1302</v>
      </c>
    </row>
    <row r="600" spans="3:4">
      <c r="C600" s="1142" t="s">
        <v>812</v>
      </c>
      <c r="D600" s="1146" t="s">
        <v>152</v>
      </c>
    </row>
    <row r="601" spans="3:4">
      <c r="C601" s="1142" t="s">
        <v>812</v>
      </c>
      <c r="D601" s="1146" t="s">
        <v>760</v>
      </c>
    </row>
    <row r="602" spans="3:4">
      <c r="C602" s="1142" t="s">
        <v>812</v>
      </c>
      <c r="D602" s="1146" t="s">
        <v>151</v>
      </c>
    </row>
    <row r="603" spans="3:4">
      <c r="C603" s="1142" t="s">
        <v>812</v>
      </c>
      <c r="D603" s="1146" t="s">
        <v>1305</v>
      </c>
    </row>
    <row r="604" spans="3:4">
      <c r="C604" s="1142" t="s">
        <v>812</v>
      </c>
      <c r="D604" s="1146" t="s">
        <v>1517</v>
      </c>
    </row>
    <row r="605" spans="3:4">
      <c r="C605" s="1142" t="s">
        <v>812</v>
      </c>
      <c r="D605" s="1146" t="s">
        <v>1091</v>
      </c>
    </row>
    <row r="606" spans="3:4">
      <c r="C606" s="1142" t="s">
        <v>812</v>
      </c>
      <c r="D606" s="1146" t="s">
        <v>980</v>
      </c>
    </row>
    <row r="607" spans="3:4">
      <c r="C607" s="1142" t="s">
        <v>812</v>
      </c>
      <c r="D607" s="1146" t="s">
        <v>128</v>
      </c>
    </row>
    <row r="608" spans="3:4">
      <c r="C608" s="1142" t="s">
        <v>812</v>
      </c>
      <c r="D608" s="1146" t="s">
        <v>166</v>
      </c>
    </row>
    <row r="609" spans="3:4">
      <c r="C609" s="1142" t="s">
        <v>812</v>
      </c>
      <c r="D609" s="1146" t="s">
        <v>1436</v>
      </c>
    </row>
    <row r="610" spans="3:4">
      <c r="C610" s="1142" t="s">
        <v>812</v>
      </c>
      <c r="D610" s="1146" t="s">
        <v>404</v>
      </c>
    </row>
    <row r="611" spans="3:4">
      <c r="C611" s="1142" t="s">
        <v>812</v>
      </c>
      <c r="D611" s="1146" t="s">
        <v>1307</v>
      </c>
    </row>
    <row r="612" spans="3:4">
      <c r="C612" s="1142" t="s">
        <v>812</v>
      </c>
      <c r="D612" s="1146" t="s">
        <v>1757</v>
      </c>
    </row>
    <row r="613" spans="3:4">
      <c r="C613" s="1142" t="s">
        <v>812</v>
      </c>
      <c r="D613" s="1146" t="s">
        <v>600</v>
      </c>
    </row>
    <row r="614" spans="3:4">
      <c r="C614" s="1142" t="s">
        <v>812</v>
      </c>
      <c r="D614" s="1146" t="s">
        <v>1759</v>
      </c>
    </row>
    <row r="615" spans="3:4">
      <c r="C615" s="1142" t="s">
        <v>812</v>
      </c>
      <c r="D615" s="1146" t="s">
        <v>638</v>
      </c>
    </row>
    <row r="616" spans="3:4">
      <c r="C616" s="1142" t="s">
        <v>812</v>
      </c>
      <c r="D616" s="1146" t="s">
        <v>265</v>
      </c>
    </row>
    <row r="617" spans="3:4">
      <c r="C617" s="1142" t="s">
        <v>812</v>
      </c>
      <c r="D617" s="1146" t="s">
        <v>1760</v>
      </c>
    </row>
    <row r="618" spans="3:4">
      <c r="C618" s="1142" t="s">
        <v>812</v>
      </c>
      <c r="D618" s="1146" t="s">
        <v>1523</v>
      </c>
    </row>
    <row r="619" spans="3:4">
      <c r="C619" s="1142" t="s">
        <v>812</v>
      </c>
      <c r="D619" s="1146" t="s">
        <v>1003</v>
      </c>
    </row>
    <row r="620" spans="3:4">
      <c r="C620" s="1142" t="s">
        <v>812</v>
      </c>
      <c r="D620" s="1146" t="s">
        <v>1131</v>
      </c>
    </row>
    <row r="621" spans="3:4">
      <c r="C621" s="1142" t="s">
        <v>812</v>
      </c>
      <c r="D621" s="1146" t="s">
        <v>1761</v>
      </c>
    </row>
    <row r="622" spans="3:4">
      <c r="C622" s="1142" t="s">
        <v>812</v>
      </c>
      <c r="D622" s="1146" t="s">
        <v>1764</v>
      </c>
    </row>
    <row r="623" spans="3:4">
      <c r="C623" s="1142" t="s">
        <v>812</v>
      </c>
      <c r="D623" s="1146" t="s">
        <v>1123</v>
      </c>
    </row>
    <row r="624" spans="3:4">
      <c r="C624" s="1142" t="s">
        <v>812</v>
      </c>
      <c r="D624" s="1146" t="s">
        <v>1765</v>
      </c>
    </row>
    <row r="625" spans="3:4">
      <c r="C625" s="1142" t="s">
        <v>812</v>
      </c>
      <c r="D625" s="1146" t="s">
        <v>1766</v>
      </c>
    </row>
    <row r="626" spans="3:4">
      <c r="C626" s="1142" t="s">
        <v>812</v>
      </c>
      <c r="D626" s="1146" t="s">
        <v>1767</v>
      </c>
    </row>
    <row r="627" spans="3:4">
      <c r="C627" s="1142" t="s">
        <v>812</v>
      </c>
      <c r="D627" s="1146" t="s">
        <v>1768</v>
      </c>
    </row>
    <row r="628" spans="3:4">
      <c r="C628" s="1142" t="s">
        <v>812</v>
      </c>
      <c r="D628" s="1146" t="s">
        <v>1769</v>
      </c>
    </row>
    <row r="629" spans="3:4">
      <c r="C629" s="1142" t="s">
        <v>812</v>
      </c>
      <c r="D629" s="1146" t="s">
        <v>1770</v>
      </c>
    </row>
    <row r="630" spans="3:4">
      <c r="C630" s="1142" t="s">
        <v>812</v>
      </c>
      <c r="D630" s="1146" t="s">
        <v>1771</v>
      </c>
    </row>
    <row r="631" spans="3:4">
      <c r="C631" s="1142" t="s">
        <v>812</v>
      </c>
      <c r="D631" s="1146" t="s">
        <v>1527</v>
      </c>
    </row>
    <row r="632" spans="3:4">
      <c r="C632" s="1142" t="s">
        <v>812</v>
      </c>
      <c r="D632" s="1146" t="s">
        <v>691</v>
      </c>
    </row>
    <row r="633" spans="3:4">
      <c r="C633" s="1142" t="s">
        <v>812</v>
      </c>
      <c r="D633" s="1146" t="s">
        <v>316</v>
      </c>
    </row>
    <row r="634" spans="3:4">
      <c r="C634" s="1142" t="s">
        <v>812</v>
      </c>
      <c r="D634" s="1146" t="s">
        <v>1216</v>
      </c>
    </row>
    <row r="635" spans="3:4">
      <c r="C635" s="1142" t="s">
        <v>812</v>
      </c>
      <c r="D635" s="1146" t="s">
        <v>1772</v>
      </c>
    </row>
    <row r="636" spans="3:4">
      <c r="C636" s="1142" t="s">
        <v>8</v>
      </c>
      <c r="D636" s="1146" t="s">
        <v>31</v>
      </c>
    </row>
    <row r="637" spans="3:4">
      <c r="C637" s="1142" t="s">
        <v>8</v>
      </c>
      <c r="D637" s="1146" t="s">
        <v>505</v>
      </c>
    </row>
    <row r="638" spans="3:4">
      <c r="C638" s="1142" t="s">
        <v>8</v>
      </c>
      <c r="D638" s="1146" t="s">
        <v>1773</v>
      </c>
    </row>
    <row r="639" spans="3:4">
      <c r="C639" s="1142" t="s">
        <v>8</v>
      </c>
      <c r="D639" s="1146" t="s">
        <v>1775</v>
      </c>
    </row>
    <row r="640" spans="3:4">
      <c r="C640" s="1142" t="s">
        <v>8</v>
      </c>
      <c r="D640" s="1146" t="s">
        <v>924</v>
      </c>
    </row>
    <row r="641" spans="3:4">
      <c r="C641" s="1142" t="s">
        <v>8</v>
      </c>
      <c r="D641" s="1146" t="s">
        <v>832</v>
      </c>
    </row>
    <row r="642" spans="3:4">
      <c r="C642" s="1142" t="s">
        <v>8</v>
      </c>
      <c r="D642" s="1146" t="s">
        <v>394</v>
      </c>
    </row>
    <row r="643" spans="3:4">
      <c r="C643" s="1142" t="s">
        <v>8</v>
      </c>
      <c r="D643" s="1146" t="s">
        <v>21</v>
      </c>
    </row>
    <row r="644" spans="3:4">
      <c r="C644" s="1142" t="s">
        <v>8</v>
      </c>
      <c r="D644" s="1146" t="s">
        <v>1776</v>
      </c>
    </row>
    <row r="645" spans="3:4">
      <c r="C645" s="1142" t="s">
        <v>8</v>
      </c>
      <c r="D645" s="1146" t="s">
        <v>1777</v>
      </c>
    </row>
    <row r="646" spans="3:4">
      <c r="C646" s="1142" t="s">
        <v>8</v>
      </c>
      <c r="D646" s="1146" t="s">
        <v>1780</v>
      </c>
    </row>
    <row r="647" spans="3:4">
      <c r="C647" s="1142" t="s">
        <v>8</v>
      </c>
      <c r="D647" s="1146" t="s">
        <v>1781</v>
      </c>
    </row>
    <row r="648" spans="3:4">
      <c r="C648" s="1142" t="s">
        <v>8</v>
      </c>
      <c r="D648" s="1146" t="s">
        <v>1782</v>
      </c>
    </row>
    <row r="649" spans="3:4">
      <c r="C649" s="1142" t="s">
        <v>8</v>
      </c>
      <c r="D649" s="1146" t="s">
        <v>1783</v>
      </c>
    </row>
    <row r="650" spans="3:4">
      <c r="C650" s="1142" t="s">
        <v>8</v>
      </c>
      <c r="D650" s="1146" t="s">
        <v>1784</v>
      </c>
    </row>
    <row r="651" spans="3:4">
      <c r="C651" s="1142" t="s">
        <v>8</v>
      </c>
      <c r="D651" s="1146" t="s">
        <v>1785</v>
      </c>
    </row>
    <row r="652" spans="3:4">
      <c r="C652" s="1142" t="s">
        <v>8</v>
      </c>
      <c r="D652" s="1146" t="s">
        <v>1621</v>
      </c>
    </row>
    <row r="653" spans="3:4">
      <c r="C653" s="1142" t="s">
        <v>8</v>
      </c>
      <c r="D653" s="1146" t="s">
        <v>12</v>
      </c>
    </row>
    <row r="654" spans="3:4">
      <c r="C654" s="1142" t="s">
        <v>8</v>
      </c>
      <c r="D654" s="1146" t="s">
        <v>1786</v>
      </c>
    </row>
    <row r="655" spans="3:4">
      <c r="C655" s="1142" t="s">
        <v>8</v>
      </c>
      <c r="D655" s="1146" t="s">
        <v>1787</v>
      </c>
    </row>
    <row r="656" spans="3:4">
      <c r="C656" s="1142" t="s">
        <v>8</v>
      </c>
      <c r="D656" s="1146" t="s">
        <v>1788</v>
      </c>
    </row>
    <row r="657" spans="3:4">
      <c r="C657" s="1142" t="s">
        <v>8</v>
      </c>
      <c r="D657" s="1146" t="s">
        <v>84</v>
      </c>
    </row>
    <row r="658" spans="3:4">
      <c r="C658" s="1142" t="s">
        <v>8</v>
      </c>
      <c r="D658" s="1146" t="s">
        <v>1547</v>
      </c>
    </row>
    <row r="659" spans="3:4">
      <c r="C659" s="1142" t="s">
        <v>8</v>
      </c>
      <c r="D659" s="1146" t="s">
        <v>622</v>
      </c>
    </row>
    <row r="660" spans="3:4">
      <c r="C660" s="1142" t="s">
        <v>8</v>
      </c>
      <c r="D660" s="1146" t="s">
        <v>609</v>
      </c>
    </row>
    <row r="661" spans="3:4">
      <c r="C661" s="1142" t="s">
        <v>8</v>
      </c>
      <c r="D661" s="1146" t="s">
        <v>985</v>
      </c>
    </row>
    <row r="662" spans="3:4">
      <c r="C662" s="1142" t="s">
        <v>8</v>
      </c>
      <c r="D662" s="1146" t="s">
        <v>991</v>
      </c>
    </row>
    <row r="663" spans="3:4">
      <c r="C663" s="1142" t="s">
        <v>8</v>
      </c>
      <c r="D663" s="1146" t="s">
        <v>112</v>
      </c>
    </row>
    <row r="664" spans="3:4">
      <c r="C664" s="1142" t="s">
        <v>8</v>
      </c>
      <c r="D664" s="1146" t="s">
        <v>901</v>
      </c>
    </row>
    <row r="665" spans="3:4">
      <c r="C665" s="1142" t="s">
        <v>8</v>
      </c>
      <c r="D665" s="1146" t="s">
        <v>1045</v>
      </c>
    </row>
    <row r="666" spans="3:4">
      <c r="C666" s="1142" t="s">
        <v>8</v>
      </c>
      <c r="D666" s="1146" t="s">
        <v>910</v>
      </c>
    </row>
    <row r="667" spans="3:4">
      <c r="C667" s="1142" t="s">
        <v>8</v>
      </c>
      <c r="D667" s="1146" t="s">
        <v>1789</v>
      </c>
    </row>
    <row r="668" spans="3:4">
      <c r="C668" s="1142" t="s">
        <v>8</v>
      </c>
      <c r="D668" s="1146" t="s">
        <v>613</v>
      </c>
    </row>
    <row r="669" spans="3:4">
      <c r="C669" s="1142" t="s">
        <v>8</v>
      </c>
      <c r="D669" s="1146" t="s">
        <v>494</v>
      </c>
    </row>
    <row r="670" spans="3:4">
      <c r="C670" s="1142" t="s">
        <v>8</v>
      </c>
      <c r="D670" s="1146" t="s">
        <v>635</v>
      </c>
    </row>
    <row r="671" spans="3:4">
      <c r="C671" s="1142" t="s">
        <v>8</v>
      </c>
      <c r="D671" s="1146" t="s">
        <v>1133</v>
      </c>
    </row>
    <row r="672" spans="3:4">
      <c r="C672" s="1142" t="s">
        <v>8</v>
      </c>
      <c r="D672" s="1146" t="s">
        <v>282</v>
      </c>
    </row>
    <row r="673" spans="3:4">
      <c r="C673" s="1142" t="s">
        <v>8</v>
      </c>
      <c r="D673" s="1146" t="s">
        <v>1008</v>
      </c>
    </row>
    <row r="674" spans="3:4">
      <c r="C674" s="1142" t="s">
        <v>8</v>
      </c>
      <c r="D674" s="1146" t="s">
        <v>1790</v>
      </c>
    </row>
    <row r="675" spans="3:4">
      <c r="C675" s="1142" t="s">
        <v>8</v>
      </c>
      <c r="D675" s="1146" t="s">
        <v>1755</v>
      </c>
    </row>
    <row r="676" spans="3:4">
      <c r="C676" s="1142" t="s">
        <v>8</v>
      </c>
      <c r="D676" s="1146" t="s">
        <v>57</v>
      </c>
    </row>
    <row r="677" spans="3:4">
      <c r="C677" s="1142" t="s">
        <v>8</v>
      </c>
      <c r="D677" s="1146" t="s">
        <v>252</v>
      </c>
    </row>
    <row r="678" spans="3:4">
      <c r="C678" s="1142" t="s">
        <v>8</v>
      </c>
      <c r="D678" s="1146" t="s">
        <v>1010</v>
      </c>
    </row>
    <row r="679" spans="3:4">
      <c r="C679" s="1142" t="s">
        <v>8</v>
      </c>
      <c r="D679" s="1146" t="s">
        <v>1313</v>
      </c>
    </row>
    <row r="680" spans="3:4">
      <c r="C680" s="1142" t="s">
        <v>8</v>
      </c>
      <c r="D680" s="1146" t="s">
        <v>1543</v>
      </c>
    </row>
    <row r="681" spans="3:4">
      <c r="C681" s="1142" t="s">
        <v>8</v>
      </c>
      <c r="D681" s="1146" t="s">
        <v>792</v>
      </c>
    </row>
    <row r="682" spans="3:4">
      <c r="C682" s="1142" t="s">
        <v>8</v>
      </c>
      <c r="D682" s="1146" t="s">
        <v>547</v>
      </c>
    </row>
    <row r="683" spans="3:4">
      <c r="C683" s="1142" t="s">
        <v>8</v>
      </c>
      <c r="D683" s="1146" t="s">
        <v>968</v>
      </c>
    </row>
    <row r="684" spans="3:4">
      <c r="C684" s="1142" t="s">
        <v>8</v>
      </c>
      <c r="D684" s="1146" t="s">
        <v>1014</v>
      </c>
    </row>
    <row r="685" spans="3:4">
      <c r="C685" s="1142" t="s">
        <v>8</v>
      </c>
      <c r="D685" s="1146" t="s">
        <v>1791</v>
      </c>
    </row>
    <row r="686" spans="3:4">
      <c r="C686" s="1142" t="s">
        <v>8</v>
      </c>
      <c r="D686" s="1146" t="s">
        <v>342</v>
      </c>
    </row>
    <row r="687" spans="3:4">
      <c r="C687" s="1142" t="s">
        <v>8</v>
      </c>
      <c r="D687" s="1146" t="s">
        <v>351</v>
      </c>
    </row>
    <row r="688" spans="3:4">
      <c r="C688" s="1142" t="s">
        <v>8</v>
      </c>
      <c r="D688" s="1146" t="s">
        <v>1318</v>
      </c>
    </row>
    <row r="689" spans="3:4">
      <c r="C689" s="1142" t="s">
        <v>8</v>
      </c>
      <c r="D689" s="1146" t="s">
        <v>1176</v>
      </c>
    </row>
    <row r="690" spans="3:4">
      <c r="C690" s="1142" t="s">
        <v>8</v>
      </c>
      <c r="D690" s="1146" t="s">
        <v>1792</v>
      </c>
    </row>
    <row r="691" spans="3:4">
      <c r="C691" s="1142" t="s">
        <v>8</v>
      </c>
      <c r="D691" s="1146" t="s">
        <v>1751</v>
      </c>
    </row>
    <row r="692" spans="3:4">
      <c r="C692" s="1142" t="s">
        <v>8</v>
      </c>
      <c r="D692" s="1146" t="s">
        <v>1375</v>
      </c>
    </row>
    <row r="693" spans="3:4">
      <c r="C693" s="1142" t="s">
        <v>8</v>
      </c>
      <c r="D693" s="1146" t="s">
        <v>1151</v>
      </c>
    </row>
    <row r="694" spans="3:4">
      <c r="C694" s="1142" t="s">
        <v>8</v>
      </c>
      <c r="D694" s="1146" t="s">
        <v>1795</v>
      </c>
    </row>
    <row r="695" spans="3:4">
      <c r="C695" s="1142" t="s">
        <v>8</v>
      </c>
      <c r="D695" s="1146" t="s">
        <v>1796</v>
      </c>
    </row>
    <row r="696" spans="3:4">
      <c r="C696" s="1142" t="s">
        <v>8</v>
      </c>
      <c r="D696" s="1146" t="s">
        <v>1157</v>
      </c>
    </row>
    <row r="697" spans="3:4">
      <c r="C697" s="1142" t="s">
        <v>8</v>
      </c>
      <c r="D697" s="1146" t="s">
        <v>1589</v>
      </c>
    </row>
    <row r="698" spans="3:4">
      <c r="C698" s="1142" t="s">
        <v>905</v>
      </c>
      <c r="D698" s="1146" t="s">
        <v>1104</v>
      </c>
    </row>
    <row r="699" spans="3:4">
      <c r="C699" s="1142" t="s">
        <v>905</v>
      </c>
      <c r="D699" s="1146" t="s">
        <v>1210</v>
      </c>
    </row>
    <row r="700" spans="3:4">
      <c r="C700" s="1142" t="s">
        <v>905</v>
      </c>
      <c r="D700" s="1146" t="s">
        <v>773</v>
      </c>
    </row>
    <row r="701" spans="3:4">
      <c r="C701" s="1142" t="s">
        <v>905</v>
      </c>
      <c r="D701" s="1146" t="s">
        <v>723</v>
      </c>
    </row>
    <row r="702" spans="3:4">
      <c r="C702" s="1142" t="s">
        <v>905</v>
      </c>
      <c r="D702" s="1146" t="s">
        <v>866</v>
      </c>
    </row>
    <row r="703" spans="3:4">
      <c r="C703" s="1142" t="s">
        <v>905</v>
      </c>
      <c r="D703" s="1146" t="s">
        <v>942</v>
      </c>
    </row>
    <row r="704" spans="3:4">
      <c r="C704" s="1142" t="s">
        <v>905</v>
      </c>
      <c r="D704" s="1146" t="s">
        <v>822</v>
      </c>
    </row>
    <row r="705" spans="3:4">
      <c r="C705" s="1142" t="s">
        <v>905</v>
      </c>
      <c r="D705" s="1146" t="s">
        <v>1065</v>
      </c>
    </row>
    <row r="706" spans="3:4">
      <c r="C706" s="1142" t="s">
        <v>905</v>
      </c>
      <c r="D706" s="1146" t="s">
        <v>914</v>
      </c>
    </row>
    <row r="707" spans="3:4">
      <c r="C707" s="1142" t="s">
        <v>905</v>
      </c>
      <c r="D707" s="1146" t="s">
        <v>293</v>
      </c>
    </row>
    <row r="708" spans="3:4">
      <c r="C708" s="1142" t="s">
        <v>905</v>
      </c>
      <c r="D708" s="1146" t="s">
        <v>277</v>
      </c>
    </row>
    <row r="709" spans="3:4">
      <c r="C709" s="1142" t="s">
        <v>905</v>
      </c>
      <c r="D709" s="1146" t="s">
        <v>1319</v>
      </c>
    </row>
    <row r="710" spans="3:4">
      <c r="C710" s="1142" t="s">
        <v>905</v>
      </c>
      <c r="D710" s="1146" t="s">
        <v>1021</v>
      </c>
    </row>
    <row r="711" spans="3:4">
      <c r="C711" s="1142" t="s">
        <v>905</v>
      </c>
      <c r="D711" s="1146" t="s">
        <v>108</v>
      </c>
    </row>
    <row r="712" spans="3:4">
      <c r="C712" s="1142" t="s">
        <v>905</v>
      </c>
      <c r="D712" s="1146" t="s">
        <v>1150</v>
      </c>
    </row>
    <row r="713" spans="3:4">
      <c r="C713" s="1142" t="s">
        <v>905</v>
      </c>
      <c r="D713" s="1146" t="s">
        <v>1550</v>
      </c>
    </row>
    <row r="714" spans="3:4">
      <c r="C714" s="1142" t="s">
        <v>905</v>
      </c>
      <c r="D714" s="1146" t="s">
        <v>387</v>
      </c>
    </row>
    <row r="715" spans="3:4">
      <c r="C715" s="1142" t="s">
        <v>905</v>
      </c>
      <c r="D715" s="1146" t="s">
        <v>1797</v>
      </c>
    </row>
    <row r="716" spans="3:4">
      <c r="C716" s="1142" t="s">
        <v>905</v>
      </c>
      <c r="D716" s="1146" t="s">
        <v>1158</v>
      </c>
    </row>
    <row r="717" spans="3:4">
      <c r="C717" s="1142" t="s">
        <v>905</v>
      </c>
      <c r="D717" s="1146" t="s">
        <v>332</v>
      </c>
    </row>
    <row r="718" spans="3:4">
      <c r="C718" s="1142" t="s">
        <v>905</v>
      </c>
      <c r="D718" s="1146" t="s">
        <v>1164</v>
      </c>
    </row>
    <row r="719" spans="3:4">
      <c r="C719" s="1142" t="s">
        <v>905</v>
      </c>
      <c r="D719" s="1146" t="s">
        <v>1321</v>
      </c>
    </row>
    <row r="720" spans="3:4">
      <c r="C720" s="1142" t="s">
        <v>905</v>
      </c>
      <c r="D720" s="1146" t="s">
        <v>1296</v>
      </c>
    </row>
    <row r="721" spans="3:4">
      <c r="C721" s="1142" t="s">
        <v>905</v>
      </c>
      <c r="D721" s="1146" t="s">
        <v>1799</v>
      </c>
    </row>
    <row r="722" spans="3:4">
      <c r="C722" s="1142" t="s">
        <v>905</v>
      </c>
      <c r="D722" s="1146" t="s">
        <v>1800</v>
      </c>
    </row>
    <row r="723" spans="3:4">
      <c r="C723" s="1142" t="s">
        <v>905</v>
      </c>
      <c r="D723" s="1146" t="s">
        <v>1802</v>
      </c>
    </row>
    <row r="724" spans="3:4">
      <c r="C724" s="1142" t="s">
        <v>905</v>
      </c>
      <c r="D724" s="1146" t="s">
        <v>1803</v>
      </c>
    </row>
    <row r="725" spans="3:4">
      <c r="C725" s="1142" t="s">
        <v>905</v>
      </c>
      <c r="D725" s="1146" t="s">
        <v>245</v>
      </c>
    </row>
    <row r="726" spans="3:4">
      <c r="C726" s="1142" t="s">
        <v>905</v>
      </c>
      <c r="D726" s="1146" t="s">
        <v>920</v>
      </c>
    </row>
    <row r="727" spans="3:4">
      <c r="C727" s="1142" t="s">
        <v>905</v>
      </c>
      <c r="D727" s="1146" t="s">
        <v>1804</v>
      </c>
    </row>
    <row r="728" spans="3:4">
      <c r="C728" s="1142" t="s">
        <v>905</v>
      </c>
      <c r="D728" s="1146" t="s">
        <v>1808</v>
      </c>
    </row>
    <row r="729" spans="3:4">
      <c r="C729" s="1142" t="s">
        <v>905</v>
      </c>
      <c r="D729" s="1146" t="s">
        <v>240</v>
      </c>
    </row>
    <row r="730" spans="3:4">
      <c r="C730" s="1142" t="s">
        <v>905</v>
      </c>
      <c r="D730" s="1146" t="s">
        <v>1326</v>
      </c>
    </row>
    <row r="731" spans="3:4">
      <c r="C731" s="1142" t="s">
        <v>585</v>
      </c>
      <c r="D731" s="1146" t="s">
        <v>1534</v>
      </c>
    </row>
    <row r="732" spans="3:4">
      <c r="C732" s="1142" t="s">
        <v>585</v>
      </c>
      <c r="D732" s="1146" t="s">
        <v>881</v>
      </c>
    </row>
    <row r="733" spans="3:4">
      <c r="C733" s="1142" t="s">
        <v>585</v>
      </c>
      <c r="D733" s="1146" t="s">
        <v>1809</v>
      </c>
    </row>
    <row r="734" spans="3:4">
      <c r="C734" s="1142" t="s">
        <v>585</v>
      </c>
      <c r="D734" s="1146" t="s">
        <v>551</v>
      </c>
    </row>
    <row r="735" spans="3:4">
      <c r="C735" s="1142" t="s">
        <v>585</v>
      </c>
      <c r="D735" s="1146" t="s">
        <v>1202</v>
      </c>
    </row>
    <row r="736" spans="3:4">
      <c r="C736" s="1142" t="s">
        <v>585</v>
      </c>
      <c r="D736" s="1146" t="s">
        <v>1810</v>
      </c>
    </row>
    <row r="737" spans="3:4">
      <c r="C737" s="1142" t="s">
        <v>585</v>
      </c>
      <c r="D737" s="1146" t="s">
        <v>1812</v>
      </c>
    </row>
    <row r="738" spans="3:4">
      <c r="C738" s="1142" t="s">
        <v>585</v>
      </c>
      <c r="D738" s="1146" t="s">
        <v>1361</v>
      </c>
    </row>
    <row r="739" spans="3:4">
      <c r="C739" s="1142" t="s">
        <v>585</v>
      </c>
      <c r="D739" s="1146" t="s">
        <v>1347</v>
      </c>
    </row>
    <row r="740" spans="3:4">
      <c r="C740" s="1142" t="s">
        <v>585</v>
      </c>
      <c r="D740" s="1146" t="s">
        <v>1257</v>
      </c>
    </row>
    <row r="741" spans="3:4">
      <c r="C741" s="1142" t="s">
        <v>585</v>
      </c>
      <c r="D741" s="1146" t="s">
        <v>365</v>
      </c>
    </row>
    <row r="742" spans="3:4">
      <c r="C742" s="1142" t="s">
        <v>585</v>
      </c>
      <c r="D742" s="1146" t="s">
        <v>1813</v>
      </c>
    </row>
    <row r="743" spans="3:4">
      <c r="C743" s="1142" t="s">
        <v>585</v>
      </c>
      <c r="D743" s="1146" t="s">
        <v>1806</v>
      </c>
    </row>
    <row r="744" spans="3:4">
      <c r="C744" s="1142" t="s">
        <v>585</v>
      </c>
      <c r="D744" s="1146" t="s">
        <v>1816</v>
      </c>
    </row>
    <row r="745" spans="3:4">
      <c r="C745" s="1142" t="s">
        <v>585</v>
      </c>
      <c r="D745" s="1146" t="s">
        <v>545</v>
      </c>
    </row>
    <row r="746" spans="3:4">
      <c r="C746" s="1142" t="s">
        <v>585</v>
      </c>
      <c r="D746" s="1146" t="s">
        <v>1817</v>
      </c>
    </row>
    <row r="747" spans="3:4">
      <c r="C747" s="1142" t="s">
        <v>585</v>
      </c>
      <c r="D747" s="1146" t="s">
        <v>1706</v>
      </c>
    </row>
    <row r="748" spans="3:4">
      <c r="C748" s="1142" t="s">
        <v>585</v>
      </c>
      <c r="D748" s="1146" t="s">
        <v>1618</v>
      </c>
    </row>
    <row r="749" spans="3:4">
      <c r="C749" s="1142" t="s">
        <v>585</v>
      </c>
      <c r="D749" s="1146" t="s">
        <v>1819</v>
      </c>
    </row>
    <row r="750" spans="3:4">
      <c r="C750" s="1142" t="s">
        <v>585</v>
      </c>
      <c r="D750" s="1146" t="s">
        <v>1820</v>
      </c>
    </row>
    <row r="751" spans="3:4">
      <c r="C751" s="1142" t="s">
        <v>585</v>
      </c>
      <c r="D751" s="1146" t="s">
        <v>1189</v>
      </c>
    </row>
    <row r="752" spans="3:4">
      <c r="C752" s="1142" t="s">
        <v>585</v>
      </c>
      <c r="D752" s="1146" t="s">
        <v>451</v>
      </c>
    </row>
    <row r="753" spans="3:4">
      <c r="C753" s="1142" t="s">
        <v>585</v>
      </c>
      <c r="D753" s="1146" t="s">
        <v>1821</v>
      </c>
    </row>
    <row r="754" spans="3:4">
      <c r="C754" s="1142" t="s">
        <v>585</v>
      </c>
      <c r="D754" s="1146" t="s">
        <v>858</v>
      </c>
    </row>
    <row r="755" spans="3:4">
      <c r="C755" s="1142" t="s">
        <v>585</v>
      </c>
      <c r="D755" s="1146" t="s">
        <v>1465</v>
      </c>
    </row>
    <row r="756" spans="3:4">
      <c r="C756" s="1142" t="s">
        <v>585</v>
      </c>
      <c r="D756" s="1146" t="s">
        <v>1824</v>
      </c>
    </row>
    <row r="757" spans="3:4">
      <c r="C757" s="1142" t="s">
        <v>585</v>
      </c>
      <c r="D757" s="1146" t="s">
        <v>1100</v>
      </c>
    </row>
    <row r="758" spans="3:4">
      <c r="C758" s="1142" t="s">
        <v>585</v>
      </c>
      <c r="D758" s="1146" t="s">
        <v>720</v>
      </c>
    </row>
    <row r="759" spans="3:4">
      <c r="C759" s="1142" t="s">
        <v>585</v>
      </c>
      <c r="D759" s="1146" t="s">
        <v>986</v>
      </c>
    </row>
    <row r="760" spans="3:4">
      <c r="C760" s="1142" t="s">
        <v>585</v>
      </c>
      <c r="D760" s="1146" t="s">
        <v>1177</v>
      </c>
    </row>
    <row r="761" spans="3:4">
      <c r="C761" s="1142" t="s">
        <v>923</v>
      </c>
      <c r="D761" s="1146" t="s">
        <v>1537</v>
      </c>
    </row>
    <row r="762" spans="3:4">
      <c r="C762" s="1142" t="s">
        <v>923</v>
      </c>
      <c r="D762" s="1146" t="s">
        <v>1677</v>
      </c>
    </row>
    <row r="763" spans="3:4">
      <c r="C763" s="1142" t="s">
        <v>923</v>
      </c>
      <c r="D763" s="1146" t="s">
        <v>1656</v>
      </c>
    </row>
    <row r="764" spans="3:4">
      <c r="C764" s="1142" t="s">
        <v>923</v>
      </c>
      <c r="D764" s="1146" t="s">
        <v>72</v>
      </c>
    </row>
    <row r="765" spans="3:4">
      <c r="C765" s="1142" t="s">
        <v>923</v>
      </c>
      <c r="D765" s="1146" t="s">
        <v>959</v>
      </c>
    </row>
    <row r="766" spans="3:4">
      <c r="C766" s="1142" t="s">
        <v>923</v>
      </c>
      <c r="D766" s="1146" t="s">
        <v>1826</v>
      </c>
    </row>
    <row r="767" spans="3:4">
      <c r="C767" s="1142" t="s">
        <v>923</v>
      </c>
      <c r="D767" s="1146" t="s">
        <v>1827</v>
      </c>
    </row>
    <row r="768" spans="3:4">
      <c r="C768" s="1142" t="s">
        <v>923</v>
      </c>
      <c r="D768" s="1146" t="s">
        <v>1503</v>
      </c>
    </row>
    <row r="769" spans="3:4">
      <c r="C769" s="1142" t="s">
        <v>923</v>
      </c>
      <c r="D769" s="1146" t="s">
        <v>1828</v>
      </c>
    </row>
    <row r="770" spans="3:4">
      <c r="C770" s="1142" t="s">
        <v>923</v>
      </c>
      <c r="D770" s="1146" t="s">
        <v>1830</v>
      </c>
    </row>
    <row r="771" spans="3:4">
      <c r="C771" s="1142" t="s">
        <v>923</v>
      </c>
      <c r="D771" s="1146" t="s">
        <v>1831</v>
      </c>
    </row>
    <row r="772" spans="3:4">
      <c r="C772" s="1142" t="s">
        <v>923</v>
      </c>
      <c r="D772" s="1146" t="s">
        <v>1834</v>
      </c>
    </row>
    <row r="773" spans="3:4">
      <c r="C773" s="1142" t="s">
        <v>923</v>
      </c>
      <c r="D773" s="1146" t="s">
        <v>849</v>
      </c>
    </row>
    <row r="774" spans="3:4">
      <c r="C774" s="1142" t="s">
        <v>923</v>
      </c>
      <c r="D774" s="1146" t="s">
        <v>1835</v>
      </c>
    </row>
    <row r="775" spans="3:4">
      <c r="C775" s="1142" t="s">
        <v>923</v>
      </c>
      <c r="D775" s="1146" t="s">
        <v>1535</v>
      </c>
    </row>
    <row r="776" spans="3:4">
      <c r="C776" s="1142" t="s">
        <v>161</v>
      </c>
      <c r="D776" s="1146" t="s">
        <v>1538</v>
      </c>
    </row>
    <row r="777" spans="3:4">
      <c r="C777" s="1142" t="s">
        <v>161</v>
      </c>
      <c r="D777" s="1146" t="s">
        <v>1837</v>
      </c>
    </row>
    <row r="778" spans="3:4">
      <c r="C778" s="1142" t="s">
        <v>161</v>
      </c>
      <c r="D778" s="1146" t="s">
        <v>1838</v>
      </c>
    </row>
    <row r="779" spans="3:4">
      <c r="C779" s="1142" t="s">
        <v>161</v>
      </c>
      <c r="D779" s="1146" t="s">
        <v>1638</v>
      </c>
    </row>
    <row r="780" spans="3:4">
      <c r="C780" s="1142" t="s">
        <v>161</v>
      </c>
      <c r="D780" s="1146" t="s">
        <v>1840</v>
      </c>
    </row>
    <row r="781" spans="3:4">
      <c r="C781" s="1142" t="s">
        <v>161</v>
      </c>
      <c r="D781" s="1146" t="s">
        <v>1815</v>
      </c>
    </row>
    <row r="782" spans="3:4">
      <c r="C782" s="1142" t="s">
        <v>161</v>
      </c>
      <c r="D782" s="1146" t="s">
        <v>1841</v>
      </c>
    </row>
    <row r="783" spans="3:4">
      <c r="C783" s="1142" t="s">
        <v>161</v>
      </c>
      <c r="D783" s="1146" t="s">
        <v>1843</v>
      </c>
    </row>
    <row r="784" spans="3:4">
      <c r="C784" s="1142" t="s">
        <v>161</v>
      </c>
      <c r="D784" s="1146" t="s">
        <v>1610</v>
      </c>
    </row>
    <row r="785" spans="3:4">
      <c r="C785" s="1142" t="s">
        <v>161</v>
      </c>
      <c r="D785" s="1146" t="s">
        <v>1844</v>
      </c>
    </row>
    <row r="786" spans="3:4">
      <c r="C786" s="1142" t="s">
        <v>161</v>
      </c>
      <c r="D786" s="1146" t="s">
        <v>1028</v>
      </c>
    </row>
    <row r="787" spans="3:4">
      <c r="C787" s="1142" t="s">
        <v>161</v>
      </c>
      <c r="D787" s="1146" t="s">
        <v>1553</v>
      </c>
    </row>
    <row r="788" spans="3:4">
      <c r="C788" s="1142" t="s">
        <v>161</v>
      </c>
      <c r="D788" s="1146" t="s">
        <v>1845</v>
      </c>
    </row>
    <row r="789" spans="3:4">
      <c r="C789" s="1142" t="s">
        <v>161</v>
      </c>
      <c r="D789" s="1146" t="s">
        <v>53</v>
      </c>
    </row>
    <row r="790" spans="3:4">
      <c r="C790" s="1142" t="s">
        <v>161</v>
      </c>
      <c r="D790" s="1146" t="s">
        <v>130</v>
      </c>
    </row>
    <row r="791" spans="3:4">
      <c r="C791" s="1142" t="s">
        <v>161</v>
      </c>
      <c r="D791" s="1146" t="s">
        <v>1504</v>
      </c>
    </row>
    <row r="792" spans="3:4">
      <c r="C792" s="1142" t="s">
        <v>161</v>
      </c>
      <c r="D792" s="1146" t="s">
        <v>1650</v>
      </c>
    </row>
    <row r="793" spans="3:4">
      <c r="C793" s="1142" t="s">
        <v>161</v>
      </c>
      <c r="D793" s="1146" t="s">
        <v>99</v>
      </c>
    </row>
    <row r="794" spans="3:4">
      <c r="C794" s="1142" t="s">
        <v>161</v>
      </c>
      <c r="D794" s="1146" t="s">
        <v>229</v>
      </c>
    </row>
    <row r="795" spans="3:4">
      <c r="C795" s="1142" t="s">
        <v>932</v>
      </c>
      <c r="D795" s="1146" t="s">
        <v>1544</v>
      </c>
    </row>
    <row r="796" spans="3:4">
      <c r="C796" s="1142" t="s">
        <v>932</v>
      </c>
      <c r="D796" s="1146" t="s">
        <v>1693</v>
      </c>
    </row>
    <row r="797" spans="3:4">
      <c r="C797" s="1142" t="s">
        <v>932</v>
      </c>
      <c r="D797" s="1146" t="s">
        <v>1846</v>
      </c>
    </row>
    <row r="798" spans="3:4">
      <c r="C798" s="1142" t="s">
        <v>932</v>
      </c>
      <c r="D798" s="1146" t="s">
        <v>54</v>
      </c>
    </row>
    <row r="799" spans="3:4">
      <c r="C799" s="1142" t="s">
        <v>932</v>
      </c>
      <c r="D799" s="1146" t="s">
        <v>1579</v>
      </c>
    </row>
    <row r="800" spans="3:4">
      <c r="C800" s="1142" t="s">
        <v>932</v>
      </c>
      <c r="D800" s="1146" t="s">
        <v>960</v>
      </c>
    </row>
    <row r="801" spans="3:4">
      <c r="C801" s="1142" t="s">
        <v>932</v>
      </c>
      <c r="D801" s="1146" t="s">
        <v>18</v>
      </c>
    </row>
    <row r="802" spans="3:4">
      <c r="C802" s="1142" t="s">
        <v>932</v>
      </c>
      <c r="D802" s="1146" t="s">
        <v>1539</v>
      </c>
    </row>
    <row r="803" spans="3:4">
      <c r="C803" s="1142" t="s">
        <v>932</v>
      </c>
      <c r="D803" s="1146" t="s">
        <v>1847</v>
      </c>
    </row>
    <row r="804" spans="3:4">
      <c r="C804" s="1142" t="s">
        <v>932</v>
      </c>
      <c r="D804" s="1146" t="s">
        <v>1848</v>
      </c>
    </row>
    <row r="805" spans="3:4">
      <c r="C805" s="1142" t="s">
        <v>932</v>
      </c>
      <c r="D805" s="1146" t="s">
        <v>1253</v>
      </c>
    </row>
    <row r="806" spans="3:4">
      <c r="C806" s="1142" t="s">
        <v>932</v>
      </c>
      <c r="D806" s="1146" t="s">
        <v>1849</v>
      </c>
    </row>
    <row r="807" spans="3:4">
      <c r="C807" s="1142" t="s">
        <v>932</v>
      </c>
      <c r="D807" s="1146" t="s">
        <v>663</v>
      </c>
    </row>
    <row r="808" spans="3:4">
      <c r="C808" s="1142" t="s">
        <v>932</v>
      </c>
      <c r="D808" s="1146" t="s">
        <v>1850</v>
      </c>
    </row>
    <row r="809" spans="3:4">
      <c r="C809" s="1142" t="s">
        <v>932</v>
      </c>
      <c r="D809" s="1146" t="s">
        <v>899</v>
      </c>
    </row>
    <row r="810" spans="3:4">
      <c r="C810" s="1142" t="s">
        <v>932</v>
      </c>
      <c r="D810" s="1146" t="s">
        <v>976</v>
      </c>
    </row>
    <row r="811" spans="3:4">
      <c r="C811" s="1142" t="s">
        <v>932</v>
      </c>
      <c r="D811" s="1146" t="s">
        <v>1851</v>
      </c>
    </row>
    <row r="812" spans="3:4">
      <c r="C812" s="1142" t="s">
        <v>402</v>
      </c>
      <c r="D812" s="1146" t="s">
        <v>138</v>
      </c>
    </row>
    <row r="813" spans="3:4">
      <c r="C813" s="1142" t="s">
        <v>402</v>
      </c>
      <c r="D813" s="1146" t="s">
        <v>1852</v>
      </c>
    </row>
    <row r="814" spans="3:4">
      <c r="C814" s="1142" t="s">
        <v>402</v>
      </c>
      <c r="D814" s="1146" t="s">
        <v>1853</v>
      </c>
    </row>
    <row r="815" spans="3:4">
      <c r="C815" s="1142" t="s">
        <v>402</v>
      </c>
      <c r="D815" s="1146" t="s">
        <v>357</v>
      </c>
    </row>
    <row r="816" spans="3:4">
      <c r="C816" s="1142" t="s">
        <v>402</v>
      </c>
      <c r="D816" s="1146" t="s">
        <v>1472</v>
      </c>
    </row>
    <row r="817" spans="3:4">
      <c r="C817" s="1142" t="s">
        <v>402</v>
      </c>
      <c r="D817" s="1146" t="s">
        <v>41</v>
      </c>
    </row>
    <row r="818" spans="3:4">
      <c r="C818" s="1142" t="s">
        <v>402</v>
      </c>
      <c r="D818" s="1146" t="s">
        <v>1854</v>
      </c>
    </row>
    <row r="819" spans="3:4">
      <c r="C819" s="1142" t="s">
        <v>402</v>
      </c>
      <c r="D819" s="1146" t="s">
        <v>1855</v>
      </c>
    </row>
    <row r="820" spans="3:4">
      <c r="C820" s="1142" t="s">
        <v>402</v>
      </c>
      <c r="D820" s="1146" t="s">
        <v>1857</v>
      </c>
    </row>
    <row r="821" spans="3:4">
      <c r="C821" s="1142" t="s">
        <v>402</v>
      </c>
      <c r="D821" s="1146" t="s">
        <v>156</v>
      </c>
    </row>
    <row r="822" spans="3:4">
      <c r="C822" s="1142" t="s">
        <v>402</v>
      </c>
      <c r="D822" s="1146" t="s">
        <v>1689</v>
      </c>
    </row>
    <row r="823" spans="3:4">
      <c r="C823" s="1142" t="s">
        <v>402</v>
      </c>
      <c r="D823" s="1146" t="s">
        <v>1858</v>
      </c>
    </row>
    <row r="824" spans="3:4">
      <c r="C824" s="1142" t="s">
        <v>402</v>
      </c>
      <c r="D824" s="1146" t="s">
        <v>1859</v>
      </c>
    </row>
    <row r="825" spans="3:4">
      <c r="C825" s="1142" t="s">
        <v>402</v>
      </c>
      <c r="D825" s="1146" t="s">
        <v>55</v>
      </c>
    </row>
    <row r="826" spans="3:4">
      <c r="C826" s="1142" t="s">
        <v>402</v>
      </c>
      <c r="D826" s="1146" t="s">
        <v>1860</v>
      </c>
    </row>
    <row r="827" spans="3:4">
      <c r="C827" s="1142" t="s">
        <v>402</v>
      </c>
      <c r="D827" s="1146" t="s">
        <v>510</v>
      </c>
    </row>
    <row r="828" spans="3:4">
      <c r="C828" s="1142" t="s">
        <v>402</v>
      </c>
      <c r="D828" s="1146" t="s">
        <v>1369</v>
      </c>
    </row>
    <row r="829" spans="3:4">
      <c r="C829" s="1142" t="s">
        <v>402</v>
      </c>
      <c r="D829" s="1146" t="s">
        <v>1861</v>
      </c>
    </row>
    <row r="830" spans="3:4">
      <c r="C830" s="1142" t="s">
        <v>402</v>
      </c>
      <c r="D830" s="1146" t="s">
        <v>1456</v>
      </c>
    </row>
    <row r="831" spans="3:4">
      <c r="C831" s="1142" t="s">
        <v>402</v>
      </c>
      <c r="D831" s="1146" t="s">
        <v>1811</v>
      </c>
    </row>
    <row r="832" spans="3:4">
      <c r="C832" s="1142" t="s">
        <v>402</v>
      </c>
      <c r="D832" s="1146" t="s">
        <v>1863</v>
      </c>
    </row>
    <row r="833" spans="3:4">
      <c r="C833" s="1142" t="s">
        <v>402</v>
      </c>
      <c r="D833" s="1146" t="s">
        <v>1864</v>
      </c>
    </row>
    <row r="834" spans="3:4">
      <c r="C834" s="1142" t="s">
        <v>402</v>
      </c>
      <c r="D834" s="1146" t="s">
        <v>97</v>
      </c>
    </row>
    <row r="835" spans="3:4">
      <c r="C835" s="1142" t="s">
        <v>402</v>
      </c>
      <c r="D835" s="1146" t="s">
        <v>1865</v>
      </c>
    </row>
    <row r="836" spans="3:4">
      <c r="C836" s="1142" t="s">
        <v>402</v>
      </c>
      <c r="D836" s="1146" t="s">
        <v>1868</v>
      </c>
    </row>
    <row r="837" spans="3:4">
      <c r="C837" s="1142" t="s">
        <v>402</v>
      </c>
      <c r="D837" s="1146" t="s">
        <v>1869</v>
      </c>
    </row>
    <row r="838" spans="3:4">
      <c r="C838" s="1142" t="s">
        <v>402</v>
      </c>
      <c r="D838" s="1146" t="s">
        <v>1870</v>
      </c>
    </row>
    <row r="839" spans="3:4">
      <c r="C839" s="1142" t="s">
        <v>938</v>
      </c>
      <c r="D839" s="1146" t="s">
        <v>1353</v>
      </c>
    </row>
    <row r="840" spans="3:4">
      <c r="C840" s="1142" t="s">
        <v>938</v>
      </c>
      <c r="D840" s="1146" t="s">
        <v>1518</v>
      </c>
    </row>
    <row r="841" spans="3:4">
      <c r="C841" s="1142" t="s">
        <v>938</v>
      </c>
      <c r="D841" s="1146" t="s">
        <v>189</v>
      </c>
    </row>
    <row r="842" spans="3:4">
      <c r="C842" s="1142" t="s">
        <v>938</v>
      </c>
      <c r="D842" s="1146" t="s">
        <v>1407</v>
      </c>
    </row>
    <row r="843" spans="3:4">
      <c r="C843" s="1142" t="s">
        <v>938</v>
      </c>
      <c r="D843" s="1146" t="s">
        <v>973</v>
      </c>
    </row>
    <row r="844" spans="3:4">
      <c r="C844" s="1142" t="s">
        <v>938</v>
      </c>
      <c r="D844" s="1146" t="s">
        <v>1871</v>
      </c>
    </row>
    <row r="845" spans="3:4">
      <c r="C845" s="1142" t="s">
        <v>938</v>
      </c>
      <c r="D845" s="1146" t="s">
        <v>1609</v>
      </c>
    </row>
    <row r="846" spans="3:4">
      <c r="C846" s="1142" t="s">
        <v>938</v>
      </c>
      <c r="D846" s="1146" t="s">
        <v>1874</v>
      </c>
    </row>
    <row r="847" spans="3:4">
      <c r="C847" s="1142" t="s">
        <v>938</v>
      </c>
      <c r="D847" s="1146" t="s">
        <v>1271</v>
      </c>
    </row>
    <row r="848" spans="3:4">
      <c r="C848" s="1142" t="s">
        <v>938</v>
      </c>
      <c r="D848" s="1146" t="s">
        <v>1877</v>
      </c>
    </row>
    <row r="849" spans="3:4">
      <c r="C849" s="1142" t="s">
        <v>938</v>
      </c>
      <c r="D849" s="1146" t="s">
        <v>1715</v>
      </c>
    </row>
    <row r="850" spans="3:4">
      <c r="C850" s="1142" t="s">
        <v>938</v>
      </c>
      <c r="D850" s="1146" t="s">
        <v>852</v>
      </c>
    </row>
    <row r="851" spans="3:4">
      <c r="C851" s="1142" t="s">
        <v>938</v>
      </c>
      <c r="D851" s="1146" t="s">
        <v>1880</v>
      </c>
    </row>
    <row r="852" spans="3:4">
      <c r="C852" s="1142" t="s">
        <v>938</v>
      </c>
      <c r="D852" s="1146" t="s">
        <v>1881</v>
      </c>
    </row>
    <row r="853" spans="3:4">
      <c r="C853" s="1142" t="s">
        <v>938</v>
      </c>
      <c r="D853" s="1146" t="s">
        <v>1510</v>
      </c>
    </row>
    <row r="854" spans="3:4">
      <c r="C854" s="1142" t="s">
        <v>938</v>
      </c>
      <c r="D854" s="1146" t="s">
        <v>400</v>
      </c>
    </row>
    <row r="855" spans="3:4">
      <c r="C855" s="1142" t="s">
        <v>938</v>
      </c>
      <c r="D855" s="1146" t="s">
        <v>1882</v>
      </c>
    </row>
    <row r="856" spans="3:4">
      <c r="C856" s="1142" t="s">
        <v>938</v>
      </c>
      <c r="D856" s="1146" t="s">
        <v>1883</v>
      </c>
    </row>
    <row r="857" spans="3:4">
      <c r="C857" s="1142" t="s">
        <v>938</v>
      </c>
      <c r="D857" s="1146" t="s">
        <v>1709</v>
      </c>
    </row>
    <row r="858" spans="3:4">
      <c r="C858" s="1142" t="s">
        <v>938</v>
      </c>
      <c r="D858" s="1146" t="s">
        <v>283</v>
      </c>
    </row>
    <row r="859" spans="3:4">
      <c r="C859" s="1142" t="s">
        <v>938</v>
      </c>
      <c r="D859" s="1146" t="s">
        <v>1884</v>
      </c>
    </row>
    <row r="860" spans="3:4">
      <c r="C860" s="1142" t="s">
        <v>938</v>
      </c>
      <c r="D860" s="1146" t="s">
        <v>1731</v>
      </c>
    </row>
    <row r="861" spans="3:4">
      <c r="C861" s="1142" t="s">
        <v>938</v>
      </c>
      <c r="D861" s="1146" t="s">
        <v>1886</v>
      </c>
    </row>
    <row r="862" spans="3:4">
      <c r="C862" s="1142" t="s">
        <v>938</v>
      </c>
      <c r="D862" s="1146" t="s">
        <v>1888</v>
      </c>
    </row>
    <row r="863" spans="3:4">
      <c r="C863" s="1142" t="s">
        <v>938</v>
      </c>
      <c r="D863" s="1146" t="s">
        <v>1878</v>
      </c>
    </row>
    <row r="864" spans="3:4">
      <c r="C864" s="1142" t="s">
        <v>938</v>
      </c>
      <c r="D864" s="1146" t="s">
        <v>1889</v>
      </c>
    </row>
    <row r="865" spans="3:4">
      <c r="C865" s="1142" t="s">
        <v>938</v>
      </c>
      <c r="D865" s="1146" t="s">
        <v>1890</v>
      </c>
    </row>
    <row r="866" spans="3:4">
      <c r="C866" s="1142" t="s">
        <v>938</v>
      </c>
      <c r="D866" s="1146" t="s">
        <v>1892</v>
      </c>
    </row>
    <row r="867" spans="3:4">
      <c r="C867" s="1142" t="s">
        <v>938</v>
      </c>
      <c r="D867" s="1146" t="s">
        <v>149</v>
      </c>
    </row>
    <row r="868" spans="3:4">
      <c r="C868" s="1142" t="s">
        <v>938</v>
      </c>
      <c r="D868" s="1146" t="s">
        <v>1893</v>
      </c>
    </row>
    <row r="869" spans="3:4">
      <c r="C869" s="1142" t="s">
        <v>938</v>
      </c>
      <c r="D869" s="1146" t="s">
        <v>1565</v>
      </c>
    </row>
    <row r="870" spans="3:4">
      <c r="C870" s="1142" t="s">
        <v>938</v>
      </c>
      <c r="D870" s="1146" t="s">
        <v>45</v>
      </c>
    </row>
    <row r="871" spans="3:4">
      <c r="C871" s="1142" t="s">
        <v>938</v>
      </c>
      <c r="D871" s="1146" t="s">
        <v>1896</v>
      </c>
    </row>
    <row r="872" spans="3:4">
      <c r="C872" s="1142" t="s">
        <v>938</v>
      </c>
      <c r="D872" s="1146" t="s">
        <v>1899</v>
      </c>
    </row>
    <row r="873" spans="3:4">
      <c r="C873" s="1142" t="s">
        <v>938</v>
      </c>
      <c r="D873" s="1146" t="s">
        <v>584</v>
      </c>
    </row>
    <row r="874" spans="3:4">
      <c r="C874" s="1142" t="s">
        <v>938</v>
      </c>
      <c r="D874" s="1146" t="s">
        <v>1901</v>
      </c>
    </row>
    <row r="875" spans="3:4">
      <c r="C875" s="1142" t="s">
        <v>938</v>
      </c>
      <c r="D875" s="1146" t="s">
        <v>1060</v>
      </c>
    </row>
    <row r="876" spans="3:4">
      <c r="C876" s="1142" t="s">
        <v>938</v>
      </c>
      <c r="D876" s="1146" t="s">
        <v>1903</v>
      </c>
    </row>
    <row r="877" spans="3:4">
      <c r="C877" s="1142" t="s">
        <v>938</v>
      </c>
      <c r="D877" s="1146" t="s">
        <v>1904</v>
      </c>
    </row>
    <row r="878" spans="3:4">
      <c r="C878" s="1142" t="s">
        <v>938</v>
      </c>
      <c r="D878" s="1146" t="s">
        <v>787</v>
      </c>
    </row>
    <row r="879" spans="3:4">
      <c r="C879" s="1142" t="s">
        <v>938</v>
      </c>
      <c r="D879" s="1146" t="s">
        <v>1905</v>
      </c>
    </row>
    <row r="880" spans="3:4">
      <c r="C880" s="1142" t="s">
        <v>938</v>
      </c>
      <c r="D880" s="1146" t="s">
        <v>1779</v>
      </c>
    </row>
    <row r="881" spans="3:4">
      <c r="C881" s="1142" t="s">
        <v>938</v>
      </c>
      <c r="D881" s="1146" t="s">
        <v>966</v>
      </c>
    </row>
    <row r="882" spans="3:4">
      <c r="C882" s="1142" t="s">
        <v>938</v>
      </c>
      <c r="D882" s="1146" t="s">
        <v>632</v>
      </c>
    </row>
    <row r="883" spans="3:4">
      <c r="C883" s="1142" t="s">
        <v>938</v>
      </c>
      <c r="D883" s="1146" t="s">
        <v>1115</v>
      </c>
    </row>
    <row r="884" spans="3:4">
      <c r="C884" s="1142" t="s">
        <v>938</v>
      </c>
      <c r="D884" s="1146" t="s">
        <v>1085</v>
      </c>
    </row>
    <row r="885" spans="3:4">
      <c r="C885" s="1142" t="s">
        <v>938</v>
      </c>
      <c r="D885" s="1146" t="s">
        <v>947</v>
      </c>
    </row>
    <row r="886" spans="3:4">
      <c r="C886" s="1142" t="s">
        <v>938</v>
      </c>
      <c r="D886" s="1146" t="s">
        <v>136</v>
      </c>
    </row>
    <row r="887" spans="3:4">
      <c r="C887" s="1142" t="s">
        <v>938</v>
      </c>
      <c r="D887" s="1146" t="s">
        <v>183</v>
      </c>
    </row>
    <row r="888" spans="3:4">
      <c r="C888" s="1142" t="s">
        <v>938</v>
      </c>
      <c r="D888" s="1146" t="s">
        <v>1906</v>
      </c>
    </row>
    <row r="889" spans="3:4">
      <c r="C889" s="1142" t="s">
        <v>938</v>
      </c>
      <c r="D889" s="1146" t="s">
        <v>1758</v>
      </c>
    </row>
    <row r="890" spans="3:4">
      <c r="C890" s="1142" t="s">
        <v>938</v>
      </c>
      <c r="D890" s="1146" t="s">
        <v>1798</v>
      </c>
    </row>
    <row r="891" spans="3:4">
      <c r="C891" s="1142" t="s">
        <v>938</v>
      </c>
      <c r="D891" s="1146" t="s">
        <v>1907</v>
      </c>
    </row>
    <row r="892" spans="3:4">
      <c r="C892" s="1142" t="s">
        <v>938</v>
      </c>
      <c r="D892" s="1146" t="s">
        <v>1529</v>
      </c>
    </row>
    <row r="893" spans="3:4">
      <c r="C893" s="1142" t="s">
        <v>938</v>
      </c>
      <c r="D893" s="1146" t="s">
        <v>1612</v>
      </c>
    </row>
    <row r="894" spans="3:4">
      <c r="C894" s="1142" t="s">
        <v>938</v>
      </c>
      <c r="D894" s="1146" t="s">
        <v>895</v>
      </c>
    </row>
    <row r="895" spans="3:4">
      <c r="C895" s="1142" t="s">
        <v>938</v>
      </c>
      <c r="D895" s="1146" t="s">
        <v>67</v>
      </c>
    </row>
    <row r="896" spans="3:4">
      <c r="C896" s="1142" t="s">
        <v>938</v>
      </c>
      <c r="D896" s="1146" t="s">
        <v>1866</v>
      </c>
    </row>
    <row r="897" spans="3:4">
      <c r="C897" s="1142" t="s">
        <v>938</v>
      </c>
      <c r="D897" s="1146" t="s">
        <v>1908</v>
      </c>
    </row>
    <row r="898" spans="3:4">
      <c r="C898" s="1142" t="s">
        <v>938</v>
      </c>
      <c r="D898" s="1146" t="s">
        <v>1250</v>
      </c>
    </row>
    <row r="899" spans="3:4">
      <c r="C899" s="1142" t="s">
        <v>938</v>
      </c>
      <c r="D899" s="1146" t="s">
        <v>1909</v>
      </c>
    </row>
    <row r="900" spans="3:4">
      <c r="C900" s="1142" t="s">
        <v>938</v>
      </c>
      <c r="D900" s="1146" t="s">
        <v>1411</v>
      </c>
    </row>
    <row r="901" spans="3:4">
      <c r="C901" s="1142" t="s">
        <v>938</v>
      </c>
      <c r="D901" s="1146" t="s">
        <v>1497</v>
      </c>
    </row>
    <row r="902" spans="3:4">
      <c r="C902" s="1142" t="s">
        <v>938</v>
      </c>
      <c r="D902" s="1146" t="s">
        <v>1253</v>
      </c>
    </row>
    <row r="903" spans="3:4">
      <c r="C903" s="1142" t="s">
        <v>938</v>
      </c>
      <c r="D903" s="1146" t="s">
        <v>1910</v>
      </c>
    </row>
    <row r="904" spans="3:4">
      <c r="C904" s="1142" t="s">
        <v>938</v>
      </c>
      <c r="D904" s="1146" t="s">
        <v>1911</v>
      </c>
    </row>
    <row r="905" spans="3:4">
      <c r="C905" s="1142" t="s">
        <v>938</v>
      </c>
      <c r="D905" s="1146" t="s">
        <v>1912</v>
      </c>
    </row>
    <row r="906" spans="3:4">
      <c r="C906" s="1142" t="s">
        <v>938</v>
      </c>
      <c r="D906" s="1146" t="s">
        <v>1913</v>
      </c>
    </row>
    <row r="907" spans="3:4">
      <c r="C907" s="1142" t="s">
        <v>938</v>
      </c>
      <c r="D907" s="1146" t="s">
        <v>1265</v>
      </c>
    </row>
    <row r="908" spans="3:4">
      <c r="C908" s="1142" t="s">
        <v>938</v>
      </c>
      <c r="D908" s="1146" t="s">
        <v>1734</v>
      </c>
    </row>
    <row r="909" spans="3:4">
      <c r="C909" s="1142" t="s">
        <v>938</v>
      </c>
      <c r="D909" s="1146" t="s">
        <v>501</v>
      </c>
    </row>
    <row r="910" spans="3:4">
      <c r="C910" s="1142" t="s">
        <v>938</v>
      </c>
      <c r="D910" s="1146" t="s">
        <v>1172</v>
      </c>
    </row>
    <row r="911" spans="3:4">
      <c r="C911" s="1142" t="s">
        <v>938</v>
      </c>
      <c r="D911" s="1146" t="s">
        <v>1915</v>
      </c>
    </row>
    <row r="912" spans="3:4">
      <c r="C912" s="1142" t="s">
        <v>938</v>
      </c>
      <c r="D912" s="1146" t="s">
        <v>1683</v>
      </c>
    </row>
    <row r="913" spans="3:4">
      <c r="C913" s="1142" t="s">
        <v>938</v>
      </c>
      <c r="D913" s="1146" t="s">
        <v>1916</v>
      </c>
    </row>
    <row r="914" spans="3:4">
      <c r="C914" s="1142" t="s">
        <v>938</v>
      </c>
      <c r="D914" s="1146" t="s">
        <v>1801</v>
      </c>
    </row>
    <row r="915" spans="3:4">
      <c r="C915" s="1142" t="s">
        <v>938</v>
      </c>
      <c r="D915" s="1146" t="s">
        <v>1917</v>
      </c>
    </row>
    <row r="916" spans="3:4">
      <c r="C916" s="1142" t="s">
        <v>946</v>
      </c>
      <c r="D916" s="1146" t="s">
        <v>796</v>
      </c>
    </row>
    <row r="917" spans="3:4">
      <c r="C917" s="1142" t="s">
        <v>946</v>
      </c>
      <c r="D917" s="1146" t="s">
        <v>430</v>
      </c>
    </row>
    <row r="918" spans="3:4">
      <c r="C918" s="1142" t="s">
        <v>946</v>
      </c>
      <c r="D918" s="1146" t="s">
        <v>1339</v>
      </c>
    </row>
    <row r="919" spans="3:4">
      <c r="C919" s="1142" t="s">
        <v>946</v>
      </c>
      <c r="D919" s="1146" t="s">
        <v>1556</v>
      </c>
    </row>
    <row r="920" spans="3:4">
      <c r="C920" s="1142" t="s">
        <v>946</v>
      </c>
      <c r="D920" s="1146" t="s">
        <v>1918</v>
      </c>
    </row>
    <row r="921" spans="3:4">
      <c r="C921" s="1142" t="s">
        <v>946</v>
      </c>
      <c r="D921" s="1146" t="s">
        <v>1920</v>
      </c>
    </row>
    <row r="922" spans="3:4">
      <c r="C922" s="1142" t="s">
        <v>946</v>
      </c>
      <c r="D922" s="1146" t="s">
        <v>1298</v>
      </c>
    </row>
    <row r="923" spans="3:4">
      <c r="C923" s="1142" t="s">
        <v>946</v>
      </c>
      <c r="D923" s="1146" t="s">
        <v>102</v>
      </c>
    </row>
    <row r="924" spans="3:4">
      <c r="C924" s="1142" t="s">
        <v>946</v>
      </c>
      <c r="D924" s="1146" t="s">
        <v>1921</v>
      </c>
    </row>
    <row r="925" spans="3:4">
      <c r="C925" s="1142" t="s">
        <v>946</v>
      </c>
      <c r="D925" s="1146" t="s">
        <v>1922</v>
      </c>
    </row>
    <row r="926" spans="3:4">
      <c r="C926" s="1142" t="s">
        <v>946</v>
      </c>
      <c r="D926" s="1146" t="s">
        <v>1925</v>
      </c>
    </row>
    <row r="927" spans="3:4">
      <c r="C927" s="1142" t="s">
        <v>946</v>
      </c>
      <c r="D927" s="1146" t="s">
        <v>1926</v>
      </c>
    </row>
    <row r="928" spans="3:4">
      <c r="C928" s="1142" t="s">
        <v>946</v>
      </c>
      <c r="D928" s="1146" t="s">
        <v>1560</v>
      </c>
    </row>
    <row r="929" spans="3:4">
      <c r="C929" s="1142" t="s">
        <v>946</v>
      </c>
      <c r="D929" s="1146" t="s">
        <v>1562</v>
      </c>
    </row>
    <row r="930" spans="3:4">
      <c r="C930" s="1142" t="s">
        <v>946</v>
      </c>
      <c r="D930" s="1146" t="s">
        <v>1927</v>
      </c>
    </row>
    <row r="931" spans="3:4">
      <c r="C931" s="1142" t="s">
        <v>946</v>
      </c>
      <c r="D931" s="1146" t="s">
        <v>1405</v>
      </c>
    </row>
    <row r="932" spans="3:4">
      <c r="C932" s="1142" t="s">
        <v>946</v>
      </c>
      <c r="D932" s="1146" t="s">
        <v>1753</v>
      </c>
    </row>
    <row r="933" spans="3:4">
      <c r="C933" s="1142" t="s">
        <v>946</v>
      </c>
      <c r="D933" s="1146" t="s">
        <v>1929</v>
      </c>
    </row>
    <row r="934" spans="3:4">
      <c r="C934" s="1142" t="s">
        <v>946</v>
      </c>
      <c r="D934" s="1146" t="s">
        <v>1140</v>
      </c>
    </row>
    <row r="935" spans="3:4">
      <c r="C935" s="1142" t="s">
        <v>946</v>
      </c>
      <c r="D935" s="1146" t="s">
        <v>1930</v>
      </c>
    </row>
    <row r="936" spans="3:4">
      <c r="C936" s="1142" t="s">
        <v>946</v>
      </c>
      <c r="D936" s="1146" t="s">
        <v>506</v>
      </c>
    </row>
    <row r="937" spans="3:4">
      <c r="C937" s="1142" t="s">
        <v>946</v>
      </c>
      <c r="D937" s="1146" t="s">
        <v>1928</v>
      </c>
    </row>
    <row r="938" spans="3:4">
      <c r="C938" s="1142" t="s">
        <v>946</v>
      </c>
      <c r="D938" s="1146" t="s">
        <v>665</v>
      </c>
    </row>
    <row r="939" spans="3:4">
      <c r="C939" s="1142" t="s">
        <v>946</v>
      </c>
      <c r="D939" s="1146" t="s">
        <v>1932</v>
      </c>
    </row>
    <row r="940" spans="3:4">
      <c r="C940" s="1142" t="s">
        <v>946</v>
      </c>
      <c r="D940" s="1146" t="s">
        <v>1842</v>
      </c>
    </row>
    <row r="941" spans="3:4">
      <c r="C941" s="1142" t="s">
        <v>946</v>
      </c>
      <c r="D941" s="1146" t="s">
        <v>375</v>
      </c>
    </row>
    <row r="942" spans="3:4">
      <c r="C942" s="1142" t="s">
        <v>946</v>
      </c>
      <c r="D942" s="1146" t="s">
        <v>1933</v>
      </c>
    </row>
    <row r="943" spans="3:4">
      <c r="C943" s="1142" t="s">
        <v>946</v>
      </c>
      <c r="D943" s="1146" t="s">
        <v>1934</v>
      </c>
    </row>
    <row r="944" spans="3:4">
      <c r="C944" s="1142" t="s">
        <v>946</v>
      </c>
      <c r="D944" s="1146" t="s">
        <v>10</v>
      </c>
    </row>
    <row r="945" spans="3:4">
      <c r="C945" s="1142" t="s">
        <v>946</v>
      </c>
      <c r="D945" s="1146" t="s">
        <v>1935</v>
      </c>
    </row>
    <row r="946" spans="3:4">
      <c r="C946" s="1142" t="s">
        <v>946</v>
      </c>
      <c r="D946" s="1146" t="s">
        <v>1413</v>
      </c>
    </row>
    <row r="947" spans="3:4">
      <c r="C947" s="1142" t="s">
        <v>946</v>
      </c>
      <c r="D947" s="1146" t="s">
        <v>1253</v>
      </c>
    </row>
    <row r="948" spans="3:4">
      <c r="C948" s="1142" t="s">
        <v>946</v>
      </c>
      <c r="D948" s="1146" t="s">
        <v>105</v>
      </c>
    </row>
    <row r="949" spans="3:4">
      <c r="C949" s="1142" t="s">
        <v>946</v>
      </c>
      <c r="D949" s="1146" t="s">
        <v>1937</v>
      </c>
    </row>
    <row r="950" spans="3:4">
      <c r="C950" s="1142" t="s">
        <v>946</v>
      </c>
      <c r="D950" s="1146" t="s">
        <v>1168</v>
      </c>
    </row>
    <row r="951" spans="3:4">
      <c r="C951" s="1142" t="s">
        <v>946</v>
      </c>
      <c r="D951" s="1146" t="s">
        <v>1938</v>
      </c>
    </row>
    <row r="952" spans="3:4">
      <c r="C952" s="1142" t="s">
        <v>946</v>
      </c>
      <c r="D952" s="1146" t="s">
        <v>1300</v>
      </c>
    </row>
    <row r="953" spans="3:4">
      <c r="C953" s="1142" t="s">
        <v>946</v>
      </c>
      <c r="D953" s="1146" t="s">
        <v>1058</v>
      </c>
    </row>
    <row r="954" spans="3:4">
      <c r="C954" s="1142" t="s">
        <v>946</v>
      </c>
      <c r="D954" s="1146" t="s">
        <v>1939</v>
      </c>
    </row>
    <row r="955" spans="3:4">
      <c r="C955" s="1142" t="s">
        <v>946</v>
      </c>
      <c r="D955" s="1146" t="s">
        <v>1940</v>
      </c>
    </row>
    <row r="956" spans="3:4">
      <c r="C956" s="1142" t="s">
        <v>946</v>
      </c>
      <c r="D956" s="1146" t="s">
        <v>1941</v>
      </c>
    </row>
    <row r="957" spans="3:4">
      <c r="C957" s="1142" t="s">
        <v>946</v>
      </c>
      <c r="D957" s="1146" t="s">
        <v>1942</v>
      </c>
    </row>
    <row r="958" spans="3:4">
      <c r="C958" s="1142" t="s">
        <v>927</v>
      </c>
      <c r="D958" s="1146" t="s">
        <v>1332</v>
      </c>
    </row>
    <row r="959" spans="3:4">
      <c r="C959" s="1142" t="s">
        <v>927</v>
      </c>
      <c r="D959" s="1146" t="s">
        <v>656</v>
      </c>
    </row>
    <row r="960" spans="3:4">
      <c r="C960" s="1142" t="s">
        <v>927</v>
      </c>
      <c r="D960" s="1146" t="s">
        <v>1564</v>
      </c>
    </row>
    <row r="961" spans="3:4">
      <c r="C961" s="1142" t="s">
        <v>927</v>
      </c>
      <c r="D961" s="1146" t="s">
        <v>267</v>
      </c>
    </row>
    <row r="962" spans="3:4">
      <c r="C962" s="1142" t="s">
        <v>927</v>
      </c>
      <c r="D962" s="1146" t="s">
        <v>703</v>
      </c>
    </row>
    <row r="963" spans="3:4">
      <c r="C963" s="1142" t="s">
        <v>927</v>
      </c>
      <c r="D963" s="1146" t="s">
        <v>1568</v>
      </c>
    </row>
    <row r="964" spans="3:4">
      <c r="C964" s="1142" t="s">
        <v>927</v>
      </c>
      <c r="D964" s="1146" t="s">
        <v>1943</v>
      </c>
    </row>
    <row r="965" spans="3:4">
      <c r="C965" s="1142" t="s">
        <v>927</v>
      </c>
      <c r="D965" s="1146" t="s">
        <v>220</v>
      </c>
    </row>
    <row r="966" spans="3:4">
      <c r="C966" s="1142" t="s">
        <v>927</v>
      </c>
      <c r="D966" s="1146" t="s">
        <v>1335</v>
      </c>
    </row>
    <row r="967" spans="3:4">
      <c r="C967" s="1142" t="s">
        <v>927</v>
      </c>
      <c r="D967" s="1146" t="s">
        <v>1572</v>
      </c>
    </row>
    <row r="968" spans="3:4">
      <c r="C968" s="1142" t="s">
        <v>927</v>
      </c>
      <c r="D968" s="1146" t="s">
        <v>1575</v>
      </c>
    </row>
    <row r="969" spans="3:4">
      <c r="C969" s="1142" t="s">
        <v>927</v>
      </c>
      <c r="D969" s="1146" t="s">
        <v>1576</v>
      </c>
    </row>
    <row r="970" spans="3:4">
      <c r="C970" s="1142" t="s">
        <v>927</v>
      </c>
      <c r="D970" s="1146" t="s">
        <v>1580</v>
      </c>
    </row>
    <row r="971" spans="3:4">
      <c r="C971" s="1142" t="s">
        <v>927</v>
      </c>
      <c r="D971" s="1146" t="s">
        <v>305</v>
      </c>
    </row>
    <row r="972" spans="3:4">
      <c r="C972" s="1142" t="s">
        <v>927</v>
      </c>
      <c r="D972" s="1146" t="s">
        <v>367</v>
      </c>
    </row>
    <row r="973" spans="3:4">
      <c r="C973" s="1142" t="s">
        <v>927</v>
      </c>
      <c r="D973" s="1146" t="s">
        <v>1945</v>
      </c>
    </row>
    <row r="974" spans="3:4">
      <c r="C974" s="1142" t="s">
        <v>927</v>
      </c>
      <c r="D974" s="1146" t="s">
        <v>1416</v>
      </c>
    </row>
    <row r="975" spans="3:4">
      <c r="C975" s="1142" t="s">
        <v>927</v>
      </c>
      <c r="D975" s="1146" t="s">
        <v>560</v>
      </c>
    </row>
    <row r="976" spans="3:4">
      <c r="C976" s="1142" t="s">
        <v>927</v>
      </c>
      <c r="D976" s="1146" t="s">
        <v>912</v>
      </c>
    </row>
    <row r="977" spans="3:4">
      <c r="C977" s="1142" t="s">
        <v>927</v>
      </c>
      <c r="D977" s="1146" t="s">
        <v>1946</v>
      </c>
    </row>
    <row r="978" spans="3:4">
      <c r="C978" s="1142" t="s">
        <v>927</v>
      </c>
      <c r="D978" s="1146" t="s">
        <v>1254</v>
      </c>
    </row>
    <row r="979" spans="3:4">
      <c r="C979" s="1142" t="s">
        <v>927</v>
      </c>
      <c r="D979" s="1146" t="s">
        <v>1467</v>
      </c>
    </row>
    <row r="980" spans="3:4">
      <c r="C980" s="1142" t="s">
        <v>927</v>
      </c>
      <c r="D980" s="1146" t="s">
        <v>1001</v>
      </c>
    </row>
    <row r="981" spans="3:4">
      <c r="C981" s="1142" t="s">
        <v>927</v>
      </c>
      <c r="D981" s="1146" t="s">
        <v>463</v>
      </c>
    </row>
    <row r="982" spans="3:4">
      <c r="C982" s="1142" t="s">
        <v>927</v>
      </c>
      <c r="D982" s="1146" t="s">
        <v>757</v>
      </c>
    </row>
    <row r="983" spans="3:4">
      <c r="C983" s="1142" t="s">
        <v>927</v>
      </c>
      <c r="D983" s="1146" t="s">
        <v>1103</v>
      </c>
    </row>
    <row r="984" spans="3:4">
      <c r="C984" s="1142" t="s">
        <v>927</v>
      </c>
      <c r="D984" s="1146" t="s">
        <v>1947</v>
      </c>
    </row>
    <row r="985" spans="3:4">
      <c r="C985" s="1142" t="s">
        <v>927</v>
      </c>
      <c r="D985" s="1146" t="s">
        <v>1948</v>
      </c>
    </row>
    <row r="986" spans="3:4">
      <c r="C986" s="1142" t="s">
        <v>927</v>
      </c>
      <c r="D986" s="1146" t="s">
        <v>259</v>
      </c>
    </row>
    <row r="987" spans="3:4">
      <c r="C987" s="1142" t="s">
        <v>927</v>
      </c>
      <c r="D987" s="1146" t="s">
        <v>911</v>
      </c>
    </row>
    <row r="988" spans="3:4">
      <c r="C988" s="1142" t="s">
        <v>927</v>
      </c>
      <c r="D988" s="1146" t="s">
        <v>178</v>
      </c>
    </row>
    <row r="989" spans="3:4">
      <c r="C989" s="1142" t="s">
        <v>927</v>
      </c>
      <c r="D989" s="1146" t="s">
        <v>1586</v>
      </c>
    </row>
    <row r="990" spans="3:4">
      <c r="C990" s="1142" t="s">
        <v>927</v>
      </c>
      <c r="D990" s="1146" t="s">
        <v>1902</v>
      </c>
    </row>
    <row r="991" spans="3:4">
      <c r="C991" s="1142" t="s">
        <v>927</v>
      </c>
      <c r="D991" s="1146" t="s">
        <v>1587</v>
      </c>
    </row>
    <row r="992" spans="3:4">
      <c r="C992" s="1142" t="s">
        <v>927</v>
      </c>
      <c r="D992" s="1146" t="s">
        <v>1007</v>
      </c>
    </row>
    <row r="993" spans="3:4">
      <c r="C993" s="1142" t="s">
        <v>194</v>
      </c>
      <c r="D993" s="1146" t="s">
        <v>653</v>
      </c>
    </row>
    <row r="994" spans="3:4">
      <c r="C994" s="1142" t="s">
        <v>194</v>
      </c>
      <c r="D994" s="1146" t="s">
        <v>989</v>
      </c>
    </row>
    <row r="995" spans="3:4">
      <c r="C995" s="1142" t="s">
        <v>194</v>
      </c>
      <c r="D995" s="1146" t="s">
        <v>499</v>
      </c>
    </row>
    <row r="996" spans="3:4">
      <c r="C996" s="1142" t="s">
        <v>194</v>
      </c>
      <c r="D996" s="1146" t="s">
        <v>1336</v>
      </c>
    </row>
    <row r="997" spans="3:4">
      <c r="C997" s="1142" t="s">
        <v>194</v>
      </c>
      <c r="D997" s="1146" t="s">
        <v>1477</v>
      </c>
    </row>
    <row r="998" spans="3:4">
      <c r="C998" s="1142" t="s">
        <v>194</v>
      </c>
      <c r="D998" s="1146" t="s">
        <v>192</v>
      </c>
    </row>
    <row r="999" spans="3:4">
      <c r="C999" s="1142" t="s">
        <v>194</v>
      </c>
      <c r="D999" s="1146" t="s">
        <v>1340</v>
      </c>
    </row>
    <row r="1000" spans="3:4">
      <c r="C1000" s="1142" t="s">
        <v>194</v>
      </c>
      <c r="D1000" s="1146" t="s">
        <v>1590</v>
      </c>
    </row>
    <row r="1001" spans="3:4">
      <c r="C1001" s="1142" t="s">
        <v>194</v>
      </c>
      <c r="D1001" s="1146" t="s">
        <v>524</v>
      </c>
    </row>
    <row r="1002" spans="3:4">
      <c r="C1002" s="1142" t="s">
        <v>194</v>
      </c>
      <c r="D1002" s="1146" t="s">
        <v>557</v>
      </c>
    </row>
    <row r="1003" spans="3:4">
      <c r="C1003" s="1142" t="s">
        <v>194</v>
      </c>
      <c r="D1003" s="1146" t="s">
        <v>711</v>
      </c>
    </row>
    <row r="1004" spans="3:4">
      <c r="C1004" s="1142" t="s">
        <v>194</v>
      </c>
      <c r="D1004" s="1146" t="s">
        <v>907</v>
      </c>
    </row>
    <row r="1005" spans="3:4">
      <c r="C1005" s="1142" t="s">
        <v>194</v>
      </c>
      <c r="D1005" s="1146" t="s">
        <v>391</v>
      </c>
    </row>
    <row r="1006" spans="3:4">
      <c r="C1006" s="1142" t="s">
        <v>194</v>
      </c>
      <c r="D1006" s="1146" t="s">
        <v>1053</v>
      </c>
    </row>
    <row r="1007" spans="3:4">
      <c r="C1007" s="1142" t="s">
        <v>194</v>
      </c>
      <c r="D1007" s="1146" t="s">
        <v>1592</v>
      </c>
    </row>
    <row r="1008" spans="3:4">
      <c r="C1008" s="1142" t="s">
        <v>194</v>
      </c>
      <c r="D1008" s="1146" t="s">
        <v>95</v>
      </c>
    </row>
    <row r="1009" spans="3:4">
      <c r="C1009" s="1142" t="s">
        <v>194</v>
      </c>
      <c r="D1009" s="1146" t="s">
        <v>1597</v>
      </c>
    </row>
    <row r="1010" spans="3:4">
      <c r="C1010" s="1142" t="s">
        <v>194</v>
      </c>
      <c r="D1010" s="1146" t="s">
        <v>1344</v>
      </c>
    </row>
    <row r="1011" spans="3:4">
      <c r="C1011" s="1142" t="s">
        <v>194</v>
      </c>
      <c r="D1011" s="1146" t="s">
        <v>1599</v>
      </c>
    </row>
    <row r="1012" spans="3:4">
      <c r="C1012" s="1142" t="s">
        <v>194</v>
      </c>
      <c r="D1012" s="1146" t="s">
        <v>1273</v>
      </c>
    </row>
    <row r="1013" spans="3:4">
      <c r="C1013" s="1142" t="s">
        <v>194</v>
      </c>
      <c r="D1013" s="1146" t="s">
        <v>1603</v>
      </c>
    </row>
    <row r="1014" spans="3:4">
      <c r="C1014" s="1142" t="s">
        <v>194</v>
      </c>
      <c r="D1014" s="1146" t="s">
        <v>1074</v>
      </c>
    </row>
    <row r="1015" spans="3:4">
      <c r="C1015" s="1142" t="s">
        <v>194</v>
      </c>
      <c r="D1015" s="1146" t="s">
        <v>1605</v>
      </c>
    </row>
    <row r="1016" spans="3:4">
      <c r="C1016" s="1142" t="s">
        <v>194</v>
      </c>
      <c r="D1016" s="1146" t="s">
        <v>1306</v>
      </c>
    </row>
    <row r="1017" spans="3:4">
      <c r="C1017" s="1142" t="s">
        <v>194</v>
      </c>
      <c r="D1017" s="1146" t="s">
        <v>1170</v>
      </c>
    </row>
    <row r="1018" spans="3:4">
      <c r="C1018" s="1142" t="s">
        <v>194</v>
      </c>
      <c r="D1018" s="1146" t="s">
        <v>580</v>
      </c>
    </row>
    <row r="1019" spans="3:4">
      <c r="C1019" s="1142" t="s">
        <v>194</v>
      </c>
      <c r="D1019" s="1146" t="s">
        <v>1611</v>
      </c>
    </row>
    <row r="1020" spans="3:4">
      <c r="C1020" s="1142" t="s">
        <v>194</v>
      </c>
      <c r="D1020" s="1146" t="s">
        <v>1350</v>
      </c>
    </row>
    <row r="1021" spans="3:4">
      <c r="C1021" s="1142" t="s">
        <v>194</v>
      </c>
      <c r="D1021" s="1146" t="s">
        <v>1171</v>
      </c>
    </row>
    <row r="1022" spans="3:4">
      <c r="C1022" s="1142" t="s">
        <v>194</v>
      </c>
      <c r="D1022" s="1146" t="s">
        <v>1351</v>
      </c>
    </row>
    <row r="1023" spans="3:4">
      <c r="C1023" s="1142" t="s">
        <v>194</v>
      </c>
      <c r="D1023" s="1146" t="s">
        <v>1614</v>
      </c>
    </row>
    <row r="1024" spans="3:4">
      <c r="C1024" s="1142" t="s">
        <v>194</v>
      </c>
      <c r="D1024" s="1146" t="s">
        <v>1212</v>
      </c>
    </row>
    <row r="1025" spans="3:4">
      <c r="C1025" s="1142" t="s">
        <v>194</v>
      </c>
      <c r="D1025" s="1146" t="s">
        <v>76</v>
      </c>
    </row>
    <row r="1026" spans="3:4">
      <c r="C1026" s="1142" t="s">
        <v>194</v>
      </c>
      <c r="D1026" s="1146" t="s">
        <v>1357</v>
      </c>
    </row>
    <row r="1027" spans="3:4">
      <c r="C1027" s="1142" t="s">
        <v>194</v>
      </c>
      <c r="D1027" s="1146" t="s">
        <v>158</v>
      </c>
    </row>
    <row r="1028" spans="3:4">
      <c r="C1028" s="1142" t="s">
        <v>194</v>
      </c>
      <c r="D1028" s="1146" t="s">
        <v>452</v>
      </c>
    </row>
    <row r="1029" spans="3:4">
      <c r="C1029" s="1142" t="s">
        <v>194</v>
      </c>
      <c r="D1029" s="1146" t="s">
        <v>1364</v>
      </c>
    </row>
    <row r="1030" spans="3:4">
      <c r="C1030" s="1142" t="s">
        <v>194</v>
      </c>
      <c r="D1030" s="1146" t="s">
        <v>1368</v>
      </c>
    </row>
    <row r="1031" spans="3:4">
      <c r="C1031" s="1142" t="s">
        <v>194</v>
      </c>
      <c r="D1031" s="1146" t="s">
        <v>157</v>
      </c>
    </row>
    <row r="1032" spans="3:4">
      <c r="C1032" s="1142" t="s">
        <v>194</v>
      </c>
      <c r="D1032" s="1146" t="s">
        <v>202</v>
      </c>
    </row>
    <row r="1033" spans="3:4">
      <c r="C1033" s="1142" t="s">
        <v>194</v>
      </c>
      <c r="D1033" s="1146" t="s">
        <v>80</v>
      </c>
    </row>
    <row r="1034" spans="3:4">
      <c r="C1034" s="1142" t="s">
        <v>194</v>
      </c>
      <c r="D1034" s="1146" t="s">
        <v>1616</v>
      </c>
    </row>
    <row r="1035" spans="3:4">
      <c r="C1035" s="1142" t="s">
        <v>194</v>
      </c>
      <c r="D1035" s="1146" t="s">
        <v>1274</v>
      </c>
    </row>
    <row r="1036" spans="3:4">
      <c r="C1036" s="1142" t="s">
        <v>194</v>
      </c>
      <c r="D1036" s="1146" t="s">
        <v>1245</v>
      </c>
    </row>
    <row r="1037" spans="3:4">
      <c r="C1037" s="1142" t="s">
        <v>194</v>
      </c>
      <c r="D1037" s="1146" t="s">
        <v>232</v>
      </c>
    </row>
    <row r="1038" spans="3:4">
      <c r="C1038" s="1142" t="s">
        <v>194</v>
      </c>
      <c r="D1038" s="1146" t="s">
        <v>1617</v>
      </c>
    </row>
    <row r="1039" spans="3:4">
      <c r="C1039" s="1142" t="s">
        <v>194</v>
      </c>
      <c r="D1039" s="1146" t="s">
        <v>1512</v>
      </c>
    </row>
    <row r="1040" spans="3:4">
      <c r="C1040" s="1142" t="s">
        <v>194</v>
      </c>
      <c r="D1040" s="1146" t="s">
        <v>1897</v>
      </c>
    </row>
    <row r="1041" spans="3:4">
      <c r="C1041" s="1142" t="s">
        <v>194</v>
      </c>
      <c r="D1041" s="1146" t="s">
        <v>1850</v>
      </c>
    </row>
    <row r="1042" spans="3:4">
      <c r="C1042" s="1142" t="s">
        <v>194</v>
      </c>
      <c r="D1042" s="1146" t="s">
        <v>1949</v>
      </c>
    </row>
    <row r="1043" spans="3:4">
      <c r="C1043" s="1142" t="s">
        <v>194</v>
      </c>
      <c r="D1043" s="1146" t="s">
        <v>1620</v>
      </c>
    </row>
    <row r="1044" spans="3:4">
      <c r="C1044" s="1142" t="s">
        <v>194</v>
      </c>
      <c r="D1044" s="1146" t="s">
        <v>1623</v>
      </c>
    </row>
    <row r="1045" spans="3:4">
      <c r="C1045" s="1142" t="s">
        <v>194</v>
      </c>
      <c r="D1045" s="1146" t="s">
        <v>1041</v>
      </c>
    </row>
    <row r="1046" spans="3:4">
      <c r="C1046" s="1142" t="s">
        <v>194</v>
      </c>
      <c r="D1046" s="1146" t="s">
        <v>285</v>
      </c>
    </row>
    <row r="1047" spans="3:4">
      <c r="C1047" s="1142" t="s">
        <v>488</v>
      </c>
      <c r="D1047" s="1146" t="s">
        <v>1374</v>
      </c>
    </row>
    <row r="1048" spans="3:4">
      <c r="C1048" s="1142" t="s">
        <v>488</v>
      </c>
      <c r="D1048" s="1146" t="s">
        <v>1376</v>
      </c>
    </row>
    <row r="1049" spans="3:4">
      <c r="C1049" s="1142" t="s">
        <v>488</v>
      </c>
      <c r="D1049" s="1146" t="s">
        <v>1390</v>
      </c>
    </row>
    <row r="1050" spans="3:4">
      <c r="C1050" s="1142" t="s">
        <v>488</v>
      </c>
      <c r="D1050" s="1146" t="s">
        <v>324</v>
      </c>
    </row>
    <row r="1051" spans="3:4">
      <c r="C1051" s="1142" t="s">
        <v>488</v>
      </c>
      <c r="D1051" s="1146" t="s">
        <v>936</v>
      </c>
    </row>
    <row r="1052" spans="3:4">
      <c r="C1052" s="1142" t="s">
        <v>488</v>
      </c>
      <c r="D1052" s="1146" t="s">
        <v>1381</v>
      </c>
    </row>
    <row r="1053" spans="3:4">
      <c r="C1053" s="1142" t="s">
        <v>488</v>
      </c>
      <c r="D1053" s="1146" t="s">
        <v>1630</v>
      </c>
    </row>
    <row r="1054" spans="3:4">
      <c r="C1054" s="1142" t="s">
        <v>488</v>
      </c>
      <c r="D1054" s="1146" t="s">
        <v>1950</v>
      </c>
    </row>
    <row r="1055" spans="3:4">
      <c r="C1055" s="1142" t="s">
        <v>488</v>
      </c>
      <c r="D1055" s="1146" t="s">
        <v>1384</v>
      </c>
    </row>
    <row r="1056" spans="3:4">
      <c r="C1056" s="1142" t="s">
        <v>488</v>
      </c>
      <c r="D1056" s="1146" t="s">
        <v>1383</v>
      </c>
    </row>
    <row r="1057" spans="3:4">
      <c r="C1057" s="1142" t="s">
        <v>488</v>
      </c>
      <c r="D1057" s="1146" t="s">
        <v>1726</v>
      </c>
    </row>
    <row r="1058" spans="3:4">
      <c r="C1058" s="1142" t="s">
        <v>488</v>
      </c>
      <c r="D1058" s="1146" t="s">
        <v>1632</v>
      </c>
    </row>
    <row r="1059" spans="3:4">
      <c r="C1059" s="1142" t="s">
        <v>488</v>
      </c>
      <c r="D1059" s="1146" t="s">
        <v>1951</v>
      </c>
    </row>
    <row r="1060" spans="3:4">
      <c r="C1060" s="1142" t="s">
        <v>488</v>
      </c>
      <c r="D1060" s="1146" t="s">
        <v>1634</v>
      </c>
    </row>
    <row r="1061" spans="3:4">
      <c r="C1061" s="1142" t="s">
        <v>488</v>
      </c>
      <c r="D1061" s="1146" t="s">
        <v>1635</v>
      </c>
    </row>
    <row r="1062" spans="3:4">
      <c r="C1062" s="1142" t="s">
        <v>488</v>
      </c>
      <c r="D1062" s="1146" t="s">
        <v>1552</v>
      </c>
    </row>
    <row r="1063" spans="3:4">
      <c r="C1063" s="1142" t="s">
        <v>488</v>
      </c>
      <c r="D1063" s="1146" t="s">
        <v>658</v>
      </c>
    </row>
    <row r="1064" spans="3:4">
      <c r="C1064" s="1142" t="s">
        <v>488</v>
      </c>
      <c r="D1064" s="1146" t="s">
        <v>1535</v>
      </c>
    </row>
    <row r="1065" spans="3:4">
      <c r="C1065" s="1142" t="s">
        <v>488</v>
      </c>
      <c r="D1065" s="1146" t="s">
        <v>1641</v>
      </c>
    </row>
    <row r="1066" spans="3:4">
      <c r="C1066" s="1142" t="s">
        <v>488</v>
      </c>
      <c r="D1066" s="1146" t="s">
        <v>1954</v>
      </c>
    </row>
    <row r="1067" spans="3:4">
      <c r="C1067" s="1142" t="s">
        <v>488</v>
      </c>
      <c r="D1067" s="1146" t="s">
        <v>1075</v>
      </c>
    </row>
    <row r="1068" spans="3:4">
      <c r="C1068" s="1142" t="s">
        <v>488</v>
      </c>
      <c r="D1068" s="1146" t="s">
        <v>1955</v>
      </c>
    </row>
    <row r="1069" spans="3:4">
      <c r="C1069" s="1142" t="s">
        <v>488</v>
      </c>
      <c r="D1069" s="1146" t="s">
        <v>1214</v>
      </c>
    </row>
    <row r="1070" spans="3:4">
      <c r="C1070" s="1142" t="s">
        <v>488</v>
      </c>
      <c r="D1070" s="1146" t="s">
        <v>1924</v>
      </c>
    </row>
    <row r="1071" spans="3:4">
      <c r="C1071" s="1142" t="s">
        <v>488</v>
      </c>
      <c r="D1071" s="1146" t="s">
        <v>1957</v>
      </c>
    </row>
    <row r="1072" spans="3:4">
      <c r="C1072" s="1142" t="s">
        <v>488</v>
      </c>
      <c r="D1072" s="1146" t="s">
        <v>1958</v>
      </c>
    </row>
    <row r="1073" spans="3:4">
      <c r="C1073" s="1142" t="s">
        <v>488</v>
      </c>
      <c r="D1073" s="1146" t="s">
        <v>1959</v>
      </c>
    </row>
    <row r="1074" spans="3:4">
      <c r="C1074" s="1142" t="s">
        <v>488</v>
      </c>
      <c r="D1074" s="1146" t="s">
        <v>579</v>
      </c>
    </row>
    <row r="1075" spans="3:4">
      <c r="C1075" s="1142" t="s">
        <v>488</v>
      </c>
      <c r="D1075" s="1146" t="s">
        <v>1960</v>
      </c>
    </row>
    <row r="1076" spans="3:4">
      <c r="C1076" s="1142" t="s">
        <v>956</v>
      </c>
      <c r="D1076" s="1146" t="s">
        <v>1174</v>
      </c>
    </row>
    <row r="1077" spans="3:4">
      <c r="C1077" s="1142" t="s">
        <v>956</v>
      </c>
      <c r="D1077" s="1146" t="s">
        <v>47</v>
      </c>
    </row>
    <row r="1078" spans="3:4">
      <c r="C1078" s="1142" t="s">
        <v>956</v>
      </c>
      <c r="D1078" s="1146" t="s">
        <v>1449</v>
      </c>
    </row>
    <row r="1079" spans="3:4">
      <c r="C1079" s="1142" t="s">
        <v>956</v>
      </c>
      <c r="D1079" s="1146" t="s">
        <v>495</v>
      </c>
    </row>
    <row r="1080" spans="3:4">
      <c r="C1080" s="1142" t="s">
        <v>956</v>
      </c>
      <c r="D1080" s="1146" t="s">
        <v>1175</v>
      </c>
    </row>
    <row r="1081" spans="3:4">
      <c r="C1081" s="1142" t="s">
        <v>956</v>
      </c>
      <c r="D1081" s="1146" t="s">
        <v>1219</v>
      </c>
    </row>
    <row r="1082" spans="3:4">
      <c r="C1082" s="1142" t="s">
        <v>956</v>
      </c>
      <c r="D1082" s="1146" t="s">
        <v>1894</v>
      </c>
    </row>
    <row r="1083" spans="3:4">
      <c r="C1083" s="1142" t="s">
        <v>956</v>
      </c>
      <c r="D1083" s="1146" t="s">
        <v>513</v>
      </c>
    </row>
    <row r="1084" spans="3:4">
      <c r="C1084" s="1142" t="s">
        <v>956</v>
      </c>
      <c r="D1084" s="1146" t="s">
        <v>1644</v>
      </c>
    </row>
    <row r="1085" spans="3:4">
      <c r="C1085" s="1142" t="s">
        <v>956</v>
      </c>
      <c r="D1085" s="1146" t="s">
        <v>1646</v>
      </c>
    </row>
    <row r="1086" spans="3:4">
      <c r="C1086" s="1142" t="s">
        <v>956</v>
      </c>
      <c r="D1086" s="1146" t="s">
        <v>633</v>
      </c>
    </row>
    <row r="1087" spans="3:4">
      <c r="C1087" s="1142" t="s">
        <v>956</v>
      </c>
      <c r="D1087" s="1146" t="s">
        <v>1651</v>
      </c>
    </row>
    <row r="1088" spans="3:4">
      <c r="C1088" s="1142" t="s">
        <v>956</v>
      </c>
      <c r="D1088" s="1146" t="s">
        <v>1961</v>
      </c>
    </row>
    <row r="1089" spans="3:4">
      <c r="C1089" s="1142" t="s">
        <v>956</v>
      </c>
      <c r="D1089" s="1146" t="s">
        <v>1964</v>
      </c>
    </row>
    <row r="1090" spans="3:4">
      <c r="C1090" s="1142" t="s">
        <v>956</v>
      </c>
      <c r="D1090" s="1146" t="s">
        <v>221</v>
      </c>
    </row>
    <row r="1091" spans="3:4">
      <c r="C1091" s="1142" t="s">
        <v>956</v>
      </c>
      <c r="D1091" s="1146" t="s">
        <v>1965</v>
      </c>
    </row>
    <row r="1092" spans="3:4">
      <c r="C1092" s="1142" t="s">
        <v>956</v>
      </c>
      <c r="D1092" s="1146" t="s">
        <v>1966</v>
      </c>
    </row>
    <row r="1093" spans="3:4">
      <c r="C1093" s="1142" t="s">
        <v>956</v>
      </c>
      <c r="D1093" s="1146" t="s">
        <v>343</v>
      </c>
    </row>
    <row r="1094" spans="3:4">
      <c r="C1094" s="1142" t="s">
        <v>956</v>
      </c>
      <c r="D1094" s="1146" t="s">
        <v>1967</v>
      </c>
    </row>
    <row r="1095" spans="3:4">
      <c r="C1095" s="1142" t="s">
        <v>755</v>
      </c>
      <c r="D1095" s="1146" t="s">
        <v>1184</v>
      </c>
    </row>
    <row r="1096" spans="3:4">
      <c r="C1096" s="1142" t="s">
        <v>755</v>
      </c>
      <c r="D1096" s="1146" t="s">
        <v>1794</v>
      </c>
    </row>
    <row r="1097" spans="3:4">
      <c r="C1097" s="1142" t="s">
        <v>755</v>
      </c>
      <c r="D1097" s="1146" t="s">
        <v>1968</v>
      </c>
    </row>
    <row r="1098" spans="3:4">
      <c r="C1098" s="1142" t="s">
        <v>755</v>
      </c>
      <c r="D1098" s="1146" t="s">
        <v>1969</v>
      </c>
    </row>
    <row r="1099" spans="3:4">
      <c r="C1099" s="1142" t="s">
        <v>755</v>
      </c>
      <c r="D1099" s="1146" t="s">
        <v>1388</v>
      </c>
    </row>
    <row r="1100" spans="3:4">
      <c r="C1100" s="1142" t="s">
        <v>755</v>
      </c>
      <c r="D1100" s="1146" t="s">
        <v>498</v>
      </c>
    </row>
    <row r="1101" spans="3:4">
      <c r="C1101" s="1142" t="s">
        <v>755</v>
      </c>
      <c r="D1101" s="1146" t="s">
        <v>1044</v>
      </c>
    </row>
    <row r="1102" spans="3:4">
      <c r="C1102" s="1142" t="s">
        <v>755</v>
      </c>
      <c r="D1102" s="1146" t="s">
        <v>1392</v>
      </c>
    </row>
    <row r="1103" spans="3:4">
      <c r="C1103" s="1142" t="s">
        <v>755</v>
      </c>
      <c r="D1103" s="1146" t="s">
        <v>1394</v>
      </c>
    </row>
    <row r="1104" spans="3:4">
      <c r="C1104" s="1142" t="s">
        <v>755</v>
      </c>
      <c r="D1104" s="1146" t="s">
        <v>144</v>
      </c>
    </row>
    <row r="1105" spans="3:4">
      <c r="C1105" s="1142" t="s">
        <v>755</v>
      </c>
      <c r="D1105" s="1146" t="s">
        <v>1395</v>
      </c>
    </row>
    <row r="1106" spans="3:4">
      <c r="C1106" s="1142" t="s">
        <v>755</v>
      </c>
      <c r="D1106" s="1146" t="s">
        <v>478</v>
      </c>
    </row>
    <row r="1107" spans="3:4">
      <c r="C1107" s="1142" t="s">
        <v>755</v>
      </c>
      <c r="D1107" s="1146" t="s">
        <v>1733</v>
      </c>
    </row>
    <row r="1108" spans="3:4">
      <c r="C1108" s="1142" t="s">
        <v>755</v>
      </c>
      <c r="D1108" s="1146" t="s">
        <v>1862</v>
      </c>
    </row>
    <row r="1109" spans="3:4">
      <c r="C1109" s="1142" t="s">
        <v>755</v>
      </c>
      <c r="D1109" s="1146" t="s">
        <v>1399</v>
      </c>
    </row>
    <row r="1110" spans="3:4">
      <c r="C1110" s="1142" t="s">
        <v>755</v>
      </c>
      <c r="D1110" s="1146" t="s">
        <v>1400</v>
      </c>
    </row>
    <row r="1111" spans="3:4">
      <c r="C1111" s="1142" t="s">
        <v>755</v>
      </c>
      <c r="D1111" s="1146" t="s">
        <v>1655</v>
      </c>
    </row>
    <row r="1112" spans="3:4">
      <c r="C1112" s="1142" t="s">
        <v>755</v>
      </c>
      <c r="D1112" s="1146" t="s">
        <v>1582</v>
      </c>
    </row>
    <row r="1113" spans="3:4">
      <c r="C1113" s="1142" t="s">
        <v>755</v>
      </c>
      <c r="D1113" s="1146" t="s">
        <v>1727</v>
      </c>
    </row>
    <row r="1114" spans="3:4">
      <c r="C1114" s="1142" t="s">
        <v>755</v>
      </c>
      <c r="D1114" s="1146" t="s">
        <v>1970</v>
      </c>
    </row>
    <row r="1115" spans="3:4">
      <c r="C1115" s="1142" t="s">
        <v>755</v>
      </c>
      <c r="D1115" s="1146" t="s">
        <v>1971</v>
      </c>
    </row>
    <row r="1116" spans="3:4">
      <c r="C1116" s="1142" t="s">
        <v>755</v>
      </c>
      <c r="D1116" s="1146" t="s">
        <v>1401</v>
      </c>
    </row>
    <row r="1117" spans="3:4">
      <c r="C1117" s="1142" t="s">
        <v>755</v>
      </c>
      <c r="D1117" s="1146" t="s">
        <v>1972</v>
      </c>
    </row>
    <row r="1118" spans="3:4">
      <c r="C1118" s="1142" t="s">
        <v>755</v>
      </c>
      <c r="D1118" s="1146" t="s">
        <v>915</v>
      </c>
    </row>
    <row r="1119" spans="3:4">
      <c r="C1119" s="1142" t="s">
        <v>755</v>
      </c>
      <c r="D1119" s="1146" t="s">
        <v>38</v>
      </c>
    </row>
    <row r="1120" spans="3:4">
      <c r="C1120" s="1142" t="s">
        <v>755</v>
      </c>
      <c r="D1120" s="1146" t="s">
        <v>1973</v>
      </c>
    </row>
    <row r="1121" spans="3:4">
      <c r="C1121" s="1142" t="s">
        <v>799</v>
      </c>
      <c r="D1121" s="1146" t="s">
        <v>831</v>
      </c>
    </row>
    <row r="1122" spans="3:4">
      <c r="C1122" s="1142" t="s">
        <v>799</v>
      </c>
      <c r="D1122" s="1146" t="s">
        <v>1186</v>
      </c>
    </row>
    <row r="1123" spans="3:4">
      <c r="C1123" s="1142" t="s">
        <v>799</v>
      </c>
      <c r="D1123" s="1146" t="s">
        <v>906</v>
      </c>
    </row>
    <row r="1124" spans="3:4">
      <c r="C1124" s="1142" t="s">
        <v>799</v>
      </c>
      <c r="D1124" s="1146" t="s">
        <v>643</v>
      </c>
    </row>
    <row r="1125" spans="3:4">
      <c r="C1125" s="1142" t="s">
        <v>799</v>
      </c>
      <c r="D1125" s="1146" t="s">
        <v>771</v>
      </c>
    </row>
    <row r="1126" spans="3:4">
      <c r="C1126" s="1142" t="s">
        <v>799</v>
      </c>
      <c r="D1126" s="1146" t="s">
        <v>1056</v>
      </c>
    </row>
    <row r="1127" spans="3:4">
      <c r="C1127" s="1142" t="s">
        <v>799</v>
      </c>
      <c r="D1127" s="1146" t="s">
        <v>1403</v>
      </c>
    </row>
    <row r="1128" spans="3:4">
      <c r="C1128" s="1142" t="s">
        <v>799</v>
      </c>
      <c r="D1128" s="1146" t="s">
        <v>541</v>
      </c>
    </row>
    <row r="1129" spans="3:4">
      <c r="C1129" s="1142" t="s">
        <v>799</v>
      </c>
      <c r="D1129" s="1146" t="s">
        <v>1358</v>
      </c>
    </row>
    <row r="1130" spans="3:4">
      <c r="C1130" s="1142" t="s">
        <v>799</v>
      </c>
      <c r="D1130" s="1146" t="s">
        <v>955</v>
      </c>
    </row>
    <row r="1131" spans="3:4">
      <c r="C1131" s="1142" t="s">
        <v>799</v>
      </c>
      <c r="D1131" s="1146" t="s">
        <v>1187</v>
      </c>
    </row>
    <row r="1132" spans="3:4">
      <c r="C1132" s="1142" t="s">
        <v>799</v>
      </c>
      <c r="D1132" s="1146" t="s">
        <v>1188</v>
      </c>
    </row>
    <row r="1133" spans="3:4">
      <c r="C1133" s="1142" t="s">
        <v>799</v>
      </c>
      <c r="D1133" s="1146" t="s">
        <v>322</v>
      </c>
    </row>
    <row r="1134" spans="3:4">
      <c r="C1134" s="1142" t="s">
        <v>799</v>
      </c>
      <c r="D1134" s="1146" t="s">
        <v>945</v>
      </c>
    </row>
    <row r="1135" spans="3:4">
      <c r="C1135" s="1142" t="s">
        <v>799</v>
      </c>
      <c r="D1135" s="1146" t="s">
        <v>722</v>
      </c>
    </row>
    <row r="1136" spans="3:4">
      <c r="C1136" s="1142" t="s">
        <v>799</v>
      </c>
      <c r="D1136" s="1146" t="s">
        <v>1063</v>
      </c>
    </row>
    <row r="1137" spans="3:4">
      <c r="C1137" s="1142" t="s">
        <v>799</v>
      </c>
      <c r="D1137" s="1146" t="s">
        <v>164</v>
      </c>
    </row>
    <row r="1138" spans="3:4">
      <c r="C1138" s="1142" t="s">
        <v>799</v>
      </c>
      <c r="D1138" s="1146" t="s">
        <v>1193</v>
      </c>
    </row>
    <row r="1139" spans="3:4">
      <c r="C1139" s="1142" t="s">
        <v>799</v>
      </c>
      <c r="D1139" s="1146" t="s">
        <v>142</v>
      </c>
    </row>
    <row r="1140" spans="3:4">
      <c r="C1140" s="1142" t="s">
        <v>799</v>
      </c>
      <c r="D1140" s="1146" t="s">
        <v>1414</v>
      </c>
    </row>
    <row r="1141" spans="3:4">
      <c r="C1141" s="1142" t="s">
        <v>799</v>
      </c>
      <c r="D1141" s="1146" t="s">
        <v>243</v>
      </c>
    </row>
    <row r="1142" spans="3:4">
      <c r="C1142" s="1142" t="s">
        <v>799</v>
      </c>
      <c r="D1142" s="1146" t="s">
        <v>712</v>
      </c>
    </row>
    <row r="1143" spans="3:4">
      <c r="C1143" s="1142" t="s">
        <v>799</v>
      </c>
      <c r="D1143" s="1146" t="s">
        <v>1162</v>
      </c>
    </row>
    <row r="1144" spans="3:4">
      <c r="C1144" s="1142" t="s">
        <v>799</v>
      </c>
      <c r="D1144" s="1146" t="s">
        <v>1023</v>
      </c>
    </row>
    <row r="1145" spans="3:4">
      <c r="C1145" s="1142" t="s">
        <v>799</v>
      </c>
      <c r="D1145" s="1146" t="s">
        <v>1195</v>
      </c>
    </row>
    <row r="1146" spans="3:4">
      <c r="C1146" s="1142" t="s">
        <v>799</v>
      </c>
      <c r="D1146" s="1146" t="s">
        <v>597</v>
      </c>
    </row>
    <row r="1147" spans="3:4">
      <c r="C1147" s="1142" t="s">
        <v>799</v>
      </c>
      <c r="D1147" s="1146" t="s">
        <v>1417</v>
      </c>
    </row>
    <row r="1148" spans="3:4">
      <c r="C1148" s="1142" t="s">
        <v>799</v>
      </c>
      <c r="D1148" s="1146" t="s">
        <v>766</v>
      </c>
    </row>
    <row r="1149" spans="3:4">
      <c r="C1149" s="1142" t="s">
        <v>799</v>
      </c>
      <c r="D1149" s="1146" t="s">
        <v>1418</v>
      </c>
    </row>
    <row r="1150" spans="3:4">
      <c r="C1150" s="1142" t="s">
        <v>799</v>
      </c>
      <c r="D1150" s="1146" t="s">
        <v>1068</v>
      </c>
    </row>
    <row r="1151" spans="3:4">
      <c r="C1151" s="1142" t="s">
        <v>799</v>
      </c>
      <c r="D1151" s="1146" t="s">
        <v>572</v>
      </c>
    </row>
    <row r="1152" spans="3:4">
      <c r="C1152" s="1142" t="s">
        <v>799</v>
      </c>
      <c r="D1152" s="1146" t="s">
        <v>1398</v>
      </c>
    </row>
    <row r="1153" spans="3:4">
      <c r="C1153" s="1142" t="s">
        <v>799</v>
      </c>
      <c r="D1153" s="1146" t="s">
        <v>891</v>
      </c>
    </row>
    <row r="1154" spans="3:4">
      <c r="C1154" s="1142" t="s">
        <v>799</v>
      </c>
      <c r="D1154" s="1146" t="s">
        <v>59</v>
      </c>
    </row>
    <row r="1155" spans="3:4">
      <c r="C1155" s="1142" t="s">
        <v>799</v>
      </c>
      <c r="D1155" s="1146" t="s">
        <v>1391</v>
      </c>
    </row>
    <row r="1156" spans="3:4">
      <c r="C1156" s="1142" t="s">
        <v>799</v>
      </c>
      <c r="D1156" s="1146" t="s">
        <v>1299</v>
      </c>
    </row>
    <row r="1157" spans="3:4">
      <c r="C1157" s="1142" t="s">
        <v>799</v>
      </c>
      <c r="D1157" s="1146" t="s">
        <v>467</v>
      </c>
    </row>
    <row r="1158" spans="3:4">
      <c r="C1158" s="1142" t="s">
        <v>799</v>
      </c>
      <c r="D1158" s="1146" t="s">
        <v>1423</v>
      </c>
    </row>
    <row r="1159" spans="3:4">
      <c r="C1159" s="1142" t="s">
        <v>799</v>
      </c>
      <c r="D1159" s="1146" t="s">
        <v>1426</v>
      </c>
    </row>
    <row r="1160" spans="3:4">
      <c r="C1160" s="1142" t="s">
        <v>799</v>
      </c>
      <c r="D1160" s="1146" t="s">
        <v>1424</v>
      </c>
    </row>
    <row r="1161" spans="3:4">
      <c r="C1161" s="1142" t="s">
        <v>799</v>
      </c>
      <c r="D1161" s="1146" t="s">
        <v>1205</v>
      </c>
    </row>
    <row r="1162" spans="3:4">
      <c r="C1162" s="1142" t="s">
        <v>799</v>
      </c>
      <c r="D1162" s="1146" t="s">
        <v>1435</v>
      </c>
    </row>
    <row r="1163" spans="3:4">
      <c r="C1163" s="1142" t="s">
        <v>799</v>
      </c>
      <c r="D1163" s="1146" t="s">
        <v>1314</v>
      </c>
    </row>
    <row r="1164" spans="3:4">
      <c r="C1164" s="1142" t="s">
        <v>493</v>
      </c>
      <c r="D1164" s="1146" t="s">
        <v>346</v>
      </c>
    </row>
    <row r="1165" spans="3:4">
      <c r="C1165" s="1142" t="s">
        <v>493</v>
      </c>
      <c r="D1165" s="1146" t="s">
        <v>120</v>
      </c>
    </row>
    <row r="1166" spans="3:4">
      <c r="C1166" s="1142" t="s">
        <v>493</v>
      </c>
      <c r="D1166" s="1146" t="s">
        <v>678</v>
      </c>
    </row>
    <row r="1167" spans="3:4">
      <c r="C1167" s="1142" t="s">
        <v>493</v>
      </c>
      <c r="D1167" s="1146" t="s">
        <v>1156</v>
      </c>
    </row>
    <row r="1168" spans="3:4">
      <c r="C1168" s="1142" t="s">
        <v>493</v>
      </c>
      <c r="D1168" s="1146" t="s">
        <v>1026</v>
      </c>
    </row>
    <row r="1169" spans="3:4">
      <c r="C1169" s="1142" t="s">
        <v>493</v>
      </c>
      <c r="D1169" s="1146" t="s">
        <v>1887</v>
      </c>
    </row>
    <row r="1170" spans="3:4">
      <c r="C1170" s="1142" t="s">
        <v>493</v>
      </c>
      <c r="D1170" s="1146" t="s">
        <v>630</v>
      </c>
    </row>
    <row r="1171" spans="3:4">
      <c r="C1171" s="1142" t="s">
        <v>493</v>
      </c>
      <c r="D1171" s="1146" t="s">
        <v>1198</v>
      </c>
    </row>
    <row r="1172" spans="3:4">
      <c r="C1172" s="1142" t="s">
        <v>493</v>
      </c>
      <c r="D1172" s="1146" t="s">
        <v>1974</v>
      </c>
    </row>
    <row r="1173" spans="3:4">
      <c r="C1173" s="1142" t="s">
        <v>493</v>
      </c>
      <c r="D1173" s="1146" t="s">
        <v>416</v>
      </c>
    </row>
    <row r="1174" spans="3:4">
      <c r="C1174" s="1142" t="s">
        <v>493</v>
      </c>
      <c r="D1174" s="1146" t="s">
        <v>1658</v>
      </c>
    </row>
    <row r="1175" spans="3:4">
      <c r="C1175" s="1142" t="s">
        <v>493</v>
      </c>
      <c r="D1175" s="1146" t="s">
        <v>1977</v>
      </c>
    </row>
    <row r="1176" spans="3:4">
      <c r="C1176" s="1142" t="s">
        <v>493</v>
      </c>
      <c r="D1176" s="1146" t="s">
        <v>1433</v>
      </c>
    </row>
    <row r="1177" spans="3:4">
      <c r="C1177" s="1142" t="s">
        <v>493</v>
      </c>
      <c r="D1177" s="1146" t="s">
        <v>810</v>
      </c>
    </row>
    <row r="1178" spans="3:4">
      <c r="C1178" s="1142" t="s">
        <v>493</v>
      </c>
      <c r="D1178" s="1146" t="s">
        <v>1288</v>
      </c>
    </row>
    <row r="1179" spans="3:4">
      <c r="C1179" s="1142" t="s">
        <v>493</v>
      </c>
      <c r="D1179" s="1146" t="s">
        <v>684</v>
      </c>
    </row>
    <row r="1180" spans="3:4">
      <c r="C1180" s="1142" t="s">
        <v>493</v>
      </c>
      <c r="D1180" s="1146" t="s">
        <v>1165</v>
      </c>
    </row>
    <row r="1181" spans="3:4">
      <c r="C1181" s="1142" t="s">
        <v>493</v>
      </c>
      <c r="D1181" s="1146" t="s">
        <v>1667</v>
      </c>
    </row>
    <row r="1182" spans="3:4">
      <c r="C1182" s="1142" t="s">
        <v>493</v>
      </c>
      <c r="D1182" s="1146" t="s">
        <v>479</v>
      </c>
    </row>
    <row r="1183" spans="3:4">
      <c r="C1183" s="1142" t="s">
        <v>493</v>
      </c>
      <c r="D1183" s="1146" t="s">
        <v>1266</v>
      </c>
    </row>
    <row r="1184" spans="3:4">
      <c r="C1184" s="1142" t="s">
        <v>493</v>
      </c>
      <c r="D1184" s="1146" t="s">
        <v>1978</v>
      </c>
    </row>
    <row r="1185" spans="3:4">
      <c r="C1185" s="1142" t="s">
        <v>493</v>
      </c>
      <c r="D1185" s="1146" t="s">
        <v>1979</v>
      </c>
    </row>
    <row r="1186" spans="3:4">
      <c r="C1186" s="1142" t="s">
        <v>493</v>
      </c>
      <c r="D1186" s="1146" t="s">
        <v>1981</v>
      </c>
    </row>
    <row r="1187" spans="3:4">
      <c r="C1187" s="1142" t="s">
        <v>493</v>
      </c>
      <c r="D1187" s="1146" t="s">
        <v>1982</v>
      </c>
    </row>
    <row r="1188" spans="3:4">
      <c r="C1188" s="1142" t="s">
        <v>493</v>
      </c>
      <c r="D1188" s="1146" t="s">
        <v>957</v>
      </c>
    </row>
    <row r="1189" spans="3:4">
      <c r="C1189" s="1142" t="s">
        <v>493</v>
      </c>
      <c r="D1189" s="1146" t="s">
        <v>1983</v>
      </c>
    </row>
    <row r="1190" spans="3:4">
      <c r="C1190" s="1142" t="s">
        <v>493</v>
      </c>
      <c r="D1190" s="1146" t="s">
        <v>1984</v>
      </c>
    </row>
    <row r="1191" spans="3:4">
      <c r="C1191" s="1142" t="s">
        <v>493</v>
      </c>
      <c r="D1191" s="1146" t="s">
        <v>1524</v>
      </c>
    </row>
    <row r="1192" spans="3:4">
      <c r="C1192" s="1142" t="s">
        <v>493</v>
      </c>
      <c r="D1192" s="1146" t="s">
        <v>645</v>
      </c>
    </row>
    <row r="1193" spans="3:4">
      <c r="C1193" s="1142" t="s">
        <v>493</v>
      </c>
      <c r="D1193" s="1146" t="s">
        <v>583</v>
      </c>
    </row>
    <row r="1194" spans="3:4">
      <c r="C1194" s="1142" t="s">
        <v>493</v>
      </c>
      <c r="D1194" s="1146" t="s">
        <v>1985</v>
      </c>
    </row>
    <row r="1195" spans="3:4">
      <c r="C1195" s="1142" t="s">
        <v>493</v>
      </c>
      <c r="D1195" s="1146" t="s">
        <v>559</v>
      </c>
    </row>
    <row r="1196" spans="3:4">
      <c r="C1196" s="1142" t="s">
        <v>493</v>
      </c>
      <c r="D1196" s="1146" t="s">
        <v>1663</v>
      </c>
    </row>
    <row r="1197" spans="3:4">
      <c r="C1197" s="1142" t="s">
        <v>493</v>
      </c>
      <c r="D1197" s="1146" t="s">
        <v>1986</v>
      </c>
    </row>
    <row r="1198" spans="3:4">
      <c r="C1198" s="1142" t="s">
        <v>493</v>
      </c>
      <c r="D1198" s="1146" t="s">
        <v>477</v>
      </c>
    </row>
    <row r="1199" spans="3:4">
      <c r="C1199" s="1142" t="s">
        <v>493</v>
      </c>
      <c r="D1199" s="1146" t="s">
        <v>1154</v>
      </c>
    </row>
    <row r="1200" spans="3:4">
      <c r="C1200" s="1142" t="s">
        <v>493</v>
      </c>
      <c r="D1200" s="1146" t="s">
        <v>1205</v>
      </c>
    </row>
    <row r="1201" spans="3:4">
      <c r="C1201" s="1142" t="s">
        <v>493</v>
      </c>
      <c r="D1201" s="1146" t="s">
        <v>1735</v>
      </c>
    </row>
    <row r="1202" spans="3:4">
      <c r="C1202" s="1142" t="s">
        <v>493</v>
      </c>
      <c r="D1202" s="1146" t="s">
        <v>77</v>
      </c>
    </row>
    <row r="1203" spans="3:4">
      <c r="C1203" s="1142" t="s">
        <v>493</v>
      </c>
      <c r="D1203" s="1146" t="s">
        <v>1987</v>
      </c>
    </row>
    <row r="1204" spans="3:4">
      <c r="C1204" s="1142" t="s">
        <v>493</v>
      </c>
      <c r="D1204" s="1146" t="s">
        <v>1316</v>
      </c>
    </row>
    <row r="1205" spans="3:4">
      <c r="C1205" s="1142" t="s">
        <v>951</v>
      </c>
      <c r="D1205" s="1146" t="s">
        <v>1290</v>
      </c>
    </row>
    <row r="1206" spans="3:4">
      <c r="C1206" s="1142" t="s">
        <v>951</v>
      </c>
      <c r="D1206" s="1146" t="s">
        <v>1489</v>
      </c>
    </row>
    <row r="1207" spans="3:4">
      <c r="C1207" s="1142" t="s">
        <v>951</v>
      </c>
      <c r="D1207" s="1146" t="s">
        <v>1137</v>
      </c>
    </row>
    <row r="1208" spans="3:4">
      <c r="C1208" s="1142" t="s">
        <v>951</v>
      </c>
      <c r="D1208" s="1146" t="s">
        <v>1501</v>
      </c>
    </row>
    <row r="1209" spans="3:4">
      <c r="C1209" s="1142" t="s">
        <v>951</v>
      </c>
      <c r="D1209" s="1146" t="s">
        <v>1664</v>
      </c>
    </row>
    <row r="1210" spans="3:4">
      <c r="C1210" s="1142" t="s">
        <v>951</v>
      </c>
      <c r="D1210" s="1146" t="s">
        <v>87</v>
      </c>
    </row>
    <row r="1211" spans="3:4">
      <c r="C1211" s="1142" t="s">
        <v>951</v>
      </c>
      <c r="D1211" s="1146" t="s">
        <v>9</v>
      </c>
    </row>
    <row r="1212" spans="3:4">
      <c r="C1212" s="1142" t="s">
        <v>951</v>
      </c>
      <c r="D1212" s="1146" t="s">
        <v>1666</v>
      </c>
    </row>
    <row r="1213" spans="3:4">
      <c r="C1213" s="1142" t="s">
        <v>951</v>
      </c>
      <c r="D1213" s="1146" t="s">
        <v>1438</v>
      </c>
    </row>
    <row r="1214" spans="3:4">
      <c r="C1214" s="1142" t="s">
        <v>951</v>
      </c>
      <c r="D1214" s="1146" t="s">
        <v>1669</v>
      </c>
    </row>
    <row r="1215" spans="3:4">
      <c r="C1215" s="1142" t="s">
        <v>951</v>
      </c>
      <c r="D1215" s="1146" t="s">
        <v>567</v>
      </c>
    </row>
    <row r="1216" spans="3:4">
      <c r="C1216" s="1142" t="s">
        <v>951</v>
      </c>
      <c r="D1216" s="1146" t="s">
        <v>1670</v>
      </c>
    </row>
    <row r="1217" spans="3:4">
      <c r="C1217" s="1142" t="s">
        <v>951</v>
      </c>
      <c r="D1217" s="1146" t="s">
        <v>1671</v>
      </c>
    </row>
    <row r="1218" spans="3:4">
      <c r="C1218" s="1142" t="s">
        <v>951</v>
      </c>
      <c r="D1218" s="1146" t="s">
        <v>790</v>
      </c>
    </row>
    <row r="1219" spans="3:4">
      <c r="C1219" s="1142" t="s">
        <v>951</v>
      </c>
      <c r="D1219" s="1146" t="s">
        <v>74</v>
      </c>
    </row>
    <row r="1220" spans="3:4">
      <c r="C1220" s="1142" t="s">
        <v>951</v>
      </c>
      <c r="D1220" s="1146" t="s">
        <v>1231</v>
      </c>
    </row>
    <row r="1221" spans="3:4">
      <c r="C1221" s="1142" t="s">
        <v>951</v>
      </c>
      <c r="D1221" s="1146" t="s">
        <v>1249</v>
      </c>
    </row>
    <row r="1222" spans="3:4">
      <c r="C1222" s="1142" t="s">
        <v>951</v>
      </c>
      <c r="D1222" s="1146" t="s">
        <v>1555</v>
      </c>
    </row>
    <row r="1223" spans="3:4">
      <c r="C1223" s="1142" t="s">
        <v>951</v>
      </c>
      <c r="D1223" s="1146" t="s">
        <v>1680</v>
      </c>
    </row>
    <row r="1224" spans="3:4">
      <c r="C1224" s="1142" t="s">
        <v>951</v>
      </c>
      <c r="D1224" s="1146" t="s">
        <v>619</v>
      </c>
    </row>
    <row r="1225" spans="3:4">
      <c r="C1225" s="1142" t="s">
        <v>951</v>
      </c>
      <c r="D1225" s="1146" t="s">
        <v>1681</v>
      </c>
    </row>
    <row r="1226" spans="3:4">
      <c r="C1226" s="1142" t="s">
        <v>951</v>
      </c>
      <c r="D1226" s="1146" t="s">
        <v>1988</v>
      </c>
    </row>
    <row r="1227" spans="3:4">
      <c r="C1227" s="1142" t="s">
        <v>951</v>
      </c>
      <c r="D1227" s="1146" t="s">
        <v>1989</v>
      </c>
    </row>
    <row r="1228" spans="3:4">
      <c r="C1228" s="1142" t="s">
        <v>951</v>
      </c>
      <c r="D1228" s="1146" t="s">
        <v>1684</v>
      </c>
    </row>
    <row r="1229" spans="3:4">
      <c r="C1229" s="1142" t="s">
        <v>951</v>
      </c>
      <c r="D1229" s="1146" t="s">
        <v>1686</v>
      </c>
    </row>
    <row r="1230" spans="3:4">
      <c r="C1230" s="1142" t="s">
        <v>951</v>
      </c>
      <c r="D1230" s="1146" t="s">
        <v>314</v>
      </c>
    </row>
    <row r="1231" spans="3:4">
      <c r="C1231" s="1142" t="s">
        <v>951</v>
      </c>
      <c r="D1231" s="1146" t="s">
        <v>1533</v>
      </c>
    </row>
    <row r="1232" spans="3:4">
      <c r="C1232" s="1142" t="s">
        <v>951</v>
      </c>
      <c r="D1232" s="1146" t="s">
        <v>1690</v>
      </c>
    </row>
    <row r="1233" spans="3:4">
      <c r="C1233" s="1142" t="s">
        <v>951</v>
      </c>
      <c r="D1233" s="1146" t="s">
        <v>442</v>
      </c>
    </row>
    <row r="1234" spans="3:4">
      <c r="C1234" s="1142" t="s">
        <v>951</v>
      </c>
      <c r="D1234" s="1146" t="s">
        <v>1990</v>
      </c>
    </row>
    <row r="1235" spans="3:4">
      <c r="C1235" s="1142" t="s">
        <v>951</v>
      </c>
      <c r="D1235" s="1146" t="s">
        <v>1993</v>
      </c>
    </row>
    <row r="1236" spans="3:4">
      <c r="C1236" s="1142" t="s">
        <v>951</v>
      </c>
      <c r="D1236" s="1146" t="s">
        <v>1994</v>
      </c>
    </row>
    <row r="1237" spans="3:4">
      <c r="C1237" s="1142" t="s">
        <v>951</v>
      </c>
      <c r="D1237" s="1146" t="s">
        <v>1995</v>
      </c>
    </row>
    <row r="1238" spans="3:4">
      <c r="C1238" s="1142" t="s">
        <v>951</v>
      </c>
      <c r="D1238" s="1146" t="s">
        <v>1149</v>
      </c>
    </row>
    <row r="1239" spans="3:4">
      <c r="C1239" s="1142" t="s">
        <v>951</v>
      </c>
      <c r="D1239" s="1146" t="s">
        <v>689</v>
      </c>
    </row>
    <row r="1240" spans="3:4">
      <c r="C1240" s="1142" t="s">
        <v>951</v>
      </c>
      <c r="D1240" s="1146" t="s">
        <v>184</v>
      </c>
    </row>
    <row r="1241" spans="3:4">
      <c r="C1241" s="1142" t="s">
        <v>951</v>
      </c>
      <c r="D1241" s="1146" t="s">
        <v>1996</v>
      </c>
    </row>
    <row r="1242" spans="3:4">
      <c r="C1242" s="1142" t="s">
        <v>951</v>
      </c>
      <c r="D1242" s="1146" t="s">
        <v>1884</v>
      </c>
    </row>
    <row r="1243" spans="3:4">
      <c r="C1243" s="1142" t="s">
        <v>951</v>
      </c>
      <c r="D1243" s="1146" t="s">
        <v>1997</v>
      </c>
    </row>
    <row r="1244" spans="3:4">
      <c r="C1244" s="1142" t="s">
        <v>972</v>
      </c>
      <c r="D1244" s="1146" t="s">
        <v>1439</v>
      </c>
    </row>
    <row r="1245" spans="3:4">
      <c r="C1245" s="1142" t="s">
        <v>972</v>
      </c>
      <c r="D1245" s="1146" t="s">
        <v>1944</v>
      </c>
    </row>
    <row r="1246" spans="3:4">
      <c r="C1246" s="1142" t="s">
        <v>972</v>
      </c>
      <c r="D1246" s="1146" t="s">
        <v>58</v>
      </c>
    </row>
    <row r="1247" spans="3:4">
      <c r="C1247" s="1142" t="s">
        <v>972</v>
      </c>
      <c r="D1247" s="1146" t="s">
        <v>1998</v>
      </c>
    </row>
    <row r="1248" spans="3:4">
      <c r="C1248" s="1142" t="s">
        <v>972</v>
      </c>
      <c r="D1248" s="1146" t="s">
        <v>349</v>
      </c>
    </row>
    <row r="1249" spans="3:4">
      <c r="C1249" s="1142" t="s">
        <v>972</v>
      </c>
      <c r="D1249" s="1146" t="s">
        <v>531</v>
      </c>
    </row>
    <row r="1250" spans="3:4">
      <c r="C1250" s="1142" t="s">
        <v>972</v>
      </c>
      <c r="D1250" s="1146" t="s">
        <v>1130</v>
      </c>
    </row>
    <row r="1251" spans="3:4">
      <c r="C1251" s="1142" t="s">
        <v>972</v>
      </c>
      <c r="D1251" s="1146" t="s">
        <v>1999</v>
      </c>
    </row>
    <row r="1252" spans="3:4">
      <c r="C1252" s="1142" t="s">
        <v>972</v>
      </c>
      <c r="D1252" s="1146" t="s">
        <v>534</v>
      </c>
    </row>
    <row r="1253" spans="3:4">
      <c r="C1253" s="1142" t="s">
        <v>972</v>
      </c>
      <c r="D1253" s="1146" t="s">
        <v>2000</v>
      </c>
    </row>
    <row r="1254" spans="3:4">
      <c r="C1254" s="1142" t="s">
        <v>972</v>
      </c>
      <c r="D1254" s="1146" t="s">
        <v>555</v>
      </c>
    </row>
    <row r="1255" spans="3:4">
      <c r="C1255" s="1142" t="s">
        <v>972</v>
      </c>
      <c r="D1255" s="1146" t="s">
        <v>2001</v>
      </c>
    </row>
    <row r="1256" spans="3:4">
      <c r="C1256" s="1142" t="s">
        <v>972</v>
      </c>
      <c r="D1256" s="1146" t="s">
        <v>2002</v>
      </c>
    </row>
    <row r="1257" spans="3:4">
      <c r="C1257" s="1142" t="s">
        <v>972</v>
      </c>
      <c r="D1257" s="1146" t="s">
        <v>573</v>
      </c>
    </row>
    <row r="1258" spans="3:4">
      <c r="C1258" s="1142" t="s">
        <v>972</v>
      </c>
      <c r="D1258" s="1146" t="s">
        <v>2004</v>
      </c>
    </row>
    <row r="1259" spans="3:4">
      <c r="C1259" s="1142" t="s">
        <v>972</v>
      </c>
      <c r="D1259" s="1146" t="s">
        <v>2005</v>
      </c>
    </row>
    <row r="1260" spans="3:4">
      <c r="C1260" s="1142" t="s">
        <v>972</v>
      </c>
      <c r="D1260" s="1146" t="s">
        <v>1850</v>
      </c>
    </row>
    <row r="1261" spans="3:4">
      <c r="C1261" s="1142" t="s">
        <v>972</v>
      </c>
      <c r="D1261" s="1146" t="s">
        <v>508</v>
      </c>
    </row>
    <row r="1262" spans="3:4">
      <c r="C1262" s="1142" t="s">
        <v>972</v>
      </c>
      <c r="D1262" s="1146" t="s">
        <v>1120</v>
      </c>
    </row>
    <row r="1263" spans="3:4">
      <c r="C1263" s="1142" t="s">
        <v>972</v>
      </c>
      <c r="D1263" s="1146" t="s">
        <v>1898</v>
      </c>
    </row>
    <row r="1264" spans="3:4">
      <c r="C1264" s="1142" t="s">
        <v>972</v>
      </c>
      <c r="D1264" s="1146" t="s">
        <v>2006</v>
      </c>
    </row>
    <row r="1265" spans="3:4">
      <c r="C1265" s="1142" t="s">
        <v>972</v>
      </c>
      <c r="D1265" s="1146" t="s">
        <v>2007</v>
      </c>
    </row>
    <row r="1266" spans="3:4">
      <c r="C1266" s="1142" t="s">
        <v>972</v>
      </c>
      <c r="D1266" s="1146" t="s">
        <v>2008</v>
      </c>
    </row>
    <row r="1267" spans="3:4">
      <c r="C1267" s="1142" t="s">
        <v>972</v>
      </c>
      <c r="D1267" s="1146" t="s">
        <v>1493</v>
      </c>
    </row>
    <row r="1268" spans="3:4">
      <c r="C1268" s="1142" t="s">
        <v>972</v>
      </c>
      <c r="D1268" s="1146" t="s">
        <v>929</v>
      </c>
    </row>
    <row r="1269" spans="3:4">
      <c r="C1269" s="1142" t="s">
        <v>972</v>
      </c>
      <c r="D1269" s="1146" t="s">
        <v>1774</v>
      </c>
    </row>
    <row r="1270" spans="3:4">
      <c r="C1270" s="1142" t="s">
        <v>972</v>
      </c>
      <c r="D1270" s="1146" t="s">
        <v>2009</v>
      </c>
    </row>
    <row r="1271" spans="3:4">
      <c r="C1271" s="1142" t="s">
        <v>972</v>
      </c>
      <c r="D1271" s="1146" t="s">
        <v>543</v>
      </c>
    </row>
    <row r="1272" spans="3:4">
      <c r="C1272" s="1142" t="s">
        <v>972</v>
      </c>
      <c r="D1272" s="1146" t="s">
        <v>6</v>
      </c>
    </row>
    <row r="1273" spans="3:4">
      <c r="C1273" s="1142" t="s">
        <v>972</v>
      </c>
      <c r="D1273" s="1146" t="s">
        <v>2010</v>
      </c>
    </row>
    <row r="1274" spans="3:4">
      <c r="C1274" s="1142" t="s">
        <v>474</v>
      </c>
      <c r="D1274" s="1146" t="s">
        <v>2013</v>
      </c>
    </row>
    <row r="1275" spans="3:4">
      <c r="C1275" s="1142" t="s">
        <v>474</v>
      </c>
      <c r="D1275" s="1146" t="s">
        <v>2015</v>
      </c>
    </row>
    <row r="1276" spans="3:4">
      <c r="C1276" s="1142" t="s">
        <v>474</v>
      </c>
      <c r="D1276" s="1146" t="s">
        <v>2017</v>
      </c>
    </row>
    <row r="1277" spans="3:4">
      <c r="C1277" s="1142" t="s">
        <v>474</v>
      </c>
      <c r="D1277" s="1146" t="s">
        <v>336</v>
      </c>
    </row>
    <row r="1278" spans="3:4">
      <c r="C1278" s="1142" t="s">
        <v>474</v>
      </c>
      <c r="D1278" s="1146" t="s">
        <v>2018</v>
      </c>
    </row>
    <row r="1279" spans="3:4">
      <c r="C1279" s="1142" t="s">
        <v>474</v>
      </c>
      <c r="D1279" s="1146" t="s">
        <v>2019</v>
      </c>
    </row>
    <row r="1280" spans="3:4">
      <c r="C1280" s="1142" t="s">
        <v>474</v>
      </c>
      <c r="D1280" s="1146" t="s">
        <v>2020</v>
      </c>
    </row>
    <row r="1281" spans="3:4">
      <c r="C1281" s="1142" t="s">
        <v>474</v>
      </c>
      <c r="D1281" s="1146" t="s">
        <v>2021</v>
      </c>
    </row>
    <row r="1282" spans="3:4">
      <c r="C1282" s="1142" t="s">
        <v>474</v>
      </c>
      <c r="D1282" s="1146" t="s">
        <v>2022</v>
      </c>
    </row>
    <row r="1283" spans="3:4">
      <c r="C1283" s="1142" t="s">
        <v>474</v>
      </c>
      <c r="D1283" s="1146" t="s">
        <v>933</v>
      </c>
    </row>
    <row r="1284" spans="3:4">
      <c r="C1284" s="1142" t="s">
        <v>474</v>
      </c>
      <c r="D1284" s="1146" t="s">
        <v>1420</v>
      </c>
    </row>
    <row r="1285" spans="3:4">
      <c r="C1285" s="1142" t="s">
        <v>474</v>
      </c>
      <c r="D1285" s="1146" t="s">
        <v>2023</v>
      </c>
    </row>
    <row r="1286" spans="3:4">
      <c r="C1286" s="1142" t="s">
        <v>474</v>
      </c>
      <c r="D1286" s="1146" t="s">
        <v>2024</v>
      </c>
    </row>
    <row r="1287" spans="3:4">
      <c r="C1287" s="1142" t="s">
        <v>474</v>
      </c>
      <c r="D1287" s="1146" t="s">
        <v>721</v>
      </c>
    </row>
    <row r="1288" spans="3:4">
      <c r="C1288" s="1142" t="s">
        <v>474</v>
      </c>
      <c r="D1288" s="1146" t="s">
        <v>1369</v>
      </c>
    </row>
    <row r="1289" spans="3:4">
      <c r="C1289" s="1142" t="s">
        <v>474</v>
      </c>
      <c r="D1289" s="1146" t="s">
        <v>2025</v>
      </c>
    </row>
    <row r="1290" spans="3:4">
      <c r="C1290" s="1142" t="s">
        <v>474</v>
      </c>
      <c r="D1290" s="1146" t="s">
        <v>2026</v>
      </c>
    </row>
    <row r="1291" spans="3:4">
      <c r="C1291" s="1142" t="s">
        <v>474</v>
      </c>
      <c r="D1291" s="1146" t="s">
        <v>1964</v>
      </c>
    </row>
    <row r="1292" spans="3:4">
      <c r="C1292" s="1142" t="s">
        <v>474</v>
      </c>
      <c r="D1292" s="1146" t="s">
        <v>2028</v>
      </c>
    </row>
    <row r="1293" spans="3:4">
      <c r="C1293" s="1142" t="s">
        <v>962</v>
      </c>
      <c r="D1293" s="1146" t="s">
        <v>2030</v>
      </c>
    </row>
    <row r="1294" spans="3:4">
      <c r="C1294" s="1142" t="s">
        <v>962</v>
      </c>
      <c r="D1294" s="1146" t="s">
        <v>1421</v>
      </c>
    </row>
    <row r="1295" spans="3:4">
      <c r="C1295" s="1142" t="s">
        <v>962</v>
      </c>
      <c r="D1295" s="1146" t="s">
        <v>2032</v>
      </c>
    </row>
    <row r="1296" spans="3:4">
      <c r="C1296" s="1142" t="s">
        <v>962</v>
      </c>
      <c r="D1296" s="1146" t="s">
        <v>1653</v>
      </c>
    </row>
    <row r="1297" spans="3:4">
      <c r="C1297" s="1142" t="s">
        <v>962</v>
      </c>
      <c r="D1297" s="1146" t="s">
        <v>1080</v>
      </c>
    </row>
    <row r="1298" spans="3:4">
      <c r="C1298" s="1142" t="s">
        <v>962</v>
      </c>
      <c r="D1298" s="1146" t="s">
        <v>2033</v>
      </c>
    </row>
    <row r="1299" spans="3:4">
      <c r="C1299" s="1142" t="s">
        <v>962</v>
      </c>
      <c r="D1299" s="1146" t="s">
        <v>1975</v>
      </c>
    </row>
    <row r="1300" spans="3:4">
      <c r="C1300" s="1142" t="s">
        <v>962</v>
      </c>
      <c r="D1300" s="1146" t="s">
        <v>1763</v>
      </c>
    </row>
    <row r="1301" spans="3:4">
      <c r="C1301" s="1142" t="s">
        <v>962</v>
      </c>
      <c r="D1301" s="1146" t="s">
        <v>1818</v>
      </c>
    </row>
    <row r="1302" spans="3:4">
      <c r="C1302" s="1142" t="s">
        <v>962</v>
      </c>
      <c r="D1302" s="1146" t="s">
        <v>1087</v>
      </c>
    </row>
    <row r="1303" spans="3:4">
      <c r="C1303" s="1142" t="s">
        <v>962</v>
      </c>
      <c r="D1303" s="1146" t="s">
        <v>361</v>
      </c>
    </row>
    <row r="1304" spans="3:4">
      <c r="C1304" s="1142" t="s">
        <v>962</v>
      </c>
      <c r="D1304" s="1146" t="s">
        <v>1167</v>
      </c>
    </row>
    <row r="1305" spans="3:4">
      <c r="C1305" s="1142" t="s">
        <v>962</v>
      </c>
      <c r="D1305" s="1146" t="s">
        <v>2034</v>
      </c>
    </row>
    <row r="1306" spans="3:4">
      <c r="C1306" s="1142" t="s">
        <v>962</v>
      </c>
      <c r="D1306" s="1146" t="s">
        <v>1717</v>
      </c>
    </row>
    <row r="1307" spans="3:4">
      <c r="C1307" s="1142" t="s">
        <v>962</v>
      </c>
      <c r="D1307" s="1146" t="s">
        <v>2035</v>
      </c>
    </row>
    <row r="1308" spans="3:4">
      <c r="C1308" s="1142" t="s">
        <v>962</v>
      </c>
      <c r="D1308" s="1146" t="s">
        <v>2038</v>
      </c>
    </row>
    <row r="1309" spans="3:4">
      <c r="C1309" s="1142" t="s">
        <v>962</v>
      </c>
      <c r="D1309" s="1146" t="s">
        <v>805</v>
      </c>
    </row>
    <row r="1310" spans="3:4">
      <c r="C1310" s="1142" t="s">
        <v>962</v>
      </c>
      <c r="D1310" s="1146" t="s">
        <v>2039</v>
      </c>
    </row>
    <row r="1311" spans="3:4">
      <c r="C1311" s="1142" t="s">
        <v>962</v>
      </c>
      <c r="D1311" s="1146" t="s">
        <v>2040</v>
      </c>
    </row>
    <row r="1312" spans="3:4">
      <c r="C1312" s="1142" t="s">
        <v>318</v>
      </c>
      <c r="D1312" s="1146" t="s">
        <v>1691</v>
      </c>
    </row>
    <row r="1313" spans="3:4">
      <c r="C1313" s="1142" t="s">
        <v>318</v>
      </c>
      <c r="D1313" s="1146" t="s">
        <v>1980</v>
      </c>
    </row>
    <row r="1314" spans="3:4">
      <c r="C1314" s="1142" t="s">
        <v>318</v>
      </c>
      <c r="D1314" s="1146" t="s">
        <v>2042</v>
      </c>
    </row>
    <row r="1315" spans="3:4">
      <c r="C1315" s="1142" t="s">
        <v>318</v>
      </c>
      <c r="D1315" s="1146" t="s">
        <v>2043</v>
      </c>
    </row>
    <row r="1316" spans="3:4">
      <c r="C1316" s="1142" t="s">
        <v>318</v>
      </c>
      <c r="D1316" s="1146" t="s">
        <v>2027</v>
      </c>
    </row>
    <row r="1317" spans="3:4">
      <c r="C1317" s="1142" t="s">
        <v>318</v>
      </c>
      <c r="D1317" s="1146" t="s">
        <v>371</v>
      </c>
    </row>
    <row r="1318" spans="3:4">
      <c r="C1318" s="1142" t="s">
        <v>318</v>
      </c>
      <c r="D1318" s="1146" t="s">
        <v>2044</v>
      </c>
    </row>
    <row r="1319" spans="3:4">
      <c r="C1319" s="1142" t="s">
        <v>318</v>
      </c>
      <c r="D1319" s="1146" t="s">
        <v>2047</v>
      </c>
    </row>
    <row r="1320" spans="3:4">
      <c r="C1320" s="1142" t="s">
        <v>318</v>
      </c>
      <c r="D1320" s="1146" t="s">
        <v>2049</v>
      </c>
    </row>
    <row r="1321" spans="3:4">
      <c r="C1321" s="1142" t="s">
        <v>318</v>
      </c>
      <c r="D1321" s="1146" t="s">
        <v>2050</v>
      </c>
    </row>
    <row r="1322" spans="3:4">
      <c r="C1322" s="1142" t="s">
        <v>318</v>
      </c>
      <c r="D1322" s="1146" t="s">
        <v>2051</v>
      </c>
    </row>
    <row r="1323" spans="3:4">
      <c r="C1323" s="1142" t="s">
        <v>318</v>
      </c>
      <c r="D1323" s="1146" t="s">
        <v>631</v>
      </c>
    </row>
    <row r="1324" spans="3:4">
      <c r="C1324" s="1142" t="s">
        <v>318</v>
      </c>
      <c r="D1324" s="1146" t="s">
        <v>2052</v>
      </c>
    </row>
    <row r="1325" spans="3:4">
      <c r="C1325" s="1142" t="s">
        <v>318</v>
      </c>
      <c r="D1325" s="1146" t="s">
        <v>2053</v>
      </c>
    </row>
    <row r="1326" spans="3:4">
      <c r="C1326" s="1142" t="s">
        <v>318</v>
      </c>
      <c r="D1326" s="1146" t="s">
        <v>2054</v>
      </c>
    </row>
    <row r="1327" spans="3:4">
      <c r="C1327" s="1142" t="s">
        <v>318</v>
      </c>
      <c r="D1327" s="1146" t="s">
        <v>217</v>
      </c>
    </row>
    <row r="1328" spans="3:4">
      <c r="C1328" s="1142" t="s">
        <v>318</v>
      </c>
      <c r="D1328" s="1146" t="s">
        <v>1839</v>
      </c>
    </row>
    <row r="1329" spans="3:4">
      <c r="C1329" s="1142" t="s">
        <v>318</v>
      </c>
      <c r="D1329" s="1146" t="s">
        <v>2055</v>
      </c>
    </row>
    <row r="1330" spans="3:4">
      <c r="C1330" s="1142" t="s">
        <v>318</v>
      </c>
      <c r="D1330" s="1146" t="s">
        <v>1055</v>
      </c>
    </row>
    <row r="1331" spans="3:4">
      <c r="C1331" s="1142" t="s">
        <v>318</v>
      </c>
      <c r="D1331" s="1146" t="s">
        <v>475</v>
      </c>
    </row>
    <row r="1332" spans="3:4">
      <c r="C1332" s="1142" t="s">
        <v>318</v>
      </c>
      <c r="D1332" s="1146" t="s">
        <v>2056</v>
      </c>
    </row>
    <row r="1333" spans="3:4">
      <c r="C1333" s="1142" t="s">
        <v>318</v>
      </c>
      <c r="D1333" s="1146" t="s">
        <v>634</v>
      </c>
    </row>
    <row r="1334" spans="3:4">
      <c r="C1334" s="1142" t="s">
        <v>318</v>
      </c>
      <c r="D1334" s="1146" t="s">
        <v>2057</v>
      </c>
    </row>
    <row r="1335" spans="3:4">
      <c r="C1335" s="1142" t="s">
        <v>318</v>
      </c>
      <c r="D1335" s="1146" t="s">
        <v>2058</v>
      </c>
    </row>
    <row r="1336" spans="3:4">
      <c r="C1336" s="1142" t="s">
        <v>318</v>
      </c>
      <c r="D1336" s="1146" t="s">
        <v>294</v>
      </c>
    </row>
    <row r="1337" spans="3:4">
      <c r="C1337" s="1142" t="s">
        <v>318</v>
      </c>
      <c r="D1337" s="1146" t="s">
        <v>2059</v>
      </c>
    </row>
    <row r="1338" spans="3:4">
      <c r="C1338" s="1142" t="s">
        <v>318</v>
      </c>
      <c r="D1338" s="1146" t="s">
        <v>1724</v>
      </c>
    </row>
    <row r="1339" spans="3:4">
      <c r="C1339" s="1142" t="s">
        <v>70</v>
      </c>
      <c r="D1339" s="1146" t="s">
        <v>671</v>
      </c>
    </row>
    <row r="1340" spans="3:4">
      <c r="C1340" s="1142" t="s">
        <v>70</v>
      </c>
      <c r="D1340" s="1146" t="s">
        <v>382</v>
      </c>
    </row>
    <row r="1341" spans="3:4">
      <c r="C1341" s="1142" t="s">
        <v>70</v>
      </c>
      <c r="D1341" s="1146" t="s">
        <v>2061</v>
      </c>
    </row>
    <row r="1342" spans="3:4">
      <c r="C1342" s="1142" t="s">
        <v>70</v>
      </c>
      <c r="D1342" s="1146" t="s">
        <v>1856</v>
      </c>
    </row>
    <row r="1343" spans="3:4">
      <c r="C1343" s="1142" t="s">
        <v>70</v>
      </c>
      <c r="D1343" s="1146" t="s">
        <v>111</v>
      </c>
    </row>
    <row r="1344" spans="3:4">
      <c r="C1344" s="1142" t="s">
        <v>70</v>
      </c>
      <c r="D1344" s="1146" t="s">
        <v>81</v>
      </c>
    </row>
    <row r="1345" spans="3:4">
      <c r="C1345" s="1142" t="s">
        <v>70</v>
      </c>
      <c r="D1345" s="1146" t="s">
        <v>901</v>
      </c>
    </row>
    <row r="1346" spans="3:4">
      <c r="C1346" s="1142" t="s">
        <v>70</v>
      </c>
      <c r="D1346" s="1146" t="s">
        <v>1823</v>
      </c>
    </row>
    <row r="1347" spans="3:4">
      <c r="C1347" s="1142" t="s">
        <v>70</v>
      </c>
      <c r="D1347" s="1146" t="s">
        <v>2062</v>
      </c>
    </row>
    <row r="1348" spans="3:4">
      <c r="C1348" s="1142" t="s">
        <v>70</v>
      </c>
      <c r="D1348" s="1146" t="s">
        <v>1956</v>
      </c>
    </row>
    <row r="1349" spans="3:4">
      <c r="C1349" s="1142" t="s">
        <v>70</v>
      </c>
      <c r="D1349" s="1146" t="s">
        <v>1692</v>
      </c>
    </row>
    <row r="1350" spans="3:4">
      <c r="C1350" s="1142" t="s">
        <v>70</v>
      </c>
      <c r="D1350" s="1146" t="s">
        <v>776</v>
      </c>
    </row>
    <row r="1351" spans="3:4">
      <c r="C1351" s="1142" t="s">
        <v>70</v>
      </c>
      <c r="D1351" s="1146" t="s">
        <v>86</v>
      </c>
    </row>
    <row r="1352" spans="3:4">
      <c r="C1352" s="1142" t="s">
        <v>70</v>
      </c>
      <c r="D1352" s="1146" t="s">
        <v>1520</v>
      </c>
    </row>
    <row r="1353" spans="3:4">
      <c r="C1353" s="1142" t="s">
        <v>70</v>
      </c>
      <c r="D1353" s="1146" t="s">
        <v>358</v>
      </c>
    </row>
    <row r="1354" spans="3:4">
      <c r="C1354" s="1142" t="s">
        <v>70</v>
      </c>
      <c r="D1354" s="1146" t="s">
        <v>845</v>
      </c>
    </row>
    <row r="1355" spans="3:4">
      <c r="C1355" s="1142" t="s">
        <v>70</v>
      </c>
      <c r="D1355" s="1146" t="s">
        <v>2063</v>
      </c>
    </row>
    <row r="1356" spans="3:4">
      <c r="C1356" s="1142" t="s">
        <v>70</v>
      </c>
      <c r="D1356" s="1146" t="s">
        <v>1696</v>
      </c>
    </row>
    <row r="1357" spans="3:4">
      <c r="C1357" s="1142" t="s">
        <v>70</v>
      </c>
      <c r="D1357" s="1146" t="s">
        <v>1738</v>
      </c>
    </row>
    <row r="1358" spans="3:4">
      <c r="C1358" s="1142" t="s">
        <v>70</v>
      </c>
      <c r="D1358" s="1146" t="s">
        <v>2064</v>
      </c>
    </row>
    <row r="1359" spans="3:4">
      <c r="C1359" s="1142" t="s">
        <v>70</v>
      </c>
      <c r="D1359" s="1146" t="s">
        <v>814</v>
      </c>
    </row>
    <row r="1360" spans="3:4">
      <c r="C1360" s="1142" t="s">
        <v>70</v>
      </c>
      <c r="D1360" s="1146" t="s">
        <v>434</v>
      </c>
    </row>
    <row r="1361" spans="3:4">
      <c r="C1361" s="1142" t="s">
        <v>70</v>
      </c>
      <c r="D1361" s="1146" t="s">
        <v>226</v>
      </c>
    </row>
    <row r="1362" spans="3:4">
      <c r="C1362" s="1142" t="s">
        <v>37</v>
      </c>
      <c r="D1362" s="1146" t="s">
        <v>688</v>
      </c>
    </row>
    <row r="1363" spans="3:4">
      <c r="C1363" s="1142" t="s">
        <v>37</v>
      </c>
      <c r="D1363" s="1146" t="s">
        <v>2065</v>
      </c>
    </row>
    <row r="1364" spans="3:4">
      <c r="C1364" s="1142" t="s">
        <v>37</v>
      </c>
      <c r="D1364" s="1146" t="s">
        <v>646</v>
      </c>
    </row>
    <row r="1365" spans="3:4">
      <c r="C1365" s="1142" t="s">
        <v>37</v>
      </c>
      <c r="D1365" s="1146" t="s">
        <v>685</v>
      </c>
    </row>
    <row r="1366" spans="3:4">
      <c r="C1366" s="1142" t="s">
        <v>37</v>
      </c>
      <c r="D1366" s="1146" t="s">
        <v>1836</v>
      </c>
    </row>
    <row r="1367" spans="3:4">
      <c r="C1367" s="1142" t="s">
        <v>37</v>
      </c>
      <c r="D1367" s="1146" t="s">
        <v>328</v>
      </c>
    </row>
    <row r="1368" spans="3:4">
      <c r="C1368" s="1142" t="s">
        <v>37</v>
      </c>
      <c r="D1368" s="1146" t="s">
        <v>2066</v>
      </c>
    </row>
    <row r="1369" spans="3:4">
      <c r="C1369" s="1142" t="s">
        <v>37</v>
      </c>
      <c r="D1369" s="1146" t="s">
        <v>1829</v>
      </c>
    </row>
    <row r="1370" spans="3:4">
      <c r="C1370" s="1142" t="s">
        <v>37</v>
      </c>
      <c r="D1370" s="1146" t="s">
        <v>250</v>
      </c>
    </row>
    <row r="1371" spans="3:4">
      <c r="C1371" s="1142" t="s">
        <v>37</v>
      </c>
      <c r="D1371" s="1146" t="s">
        <v>1879</v>
      </c>
    </row>
    <row r="1372" spans="3:4">
      <c r="C1372" s="1142" t="s">
        <v>37</v>
      </c>
      <c r="D1372" s="1146" t="s">
        <v>1519</v>
      </c>
    </row>
    <row r="1373" spans="3:4">
      <c r="C1373" s="1142" t="s">
        <v>37</v>
      </c>
      <c r="D1373" s="1146" t="s">
        <v>1698</v>
      </c>
    </row>
    <row r="1374" spans="3:4">
      <c r="C1374" s="1142" t="s">
        <v>37</v>
      </c>
      <c r="D1374" s="1146" t="s">
        <v>383</v>
      </c>
    </row>
    <row r="1375" spans="3:4">
      <c r="C1375" s="1142" t="s">
        <v>37</v>
      </c>
      <c r="D1375" s="1146" t="s">
        <v>791</v>
      </c>
    </row>
    <row r="1376" spans="3:4">
      <c r="C1376" s="1142" t="s">
        <v>37</v>
      </c>
      <c r="D1376" s="1146" t="s">
        <v>1629</v>
      </c>
    </row>
    <row r="1377" spans="3:4">
      <c r="C1377" s="1142" t="s">
        <v>37</v>
      </c>
      <c r="D1377" s="1146" t="s">
        <v>28</v>
      </c>
    </row>
    <row r="1378" spans="3:4">
      <c r="C1378" s="1142" t="s">
        <v>37</v>
      </c>
      <c r="D1378" s="1146" t="s">
        <v>1345</v>
      </c>
    </row>
    <row r="1379" spans="3:4">
      <c r="C1379" s="1142" t="s">
        <v>37</v>
      </c>
      <c r="D1379" s="1146" t="s">
        <v>2067</v>
      </c>
    </row>
    <row r="1380" spans="3:4">
      <c r="C1380" s="1142" t="s">
        <v>37</v>
      </c>
      <c r="D1380" s="1146" t="s">
        <v>654</v>
      </c>
    </row>
    <row r="1381" spans="3:4">
      <c r="C1381" s="1142" t="s">
        <v>987</v>
      </c>
      <c r="D1381" s="1146" t="s">
        <v>1264</v>
      </c>
    </row>
    <row r="1382" spans="3:4">
      <c r="C1382" s="1142" t="s">
        <v>987</v>
      </c>
      <c r="D1382" s="1146" t="s">
        <v>859</v>
      </c>
    </row>
    <row r="1383" spans="3:4">
      <c r="C1383" s="1142" t="s">
        <v>987</v>
      </c>
      <c r="D1383" s="1146" t="s">
        <v>1471</v>
      </c>
    </row>
    <row r="1384" spans="3:4">
      <c r="C1384" s="1142" t="s">
        <v>987</v>
      </c>
      <c r="D1384" s="1146" t="s">
        <v>878</v>
      </c>
    </row>
    <row r="1385" spans="3:4">
      <c r="C1385" s="1142" t="s">
        <v>987</v>
      </c>
      <c r="D1385" s="1146" t="s">
        <v>1019</v>
      </c>
    </row>
    <row r="1386" spans="3:4">
      <c r="C1386" s="1142" t="s">
        <v>987</v>
      </c>
      <c r="D1386" s="1146" t="s">
        <v>2068</v>
      </c>
    </row>
    <row r="1387" spans="3:4">
      <c r="C1387" s="1142" t="s">
        <v>987</v>
      </c>
      <c r="D1387" s="1146" t="s">
        <v>2069</v>
      </c>
    </row>
    <row r="1388" spans="3:4">
      <c r="C1388" s="1142" t="s">
        <v>987</v>
      </c>
      <c r="D1388" s="1146" t="s">
        <v>1825</v>
      </c>
    </row>
    <row r="1389" spans="3:4">
      <c r="C1389" s="1142" t="s">
        <v>987</v>
      </c>
      <c r="D1389" s="1146" t="s">
        <v>334</v>
      </c>
    </row>
    <row r="1390" spans="3:4">
      <c r="C1390" s="1142" t="s">
        <v>987</v>
      </c>
      <c r="D1390" s="1146" t="s">
        <v>436</v>
      </c>
    </row>
    <row r="1391" spans="3:4">
      <c r="C1391" s="1142" t="s">
        <v>987</v>
      </c>
      <c r="D1391" s="1146" t="s">
        <v>2070</v>
      </c>
    </row>
    <row r="1392" spans="3:4">
      <c r="C1392" s="1142" t="s">
        <v>987</v>
      </c>
      <c r="D1392" s="1146" t="s">
        <v>1508</v>
      </c>
    </row>
    <row r="1393" spans="3:4">
      <c r="C1393" s="1142" t="s">
        <v>987</v>
      </c>
      <c r="D1393" s="1146" t="s">
        <v>2071</v>
      </c>
    </row>
    <row r="1394" spans="3:4">
      <c r="C1394" s="1142" t="s">
        <v>987</v>
      </c>
      <c r="D1394" s="1146" t="s">
        <v>2072</v>
      </c>
    </row>
    <row r="1395" spans="3:4">
      <c r="C1395" s="1142" t="s">
        <v>987</v>
      </c>
      <c r="D1395" s="1146" t="s">
        <v>2073</v>
      </c>
    </row>
    <row r="1396" spans="3:4">
      <c r="C1396" s="1142" t="s">
        <v>987</v>
      </c>
      <c r="D1396" s="1146" t="s">
        <v>29</v>
      </c>
    </row>
    <row r="1397" spans="3:4">
      <c r="C1397" s="1142" t="s">
        <v>987</v>
      </c>
      <c r="D1397" s="1146" t="s">
        <v>2074</v>
      </c>
    </row>
    <row r="1398" spans="3:4">
      <c r="C1398" s="1142" t="s">
        <v>987</v>
      </c>
      <c r="D1398" s="1146" t="s">
        <v>1814</v>
      </c>
    </row>
    <row r="1399" spans="3:4">
      <c r="C1399" s="1142" t="s">
        <v>987</v>
      </c>
      <c r="D1399" s="1146" t="s">
        <v>759</v>
      </c>
    </row>
    <row r="1400" spans="3:4">
      <c r="C1400" s="1142" t="s">
        <v>987</v>
      </c>
      <c r="D1400" s="1146" t="s">
        <v>2075</v>
      </c>
    </row>
    <row r="1401" spans="3:4">
      <c r="C1401" s="1142" t="s">
        <v>987</v>
      </c>
      <c r="D1401" s="1146" t="s">
        <v>1461</v>
      </c>
    </row>
    <row r="1402" spans="3:4">
      <c r="C1402" s="1142" t="s">
        <v>987</v>
      </c>
      <c r="D1402" s="1146" t="s">
        <v>2076</v>
      </c>
    </row>
    <row r="1403" spans="3:4">
      <c r="C1403" s="1142" t="s">
        <v>987</v>
      </c>
      <c r="D1403" s="1146" t="s">
        <v>1428</v>
      </c>
    </row>
    <row r="1404" spans="3:4">
      <c r="C1404" s="1142" t="s">
        <v>987</v>
      </c>
      <c r="D1404" s="1146" t="s">
        <v>604</v>
      </c>
    </row>
    <row r="1405" spans="3:4">
      <c r="C1405" s="1142" t="s">
        <v>319</v>
      </c>
      <c r="D1405" s="1146" t="s">
        <v>1700</v>
      </c>
    </row>
    <row r="1406" spans="3:4">
      <c r="C1406" s="1142" t="s">
        <v>319</v>
      </c>
      <c r="D1406" s="1146" t="s">
        <v>2077</v>
      </c>
    </row>
    <row r="1407" spans="3:4">
      <c r="C1407" s="1142" t="s">
        <v>319</v>
      </c>
      <c r="D1407" s="1146" t="s">
        <v>172</v>
      </c>
    </row>
    <row r="1408" spans="3:4">
      <c r="C1408" s="1142" t="s">
        <v>319</v>
      </c>
      <c r="D1408" s="1146" t="s">
        <v>2079</v>
      </c>
    </row>
    <row r="1409" spans="3:4">
      <c r="C1409" s="1142" t="s">
        <v>319</v>
      </c>
      <c r="D1409" s="1146" t="s">
        <v>2080</v>
      </c>
    </row>
    <row r="1410" spans="3:4">
      <c r="C1410" s="1142" t="s">
        <v>319</v>
      </c>
      <c r="D1410" s="1146" t="s">
        <v>2081</v>
      </c>
    </row>
    <row r="1411" spans="3:4">
      <c r="C1411" s="1142" t="s">
        <v>319</v>
      </c>
      <c r="D1411" s="1146" t="s">
        <v>2048</v>
      </c>
    </row>
    <row r="1412" spans="3:4">
      <c r="C1412" s="1142" t="s">
        <v>319</v>
      </c>
      <c r="D1412" s="1146" t="s">
        <v>284</v>
      </c>
    </row>
    <row r="1413" spans="3:4">
      <c r="C1413" s="1142" t="s">
        <v>319</v>
      </c>
      <c r="D1413" s="1146" t="s">
        <v>1367</v>
      </c>
    </row>
    <row r="1414" spans="3:4">
      <c r="C1414" s="1142" t="s">
        <v>319</v>
      </c>
      <c r="D1414" s="1146" t="s">
        <v>1832</v>
      </c>
    </row>
    <row r="1415" spans="3:4">
      <c r="C1415" s="1142" t="s">
        <v>319</v>
      </c>
      <c r="D1415" s="1146" t="s">
        <v>2082</v>
      </c>
    </row>
    <row r="1416" spans="3:4">
      <c r="C1416" s="1142" t="s">
        <v>319</v>
      </c>
      <c r="D1416" s="1146" t="s">
        <v>413</v>
      </c>
    </row>
    <row r="1417" spans="3:4">
      <c r="C1417" s="1142" t="s">
        <v>319</v>
      </c>
      <c r="D1417" s="1146" t="s">
        <v>612</v>
      </c>
    </row>
    <row r="1418" spans="3:4">
      <c r="C1418" s="1142" t="s">
        <v>319</v>
      </c>
      <c r="D1418" s="1146" t="s">
        <v>2083</v>
      </c>
    </row>
    <row r="1419" spans="3:4">
      <c r="C1419" s="1142" t="s">
        <v>319</v>
      </c>
      <c r="D1419" s="1146" t="s">
        <v>2084</v>
      </c>
    </row>
    <row r="1420" spans="3:4">
      <c r="C1420" s="1142" t="s">
        <v>319</v>
      </c>
      <c r="D1420" s="1146" t="s">
        <v>2060</v>
      </c>
    </row>
    <row r="1421" spans="3:4">
      <c r="C1421" s="1142" t="s">
        <v>319</v>
      </c>
      <c r="D1421" s="1146" t="s">
        <v>919</v>
      </c>
    </row>
    <row r="1422" spans="3:4">
      <c r="C1422" s="1142" t="s">
        <v>995</v>
      </c>
      <c r="D1422" s="1146" t="s">
        <v>2086</v>
      </c>
    </row>
    <row r="1423" spans="3:4">
      <c r="C1423" s="1142" t="s">
        <v>995</v>
      </c>
      <c r="D1423" s="1146" t="s">
        <v>1602</v>
      </c>
    </row>
    <row r="1424" spans="3:4">
      <c r="C1424" s="1142" t="s">
        <v>995</v>
      </c>
      <c r="D1424" s="1146" t="s">
        <v>2087</v>
      </c>
    </row>
    <row r="1425" spans="3:4">
      <c r="C1425" s="1142" t="s">
        <v>995</v>
      </c>
      <c r="D1425" s="1146" t="s">
        <v>2088</v>
      </c>
    </row>
    <row r="1426" spans="3:4">
      <c r="C1426" s="1142" t="s">
        <v>995</v>
      </c>
      <c r="D1426" s="1146" t="s">
        <v>1584</v>
      </c>
    </row>
    <row r="1427" spans="3:4">
      <c r="C1427" s="1142" t="s">
        <v>995</v>
      </c>
      <c r="D1427" s="1146" t="s">
        <v>175</v>
      </c>
    </row>
    <row r="1428" spans="3:4">
      <c r="C1428" s="1142" t="s">
        <v>995</v>
      </c>
      <c r="D1428" s="1146" t="s">
        <v>2089</v>
      </c>
    </row>
    <row r="1429" spans="3:4">
      <c r="C1429" s="1142" t="s">
        <v>995</v>
      </c>
      <c r="D1429" s="1146" t="s">
        <v>1067</v>
      </c>
    </row>
    <row r="1430" spans="3:4">
      <c r="C1430" s="1142" t="s">
        <v>995</v>
      </c>
      <c r="D1430" s="1146" t="s">
        <v>1728</v>
      </c>
    </row>
    <row r="1431" spans="3:4">
      <c r="C1431" s="1142" t="s">
        <v>995</v>
      </c>
      <c r="D1431" s="1146" t="s">
        <v>1387</v>
      </c>
    </row>
    <row r="1432" spans="3:4">
      <c r="C1432" s="1142" t="s">
        <v>995</v>
      </c>
      <c r="D1432" s="1146" t="s">
        <v>652</v>
      </c>
    </row>
    <row r="1433" spans="3:4">
      <c r="C1433" s="1142" t="s">
        <v>995</v>
      </c>
      <c r="D1433" s="1146" t="s">
        <v>990</v>
      </c>
    </row>
    <row r="1434" spans="3:4">
      <c r="C1434" s="1142" t="s">
        <v>995</v>
      </c>
      <c r="D1434" s="1146" t="s">
        <v>2090</v>
      </c>
    </row>
    <row r="1435" spans="3:4">
      <c r="C1435" s="1142" t="s">
        <v>995</v>
      </c>
      <c r="D1435" s="1146" t="s">
        <v>714</v>
      </c>
    </row>
    <row r="1436" spans="3:4">
      <c r="C1436" s="1142" t="s">
        <v>995</v>
      </c>
      <c r="D1436" s="1146" t="s">
        <v>1076</v>
      </c>
    </row>
    <row r="1437" spans="3:4">
      <c r="C1437" s="1142" t="s">
        <v>995</v>
      </c>
      <c r="D1437" s="1146" t="s">
        <v>2091</v>
      </c>
    </row>
    <row r="1438" spans="3:4">
      <c r="C1438" s="1142" t="s">
        <v>995</v>
      </c>
      <c r="D1438" s="1146" t="s">
        <v>2092</v>
      </c>
    </row>
    <row r="1439" spans="3:4">
      <c r="C1439" s="1142" t="s">
        <v>995</v>
      </c>
      <c r="D1439" s="1146" t="s">
        <v>2094</v>
      </c>
    </row>
    <row r="1440" spans="3:4">
      <c r="C1440" s="1142" t="s">
        <v>995</v>
      </c>
      <c r="D1440" s="1146" t="s">
        <v>2095</v>
      </c>
    </row>
    <row r="1441" spans="3:4">
      <c r="C1441" s="1142" t="s">
        <v>995</v>
      </c>
      <c r="D1441" s="1146" t="s">
        <v>2097</v>
      </c>
    </row>
    <row r="1442" spans="3:4">
      <c r="C1442" s="1142" t="s">
        <v>997</v>
      </c>
      <c r="D1442" s="1146" t="s">
        <v>621</v>
      </c>
    </row>
    <row r="1443" spans="3:4">
      <c r="C1443" s="1142" t="s">
        <v>997</v>
      </c>
      <c r="D1443" s="1146" t="s">
        <v>1647</v>
      </c>
    </row>
    <row r="1444" spans="3:4">
      <c r="C1444" s="1142" t="s">
        <v>997</v>
      </c>
      <c r="D1444" s="1146" t="s">
        <v>1891</v>
      </c>
    </row>
    <row r="1445" spans="3:4">
      <c r="C1445" s="1142" t="s">
        <v>997</v>
      </c>
      <c r="D1445" s="1146" t="s">
        <v>1793</v>
      </c>
    </row>
    <row r="1446" spans="3:4">
      <c r="C1446" s="1142" t="s">
        <v>997</v>
      </c>
      <c r="D1446" s="1146" t="s">
        <v>1833</v>
      </c>
    </row>
    <row r="1447" spans="3:4">
      <c r="C1447" s="1142" t="s">
        <v>997</v>
      </c>
      <c r="D1447" s="1146" t="s">
        <v>2098</v>
      </c>
    </row>
    <row r="1448" spans="3:4">
      <c r="C1448" s="1142" t="s">
        <v>997</v>
      </c>
      <c r="D1448" s="1146" t="s">
        <v>1346</v>
      </c>
    </row>
    <row r="1449" spans="3:4">
      <c r="C1449" s="1142" t="s">
        <v>997</v>
      </c>
      <c r="D1449" s="1146" t="s">
        <v>1516</v>
      </c>
    </row>
    <row r="1450" spans="3:4">
      <c r="C1450" s="1142" t="s">
        <v>997</v>
      </c>
      <c r="D1450" s="1146" t="s">
        <v>308</v>
      </c>
    </row>
    <row r="1451" spans="3:4">
      <c r="C1451" s="1142" t="s">
        <v>997</v>
      </c>
      <c r="D1451" s="1146" t="s">
        <v>738</v>
      </c>
    </row>
    <row r="1452" spans="3:4">
      <c r="C1452" s="1142" t="s">
        <v>997</v>
      </c>
      <c r="D1452" s="1146" t="s">
        <v>1109</v>
      </c>
    </row>
    <row r="1453" spans="3:4">
      <c r="C1453" s="1142" t="s">
        <v>997</v>
      </c>
      <c r="D1453" s="1146" t="s">
        <v>774</v>
      </c>
    </row>
    <row r="1454" spans="3:4">
      <c r="C1454" s="1142" t="s">
        <v>997</v>
      </c>
      <c r="D1454" s="1146" t="s">
        <v>2099</v>
      </c>
    </row>
    <row r="1455" spans="3:4">
      <c r="C1455" s="1142" t="s">
        <v>997</v>
      </c>
      <c r="D1455" s="1146" t="s">
        <v>2100</v>
      </c>
    </row>
    <row r="1456" spans="3:4">
      <c r="C1456" s="1142" t="s">
        <v>997</v>
      </c>
      <c r="D1456" s="1146" t="s">
        <v>2101</v>
      </c>
    </row>
    <row r="1457" spans="3:4">
      <c r="C1457" s="1142" t="s">
        <v>997</v>
      </c>
      <c r="D1457" s="1146" t="s">
        <v>2045</v>
      </c>
    </row>
    <row r="1458" spans="3:4">
      <c r="C1458" s="1142" t="s">
        <v>997</v>
      </c>
      <c r="D1458" s="1146" t="s">
        <v>2102</v>
      </c>
    </row>
    <row r="1459" spans="3:4">
      <c r="C1459" s="1142" t="s">
        <v>997</v>
      </c>
      <c r="D1459" s="1146" t="s">
        <v>455</v>
      </c>
    </row>
    <row r="1460" spans="3:4">
      <c r="C1460" s="1142" t="s">
        <v>997</v>
      </c>
      <c r="D1460" s="1146" t="s">
        <v>2037</v>
      </c>
    </row>
    <row r="1461" spans="3:4">
      <c r="C1461" s="1142" t="s">
        <v>997</v>
      </c>
      <c r="D1461" s="1146" t="s">
        <v>90</v>
      </c>
    </row>
    <row r="1462" spans="3:4">
      <c r="C1462" s="1142" t="s">
        <v>997</v>
      </c>
      <c r="D1462" s="1146" t="s">
        <v>1645</v>
      </c>
    </row>
    <row r="1463" spans="3:4">
      <c r="C1463" s="1142" t="s">
        <v>997</v>
      </c>
      <c r="D1463" s="1146" t="s">
        <v>582</v>
      </c>
    </row>
    <row r="1464" spans="3:4">
      <c r="C1464" s="1142" t="s">
        <v>997</v>
      </c>
      <c r="D1464" s="1146" t="s">
        <v>1096</v>
      </c>
    </row>
    <row r="1465" spans="3:4">
      <c r="C1465" s="1142" t="s">
        <v>997</v>
      </c>
      <c r="D1465" s="1146" t="s">
        <v>903</v>
      </c>
    </row>
    <row r="1466" spans="3:4">
      <c r="C1466" s="1142" t="s">
        <v>997</v>
      </c>
      <c r="D1466" s="1146" t="s">
        <v>1225</v>
      </c>
    </row>
    <row r="1467" spans="3:4">
      <c r="C1467" s="1142" t="s">
        <v>997</v>
      </c>
      <c r="D1467" s="1146" t="s">
        <v>1031</v>
      </c>
    </row>
    <row r="1468" spans="3:4">
      <c r="C1468" s="1142" t="s">
        <v>997</v>
      </c>
      <c r="D1468" s="1146" t="s">
        <v>949</v>
      </c>
    </row>
    <row r="1469" spans="3:4">
      <c r="C1469" s="1142" t="s">
        <v>997</v>
      </c>
      <c r="D1469" s="1146" t="s">
        <v>930</v>
      </c>
    </row>
    <row r="1470" spans="3:4">
      <c r="C1470" s="1142" t="s">
        <v>997</v>
      </c>
      <c r="D1470" s="1146" t="s">
        <v>2103</v>
      </c>
    </row>
    <row r="1471" spans="3:4">
      <c r="C1471" s="1142" t="s">
        <v>997</v>
      </c>
      <c r="D1471" s="1146" t="s">
        <v>837</v>
      </c>
    </row>
    <row r="1472" spans="3:4">
      <c r="C1472" s="1142" t="s">
        <v>997</v>
      </c>
      <c r="D1472" s="1146" t="s">
        <v>2104</v>
      </c>
    </row>
    <row r="1473" spans="3:4">
      <c r="C1473" s="1142" t="s">
        <v>997</v>
      </c>
      <c r="D1473" s="1146" t="s">
        <v>275</v>
      </c>
    </row>
    <row r="1474" spans="3:4">
      <c r="C1474" s="1142" t="s">
        <v>997</v>
      </c>
      <c r="D1474" s="1146" t="s">
        <v>301</v>
      </c>
    </row>
    <row r="1475" spans="3:4">
      <c r="C1475" s="1142" t="s">
        <v>997</v>
      </c>
      <c r="D1475" s="1146" t="s">
        <v>2105</v>
      </c>
    </row>
    <row r="1476" spans="3:4">
      <c r="C1476" s="1142" t="s">
        <v>421</v>
      </c>
      <c r="D1476" s="1146" t="s">
        <v>107</v>
      </c>
    </row>
    <row r="1477" spans="3:4">
      <c r="C1477" s="1142" t="s">
        <v>421</v>
      </c>
      <c r="D1477" s="1146" t="s">
        <v>1931</v>
      </c>
    </row>
    <row r="1478" spans="3:4">
      <c r="C1478" s="1142" t="s">
        <v>421</v>
      </c>
      <c r="D1478" s="1146" t="s">
        <v>2106</v>
      </c>
    </row>
    <row r="1479" spans="3:4">
      <c r="C1479" s="1142" t="s">
        <v>421</v>
      </c>
      <c r="D1479" s="1146" t="s">
        <v>1952</v>
      </c>
    </row>
    <row r="1480" spans="3:4">
      <c r="C1480" s="1142" t="s">
        <v>421</v>
      </c>
      <c r="D1480" s="1146" t="s">
        <v>2108</v>
      </c>
    </row>
    <row r="1481" spans="3:4">
      <c r="C1481" s="1142" t="s">
        <v>421</v>
      </c>
      <c r="D1481" s="1146" t="s">
        <v>1701</v>
      </c>
    </row>
    <row r="1482" spans="3:4">
      <c r="C1482" s="1142" t="s">
        <v>421</v>
      </c>
      <c r="D1482" s="1146" t="s">
        <v>2109</v>
      </c>
    </row>
    <row r="1483" spans="3:4">
      <c r="C1483" s="1142" t="s">
        <v>421</v>
      </c>
      <c r="D1483" s="1146" t="s">
        <v>1697</v>
      </c>
    </row>
    <row r="1484" spans="3:4">
      <c r="C1484" s="1142" t="s">
        <v>421</v>
      </c>
      <c r="D1484" s="1146" t="s">
        <v>2014</v>
      </c>
    </row>
    <row r="1485" spans="3:4">
      <c r="C1485" s="1142" t="s">
        <v>421</v>
      </c>
      <c r="D1485" s="1146" t="s">
        <v>2110</v>
      </c>
    </row>
    <row r="1486" spans="3:4">
      <c r="C1486" s="1142" t="s">
        <v>421</v>
      </c>
      <c r="D1486" s="1146" t="s">
        <v>1138</v>
      </c>
    </row>
    <row r="1487" spans="3:4">
      <c r="C1487" s="1142" t="s">
        <v>421</v>
      </c>
      <c r="D1487" s="1146" t="s">
        <v>224</v>
      </c>
    </row>
    <row r="1488" spans="3:4">
      <c r="C1488" s="1142" t="s">
        <v>421</v>
      </c>
      <c r="D1488" s="1146" t="s">
        <v>1220</v>
      </c>
    </row>
    <row r="1489" spans="3:4">
      <c r="C1489" s="1142" t="s">
        <v>421</v>
      </c>
      <c r="D1489" s="1146" t="s">
        <v>2112</v>
      </c>
    </row>
    <row r="1490" spans="3:4">
      <c r="C1490" s="1142" t="s">
        <v>421</v>
      </c>
      <c r="D1490" s="1146" t="s">
        <v>2113</v>
      </c>
    </row>
    <row r="1491" spans="3:4">
      <c r="C1491" s="1142" t="s">
        <v>421</v>
      </c>
      <c r="D1491" s="1146" t="s">
        <v>1052</v>
      </c>
    </row>
    <row r="1492" spans="3:4">
      <c r="C1492" s="1142" t="s">
        <v>421</v>
      </c>
      <c r="D1492" s="1146" t="s">
        <v>2114</v>
      </c>
    </row>
    <row r="1493" spans="3:4">
      <c r="C1493" s="1142" t="s">
        <v>421</v>
      </c>
      <c r="D1493" s="1146" t="s">
        <v>1445</v>
      </c>
    </row>
    <row r="1494" spans="3:4">
      <c r="C1494" s="1142" t="s">
        <v>421</v>
      </c>
      <c r="D1494" s="1146" t="s">
        <v>2115</v>
      </c>
    </row>
    <row r="1495" spans="3:4">
      <c r="C1495" s="1142" t="s">
        <v>421</v>
      </c>
      <c r="D1495" s="1146" t="s">
        <v>52</v>
      </c>
    </row>
    <row r="1496" spans="3:4">
      <c r="C1496" s="1142" t="s">
        <v>421</v>
      </c>
      <c r="D1496" s="1146" t="s">
        <v>1531</v>
      </c>
    </row>
    <row r="1497" spans="3:4">
      <c r="C1497" s="1142" t="s">
        <v>421</v>
      </c>
      <c r="D1497" s="1146" t="s">
        <v>1437</v>
      </c>
    </row>
    <row r="1498" spans="3:4">
      <c r="C1498" s="1142" t="s">
        <v>421</v>
      </c>
      <c r="D1498" s="1146" t="s">
        <v>668</v>
      </c>
    </row>
    <row r="1499" spans="3:4">
      <c r="C1499" s="1142" t="s">
        <v>421</v>
      </c>
      <c r="D1499" s="1146" t="s">
        <v>670</v>
      </c>
    </row>
    <row r="1500" spans="3:4">
      <c r="C1500" s="1142" t="s">
        <v>421</v>
      </c>
      <c r="D1500" s="1146" t="s">
        <v>341</v>
      </c>
    </row>
    <row r="1501" spans="3:4">
      <c r="C1501" s="1142" t="s">
        <v>421</v>
      </c>
      <c r="D1501" s="1146" t="s">
        <v>2116</v>
      </c>
    </row>
    <row r="1502" spans="3:4">
      <c r="C1502" s="1142" t="s">
        <v>421</v>
      </c>
      <c r="D1502" s="1146" t="s">
        <v>2117</v>
      </c>
    </row>
    <row r="1503" spans="3:4">
      <c r="C1503" s="1142" t="s">
        <v>421</v>
      </c>
      <c r="D1503" s="1146" t="s">
        <v>521</v>
      </c>
    </row>
    <row r="1504" spans="3:4">
      <c r="C1504" s="1142" t="s">
        <v>698</v>
      </c>
      <c r="D1504" s="1146" t="s">
        <v>2118</v>
      </c>
    </row>
    <row r="1505" spans="3:4">
      <c r="C1505" s="1142" t="s">
        <v>421</v>
      </c>
      <c r="D1505" s="1146" t="s">
        <v>1739</v>
      </c>
    </row>
    <row r="1506" spans="3:4">
      <c r="C1506" s="1142" t="s">
        <v>421</v>
      </c>
      <c r="D1506" s="1146" t="s">
        <v>1885</v>
      </c>
    </row>
    <row r="1507" spans="3:4">
      <c r="C1507" s="1142" t="s">
        <v>421</v>
      </c>
      <c r="D1507" s="1146" t="s">
        <v>944</v>
      </c>
    </row>
    <row r="1508" spans="3:4">
      <c r="C1508" s="1142" t="s">
        <v>421</v>
      </c>
      <c r="D1508" s="1146" t="s">
        <v>2120</v>
      </c>
    </row>
    <row r="1509" spans="3:4">
      <c r="C1509" s="1142" t="s">
        <v>421</v>
      </c>
      <c r="D1509" s="1146" t="s">
        <v>2121</v>
      </c>
    </row>
    <row r="1510" spans="3:4">
      <c r="C1510" s="1142" t="s">
        <v>421</v>
      </c>
      <c r="D1510" s="1146" t="s">
        <v>1561</v>
      </c>
    </row>
    <row r="1511" spans="3:4">
      <c r="C1511" s="1142" t="s">
        <v>421</v>
      </c>
      <c r="D1511" s="1146" t="s">
        <v>870</v>
      </c>
    </row>
    <row r="1512" spans="3:4">
      <c r="C1512" s="1142" t="s">
        <v>421</v>
      </c>
      <c r="D1512" s="1146" t="s">
        <v>753</v>
      </c>
    </row>
    <row r="1513" spans="3:4">
      <c r="C1513" s="1142" t="s">
        <v>421</v>
      </c>
      <c r="D1513" s="1146" t="s">
        <v>2046</v>
      </c>
    </row>
    <row r="1514" spans="3:4">
      <c r="C1514" s="1142" t="s">
        <v>421</v>
      </c>
      <c r="D1514" s="1146" t="s">
        <v>168</v>
      </c>
    </row>
    <row r="1515" spans="3:4">
      <c r="C1515" s="1142" t="s">
        <v>421</v>
      </c>
      <c r="D1515" s="1146" t="s">
        <v>1867</v>
      </c>
    </row>
    <row r="1516" spans="3:4">
      <c r="C1516" s="1142" t="s">
        <v>421</v>
      </c>
      <c r="D1516" s="1146" t="s">
        <v>1875</v>
      </c>
    </row>
    <row r="1517" spans="3:4">
      <c r="C1517" s="1142" t="s">
        <v>421</v>
      </c>
      <c r="D1517" s="1146" t="s">
        <v>1442</v>
      </c>
    </row>
    <row r="1518" spans="3:4">
      <c r="C1518" s="1142" t="s">
        <v>421</v>
      </c>
      <c r="D1518" s="1146" t="s">
        <v>384</v>
      </c>
    </row>
    <row r="1519" spans="3:4">
      <c r="C1519" s="1142" t="s">
        <v>421</v>
      </c>
      <c r="D1519" s="1146" t="s">
        <v>2122</v>
      </c>
    </row>
    <row r="1520" spans="3:4">
      <c r="C1520" s="1142" t="s">
        <v>421</v>
      </c>
      <c r="D1520" s="1146" t="s">
        <v>2123</v>
      </c>
    </row>
    <row r="1521" spans="3:4">
      <c r="C1521" s="1142" t="s">
        <v>421</v>
      </c>
      <c r="D1521" s="1146" t="s">
        <v>2124</v>
      </c>
    </row>
    <row r="1522" spans="3:4">
      <c r="C1522" s="1142" t="s">
        <v>421</v>
      </c>
      <c r="D1522" s="1146" t="s">
        <v>2125</v>
      </c>
    </row>
    <row r="1523" spans="3:4">
      <c r="C1523" s="1142" t="s">
        <v>421</v>
      </c>
      <c r="D1523" s="1146" t="s">
        <v>2004</v>
      </c>
    </row>
    <row r="1524" spans="3:4">
      <c r="C1524" s="1142" t="s">
        <v>421</v>
      </c>
      <c r="D1524" s="1146" t="s">
        <v>2119</v>
      </c>
    </row>
    <row r="1525" spans="3:4">
      <c r="C1525" s="1142" t="s">
        <v>421</v>
      </c>
      <c r="D1525" s="1146" t="s">
        <v>1873</v>
      </c>
    </row>
    <row r="1526" spans="3:4">
      <c r="C1526" s="1142" t="s">
        <v>421</v>
      </c>
      <c r="D1526" s="1146" t="s">
        <v>2126</v>
      </c>
    </row>
    <row r="1527" spans="3:4">
      <c r="C1527" s="1142" t="s">
        <v>421</v>
      </c>
      <c r="D1527" s="1146" t="s">
        <v>1452</v>
      </c>
    </row>
    <row r="1528" spans="3:4">
      <c r="C1528" s="1142" t="s">
        <v>421</v>
      </c>
      <c r="D1528" s="1146" t="s">
        <v>2127</v>
      </c>
    </row>
    <row r="1529" spans="3:4">
      <c r="C1529" s="1142" t="s">
        <v>421</v>
      </c>
      <c r="D1529" s="1146" t="s">
        <v>2129</v>
      </c>
    </row>
    <row r="1530" spans="3:4">
      <c r="C1530" s="1142" t="s">
        <v>421</v>
      </c>
      <c r="D1530" s="1146" t="s">
        <v>1262</v>
      </c>
    </row>
    <row r="1531" spans="3:4">
      <c r="C1531" s="1142" t="s">
        <v>421</v>
      </c>
      <c r="D1531" s="1146" t="s">
        <v>940</v>
      </c>
    </row>
    <row r="1532" spans="3:4">
      <c r="C1532" s="1142" t="s">
        <v>421</v>
      </c>
      <c r="D1532" s="1146" t="s">
        <v>2130</v>
      </c>
    </row>
    <row r="1533" spans="3:4">
      <c r="C1533" s="1142" t="s">
        <v>421</v>
      </c>
      <c r="D1533" s="1146" t="s">
        <v>677</v>
      </c>
    </row>
    <row r="1534" spans="3:4">
      <c r="C1534" s="1142" t="s">
        <v>421</v>
      </c>
      <c r="D1534" s="1146" t="s">
        <v>2131</v>
      </c>
    </row>
    <row r="1535" spans="3:4">
      <c r="C1535" s="1142" t="s">
        <v>421</v>
      </c>
      <c r="D1535" s="1146" t="s">
        <v>2134</v>
      </c>
    </row>
    <row r="1536" spans="3:4">
      <c r="C1536" s="1142" t="s">
        <v>1000</v>
      </c>
      <c r="D1536" s="1146" t="s">
        <v>1992</v>
      </c>
    </row>
    <row r="1537" spans="3:4">
      <c r="C1537" s="1142" t="s">
        <v>1000</v>
      </c>
      <c r="D1537" s="1146" t="s">
        <v>2135</v>
      </c>
    </row>
    <row r="1538" spans="3:4">
      <c r="C1538" s="1142" t="s">
        <v>1000</v>
      </c>
      <c r="D1538" s="1146" t="s">
        <v>2136</v>
      </c>
    </row>
    <row r="1539" spans="3:4">
      <c r="C1539" s="1142" t="s">
        <v>1000</v>
      </c>
      <c r="D1539" s="1146" t="s">
        <v>2137</v>
      </c>
    </row>
    <row r="1540" spans="3:4">
      <c r="C1540" s="1142" t="s">
        <v>1000</v>
      </c>
      <c r="D1540" s="1146" t="s">
        <v>2138</v>
      </c>
    </row>
    <row r="1541" spans="3:4">
      <c r="C1541" s="1142" t="s">
        <v>1000</v>
      </c>
      <c r="D1541" s="1146" t="s">
        <v>1900</v>
      </c>
    </row>
    <row r="1542" spans="3:4">
      <c r="C1542" s="1142" t="s">
        <v>1000</v>
      </c>
      <c r="D1542" s="1146" t="s">
        <v>2139</v>
      </c>
    </row>
    <row r="1543" spans="3:4">
      <c r="C1543" s="1142" t="s">
        <v>1000</v>
      </c>
      <c r="D1543" s="1146" t="s">
        <v>2140</v>
      </c>
    </row>
    <row r="1544" spans="3:4">
      <c r="C1544" s="1142" t="s">
        <v>1000</v>
      </c>
      <c r="D1544" s="1146" t="s">
        <v>2141</v>
      </c>
    </row>
    <row r="1545" spans="3:4">
      <c r="C1545" s="1142" t="s">
        <v>1000</v>
      </c>
      <c r="D1545" s="1146" t="s">
        <v>1822</v>
      </c>
    </row>
    <row r="1546" spans="3:4">
      <c r="C1546" s="1142" t="s">
        <v>1000</v>
      </c>
      <c r="D1546" s="1146" t="s">
        <v>1923</v>
      </c>
    </row>
    <row r="1547" spans="3:4">
      <c r="C1547" s="1142" t="s">
        <v>1000</v>
      </c>
      <c r="D1547" s="1146" t="s">
        <v>1762</v>
      </c>
    </row>
    <row r="1548" spans="3:4">
      <c r="C1548" s="1142" t="s">
        <v>1000</v>
      </c>
      <c r="D1548" s="1146" t="s">
        <v>1343</v>
      </c>
    </row>
    <row r="1549" spans="3:4">
      <c r="C1549" s="1142" t="s">
        <v>1000</v>
      </c>
      <c r="D1549" s="1146" t="s">
        <v>160</v>
      </c>
    </row>
    <row r="1550" spans="3:4">
      <c r="C1550" s="1142" t="s">
        <v>1000</v>
      </c>
      <c r="D1550" s="1146" t="s">
        <v>2142</v>
      </c>
    </row>
    <row r="1551" spans="3:4">
      <c r="C1551" s="1142" t="s">
        <v>1000</v>
      </c>
      <c r="D1551" s="1146" t="s">
        <v>969</v>
      </c>
    </row>
    <row r="1552" spans="3:4">
      <c r="C1552" s="1142" t="s">
        <v>1000</v>
      </c>
      <c r="D1552" s="1146" t="s">
        <v>185</v>
      </c>
    </row>
    <row r="1553" spans="3:4">
      <c r="C1553" s="1142" t="s">
        <v>1000</v>
      </c>
      <c r="D1553" s="1146" t="s">
        <v>2144</v>
      </c>
    </row>
    <row r="1554" spans="3:4">
      <c r="C1554" s="1142" t="s">
        <v>1000</v>
      </c>
      <c r="D1554" s="1146" t="s">
        <v>1678</v>
      </c>
    </row>
    <row r="1555" spans="3:4">
      <c r="C1555" s="1142" t="s">
        <v>1000</v>
      </c>
      <c r="D1555" s="1146" t="s">
        <v>1270</v>
      </c>
    </row>
    <row r="1556" spans="3:4">
      <c r="C1556" s="1142" t="s">
        <v>435</v>
      </c>
      <c r="D1556" s="1146" t="s">
        <v>1125</v>
      </c>
    </row>
    <row r="1557" spans="3:4">
      <c r="C1557" s="1142" t="s">
        <v>435</v>
      </c>
      <c r="D1557" s="1146" t="s">
        <v>132</v>
      </c>
    </row>
    <row r="1558" spans="3:4">
      <c r="C1558" s="1142" t="s">
        <v>435</v>
      </c>
      <c r="D1558" s="1146" t="s">
        <v>1185</v>
      </c>
    </row>
    <row r="1559" spans="3:4">
      <c r="C1559" s="1142" t="s">
        <v>435</v>
      </c>
      <c r="D1559" s="1146" t="s">
        <v>2016</v>
      </c>
    </row>
    <row r="1560" spans="3:4">
      <c r="C1560" s="1142" t="s">
        <v>435</v>
      </c>
      <c r="D1560" s="1146" t="s">
        <v>2145</v>
      </c>
    </row>
    <row r="1561" spans="3:4">
      <c r="C1561" s="1142" t="s">
        <v>435</v>
      </c>
      <c r="D1561" s="1146" t="s">
        <v>1327</v>
      </c>
    </row>
    <row r="1562" spans="3:4">
      <c r="C1562" s="1142" t="s">
        <v>435</v>
      </c>
      <c r="D1562" s="1146" t="s">
        <v>2146</v>
      </c>
    </row>
    <row r="1563" spans="3:4">
      <c r="C1563" s="1142" t="s">
        <v>435</v>
      </c>
      <c r="D1563" s="1146" t="s">
        <v>2147</v>
      </c>
    </row>
    <row r="1564" spans="3:4">
      <c r="C1564" s="1142" t="s">
        <v>435</v>
      </c>
      <c r="D1564" s="1146" t="s">
        <v>1200</v>
      </c>
    </row>
    <row r="1565" spans="3:4">
      <c r="C1565" s="1142" t="s">
        <v>435</v>
      </c>
      <c r="D1565" s="1146" t="s">
        <v>450</v>
      </c>
    </row>
    <row r="1566" spans="3:4">
      <c r="C1566" s="1142" t="s">
        <v>435</v>
      </c>
      <c r="D1566" s="1146" t="s">
        <v>1953</v>
      </c>
    </row>
    <row r="1567" spans="3:4">
      <c r="C1567" s="1142" t="s">
        <v>435</v>
      </c>
      <c r="D1567" s="1146" t="s">
        <v>1574</v>
      </c>
    </row>
    <row r="1568" spans="3:4">
      <c r="C1568" s="1142" t="s">
        <v>435</v>
      </c>
      <c r="D1568" s="1146" t="s">
        <v>414</v>
      </c>
    </row>
    <row r="1569" spans="3:4">
      <c r="C1569" s="1142" t="s">
        <v>435</v>
      </c>
      <c r="D1569" s="1146" t="s">
        <v>1695</v>
      </c>
    </row>
    <row r="1570" spans="3:4">
      <c r="C1570" s="1142" t="s">
        <v>435</v>
      </c>
      <c r="D1570" s="1146" t="s">
        <v>821</v>
      </c>
    </row>
    <row r="1571" spans="3:4">
      <c r="C1571" s="1142" t="s">
        <v>435</v>
      </c>
      <c r="D1571" s="1146" t="s">
        <v>2148</v>
      </c>
    </row>
    <row r="1572" spans="3:4">
      <c r="C1572" s="1142" t="s">
        <v>435</v>
      </c>
      <c r="D1572" s="1146" t="s">
        <v>2149</v>
      </c>
    </row>
    <row r="1573" spans="3:4">
      <c r="C1573" s="1142" t="s">
        <v>435</v>
      </c>
      <c r="D1573" s="1146" t="s">
        <v>354</v>
      </c>
    </row>
    <row r="1574" spans="3:4">
      <c r="C1574" s="1142" t="s">
        <v>435</v>
      </c>
      <c r="D1574" s="1146" t="s">
        <v>116</v>
      </c>
    </row>
    <row r="1575" spans="3:4">
      <c r="C1575" s="1142" t="s">
        <v>435</v>
      </c>
      <c r="D1575" s="1146" t="s">
        <v>1141</v>
      </c>
    </row>
    <row r="1576" spans="3:4">
      <c r="C1576" s="1142" t="s">
        <v>435</v>
      </c>
      <c r="D1576" s="1146" t="s">
        <v>1228</v>
      </c>
    </row>
    <row r="1577" spans="3:4">
      <c r="C1577" s="1142" t="s">
        <v>1002</v>
      </c>
      <c r="D1577" s="1146" t="s">
        <v>528</v>
      </c>
    </row>
    <row r="1578" spans="3:4">
      <c r="C1578" s="1142" t="s">
        <v>1002</v>
      </c>
      <c r="D1578" s="1146" t="s">
        <v>2150</v>
      </c>
    </row>
    <row r="1579" spans="3:4">
      <c r="C1579" s="1142" t="s">
        <v>1002</v>
      </c>
      <c r="D1579" s="1146" t="s">
        <v>2133</v>
      </c>
    </row>
    <row r="1580" spans="3:4">
      <c r="C1580" s="1142" t="s">
        <v>1002</v>
      </c>
      <c r="D1580" s="1146" t="s">
        <v>2151</v>
      </c>
    </row>
    <row r="1581" spans="3:4">
      <c r="C1581" s="1142" t="s">
        <v>1002</v>
      </c>
      <c r="D1581" s="1146" t="s">
        <v>2152</v>
      </c>
    </row>
    <row r="1582" spans="3:4">
      <c r="C1582" s="1142" t="s">
        <v>1002</v>
      </c>
      <c r="D1582" s="1146" t="s">
        <v>2153</v>
      </c>
    </row>
    <row r="1583" spans="3:4">
      <c r="C1583" s="1142" t="s">
        <v>1002</v>
      </c>
      <c r="D1583" s="1146" t="s">
        <v>885</v>
      </c>
    </row>
    <row r="1584" spans="3:4">
      <c r="C1584" s="1142" t="s">
        <v>1002</v>
      </c>
      <c r="D1584" s="1146" t="s">
        <v>2154</v>
      </c>
    </row>
    <row r="1585" spans="3:4">
      <c r="C1585" s="1142" t="s">
        <v>1002</v>
      </c>
      <c r="D1585" s="1146" t="s">
        <v>839</v>
      </c>
    </row>
    <row r="1586" spans="3:4">
      <c r="C1586" s="1142" t="s">
        <v>1002</v>
      </c>
      <c r="D1586" s="1146" t="s">
        <v>2093</v>
      </c>
    </row>
    <row r="1587" spans="3:4">
      <c r="C1587" s="1142" t="s">
        <v>1002</v>
      </c>
      <c r="D1587" s="1146" t="s">
        <v>2155</v>
      </c>
    </row>
    <row r="1588" spans="3:4">
      <c r="C1588" s="1142" t="s">
        <v>1002</v>
      </c>
      <c r="D1588" s="1146" t="s">
        <v>1487</v>
      </c>
    </row>
    <row r="1589" spans="3:4">
      <c r="C1589" s="1142" t="s">
        <v>1002</v>
      </c>
      <c r="D1589" s="1146" t="s">
        <v>806</v>
      </c>
    </row>
    <row r="1590" spans="3:4">
      <c r="C1590" s="1142" t="s">
        <v>1002</v>
      </c>
      <c r="D1590" s="1146" t="s">
        <v>2156</v>
      </c>
    </row>
    <row r="1591" spans="3:4">
      <c r="C1591" s="1142" t="s">
        <v>1002</v>
      </c>
      <c r="D1591" s="1146" t="s">
        <v>1468</v>
      </c>
    </row>
    <row r="1592" spans="3:4">
      <c r="C1592" s="1142" t="s">
        <v>1002</v>
      </c>
      <c r="D1592" s="1146" t="s">
        <v>2157</v>
      </c>
    </row>
    <row r="1593" spans="3:4">
      <c r="C1593" s="1142" t="s">
        <v>1002</v>
      </c>
      <c r="D1593" s="1146" t="s">
        <v>1962</v>
      </c>
    </row>
    <row r="1594" spans="3:4">
      <c r="C1594" s="1142" t="s">
        <v>1002</v>
      </c>
      <c r="D1594" s="1146" t="s">
        <v>1685</v>
      </c>
    </row>
    <row r="1595" spans="3:4">
      <c r="C1595" s="1142" t="s">
        <v>1002</v>
      </c>
      <c r="D1595" s="1146" t="s">
        <v>2143</v>
      </c>
    </row>
    <row r="1596" spans="3:4">
      <c r="C1596" s="1142" t="s">
        <v>1002</v>
      </c>
      <c r="D1596" s="1146" t="s">
        <v>729</v>
      </c>
    </row>
    <row r="1597" spans="3:4">
      <c r="C1597" s="1142" t="s">
        <v>1002</v>
      </c>
      <c r="D1597" s="1146" t="s">
        <v>2158</v>
      </c>
    </row>
    <row r="1598" spans="3:4">
      <c r="C1598" s="1142" t="s">
        <v>1002</v>
      </c>
      <c r="D1598" s="1146" t="s">
        <v>1324</v>
      </c>
    </row>
    <row r="1599" spans="3:4">
      <c r="C1599" s="1142" t="s">
        <v>1002</v>
      </c>
      <c r="D1599" s="1146" t="s">
        <v>1557</v>
      </c>
    </row>
    <row r="1600" spans="3:4">
      <c r="C1600" s="1142" t="s">
        <v>1002</v>
      </c>
      <c r="D1600" s="1146" t="s">
        <v>2159</v>
      </c>
    </row>
    <row r="1601" spans="3:4">
      <c r="C1601" s="1142" t="s">
        <v>1002</v>
      </c>
      <c r="D1601" s="1146" t="s">
        <v>1905</v>
      </c>
    </row>
    <row r="1602" spans="3:4">
      <c r="C1602" s="1142" t="s">
        <v>1002</v>
      </c>
      <c r="D1602" s="1146" t="s">
        <v>2160</v>
      </c>
    </row>
    <row r="1603" spans="3:4">
      <c r="C1603" s="1142" t="s">
        <v>1002</v>
      </c>
      <c r="D1603" s="1146" t="s">
        <v>337</v>
      </c>
    </row>
    <row r="1604" spans="3:4">
      <c r="C1604" s="1142" t="s">
        <v>1002</v>
      </c>
      <c r="D1604" s="1146" t="s">
        <v>2161</v>
      </c>
    </row>
    <row r="1605" spans="3:4">
      <c r="C1605" s="1142" t="s">
        <v>1002</v>
      </c>
      <c r="D1605" s="1146" t="s">
        <v>82</v>
      </c>
    </row>
    <row r="1606" spans="3:4">
      <c r="C1606" s="1142" t="s">
        <v>1002</v>
      </c>
      <c r="D1606" s="1146" t="s">
        <v>2036</v>
      </c>
    </row>
    <row r="1607" spans="3:4">
      <c r="C1607" s="1142" t="s">
        <v>1002</v>
      </c>
      <c r="D1607" s="1146" t="s">
        <v>998</v>
      </c>
    </row>
    <row r="1608" spans="3:4">
      <c r="C1608" s="1142" t="s">
        <v>1002</v>
      </c>
      <c r="D1608" s="1146" t="s">
        <v>1746</v>
      </c>
    </row>
    <row r="1609" spans="3:4">
      <c r="C1609" s="1142" t="s">
        <v>1002</v>
      </c>
      <c r="D1609" s="1146" t="s">
        <v>1536</v>
      </c>
    </row>
    <row r="1610" spans="3:4">
      <c r="C1610" s="1142" t="s">
        <v>1002</v>
      </c>
      <c r="D1610" s="1146" t="s">
        <v>2162</v>
      </c>
    </row>
    <row r="1611" spans="3:4">
      <c r="C1611" s="1142" t="s">
        <v>1002</v>
      </c>
      <c r="D1611" s="1146" t="s">
        <v>2163</v>
      </c>
    </row>
    <row r="1612" spans="3:4">
      <c r="C1612" s="1142" t="s">
        <v>1002</v>
      </c>
      <c r="D1612" s="1146" t="s">
        <v>2041</v>
      </c>
    </row>
    <row r="1613" spans="3:4">
      <c r="C1613" s="1142" t="s">
        <v>1002</v>
      </c>
      <c r="D1613" s="1146" t="s">
        <v>291</v>
      </c>
    </row>
    <row r="1614" spans="3:4">
      <c r="C1614" s="1142" t="s">
        <v>1002</v>
      </c>
      <c r="D1614" s="1146" t="s">
        <v>2164</v>
      </c>
    </row>
    <row r="1615" spans="3:4">
      <c r="C1615" s="1142" t="s">
        <v>1002</v>
      </c>
      <c r="D1615" s="1146" t="s">
        <v>1679</v>
      </c>
    </row>
    <row r="1616" spans="3:4">
      <c r="C1616" s="1142" t="s">
        <v>1002</v>
      </c>
      <c r="D1616" s="1146" t="s">
        <v>1135</v>
      </c>
    </row>
    <row r="1617" spans="3:4">
      <c r="C1617" s="1142" t="s">
        <v>1002</v>
      </c>
      <c r="D1617" s="1146" t="s">
        <v>1226</v>
      </c>
    </row>
    <row r="1618" spans="3:4">
      <c r="C1618" s="1142" t="s">
        <v>1002</v>
      </c>
      <c r="D1618" s="1146" t="s">
        <v>278</v>
      </c>
    </row>
    <row r="1619" spans="3:4">
      <c r="C1619" s="1142" t="s">
        <v>1002</v>
      </c>
      <c r="D1619" s="1146" t="s">
        <v>1173</v>
      </c>
    </row>
    <row r="1620" spans="3:4">
      <c r="C1620" s="1142" t="s">
        <v>1002</v>
      </c>
      <c r="D1620" s="1146" t="s">
        <v>1608</v>
      </c>
    </row>
    <row r="1621" spans="3:4">
      <c r="C1621" s="1142" t="s">
        <v>1002</v>
      </c>
      <c r="D1621" s="1146" t="s">
        <v>2165</v>
      </c>
    </row>
    <row r="1622" spans="3:4">
      <c r="C1622" s="1142" t="s">
        <v>917</v>
      </c>
      <c r="D1622" s="1146" t="s">
        <v>695</v>
      </c>
    </row>
    <row r="1623" spans="3:4">
      <c r="C1623" s="1142" t="s">
        <v>917</v>
      </c>
      <c r="D1623" s="1146" t="s">
        <v>2166</v>
      </c>
    </row>
    <row r="1624" spans="3:4">
      <c r="C1624" s="1142" t="s">
        <v>917</v>
      </c>
      <c r="D1624" s="1146" t="s">
        <v>2167</v>
      </c>
    </row>
    <row r="1625" spans="3:4">
      <c r="C1625" s="1142" t="s">
        <v>917</v>
      </c>
      <c r="D1625" s="1146" t="s">
        <v>2168</v>
      </c>
    </row>
    <row r="1626" spans="3:4">
      <c r="C1626" s="1142" t="s">
        <v>917</v>
      </c>
      <c r="D1626" s="1146" t="s">
        <v>1143</v>
      </c>
    </row>
    <row r="1627" spans="3:4">
      <c r="C1627" s="1142" t="s">
        <v>917</v>
      </c>
      <c r="D1627" s="1146" t="s">
        <v>2169</v>
      </c>
    </row>
    <row r="1628" spans="3:4">
      <c r="C1628" s="1142" t="s">
        <v>917</v>
      </c>
      <c r="D1628" s="1146" t="s">
        <v>2096</v>
      </c>
    </row>
    <row r="1629" spans="3:4">
      <c r="C1629" s="1142" t="s">
        <v>917</v>
      </c>
      <c r="D1629" s="1146" t="s">
        <v>979</v>
      </c>
    </row>
    <row r="1630" spans="3:4">
      <c r="C1630" s="1142" t="s">
        <v>917</v>
      </c>
      <c r="D1630" s="1146" t="s">
        <v>2170</v>
      </c>
    </row>
    <row r="1631" spans="3:4">
      <c r="C1631" s="1142" t="s">
        <v>917</v>
      </c>
      <c r="D1631" s="1146" t="s">
        <v>1469</v>
      </c>
    </row>
    <row r="1632" spans="3:4">
      <c r="C1632" s="1142" t="s">
        <v>917</v>
      </c>
      <c r="D1632" s="1146" t="s">
        <v>256</v>
      </c>
    </row>
    <row r="1633" spans="3:4">
      <c r="C1633" s="1142" t="s">
        <v>917</v>
      </c>
      <c r="D1633" s="1146" t="s">
        <v>299</v>
      </c>
    </row>
    <row r="1634" spans="3:4">
      <c r="C1634" s="1142" t="s">
        <v>917</v>
      </c>
      <c r="D1634" s="1146" t="s">
        <v>2171</v>
      </c>
    </row>
    <row r="1635" spans="3:4">
      <c r="C1635" s="1142" t="s">
        <v>917</v>
      </c>
      <c r="D1635" s="1146" t="s">
        <v>2172</v>
      </c>
    </row>
    <row r="1636" spans="3:4">
      <c r="C1636" s="1142" t="s">
        <v>917</v>
      </c>
      <c r="D1636" s="1146" t="s">
        <v>2173</v>
      </c>
    </row>
    <row r="1637" spans="3:4">
      <c r="C1637" s="1142" t="s">
        <v>917</v>
      </c>
      <c r="D1637" s="1146" t="s">
        <v>2174</v>
      </c>
    </row>
    <row r="1638" spans="3:4">
      <c r="C1638" s="1142" t="s">
        <v>917</v>
      </c>
      <c r="D1638" s="1146" t="s">
        <v>2175</v>
      </c>
    </row>
    <row r="1639" spans="3:4">
      <c r="C1639" s="1142" t="s">
        <v>917</v>
      </c>
      <c r="D1639" s="1146" t="s">
        <v>1094</v>
      </c>
    </row>
    <row r="1640" spans="3:4">
      <c r="C1640" s="1142" t="s">
        <v>129</v>
      </c>
      <c r="D1640" s="1146" t="s">
        <v>1209</v>
      </c>
    </row>
    <row r="1641" spans="3:4">
      <c r="C1641" s="1142" t="s">
        <v>129</v>
      </c>
      <c r="D1641" s="1146" t="s">
        <v>2176</v>
      </c>
    </row>
    <row r="1642" spans="3:4">
      <c r="C1642" s="1142" t="s">
        <v>129</v>
      </c>
      <c r="D1642" s="1146" t="s">
        <v>176</v>
      </c>
    </row>
    <row r="1643" spans="3:4">
      <c r="C1643" s="1142" t="s">
        <v>129</v>
      </c>
      <c r="D1643" s="1146" t="s">
        <v>2177</v>
      </c>
    </row>
    <row r="1644" spans="3:4">
      <c r="C1644" s="1142" t="s">
        <v>129</v>
      </c>
      <c r="D1644" s="1146" t="s">
        <v>2178</v>
      </c>
    </row>
    <row r="1645" spans="3:4">
      <c r="C1645" s="1142" t="s">
        <v>129</v>
      </c>
      <c r="D1645" s="1146" t="s">
        <v>1876</v>
      </c>
    </row>
    <row r="1646" spans="3:4">
      <c r="C1646" s="1142" t="s">
        <v>129</v>
      </c>
      <c r="D1646" s="1146" t="s">
        <v>1914</v>
      </c>
    </row>
    <row r="1647" spans="3:4">
      <c r="C1647" s="1142" t="s">
        <v>129</v>
      </c>
      <c r="D1647" s="1146" t="s">
        <v>465</v>
      </c>
    </row>
    <row r="1648" spans="3:4">
      <c r="C1648" s="1142" t="s">
        <v>129</v>
      </c>
      <c r="D1648" s="1146" t="s">
        <v>1036</v>
      </c>
    </row>
    <row r="1649" spans="3:4">
      <c r="C1649" s="1142" t="s">
        <v>129</v>
      </c>
      <c r="D1649" s="1146" t="s">
        <v>2180</v>
      </c>
    </row>
    <row r="1650" spans="3:4">
      <c r="C1650" s="1142" t="s">
        <v>129</v>
      </c>
      <c r="D1650" s="1146" t="s">
        <v>704</v>
      </c>
    </row>
    <row r="1651" spans="3:4">
      <c r="C1651" s="1142" t="s">
        <v>129</v>
      </c>
      <c r="D1651" s="1146" t="s">
        <v>2078</v>
      </c>
    </row>
    <row r="1652" spans="3:4">
      <c r="C1652" s="1142" t="s">
        <v>129</v>
      </c>
      <c r="D1652" s="1146" t="s">
        <v>2031</v>
      </c>
    </row>
    <row r="1653" spans="3:4">
      <c r="C1653" s="1142" t="s">
        <v>129</v>
      </c>
      <c r="D1653" s="1146" t="s">
        <v>1479</v>
      </c>
    </row>
    <row r="1654" spans="3:4">
      <c r="C1654" s="1142" t="s">
        <v>129</v>
      </c>
      <c r="D1654" s="1146" t="s">
        <v>1525</v>
      </c>
    </row>
    <row r="1655" spans="3:4">
      <c r="C1655" s="1142" t="s">
        <v>129</v>
      </c>
      <c r="D1655" s="1146" t="s">
        <v>999</v>
      </c>
    </row>
    <row r="1656" spans="3:4">
      <c r="C1656" s="1142" t="s">
        <v>129</v>
      </c>
      <c r="D1656" s="1146" t="s">
        <v>864</v>
      </c>
    </row>
    <row r="1657" spans="3:4">
      <c r="C1657" s="1142" t="s">
        <v>129</v>
      </c>
      <c r="D1657" s="1146" t="s">
        <v>865</v>
      </c>
    </row>
    <row r="1658" spans="3:4">
      <c r="C1658" s="1142" t="s">
        <v>129</v>
      </c>
      <c r="D1658" s="1146" t="s">
        <v>2181</v>
      </c>
    </row>
    <row r="1659" spans="3:4">
      <c r="C1659" s="1142" t="s">
        <v>129</v>
      </c>
      <c r="D1659" s="1146" t="s">
        <v>2132</v>
      </c>
    </row>
    <row r="1660" spans="3:4">
      <c r="C1660" s="1142" t="s">
        <v>129</v>
      </c>
      <c r="D1660" s="1146" t="s">
        <v>2182</v>
      </c>
    </row>
    <row r="1661" spans="3:4">
      <c r="C1661" s="1142" t="s">
        <v>129</v>
      </c>
      <c r="D1661" s="1146" t="s">
        <v>204</v>
      </c>
    </row>
    <row r="1662" spans="3:4">
      <c r="C1662" s="1142" t="s">
        <v>129</v>
      </c>
      <c r="D1662" s="1146" t="s">
        <v>1167</v>
      </c>
    </row>
    <row r="1663" spans="3:4">
      <c r="C1663" s="1142" t="s">
        <v>129</v>
      </c>
      <c r="D1663" s="1146" t="s">
        <v>2183</v>
      </c>
    </row>
    <row r="1664" spans="3:4">
      <c r="C1664" s="1142" t="s">
        <v>129</v>
      </c>
      <c r="D1664" s="1146" t="s">
        <v>2185</v>
      </c>
    </row>
    <row r="1665" spans="3:4">
      <c r="C1665" s="1142" t="s">
        <v>129</v>
      </c>
      <c r="D1665" s="1146" t="s">
        <v>2186</v>
      </c>
    </row>
    <row r="1666" spans="3:4">
      <c r="C1666" s="1142" t="s">
        <v>561</v>
      </c>
      <c r="D1666" s="1146" t="s">
        <v>892</v>
      </c>
    </row>
    <row r="1667" spans="3:4">
      <c r="C1667" s="1142" t="s">
        <v>561</v>
      </c>
      <c r="D1667" s="1146" t="s">
        <v>2187</v>
      </c>
    </row>
    <row r="1668" spans="3:4">
      <c r="C1668" s="1142" t="s">
        <v>561</v>
      </c>
      <c r="D1668" s="1146" t="s">
        <v>2188</v>
      </c>
    </row>
    <row r="1669" spans="3:4">
      <c r="C1669" s="1142" t="s">
        <v>561</v>
      </c>
      <c r="D1669" s="1146" t="s">
        <v>2190</v>
      </c>
    </row>
    <row r="1670" spans="3:4">
      <c r="C1670" s="1142" t="s">
        <v>561</v>
      </c>
      <c r="D1670" s="1146" t="s">
        <v>1805</v>
      </c>
    </row>
    <row r="1671" spans="3:4">
      <c r="C1671" s="1142" t="s">
        <v>561</v>
      </c>
      <c r="D1671" s="1146" t="s">
        <v>2191</v>
      </c>
    </row>
    <row r="1672" spans="3:4">
      <c r="C1672" s="1142" t="s">
        <v>561</v>
      </c>
      <c r="D1672" s="1146" t="s">
        <v>2193</v>
      </c>
    </row>
    <row r="1673" spans="3:4">
      <c r="C1673" s="1142" t="s">
        <v>561</v>
      </c>
      <c r="D1673" s="1146" t="s">
        <v>2194</v>
      </c>
    </row>
    <row r="1674" spans="3:4">
      <c r="C1674" s="1142" t="s">
        <v>561</v>
      </c>
      <c r="D1674" s="1146" t="s">
        <v>1675</v>
      </c>
    </row>
    <row r="1675" spans="3:4">
      <c r="C1675" s="1142" t="s">
        <v>561</v>
      </c>
      <c r="D1675" s="1146" t="s">
        <v>2195</v>
      </c>
    </row>
    <row r="1676" spans="3:4">
      <c r="C1676" s="1142" t="s">
        <v>561</v>
      </c>
      <c r="D1676" s="1146" t="s">
        <v>2196</v>
      </c>
    </row>
    <row r="1677" spans="3:4">
      <c r="C1677" s="1142" t="s">
        <v>561</v>
      </c>
      <c r="D1677" s="1146" t="s">
        <v>2197</v>
      </c>
    </row>
    <row r="1678" spans="3:4">
      <c r="C1678" s="1142" t="s">
        <v>561</v>
      </c>
      <c r="D1678" s="1146" t="s">
        <v>2198</v>
      </c>
    </row>
    <row r="1679" spans="3:4">
      <c r="C1679" s="1142" t="s">
        <v>561</v>
      </c>
      <c r="D1679" s="1146" t="s">
        <v>2199</v>
      </c>
    </row>
    <row r="1680" spans="3:4">
      <c r="C1680" s="1142" t="s">
        <v>561</v>
      </c>
      <c r="D1680" s="1146" t="s">
        <v>2200</v>
      </c>
    </row>
    <row r="1681" spans="3:4">
      <c r="C1681" s="1142" t="s">
        <v>561</v>
      </c>
      <c r="D1681" s="1146" t="s">
        <v>2201</v>
      </c>
    </row>
    <row r="1682" spans="3:4">
      <c r="C1682" s="1142" t="s">
        <v>561</v>
      </c>
      <c r="D1682" s="1146" t="s">
        <v>2202</v>
      </c>
    </row>
    <row r="1683" spans="3:4">
      <c r="C1683" s="1142" t="s">
        <v>561</v>
      </c>
      <c r="D1683" s="1146" t="s">
        <v>1354</v>
      </c>
    </row>
    <row r="1684" spans="3:4">
      <c r="C1684" s="1142" t="s">
        <v>561</v>
      </c>
      <c r="D1684" s="1146" t="s">
        <v>2189</v>
      </c>
    </row>
    <row r="1685" spans="3:4">
      <c r="C1685" s="1142" t="s">
        <v>561</v>
      </c>
      <c r="D1685" s="1146" t="s">
        <v>2203</v>
      </c>
    </row>
    <row r="1686" spans="3:4">
      <c r="C1686" s="1142" t="s">
        <v>561</v>
      </c>
      <c r="D1686" s="1146" t="s">
        <v>2204</v>
      </c>
    </row>
    <row r="1687" spans="3:4">
      <c r="C1687" s="1142" t="s">
        <v>561</v>
      </c>
      <c r="D1687" s="1146" t="s">
        <v>150</v>
      </c>
    </row>
    <row r="1688" spans="3:4">
      <c r="C1688" s="1142" t="s">
        <v>561</v>
      </c>
      <c r="D1688" s="1146" t="s">
        <v>1139</v>
      </c>
    </row>
    <row r="1689" spans="3:4">
      <c r="C1689" s="1142" t="s">
        <v>561</v>
      </c>
      <c r="D1689" s="1146" t="s">
        <v>2205</v>
      </c>
    </row>
    <row r="1690" spans="3:4">
      <c r="C1690" s="1142" t="s">
        <v>561</v>
      </c>
      <c r="D1690" s="1146" t="s">
        <v>2207</v>
      </c>
    </row>
    <row r="1691" spans="3:4">
      <c r="C1691" s="1142" t="s">
        <v>561</v>
      </c>
      <c r="D1691" s="1146" t="s">
        <v>2208</v>
      </c>
    </row>
    <row r="1692" spans="3:4">
      <c r="C1692" s="1142" t="s">
        <v>561</v>
      </c>
      <c r="D1692" s="1146" t="s">
        <v>2209</v>
      </c>
    </row>
    <row r="1693" spans="3:4">
      <c r="C1693" s="1142" t="s">
        <v>561</v>
      </c>
      <c r="D1693" s="1146" t="s">
        <v>2211</v>
      </c>
    </row>
    <row r="1694" spans="3:4">
      <c r="C1694" s="1142" t="s">
        <v>561</v>
      </c>
      <c r="D1694" s="1146" t="s">
        <v>2212</v>
      </c>
    </row>
    <row r="1695" spans="3:4">
      <c r="C1695" s="1142" t="s">
        <v>561</v>
      </c>
      <c r="D1695" s="1146" t="s">
        <v>1566</v>
      </c>
    </row>
    <row r="1696" spans="3:4">
      <c r="C1696" s="1142" t="s">
        <v>561</v>
      </c>
      <c r="D1696" s="1146" t="s">
        <v>2213</v>
      </c>
    </row>
    <row r="1697" spans="3:4">
      <c r="C1697" s="1142" t="s">
        <v>561</v>
      </c>
      <c r="D1697" s="1146" t="s">
        <v>473</v>
      </c>
    </row>
    <row r="1698" spans="3:4">
      <c r="C1698" s="1142" t="s">
        <v>561</v>
      </c>
      <c r="D1698" s="1146" t="s">
        <v>2214</v>
      </c>
    </row>
    <row r="1699" spans="3:4">
      <c r="C1699" s="1142" t="s">
        <v>561</v>
      </c>
      <c r="D1699" s="1146" t="s">
        <v>2215</v>
      </c>
    </row>
    <row r="1700" spans="3:4">
      <c r="C1700" s="1142" t="s">
        <v>561</v>
      </c>
      <c r="D1700" s="1146" t="s">
        <v>2216</v>
      </c>
    </row>
    <row r="1701" spans="3:4">
      <c r="C1701" s="1142" t="s">
        <v>561</v>
      </c>
      <c r="D1701" s="1146" t="s">
        <v>2217</v>
      </c>
    </row>
    <row r="1702" spans="3:4">
      <c r="C1702" s="1142" t="s">
        <v>561</v>
      </c>
      <c r="D1702" s="1146" t="s">
        <v>2218</v>
      </c>
    </row>
    <row r="1703" spans="3:4">
      <c r="C1703" s="1142" t="s">
        <v>561</v>
      </c>
      <c r="D1703" s="1146" t="s">
        <v>2219</v>
      </c>
    </row>
    <row r="1704" spans="3:4">
      <c r="C1704" s="1142" t="s">
        <v>561</v>
      </c>
      <c r="D1704" s="1146" t="s">
        <v>2012</v>
      </c>
    </row>
    <row r="1705" spans="3:4">
      <c r="C1705" s="1142" t="s">
        <v>561</v>
      </c>
      <c r="D1705" s="1146" t="s">
        <v>569</v>
      </c>
    </row>
    <row r="1706" spans="3:4">
      <c r="C1706" s="1142" t="s">
        <v>561</v>
      </c>
      <c r="D1706" s="1146" t="s">
        <v>2221</v>
      </c>
    </row>
    <row r="1707" spans="3:4">
      <c r="C1707" s="1142" t="s">
        <v>561</v>
      </c>
      <c r="D1707" s="1146" t="s">
        <v>833</v>
      </c>
    </row>
    <row r="1708" spans="3:4">
      <c r="C1708" s="1142" t="s">
        <v>561</v>
      </c>
      <c r="D1708" s="1146" t="s">
        <v>2222</v>
      </c>
    </row>
    <row r="1709" spans="3:4">
      <c r="C1709" s="1142" t="s">
        <v>230</v>
      </c>
      <c r="D1709" s="1146" t="s">
        <v>2128</v>
      </c>
    </row>
    <row r="1710" spans="3:4">
      <c r="C1710" s="1142" t="s">
        <v>230</v>
      </c>
      <c r="D1710" s="1146" t="s">
        <v>482</v>
      </c>
    </row>
    <row r="1711" spans="3:4">
      <c r="C1711" s="1142" t="s">
        <v>230</v>
      </c>
      <c r="D1711" s="1146" t="s">
        <v>2223</v>
      </c>
    </row>
    <row r="1712" spans="3:4">
      <c r="C1712" s="1142" t="s">
        <v>230</v>
      </c>
      <c r="D1712" s="1146" t="s">
        <v>2224</v>
      </c>
    </row>
    <row r="1713" spans="3:4">
      <c r="C1713" s="1142" t="s">
        <v>230</v>
      </c>
      <c r="D1713" s="1146" t="s">
        <v>2225</v>
      </c>
    </row>
    <row r="1714" spans="3:4">
      <c r="C1714" s="1142" t="s">
        <v>230</v>
      </c>
      <c r="D1714" s="1146" t="s">
        <v>1577</v>
      </c>
    </row>
    <row r="1715" spans="3:4">
      <c r="C1715" s="1142" t="s">
        <v>230</v>
      </c>
      <c r="D1715" s="1146" t="s">
        <v>2226</v>
      </c>
    </row>
    <row r="1716" spans="3:4">
      <c r="C1716" s="1142" t="s">
        <v>230</v>
      </c>
      <c r="D1716" s="1146" t="s">
        <v>115</v>
      </c>
    </row>
    <row r="1717" spans="3:4">
      <c r="C1717" s="1142" t="s">
        <v>230</v>
      </c>
      <c r="D1717" s="1146" t="s">
        <v>2227</v>
      </c>
    </row>
    <row r="1718" spans="3:4">
      <c r="C1718" s="1142" t="s">
        <v>230</v>
      </c>
      <c r="D1718" s="1146" t="s">
        <v>2228</v>
      </c>
    </row>
    <row r="1719" spans="3:4">
      <c r="C1719" s="1142" t="s">
        <v>230</v>
      </c>
      <c r="D1719" s="1146" t="s">
        <v>2229</v>
      </c>
    </row>
    <row r="1720" spans="3:4">
      <c r="C1720" s="1142" t="s">
        <v>230</v>
      </c>
      <c r="D1720" s="1146" t="s">
        <v>2230</v>
      </c>
    </row>
    <row r="1721" spans="3:4">
      <c r="C1721" s="1142" t="s">
        <v>230</v>
      </c>
      <c r="D1721" s="1146" t="s">
        <v>329</v>
      </c>
    </row>
    <row r="1722" spans="3:4">
      <c r="C1722" s="1142" t="s">
        <v>230</v>
      </c>
      <c r="D1722" s="1146" t="s">
        <v>1446</v>
      </c>
    </row>
    <row r="1723" spans="3:4">
      <c r="C1723" s="1142" t="s">
        <v>230</v>
      </c>
      <c r="D1723" s="1146" t="s">
        <v>2231</v>
      </c>
    </row>
    <row r="1724" spans="3:4">
      <c r="C1724" s="1142" t="s">
        <v>230</v>
      </c>
      <c r="D1724" s="1146" t="s">
        <v>1807</v>
      </c>
    </row>
    <row r="1725" spans="3:4">
      <c r="C1725" s="1142" t="s">
        <v>230</v>
      </c>
      <c r="D1725" s="1146" t="s">
        <v>2232</v>
      </c>
    </row>
    <row r="1726" spans="3:4">
      <c r="C1726" s="1142" t="s">
        <v>230</v>
      </c>
      <c r="D1726" s="1146" t="s">
        <v>1778</v>
      </c>
    </row>
    <row r="1727" spans="3:4">
      <c r="C1727" s="1142" t="s">
        <v>230</v>
      </c>
      <c r="D1727" s="1146" t="s">
        <v>2233</v>
      </c>
    </row>
    <row r="1728" spans="3:4">
      <c r="C1728" s="1142" t="s">
        <v>230</v>
      </c>
      <c r="D1728" s="1146" t="s">
        <v>437</v>
      </c>
    </row>
    <row r="1729" spans="3:4">
      <c r="C1729" s="1142" t="s">
        <v>230</v>
      </c>
      <c r="D1729" s="1146" t="s">
        <v>2234</v>
      </c>
    </row>
    <row r="1730" spans="3:4">
      <c r="C1730" s="1142" t="s">
        <v>230</v>
      </c>
      <c r="D1730" s="1146" t="s">
        <v>1134</v>
      </c>
    </row>
    <row r="1731" spans="3:4">
      <c r="C1731" s="1142" t="s">
        <v>230</v>
      </c>
      <c r="D1731" s="1146" t="s">
        <v>447</v>
      </c>
    </row>
    <row r="1732" spans="3:4">
      <c r="C1732" s="1142" t="s">
        <v>230</v>
      </c>
      <c r="D1732" s="1146" t="s">
        <v>2235</v>
      </c>
    </row>
    <row r="1733" spans="3:4">
      <c r="C1733" s="1142" t="s">
        <v>230</v>
      </c>
      <c r="D1733" s="1146" t="s">
        <v>2236</v>
      </c>
    </row>
    <row r="1734" spans="3:4">
      <c r="C1734" s="1142" t="s">
        <v>230</v>
      </c>
      <c r="D1734" s="1146" t="s">
        <v>2237</v>
      </c>
    </row>
    <row r="1735" spans="3:4">
      <c r="C1735" s="1142" t="s">
        <v>230</v>
      </c>
      <c r="D1735" s="1146" t="s">
        <v>2238</v>
      </c>
    </row>
    <row r="1736" spans="3:4">
      <c r="C1736" s="1142" t="s">
        <v>230</v>
      </c>
      <c r="D1736" s="1146" t="s">
        <v>2239</v>
      </c>
    </row>
    <row r="1737" spans="3:4">
      <c r="C1737" s="1142" t="s">
        <v>230</v>
      </c>
      <c r="D1737" s="1146" t="s">
        <v>556</v>
      </c>
    </row>
    <row r="1738" spans="3:4">
      <c r="C1738" s="1142" t="s">
        <v>230</v>
      </c>
      <c r="D1738" s="1146" t="s">
        <v>1513</v>
      </c>
    </row>
    <row r="1739" spans="3:4">
      <c r="C1739" s="1142" t="s">
        <v>230</v>
      </c>
      <c r="D1739" s="1146" t="s">
        <v>1192</v>
      </c>
    </row>
    <row r="1740" spans="3:4">
      <c r="C1740" s="1142" t="s">
        <v>230</v>
      </c>
      <c r="D1740" s="1146" t="s">
        <v>2240</v>
      </c>
    </row>
    <row r="1741" spans="3:4">
      <c r="C1741" s="1142" t="s">
        <v>230</v>
      </c>
      <c r="D1741" s="1146" t="s">
        <v>235</v>
      </c>
    </row>
    <row r="1742" spans="3:4">
      <c r="C1742" s="1142" t="s">
        <v>230</v>
      </c>
      <c r="D1742" s="1146" t="s">
        <v>1687</v>
      </c>
    </row>
    <row r="1743" spans="3:4">
      <c r="C1743" s="1142" t="s">
        <v>230</v>
      </c>
      <c r="D1743" s="1146" t="s">
        <v>2241</v>
      </c>
    </row>
    <row r="1744" spans="3:4">
      <c r="C1744" s="1142" t="s">
        <v>230</v>
      </c>
      <c r="D1744" s="1146" t="s">
        <v>2243</v>
      </c>
    </row>
    <row r="1745" spans="3:4">
      <c r="C1745" s="1142" t="s">
        <v>230</v>
      </c>
      <c r="D1745" s="1146" t="s">
        <v>2244</v>
      </c>
    </row>
    <row r="1746" spans="3:4">
      <c r="C1746" s="1142" t="s">
        <v>230</v>
      </c>
      <c r="D1746" s="1146" t="s">
        <v>2245</v>
      </c>
    </row>
    <row r="1747" spans="3:4">
      <c r="C1747" s="1142" t="s">
        <v>230</v>
      </c>
      <c r="D1747" s="1146" t="s">
        <v>2246</v>
      </c>
    </row>
    <row r="1748" spans="3:4">
      <c r="C1748" s="1142" t="s">
        <v>230</v>
      </c>
      <c r="D1748" s="1146" t="s">
        <v>2247</v>
      </c>
    </row>
    <row r="1749" spans="3:4" ht="14.25">
      <c r="C1749" s="1143" t="s">
        <v>230</v>
      </c>
      <c r="D1749" s="1147" t="s">
        <v>1673</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53" zoomScaleNormal="53" zoomScaleSheetLayoutView="53" workbookViewId="0">
      <selection activeCell="DO33" sqref="DO33"/>
    </sheetView>
  </sheetViews>
  <sheetFormatPr defaultColWidth="9" defaultRowHeight="13.5"/>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48" width="2.58203125" style="708" customWidth="1"/>
    <col min="49"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2107</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6"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6"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6"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6"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6"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6" ht="6" customHeight="1">
      <c r="BX54" s="972"/>
    </row>
    <row r="55" spans="2:86" ht="18" customHeight="1"/>
    <row r="56" spans="2:86"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6"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P57" s="967"/>
      <c r="BR57" s="967"/>
      <c r="BS57" s="967"/>
      <c r="BT57" s="967"/>
      <c r="BU57" s="967"/>
      <c r="BV57" s="967"/>
      <c r="BW57" s="967"/>
      <c r="BX57" s="967"/>
      <c r="BY57" s="967"/>
      <c r="BZ57" s="967"/>
      <c r="CA57" s="967"/>
      <c r="CB57" s="967"/>
      <c r="CC57" s="967"/>
      <c r="CD57" s="967"/>
      <c r="CE57" s="967"/>
      <c r="CF57" s="967"/>
      <c r="CH57" s="979"/>
    </row>
    <row r="58" spans="2:86"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P58" s="967"/>
      <c r="BR58" s="967"/>
      <c r="BS58" s="967"/>
      <c r="BT58" s="967"/>
      <c r="BU58" s="967"/>
      <c r="BV58" s="967"/>
      <c r="BW58" s="967"/>
      <c r="BX58" s="967"/>
      <c r="BY58" s="967"/>
      <c r="BZ58" s="967"/>
      <c r="CA58" s="967"/>
      <c r="CB58" s="967"/>
      <c r="CC58" s="967"/>
      <c r="CD58" s="967"/>
      <c r="CE58" s="967"/>
      <c r="CF58" s="967"/>
      <c r="CH58" s="979"/>
    </row>
    <row r="59" spans="2:86"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P59" s="967"/>
      <c r="BR59" s="967"/>
      <c r="BS59" s="967"/>
      <c r="BT59" s="967"/>
      <c r="BU59" s="967"/>
      <c r="BV59" s="967"/>
      <c r="BW59" s="967"/>
      <c r="BX59" s="967"/>
      <c r="BY59" s="967"/>
      <c r="BZ59" s="967"/>
      <c r="CA59" s="967"/>
      <c r="CB59" s="967"/>
      <c r="CC59" s="967"/>
      <c r="CD59" s="967"/>
      <c r="CE59" s="967"/>
      <c r="CF59" s="967"/>
      <c r="CH59" s="979"/>
    </row>
    <row r="60" spans="2:86"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P60" s="967"/>
      <c r="BR60" s="967"/>
      <c r="BS60" s="967"/>
      <c r="BT60" s="967"/>
      <c r="BU60" s="967"/>
      <c r="BV60" s="967"/>
      <c r="BW60" s="967"/>
      <c r="BX60" s="967"/>
      <c r="BY60" s="967"/>
      <c r="BZ60" s="967"/>
      <c r="CA60" s="967"/>
      <c r="CB60" s="967"/>
      <c r="CC60" s="967"/>
      <c r="CD60" s="967"/>
      <c r="CE60" s="967"/>
      <c r="CF60" s="967"/>
      <c r="CH60" s="979"/>
    </row>
    <row r="61" spans="2:86"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P61" s="967"/>
      <c r="BR61" s="967"/>
      <c r="BS61" s="967"/>
      <c r="BT61" s="967"/>
      <c r="BU61" s="967"/>
      <c r="BV61" s="967"/>
      <c r="BW61" s="967"/>
      <c r="BX61" s="967"/>
      <c r="BY61" s="967"/>
      <c r="BZ61" s="967"/>
      <c r="CA61" s="967"/>
      <c r="CB61" s="967"/>
      <c r="CC61" s="967"/>
      <c r="CD61" s="967"/>
      <c r="CE61" s="967"/>
      <c r="CF61" s="967"/>
      <c r="CH61" s="979"/>
    </row>
    <row r="62" spans="2:86"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P62" s="967"/>
      <c r="BR62" s="967"/>
      <c r="BS62" s="967"/>
      <c r="BT62" s="967"/>
      <c r="BU62" s="967"/>
      <c r="BV62" s="967"/>
      <c r="BW62" s="967"/>
      <c r="BX62" s="967"/>
      <c r="BY62" s="967"/>
      <c r="BZ62" s="967"/>
      <c r="CA62" s="967"/>
      <c r="CB62" s="967"/>
      <c r="CC62" s="967"/>
      <c r="CD62" s="967"/>
      <c r="CE62" s="967"/>
      <c r="CF62" s="967"/>
      <c r="CH62" s="979"/>
    </row>
    <row r="63" spans="2:86"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P63" s="967"/>
      <c r="BR63" s="967"/>
      <c r="BS63" s="967"/>
      <c r="BT63" s="967"/>
      <c r="BU63" s="967"/>
      <c r="BV63" s="967"/>
      <c r="BW63" s="967"/>
      <c r="BX63" s="967"/>
      <c r="BY63" s="967"/>
      <c r="BZ63" s="967"/>
      <c r="CA63" s="967"/>
      <c r="CB63" s="967"/>
      <c r="CC63" s="967"/>
      <c r="CD63" s="967"/>
      <c r="CE63" s="967"/>
      <c r="CF63" s="967"/>
      <c r="CH63" s="979"/>
    </row>
    <row r="64" spans="2:86" ht="16" customHeight="1">
      <c r="BP64" s="858"/>
      <c r="BQ64" s="858"/>
      <c r="BR64" s="858"/>
      <c r="BS64" s="858"/>
      <c r="BT64" s="858"/>
      <c r="BU64" s="858"/>
      <c r="BV64" s="858"/>
      <c r="BW64" s="858"/>
      <c r="BX64" s="858"/>
      <c r="BY64" s="858"/>
      <c r="BZ64" s="858"/>
      <c r="CA64" s="858"/>
      <c r="CB64" s="858"/>
      <c r="CC64" s="858"/>
      <c r="CD64" s="858"/>
      <c r="CE64" s="858"/>
      <c r="CF64" s="858"/>
    </row>
    <row r="65" spans="20:71" ht="16" customHeight="1">
      <c r="BS65" s="858"/>
    </row>
    <row r="66" spans="20:71" ht="16" customHeight="1"/>
    <row r="67" spans="20:71" ht="16" customHeight="1">
      <c r="T67" s="708">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1</xdr:col>
                    <xdr:colOff>41275</xdr:colOff>
                    <xdr:row>3</xdr:row>
                    <xdr:rowOff>101600</xdr:rowOff>
                  </from>
                  <to xmlns:xdr="http://schemas.openxmlformats.org/drawingml/2006/spreadsheetDrawing">
                    <xdr:col>1</xdr:col>
                    <xdr:colOff>44450</xdr:colOff>
                    <xdr:row>3</xdr:row>
                    <xdr:rowOff>102870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1</xdr:col>
                    <xdr:colOff>41275</xdr:colOff>
                    <xdr:row>3</xdr:row>
                    <xdr:rowOff>104140</xdr:rowOff>
                  </from>
                  <to xmlns:xdr="http://schemas.openxmlformats.org/drawingml/2006/spreadsheetDrawing">
                    <xdr:col>1</xdr:col>
                    <xdr:colOff>44450</xdr:colOff>
                    <xdr:row>3</xdr:row>
                    <xdr:rowOff>105410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1</xdr:col>
                    <xdr:colOff>41275</xdr:colOff>
                    <xdr:row>3</xdr:row>
                    <xdr:rowOff>105410</xdr:rowOff>
                  </from>
                  <to xmlns:xdr="http://schemas.openxmlformats.org/drawingml/2006/spreadsheetDrawing">
                    <xdr:col>1</xdr:col>
                    <xdr:colOff>44450</xdr:colOff>
                    <xdr:row>3</xdr:row>
                    <xdr:rowOff>107950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50800</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50800</xdr:colOff>
                    <xdr:row>23</xdr:row>
                    <xdr:rowOff>88900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123825</xdr:colOff>
                    <xdr:row>3</xdr:row>
                    <xdr:rowOff>214630</xdr:rowOff>
                  </from>
                  <to xmlns:xdr="http://schemas.openxmlformats.org/drawingml/2006/spreadsheetDrawing">
                    <xdr:col>8</xdr:col>
                    <xdr:colOff>127000</xdr:colOff>
                    <xdr:row>3</xdr:row>
                    <xdr:rowOff>217170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123825</xdr:colOff>
                    <xdr:row>3</xdr:row>
                    <xdr:rowOff>217170</xdr:rowOff>
                  </from>
                  <to xmlns:xdr="http://schemas.openxmlformats.org/drawingml/2006/spreadsheetDrawing">
                    <xdr:col>8</xdr:col>
                    <xdr:colOff>127000</xdr:colOff>
                    <xdr:row>3</xdr:row>
                    <xdr:rowOff>218440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1</xdr:col>
                    <xdr:colOff>36830</xdr:colOff>
                    <xdr:row>4</xdr:row>
                    <xdr:rowOff>44450</xdr:rowOff>
                  </from>
                  <to xmlns:xdr="http://schemas.openxmlformats.org/drawingml/2006/spreadsheetDrawing">
                    <xdr:col>1</xdr:col>
                    <xdr:colOff>40005</xdr:colOff>
                    <xdr:row>4</xdr:row>
                    <xdr:rowOff>45720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1</xdr:col>
                    <xdr:colOff>36830</xdr:colOff>
                    <xdr:row>4</xdr:row>
                    <xdr:rowOff>45720</xdr:rowOff>
                  </from>
                  <to xmlns:xdr="http://schemas.openxmlformats.org/drawingml/2006/spreadsheetDrawing">
                    <xdr:col>1</xdr:col>
                    <xdr:colOff>40005</xdr:colOff>
                    <xdr:row>4</xdr:row>
                    <xdr:rowOff>47625</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1</xdr:col>
                    <xdr:colOff>36830</xdr:colOff>
                    <xdr:row>4</xdr:row>
                    <xdr:rowOff>47625</xdr:rowOff>
                  </from>
                  <to xmlns:xdr="http://schemas.openxmlformats.org/drawingml/2006/spreadsheetDrawing">
                    <xdr:col>1</xdr:col>
                    <xdr:colOff>38735</xdr:colOff>
                    <xdr:row>4</xdr:row>
                    <xdr:rowOff>50800</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50800</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1</xdr:col>
                    <xdr:colOff>39370</xdr:colOff>
                    <xdr:row>8</xdr:row>
                    <xdr:rowOff>184150</xdr:rowOff>
                  </from>
                  <to xmlns:xdr="http://schemas.openxmlformats.org/drawingml/2006/spreadsheetDrawing">
                    <xdr:col>1</xdr:col>
                    <xdr:colOff>42545</xdr:colOff>
                    <xdr:row>8</xdr:row>
                    <xdr:rowOff>186690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1</xdr:col>
                    <xdr:colOff>39370</xdr:colOff>
                    <xdr:row>8</xdr:row>
                    <xdr:rowOff>186690</xdr:rowOff>
                  </from>
                  <to xmlns:xdr="http://schemas.openxmlformats.org/drawingml/2006/spreadsheetDrawing">
                    <xdr:col>1</xdr:col>
                    <xdr:colOff>42545</xdr:colOff>
                    <xdr:row>8</xdr:row>
                    <xdr:rowOff>189865</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1</xdr:col>
                    <xdr:colOff>39370</xdr:colOff>
                    <xdr:row>8</xdr:row>
                    <xdr:rowOff>189865</xdr:rowOff>
                  </from>
                  <to xmlns:xdr="http://schemas.openxmlformats.org/drawingml/2006/spreadsheetDrawing">
                    <xdr:col>1</xdr:col>
                    <xdr:colOff>42545</xdr:colOff>
                    <xdr:row>8</xdr:row>
                    <xdr:rowOff>191135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123825</xdr:colOff>
                    <xdr:row>3</xdr:row>
                    <xdr:rowOff>214630</xdr:rowOff>
                  </from>
                  <to xmlns:xdr="http://schemas.openxmlformats.org/drawingml/2006/spreadsheetDrawing">
                    <xdr:col>8</xdr:col>
                    <xdr:colOff>127000</xdr:colOff>
                    <xdr:row>3</xdr:row>
                    <xdr:rowOff>217170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123825</xdr:colOff>
                    <xdr:row>3</xdr:row>
                    <xdr:rowOff>217170</xdr:rowOff>
                  </from>
                  <to xmlns:xdr="http://schemas.openxmlformats.org/drawingml/2006/spreadsheetDrawing">
                    <xdr:col>8</xdr:col>
                    <xdr:colOff>127000</xdr:colOff>
                    <xdr:row>3</xdr:row>
                    <xdr:rowOff>218440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1</xdr:col>
                    <xdr:colOff>36830</xdr:colOff>
                    <xdr:row>4</xdr:row>
                    <xdr:rowOff>44450</xdr:rowOff>
                  </from>
                  <to xmlns:xdr="http://schemas.openxmlformats.org/drawingml/2006/spreadsheetDrawing">
                    <xdr:col>1</xdr:col>
                    <xdr:colOff>40005</xdr:colOff>
                    <xdr:row>4</xdr:row>
                    <xdr:rowOff>45720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1</xdr:col>
                    <xdr:colOff>36830</xdr:colOff>
                    <xdr:row>4</xdr:row>
                    <xdr:rowOff>45720</xdr:rowOff>
                  </from>
                  <to xmlns:xdr="http://schemas.openxmlformats.org/drawingml/2006/spreadsheetDrawing">
                    <xdr:col>1</xdr:col>
                    <xdr:colOff>40005</xdr:colOff>
                    <xdr:row>4</xdr:row>
                    <xdr:rowOff>47625</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1</xdr:col>
                    <xdr:colOff>36830</xdr:colOff>
                    <xdr:row>4</xdr:row>
                    <xdr:rowOff>47625</xdr:rowOff>
                  </from>
                  <to xmlns:xdr="http://schemas.openxmlformats.org/drawingml/2006/spreadsheetDrawing">
                    <xdr:col>1</xdr:col>
                    <xdr:colOff>38735</xdr:colOff>
                    <xdr:row>4</xdr:row>
                    <xdr:rowOff>50800</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1</xdr:col>
                    <xdr:colOff>41275</xdr:colOff>
                    <xdr:row>3</xdr:row>
                    <xdr:rowOff>101600</xdr:rowOff>
                  </from>
                  <to xmlns:xdr="http://schemas.openxmlformats.org/drawingml/2006/spreadsheetDrawing">
                    <xdr:col>1</xdr:col>
                    <xdr:colOff>44450</xdr:colOff>
                    <xdr:row>3</xdr:row>
                    <xdr:rowOff>102870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1</xdr:col>
                    <xdr:colOff>41275</xdr:colOff>
                    <xdr:row>3</xdr:row>
                    <xdr:rowOff>104140</xdr:rowOff>
                  </from>
                  <to xmlns:xdr="http://schemas.openxmlformats.org/drawingml/2006/spreadsheetDrawing">
                    <xdr:col>1</xdr:col>
                    <xdr:colOff>44450</xdr:colOff>
                    <xdr:row>3</xdr:row>
                    <xdr:rowOff>105410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1</xdr:col>
                    <xdr:colOff>41275</xdr:colOff>
                    <xdr:row>3</xdr:row>
                    <xdr:rowOff>105410</xdr:rowOff>
                  </from>
                  <to xmlns:xdr="http://schemas.openxmlformats.org/drawingml/2006/spreadsheetDrawing">
                    <xdr:col>1</xdr:col>
                    <xdr:colOff>44450</xdr:colOff>
                    <xdr:row>3</xdr:row>
                    <xdr:rowOff>107950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1</xdr:col>
                    <xdr:colOff>39370</xdr:colOff>
                    <xdr:row>8</xdr:row>
                    <xdr:rowOff>184150</xdr:rowOff>
                  </from>
                  <to xmlns:xdr="http://schemas.openxmlformats.org/drawingml/2006/spreadsheetDrawing">
                    <xdr:col>1</xdr:col>
                    <xdr:colOff>42545</xdr:colOff>
                    <xdr:row>8</xdr:row>
                    <xdr:rowOff>186690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1</xdr:col>
                    <xdr:colOff>39370</xdr:colOff>
                    <xdr:row>8</xdr:row>
                    <xdr:rowOff>186690</xdr:rowOff>
                  </from>
                  <to xmlns:xdr="http://schemas.openxmlformats.org/drawingml/2006/spreadsheetDrawing">
                    <xdr:col>1</xdr:col>
                    <xdr:colOff>42545</xdr:colOff>
                    <xdr:row>8</xdr:row>
                    <xdr:rowOff>189865</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1</xdr:col>
                    <xdr:colOff>39370</xdr:colOff>
                    <xdr:row>8</xdr:row>
                    <xdr:rowOff>189865</xdr:rowOff>
                  </from>
                  <to xmlns:xdr="http://schemas.openxmlformats.org/drawingml/2006/spreadsheetDrawing">
                    <xdr:col>1</xdr:col>
                    <xdr:colOff>42545</xdr:colOff>
                    <xdr:row>8</xdr:row>
                    <xdr:rowOff>191135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20955</xdr:colOff>
                    <xdr:row>0</xdr:row>
                    <xdr:rowOff>-654050</xdr:rowOff>
                  </from>
                  <to xmlns:xdr="http://schemas.openxmlformats.org/drawingml/2006/spreadsheetDrawing">
                    <xdr:col>0</xdr:col>
                    <xdr:colOff>22860</xdr:colOff>
                    <xdr:row>0</xdr:row>
                    <xdr:rowOff>-650875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20955</xdr:colOff>
                    <xdr:row>0</xdr:row>
                    <xdr:rowOff>-648335</xdr:rowOff>
                  </from>
                  <to xmlns:xdr="http://schemas.openxmlformats.org/drawingml/2006/spreadsheetDrawing">
                    <xdr:col>0</xdr:col>
                    <xdr:colOff>23495</xdr:colOff>
                    <xdr:row>0</xdr:row>
                    <xdr:rowOff>-646430</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20955</xdr:colOff>
                    <xdr:row>0</xdr:row>
                    <xdr:rowOff>-654050</xdr:rowOff>
                  </from>
                  <to xmlns:xdr="http://schemas.openxmlformats.org/drawingml/2006/spreadsheetDrawing">
                    <xdr:col>0</xdr:col>
                    <xdr:colOff>22860</xdr:colOff>
                    <xdr:row>0</xdr:row>
                    <xdr:rowOff>-650875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20955</xdr:colOff>
                    <xdr:row>0</xdr:row>
                    <xdr:rowOff>-648335</xdr:rowOff>
                  </from>
                  <to xmlns:xdr="http://schemas.openxmlformats.org/drawingml/2006/spreadsheetDrawing">
                    <xdr:col>0</xdr:col>
                    <xdr:colOff>23495</xdr:colOff>
                    <xdr:row>0</xdr:row>
                    <xdr:rowOff>-646430</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1</xdr:col>
                    <xdr:colOff>36830</xdr:colOff>
                    <xdr:row>4</xdr:row>
                    <xdr:rowOff>44450</xdr:rowOff>
                  </from>
                  <to xmlns:xdr="http://schemas.openxmlformats.org/drawingml/2006/spreadsheetDrawing">
                    <xdr:col>1</xdr:col>
                    <xdr:colOff>40005</xdr:colOff>
                    <xdr:row>4</xdr:row>
                    <xdr:rowOff>45720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1</xdr:col>
                    <xdr:colOff>36830</xdr:colOff>
                    <xdr:row>4</xdr:row>
                    <xdr:rowOff>45720</xdr:rowOff>
                  </from>
                  <to xmlns:xdr="http://schemas.openxmlformats.org/drawingml/2006/spreadsheetDrawing">
                    <xdr:col>1</xdr:col>
                    <xdr:colOff>40005</xdr:colOff>
                    <xdr:row>4</xdr:row>
                    <xdr:rowOff>47625</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1</xdr:col>
                    <xdr:colOff>36830</xdr:colOff>
                    <xdr:row>4</xdr:row>
                    <xdr:rowOff>47625</xdr:rowOff>
                  </from>
                  <to xmlns:xdr="http://schemas.openxmlformats.org/drawingml/2006/spreadsheetDrawing">
                    <xdr:col>1</xdr:col>
                    <xdr:colOff>38735</xdr:colOff>
                    <xdr:row>4</xdr:row>
                    <xdr:rowOff>50800</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1</xdr:col>
                    <xdr:colOff>39370</xdr:colOff>
                    <xdr:row>8</xdr:row>
                    <xdr:rowOff>184150</xdr:rowOff>
                  </from>
                  <to xmlns:xdr="http://schemas.openxmlformats.org/drawingml/2006/spreadsheetDrawing">
                    <xdr:col>1</xdr:col>
                    <xdr:colOff>42545</xdr:colOff>
                    <xdr:row>8</xdr:row>
                    <xdr:rowOff>186690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1</xdr:col>
                    <xdr:colOff>39370</xdr:colOff>
                    <xdr:row>8</xdr:row>
                    <xdr:rowOff>186690</xdr:rowOff>
                  </from>
                  <to xmlns:xdr="http://schemas.openxmlformats.org/drawingml/2006/spreadsheetDrawing">
                    <xdr:col>1</xdr:col>
                    <xdr:colOff>42545</xdr:colOff>
                    <xdr:row>8</xdr:row>
                    <xdr:rowOff>189865</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1</xdr:col>
                    <xdr:colOff>39370</xdr:colOff>
                    <xdr:row>8</xdr:row>
                    <xdr:rowOff>189865</xdr:rowOff>
                  </from>
                  <to xmlns:xdr="http://schemas.openxmlformats.org/drawingml/2006/spreadsheetDrawing">
                    <xdr:col>1</xdr:col>
                    <xdr:colOff>42545</xdr:colOff>
                    <xdr:row>8</xdr:row>
                    <xdr:rowOff>191135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882</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6"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6"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6"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6"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6"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6" ht="6" customHeight="1">
      <c r="BX54" s="972"/>
    </row>
    <row r="55" spans="2:86" ht="18" customHeight="1"/>
    <row r="56" spans="2:86"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6"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P57" s="967"/>
      <c r="BR57" s="967"/>
      <c r="BS57" s="967"/>
      <c r="BT57" s="967"/>
      <c r="BU57" s="967"/>
      <c r="BV57" s="967"/>
      <c r="BW57" s="967"/>
      <c r="BX57" s="967"/>
      <c r="BY57" s="967"/>
      <c r="BZ57" s="967"/>
      <c r="CA57" s="967"/>
      <c r="CB57" s="967"/>
      <c r="CC57" s="967"/>
      <c r="CD57" s="967"/>
      <c r="CE57" s="967"/>
      <c r="CF57" s="967"/>
      <c r="CH57" s="979"/>
    </row>
    <row r="58" spans="2:86"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P58" s="967"/>
      <c r="BR58" s="967"/>
      <c r="BS58" s="967"/>
      <c r="BT58" s="967"/>
      <c r="BU58" s="967"/>
      <c r="BV58" s="967"/>
      <c r="BW58" s="967"/>
      <c r="BX58" s="967"/>
      <c r="BY58" s="967"/>
      <c r="BZ58" s="967"/>
      <c r="CA58" s="967"/>
      <c r="CB58" s="967"/>
      <c r="CC58" s="967"/>
      <c r="CD58" s="967"/>
      <c r="CE58" s="967"/>
      <c r="CF58" s="967"/>
      <c r="CH58" s="979"/>
    </row>
    <row r="59" spans="2:86"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P59" s="967"/>
      <c r="BR59" s="967"/>
      <c r="BS59" s="967"/>
      <c r="BT59" s="967"/>
      <c r="BU59" s="967"/>
      <c r="BV59" s="967"/>
      <c r="BW59" s="967"/>
      <c r="BX59" s="967"/>
      <c r="BY59" s="967"/>
      <c r="BZ59" s="967"/>
      <c r="CA59" s="967"/>
      <c r="CB59" s="967"/>
      <c r="CC59" s="967"/>
      <c r="CD59" s="967"/>
      <c r="CE59" s="967"/>
      <c r="CF59" s="967"/>
      <c r="CH59" s="979"/>
    </row>
    <row r="60" spans="2:86"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P60" s="967"/>
      <c r="BR60" s="967"/>
      <c r="BS60" s="967"/>
      <c r="BT60" s="967"/>
      <c r="BU60" s="967"/>
      <c r="BV60" s="967"/>
      <c r="BW60" s="967"/>
      <c r="BX60" s="967"/>
      <c r="BY60" s="967"/>
      <c r="BZ60" s="967"/>
      <c r="CA60" s="967"/>
      <c r="CB60" s="967"/>
      <c r="CC60" s="967"/>
      <c r="CD60" s="967"/>
      <c r="CE60" s="967"/>
      <c r="CF60" s="967"/>
      <c r="CH60" s="979"/>
    </row>
    <row r="61" spans="2:86"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P61" s="967"/>
      <c r="BR61" s="967"/>
      <c r="BS61" s="967"/>
      <c r="BT61" s="967"/>
      <c r="BU61" s="967"/>
      <c r="BV61" s="967"/>
      <c r="BW61" s="967"/>
      <c r="BX61" s="967"/>
      <c r="BY61" s="967"/>
      <c r="BZ61" s="967"/>
      <c r="CA61" s="967"/>
      <c r="CB61" s="967"/>
      <c r="CC61" s="967"/>
      <c r="CD61" s="967"/>
      <c r="CE61" s="967"/>
      <c r="CF61" s="967"/>
      <c r="CH61" s="979"/>
    </row>
    <row r="62" spans="2:86"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P62" s="967"/>
      <c r="BR62" s="967"/>
      <c r="BS62" s="967"/>
      <c r="BT62" s="967"/>
      <c r="BU62" s="967"/>
      <c r="BV62" s="967"/>
      <c r="BW62" s="967"/>
      <c r="BX62" s="967"/>
      <c r="BY62" s="967"/>
      <c r="BZ62" s="967"/>
      <c r="CA62" s="967"/>
      <c r="CB62" s="967"/>
      <c r="CC62" s="967"/>
      <c r="CD62" s="967"/>
      <c r="CE62" s="967"/>
      <c r="CF62" s="967"/>
      <c r="CH62" s="979"/>
    </row>
    <row r="63" spans="2:86"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P63" s="967"/>
      <c r="BR63" s="967"/>
      <c r="BS63" s="967"/>
      <c r="BT63" s="967"/>
      <c r="BU63" s="967"/>
      <c r="BV63" s="967"/>
      <c r="BW63" s="967"/>
      <c r="BX63" s="967"/>
      <c r="BY63" s="967"/>
      <c r="BZ63" s="967"/>
      <c r="CA63" s="967"/>
      <c r="CB63" s="967"/>
      <c r="CC63" s="967"/>
      <c r="CD63" s="967"/>
      <c r="CE63" s="967"/>
      <c r="CF63" s="967"/>
      <c r="CH63" s="979"/>
    </row>
    <row r="64" spans="2:86" ht="16" customHeight="1">
      <c r="BP64" s="858"/>
      <c r="BQ64" s="858"/>
      <c r="BR64" s="858"/>
      <c r="BS64" s="858"/>
      <c r="BT64" s="858"/>
      <c r="BU64" s="858"/>
      <c r="BV64" s="858"/>
      <c r="BW64" s="858"/>
      <c r="BX64" s="858"/>
      <c r="BY64" s="858"/>
      <c r="BZ64" s="858"/>
      <c r="CA64" s="858"/>
      <c r="CB64" s="858"/>
      <c r="CC64" s="858"/>
      <c r="CD64" s="858"/>
      <c r="CE64" s="858"/>
      <c r="CF64" s="858"/>
    </row>
    <row r="65" spans="20:71" ht="16" customHeight="1">
      <c r="BS65" s="858"/>
    </row>
    <row r="66" spans="20:71" ht="16" customHeight="1"/>
    <row r="67" spans="20:71" ht="16" customHeight="1">
      <c r="T67" s="708">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50800</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50800</xdr:colOff>
                    <xdr:row>23</xdr:row>
                    <xdr:rowOff>88900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50800</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420</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t="s">
        <v>2327</v>
      </c>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6"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6"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6"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6"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6"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6" ht="6" customHeight="1">
      <c r="BX54" s="972"/>
    </row>
    <row r="55" spans="2:86" ht="18" customHeight="1"/>
    <row r="56" spans="2:86"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6"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P57" s="967"/>
      <c r="BR57" s="967"/>
      <c r="BS57" s="967"/>
      <c r="BT57" s="967"/>
      <c r="BU57" s="967"/>
      <c r="BV57" s="967"/>
      <c r="BW57" s="967"/>
      <c r="BX57" s="967"/>
      <c r="BY57" s="967"/>
      <c r="BZ57" s="967"/>
      <c r="CA57" s="967"/>
      <c r="CB57" s="967"/>
      <c r="CC57" s="967"/>
      <c r="CD57" s="967"/>
      <c r="CE57" s="967"/>
      <c r="CF57" s="967"/>
      <c r="CH57" s="979"/>
    </row>
    <row r="58" spans="2:86"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P58" s="967"/>
      <c r="BR58" s="967"/>
      <c r="BS58" s="967"/>
      <c r="BT58" s="967"/>
      <c r="BU58" s="967"/>
      <c r="BV58" s="967"/>
      <c r="BW58" s="967"/>
      <c r="BX58" s="967"/>
      <c r="BY58" s="967"/>
      <c r="BZ58" s="967"/>
      <c r="CA58" s="967"/>
      <c r="CB58" s="967"/>
      <c r="CC58" s="967"/>
      <c r="CD58" s="967"/>
      <c r="CE58" s="967"/>
      <c r="CF58" s="967"/>
      <c r="CH58" s="979"/>
    </row>
    <row r="59" spans="2:86"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P59" s="967"/>
      <c r="BR59" s="967"/>
      <c r="BS59" s="967"/>
      <c r="BT59" s="967"/>
      <c r="BU59" s="967"/>
      <c r="BV59" s="967"/>
      <c r="BW59" s="967"/>
      <c r="BX59" s="967"/>
      <c r="BY59" s="967"/>
      <c r="BZ59" s="967"/>
      <c r="CA59" s="967"/>
      <c r="CB59" s="967"/>
      <c r="CC59" s="967"/>
      <c r="CD59" s="967"/>
      <c r="CE59" s="967"/>
      <c r="CF59" s="967"/>
      <c r="CH59" s="979"/>
    </row>
    <row r="60" spans="2:86"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P60" s="967"/>
      <c r="BR60" s="967"/>
      <c r="BS60" s="967"/>
      <c r="BT60" s="967"/>
      <c r="BU60" s="967"/>
      <c r="BV60" s="967"/>
      <c r="BW60" s="967"/>
      <c r="BX60" s="967"/>
      <c r="BY60" s="967"/>
      <c r="BZ60" s="967"/>
      <c r="CA60" s="967"/>
      <c r="CB60" s="967"/>
      <c r="CC60" s="967"/>
      <c r="CD60" s="967"/>
      <c r="CE60" s="967"/>
      <c r="CF60" s="967"/>
      <c r="CH60" s="979"/>
    </row>
    <row r="61" spans="2:86"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P61" s="967"/>
      <c r="BR61" s="967"/>
      <c r="BS61" s="967"/>
      <c r="BT61" s="967"/>
      <c r="BU61" s="967"/>
      <c r="BV61" s="967"/>
      <c r="BW61" s="967"/>
      <c r="BX61" s="967"/>
      <c r="BY61" s="967"/>
      <c r="BZ61" s="967"/>
      <c r="CA61" s="967"/>
      <c r="CB61" s="967"/>
      <c r="CC61" s="967"/>
      <c r="CD61" s="967"/>
      <c r="CE61" s="967"/>
      <c r="CF61" s="967"/>
      <c r="CH61" s="979"/>
    </row>
    <row r="62" spans="2:86"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P62" s="967"/>
      <c r="BR62" s="967"/>
      <c r="BS62" s="967"/>
      <c r="BT62" s="967"/>
      <c r="BU62" s="967"/>
      <c r="BV62" s="967"/>
      <c r="BW62" s="967"/>
      <c r="BX62" s="967"/>
      <c r="BY62" s="967"/>
      <c r="BZ62" s="967"/>
      <c r="CA62" s="967"/>
      <c r="CB62" s="967"/>
      <c r="CC62" s="967"/>
      <c r="CD62" s="967"/>
      <c r="CE62" s="967"/>
      <c r="CF62" s="967"/>
      <c r="CH62" s="979"/>
    </row>
    <row r="63" spans="2:86"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P63" s="967"/>
      <c r="BR63" s="967"/>
      <c r="BS63" s="967"/>
      <c r="BT63" s="967"/>
      <c r="BU63" s="967"/>
      <c r="BV63" s="967"/>
      <c r="BW63" s="967"/>
      <c r="BX63" s="967"/>
      <c r="BY63" s="967"/>
      <c r="BZ63" s="967"/>
      <c r="CA63" s="967"/>
      <c r="CB63" s="967"/>
      <c r="CC63" s="967"/>
      <c r="CD63" s="967"/>
      <c r="CE63" s="967"/>
      <c r="CF63" s="967"/>
      <c r="CH63" s="979"/>
    </row>
    <row r="64" spans="2:86" ht="16" customHeight="1">
      <c r="BP64" s="858"/>
      <c r="BQ64" s="858"/>
      <c r="BR64" s="858"/>
      <c r="BS64" s="858"/>
      <c r="BT64" s="858"/>
      <c r="BU64" s="858"/>
      <c r="BV64" s="858"/>
      <c r="BW64" s="858"/>
      <c r="BX64" s="858"/>
      <c r="BY64" s="858"/>
      <c r="BZ64" s="858"/>
      <c r="CA64" s="858"/>
      <c r="CB64" s="858"/>
      <c r="CC64" s="858"/>
      <c r="CD64" s="858"/>
      <c r="CE64" s="858"/>
      <c r="CF64" s="858"/>
    </row>
    <row r="65" spans="20:71" ht="16" customHeight="1">
      <c r="BS65" s="858"/>
    </row>
    <row r="66" spans="20:71" ht="16" customHeight="1"/>
    <row r="67" spans="20:71" ht="16" customHeight="1">
      <c r="T67" s="708">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7jbKoXARMVtTUB+czMeKxOdJ6Ar4mB0cMt8NMbs+J2fyIGaW0SgOQ/1iIWV/WOpVzl+pFB5UqiUVEy0YV/yg==" saltValue="VXQPYdJot3odjsn4ysE7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5"/>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846</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2"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2"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2"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2"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2"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2" ht="6" customHeight="1">
      <c r="BX54" s="972"/>
    </row>
    <row r="55" spans="2:82" ht="18" customHeight="1"/>
    <row r="56" spans="2:82"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2"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L57" s="967"/>
      <c r="BN57" s="967"/>
      <c r="BO57" s="967"/>
      <c r="BP57" s="967"/>
      <c r="BQ57" s="967"/>
      <c r="BR57" s="967"/>
      <c r="BS57" s="967"/>
      <c r="BT57" s="967"/>
      <c r="BU57" s="967"/>
      <c r="BV57" s="967"/>
      <c r="BW57" s="967"/>
      <c r="BX57" s="967"/>
      <c r="BY57" s="967"/>
      <c r="BZ57" s="967"/>
      <c r="CA57" s="967"/>
      <c r="CB57" s="967"/>
      <c r="CD57" s="979"/>
    </row>
    <row r="58" spans="2:82"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L58" s="967"/>
      <c r="BN58" s="967"/>
      <c r="BO58" s="967"/>
      <c r="BP58" s="967"/>
      <c r="BQ58" s="967"/>
      <c r="BR58" s="967"/>
      <c r="BS58" s="967"/>
      <c r="BT58" s="967"/>
      <c r="BU58" s="967"/>
      <c r="BV58" s="967"/>
      <c r="BW58" s="967"/>
      <c r="BX58" s="967"/>
      <c r="BY58" s="967"/>
      <c r="BZ58" s="967"/>
      <c r="CA58" s="967"/>
      <c r="CB58" s="967"/>
      <c r="CD58" s="979"/>
    </row>
    <row r="59" spans="2:82"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L59" s="967"/>
      <c r="BN59" s="967"/>
      <c r="BO59" s="967"/>
      <c r="BP59" s="967"/>
      <c r="BQ59" s="967"/>
      <c r="BR59" s="967"/>
      <c r="BS59" s="967"/>
      <c r="BT59" s="967"/>
      <c r="BU59" s="967"/>
      <c r="BV59" s="967"/>
      <c r="BW59" s="967"/>
      <c r="BX59" s="967"/>
      <c r="BY59" s="967"/>
      <c r="BZ59" s="967"/>
      <c r="CA59" s="967"/>
      <c r="CB59" s="967"/>
      <c r="CD59" s="979"/>
    </row>
    <row r="60" spans="2:82"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L60" s="967"/>
      <c r="BN60" s="967"/>
      <c r="BO60" s="967"/>
      <c r="BP60" s="967"/>
      <c r="BQ60" s="967"/>
      <c r="BR60" s="967"/>
      <c r="BS60" s="967"/>
      <c r="BT60" s="967"/>
      <c r="BU60" s="967"/>
      <c r="BV60" s="967"/>
      <c r="BW60" s="967"/>
      <c r="BX60" s="967"/>
      <c r="BY60" s="967"/>
      <c r="BZ60" s="967"/>
      <c r="CA60" s="967"/>
      <c r="CB60" s="967"/>
      <c r="CD60" s="979"/>
    </row>
    <row r="61" spans="2:82"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L61" s="967"/>
      <c r="BN61" s="967"/>
      <c r="BO61" s="967"/>
      <c r="BP61" s="967"/>
      <c r="BQ61" s="967"/>
      <c r="BR61" s="967"/>
      <c r="BS61" s="967"/>
      <c r="BT61" s="967"/>
      <c r="BU61" s="967"/>
      <c r="BV61" s="967"/>
      <c r="BW61" s="967"/>
      <c r="BX61" s="967"/>
      <c r="BY61" s="967"/>
      <c r="BZ61" s="967"/>
      <c r="CA61" s="967"/>
      <c r="CB61" s="967"/>
      <c r="CD61" s="979"/>
    </row>
    <row r="62" spans="2:82"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L62" s="967"/>
      <c r="BN62" s="967"/>
      <c r="BO62" s="967"/>
      <c r="BP62" s="967"/>
      <c r="BQ62" s="967"/>
      <c r="BR62" s="967"/>
      <c r="BS62" s="967"/>
      <c r="BT62" s="967"/>
      <c r="BU62" s="967"/>
      <c r="BV62" s="967"/>
      <c r="BW62" s="967"/>
      <c r="BX62" s="967"/>
      <c r="BY62" s="967"/>
      <c r="BZ62" s="967"/>
      <c r="CA62" s="967"/>
      <c r="CB62" s="967"/>
      <c r="CD62" s="979"/>
    </row>
    <row r="63" spans="2:82"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L63" s="967"/>
      <c r="BN63" s="967"/>
      <c r="BO63" s="967"/>
      <c r="BP63" s="967"/>
      <c r="BQ63" s="967"/>
      <c r="BR63" s="967"/>
      <c r="BS63" s="967"/>
      <c r="BT63" s="967"/>
      <c r="BU63" s="967"/>
      <c r="BV63" s="967"/>
      <c r="BW63" s="967"/>
      <c r="BX63" s="967"/>
      <c r="BY63" s="967"/>
      <c r="BZ63" s="967"/>
      <c r="CA63" s="967"/>
      <c r="CB63" s="967"/>
      <c r="CD63" s="979"/>
    </row>
    <row r="64" spans="2:82" ht="16" customHeight="1">
      <c r="BL64" s="858"/>
      <c r="BM64" s="858"/>
      <c r="BN64" s="858"/>
      <c r="BO64" s="858"/>
      <c r="BP64" s="858"/>
      <c r="BQ64" s="858"/>
      <c r="BR64" s="858"/>
      <c r="BS64" s="858"/>
      <c r="BT64" s="858"/>
      <c r="BU64" s="858"/>
      <c r="BV64" s="858"/>
      <c r="BW64" s="858"/>
      <c r="BX64" s="858"/>
      <c r="BY64" s="858"/>
      <c r="BZ64" s="858"/>
      <c r="CA64" s="858"/>
      <c r="CB64" s="858"/>
    </row>
    <row r="65" spans="20:71" ht="16" customHeight="1">
      <c r="BS65" s="858"/>
    </row>
    <row r="66" spans="20:71" ht="16" customHeight="1"/>
    <row r="67" spans="20:71" ht="16" customHeight="1">
      <c r="T67" s="708">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749</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4"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4"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4"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4"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4"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4" ht="6" customHeight="1">
      <c r="BX54" s="972"/>
    </row>
    <row r="55" spans="2:84" ht="18" customHeight="1"/>
    <row r="56" spans="2:84"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4"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H57" s="967"/>
      <c r="BJ57" s="967"/>
      <c r="BK57" s="967"/>
      <c r="BL57" s="967"/>
      <c r="BM57" s="967"/>
      <c r="BN57" s="967"/>
      <c r="BO57" s="967"/>
      <c r="BP57" s="967"/>
      <c r="BQ57" s="967"/>
      <c r="BR57" s="967"/>
      <c r="BS57" s="967"/>
      <c r="BT57" s="967"/>
      <c r="BU57" s="967"/>
      <c r="BV57" s="967"/>
      <c r="BW57" s="967"/>
      <c r="BX57" s="967"/>
      <c r="BZ57" s="979"/>
    </row>
    <row r="58" spans="2:84"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H58" s="967"/>
      <c r="BJ58" s="967"/>
      <c r="BK58" s="967"/>
      <c r="BL58" s="967"/>
      <c r="BM58" s="967"/>
      <c r="BN58" s="967"/>
      <c r="BO58" s="967"/>
      <c r="BP58" s="967"/>
      <c r="BQ58" s="967"/>
      <c r="BR58" s="967"/>
      <c r="BS58" s="967"/>
      <c r="BT58" s="967"/>
      <c r="BU58" s="967"/>
      <c r="BV58" s="967"/>
      <c r="BW58" s="967"/>
      <c r="BX58" s="967"/>
      <c r="BZ58" s="979"/>
    </row>
    <row r="59" spans="2:84"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H59" s="967"/>
      <c r="BJ59" s="967"/>
      <c r="BK59" s="967"/>
      <c r="BL59" s="967"/>
      <c r="BM59" s="967"/>
      <c r="BN59" s="967"/>
      <c r="BO59" s="967"/>
      <c r="BP59" s="967"/>
      <c r="BQ59" s="967"/>
      <c r="BR59" s="967"/>
      <c r="BS59" s="967"/>
      <c r="BT59" s="967"/>
      <c r="BU59" s="967"/>
      <c r="BV59" s="967"/>
      <c r="BW59" s="967"/>
      <c r="BX59" s="967"/>
      <c r="BZ59" s="979"/>
    </row>
    <row r="60" spans="2:84"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H60" s="967"/>
      <c r="BJ60" s="967"/>
      <c r="BK60" s="967"/>
      <c r="BL60" s="967"/>
      <c r="BM60" s="967"/>
      <c r="BN60" s="967"/>
      <c r="BO60" s="967"/>
      <c r="BP60" s="967"/>
      <c r="BQ60" s="967"/>
      <c r="BR60" s="967"/>
      <c r="BS60" s="967"/>
      <c r="BT60" s="967"/>
      <c r="BU60" s="967"/>
      <c r="BV60" s="967"/>
      <c r="BW60" s="967"/>
      <c r="BX60" s="967"/>
      <c r="BZ60" s="979"/>
    </row>
    <row r="61" spans="2:84"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H61" s="967"/>
      <c r="BJ61" s="967"/>
      <c r="BK61" s="967"/>
      <c r="BL61" s="967"/>
      <c r="BM61" s="967"/>
      <c r="BN61" s="967"/>
      <c r="BO61" s="967"/>
      <c r="BP61" s="967"/>
      <c r="BQ61" s="967"/>
      <c r="BR61" s="967"/>
      <c r="BS61" s="967"/>
      <c r="BT61" s="967"/>
      <c r="BU61" s="967"/>
      <c r="BV61" s="967"/>
      <c r="BW61" s="967"/>
      <c r="BX61" s="967"/>
      <c r="BZ61" s="979"/>
    </row>
    <row r="62" spans="2:84"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H62" s="967"/>
      <c r="BJ62" s="967"/>
      <c r="BK62" s="967"/>
      <c r="BL62" s="967"/>
      <c r="BM62" s="967"/>
      <c r="BN62" s="967"/>
      <c r="BO62" s="967"/>
      <c r="BP62" s="967"/>
      <c r="BQ62" s="967"/>
      <c r="BR62" s="967"/>
      <c r="BS62" s="967"/>
      <c r="BT62" s="967"/>
      <c r="BU62" s="967"/>
      <c r="BV62" s="967"/>
      <c r="BW62" s="967"/>
      <c r="BX62" s="967"/>
      <c r="BZ62" s="979"/>
    </row>
    <row r="63" spans="2:84"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H63" s="967"/>
      <c r="BJ63" s="967"/>
      <c r="BK63" s="967"/>
      <c r="BL63" s="967"/>
      <c r="BM63" s="967"/>
      <c r="BN63" s="967"/>
      <c r="BO63" s="967"/>
      <c r="BP63" s="967"/>
      <c r="BQ63" s="967"/>
      <c r="BR63" s="967"/>
      <c r="BS63" s="967"/>
      <c r="BT63" s="967"/>
      <c r="BU63" s="967"/>
      <c r="BV63" s="967"/>
      <c r="BW63" s="967"/>
      <c r="BX63" s="967"/>
      <c r="BZ63" s="979"/>
    </row>
    <row r="64" spans="2:84" ht="16" customHeight="1">
      <c r="BP64" s="858"/>
      <c r="BQ64" s="858"/>
      <c r="BR64" s="858"/>
      <c r="BS64" s="858"/>
      <c r="BT64" s="858"/>
      <c r="BU64" s="858"/>
      <c r="BV64" s="858"/>
      <c r="BW64" s="858"/>
      <c r="BX64" s="858"/>
      <c r="BY64" s="858"/>
      <c r="BZ64" s="858"/>
      <c r="CA64" s="858"/>
      <c r="CB64" s="858"/>
      <c r="CC64" s="858"/>
      <c r="CD64" s="858"/>
      <c r="CE64" s="858"/>
      <c r="CF64" s="858"/>
    </row>
    <row r="65" spans="20:71" ht="16" customHeight="1">
      <c r="BS65" s="858"/>
    </row>
    <row r="66" spans="20:71" ht="16" customHeight="1"/>
    <row r="67" spans="20:71" ht="16" customHeight="1">
      <c r="T67" s="708">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2402</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4"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4"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4"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4"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4"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4" ht="6" customHeight="1">
      <c r="BX54" s="972"/>
    </row>
    <row r="55" spans="2:84" ht="18" customHeight="1"/>
    <row r="56" spans="2:84"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4"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J57" s="967"/>
      <c r="BL57" s="967"/>
      <c r="BM57" s="967"/>
      <c r="BN57" s="967"/>
      <c r="BO57" s="967"/>
      <c r="BP57" s="967"/>
      <c r="BQ57" s="967"/>
      <c r="BR57" s="967"/>
      <c r="BS57" s="967"/>
      <c r="BT57" s="967"/>
      <c r="BU57" s="967"/>
      <c r="BV57" s="967"/>
      <c r="BW57" s="967"/>
      <c r="BX57" s="967"/>
      <c r="BY57" s="967"/>
      <c r="BZ57" s="967"/>
      <c r="CB57" s="979"/>
    </row>
    <row r="58" spans="2:84"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J58" s="967"/>
      <c r="BL58" s="967"/>
      <c r="BM58" s="967"/>
      <c r="BN58" s="967"/>
      <c r="BO58" s="967"/>
      <c r="BP58" s="967"/>
      <c r="BQ58" s="967"/>
      <c r="BR58" s="967"/>
      <c r="BS58" s="967"/>
      <c r="BT58" s="967"/>
      <c r="BU58" s="967"/>
      <c r="BV58" s="967"/>
      <c r="BW58" s="967"/>
      <c r="BX58" s="967"/>
      <c r="BY58" s="967"/>
      <c r="BZ58" s="967"/>
      <c r="CB58" s="979"/>
    </row>
    <row r="59" spans="2:84"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J59" s="967"/>
      <c r="BL59" s="967"/>
      <c r="BM59" s="967"/>
      <c r="BN59" s="967"/>
      <c r="BO59" s="967"/>
      <c r="BP59" s="967"/>
      <c r="BQ59" s="967"/>
      <c r="BR59" s="967"/>
      <c r="BS59" s="967"/>
      <c r="BT59" s="967"/>
      <c r="BU59" s="967"/>
      <c r="BV59" s="967"/>
      <c r="BW59" s="967"/>
      <c r="BX59" s="967"/>
      <c r="BY59" s="967"/>
      <c r="BZ59" s="967"/>
      <c r="CB59" s="979"/>
    </row>
    <row r="60" spans="2:84"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J60" s="967"/>
      <c r="BL60" s="967"/>
      <c r="BM60" s="967"/>
      <c r="BN60" s="967"/>
      <c r="BO60" s="967"/>
      <c r="BP60" s="967"/>
      <c r="BQ60" s="967"/>
      <c r="BR60" s="967"/>
      <c r="BS60" s="967"/>
      <c r="BT60" s="967"/>
      <c r="BU60" s="967"/>
      <c r="BV60" s="967"/>
      <c r="BW60" s="967"/>
      <c r="BX60" s="967"/>
      <c r="BY60" s="967"/>
      <c r="BZ60" s="967"/>
      <c r="CB60" s="979"/>
    </row>
    <row r="61" spans="2:84"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J61" s="967"/>
      <c r="BL61" s="967"/>
      <c r="BM61" s="967"/>
      <c r="BN61" s="967"/>
      <c r="BO61" s="967"/>
      <c r="BP61" s="967"/>
      <c r="BQ61" s="967"/>
      <c r="BR61" s="967"/>
      <c r="BS61" s="967"/>
      <c r="BT61" s="967"/>
      <c r="BU61" s="967"/>
      <c r="BV61" s="967"/>
      <c r="BW61" s="967"/>
      <c r="BX61" s="967"/>
      <c r="BY61" s="967"/>
      <c r="BZ61" s="967"/>
      <c r="CB61" s="979"/>
    </row>
    <row r="62" spans="2:84"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J62" s="967"/>
      <c r="BL62" s="967"/>
      <c r="BM62" s="967"/>
      <c r="BN62" s="967"/>
      <c r="BO62" s="967"/>
      <c r="BP62" s="967"/>
      <c r="BQ62" s="967"/>
      <c r="BR62" s="967"/>
      <c r="BS62" s="967"/>
      <c r="BT62" s="967"/>
      <c r="BU62" s="967"/>
      <c r="BV62" s="967"/>
      <c r="BW62" s="967"/>
      <c r="BX62" s="967"/>
      <c r="BY62" s="967"/>
      <c r="BZ62" s="967"/>
      <c r="CB62" s="979"/>
    </row>
    <row r="63" spans="2:84"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J63" s="967"/>
      <c r="BL63" s="967"/>
      <c r="BM63" s="967"/>
      <c r="BN63" s="967"/>
      <c r="BO63" s="967"/>
      <c r="BP63" s="967"/>
      <c r="BQ63" s="967"/>
      <c r="BR63" s="967"/>
      <c r="BS63" s="967"/>
      <c r="BT63" s="967"/>
      <c r="BU63" s="967"/>
      <c r="BV63" s="967"/>
      <c r="BW63" s="967"/>
      <c r="BX63" s="967"/>
      <c r="BY63" s="967"/>
      <c r="BZ63" s="967"/>
      <c r="CB63" s="979"/>
    </row>
    <row r="64" spans="2:84" ht="16" customHeight="1">
      <c r="BP64" s="858"/>
      <c r="BQ64" s="858"/>
      <c r="BR64" s="858"/>
      <c r="BS64" s="858"/>
      <c r="BT64" s="858"/>
      <c r="BU64" s="858"/>
      <c r="BV64" s="858"/>
      <c r="BW64" s="858"/>
      <c r="BX64" s="858"/>
      <c r="BY64" s="858"/>
      <c r="BZ64" s="858"/>
      <c r="CA64" s="858"/>
      <c r="CB64" s="858"/>
      <c r="CC64" s="858"/>
      <c r="CD64" s="858"/>
      <c r="CE64" s="858"/>
      <c r="CF64" s="858"/>
    </row>
    <row r="65" spans="20:71" ht="16" customHeight="1">
      <c r="BS65" s="858"/>
    </row>
    <row r="66" spans="20:71" ht="16" customHeight="1"/>
    <row r="67" spans="20:71" ht="16" customHeight="1">
      <c r="T67" s="708">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33203125" style="708" customWidth="1"/>
    <col min="7" max="9" width="2.08203125" style="708" customWidth="1"/>
    <col min="10" max="10" width="1.83203125" style="708" customWidth="1"/>
    <col min="11" max="12" width="2.08203125" style="708" customWidth="1"/>
    <col min="13" max="13" width="2.33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2403</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2"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2"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2"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2"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2"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2" ht="6" customHeight="1">
      <c r="BX54" s="972"/>
    </row>
    <row r="55" spans="2:82" ht="18" customHeight="1"/>
    <row r="56" spans="2:82"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2"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L57" s="967"/>
      <c r="BN57" s="967"/>
      <c r="BO57" s="967"/>
      <c r="BP57" s="967"/>
      <c r="BQ57" s="967"/>
      <c r="BR57" s="967"/>
      <c r="BS57" s="967"/>
      <c r="BT57" s="967"/>
      <c r="BU57" s="967"/>
      <c r="BV57" s="967"/>
      <c r="BW57" s="967"/>
      <c r="BX57" s="967"/>
      <c r="BY57" s="967"/>
      <c r="BZ57" s="967"/>
      <c r="CA57" s="967"/>
      <c r="CB57" s="967"/>
      <c r="CD57" s="979"/>
    </row>
    <row r="58" spans="2:82"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L58" s="967"/>
      <c r="BN58" s="967"/>
      <c r="BO58" s="967"/>
      <c r="BP58" s="967"/>
      <c r="BQ58" s="967"/>
      <c r="BR58" s="967"/>
      <c r="BS58" s="967"/>
      <c r="BT58" s="967"/>
      <c r="BU58" s="967"/>
      <c r="BV58" s="967"/>
      <c r="BW58" s="967"/>
      <c r="BX58" s="967"/>
      <c r="BY58" s="967"/>
      <c r="BZ58" s="967"/>
      <c r="CA58" s="967"/>
      <c r="CB58" s="967"/>
      <c r="CD58" s="979"/>
    </row>
    <row r="59" spans="2:82"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L59" s="967"/>
      <c r="BN59" s="967"/>
      <c r="BO59" s="967"/>
      <c r="BP59" s="967"/>
      <c r="BQ59" s="967"/>
      <c r="BR59" s="967"/>
      <c r="BS59" s="967"/>
      <c r="BT59" s="967"/>
      <c r="BU59" s="967"/>
      <c r="BV59" s="967"/>
      <c r="BW59" s="967"/>
      <c r="BX59" s="967"/>
      <c r="BY59" s="967"/>
      <c r="BZ59" s="967"/>
      <c r="CA59" s="967"/>
      <c r="CB59" s="967"/>
      <c r="CD59" s="979"/>
    </row>
    <row r="60" spans="2:82"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L60" s="967"/>
      <c r="BN60" s="967"/>
      <c r="BO60" s="967"/>
      <c r="BP60" s="967"/>
      <c r="BQ60" s="967"/>
      <c r="BR60" s="967"/>
      <c r="BS60" s="967"/>
      <c r="BT60" s="967"/>
      <c r="BU60" s="967"/>
      <c r="BV60" s="967"/>
      <c r="BW60" s="967"/>
      <c r="BX60" s="967"/>
      <c r="BY60" s="967"/>
      <c r="BZ60" s="967"/>
      <c r="CA60" s="967"/>
      <c r="CB60" s="967"/>
      <c r="CD60" s="979"/>
    </row>
    <row r="61" spans="2:82"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L61" s="967"/>
      <c r="BN61" s="967"/>
      <c r="BO61" s="967"/>
      <c r="BP61" s="967"/>
      <c r="BQ61" s="967"/>
      <c r="BR61" s="967"/>
      <c r="BS61" s="967"/>
      <c r="BT61" s="967"/>
      <c r="BU61" s="967"/>
      <c r="BV61" s="967"/>
      <c r="BW61" s="967"/>
      <c r="BX61" s="967"/>
      <c r="BY61" s="967"/>
      <c r="BZ61" s="967"/>
      <c r="CA61" s="967"/>
      <c r="CB61" s="967"/>
      <c r="CD61" s="979"/>
    </row>
    <row r="62" spans="2:82"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L62" s="967"/>
      <c r="BN62" s="967"/>
      <c r="BO62" s="967"/>
      <c r="BP62" s="967"/>
      <c r="BQ62" s="967"/>
      <c r="BR62" s="967"/>
      <c r="BS62" s="967"/>
      <c r="BT62" s="967"/>
      <c r="BU62" s="967"/>
      <c r="BV62" s="967"/>
      <c r="BW62" s="967"/>
      <c r="BX62" s="967"/>
      <c r="BY62" s="967"/>
      <c r="BZ62" s="967"/>
      <c r="CA62" s="967"/>
      <c r="CB62" s="967"/>
      <c r="CD62" s="979"/>
    </row>
    <row r="63" spans="2:82"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L63" s="967"/>
      <c r="BN63" s="967"/>
      <c r="BO63" s="967"/>
      <c r="BP63" s="967"/>
      <c r="BQ63" s="967"/>
      <c r="BR63" s="967"/>
      <c r="BS63" s="967"/>
      <c r="BT63" s="967"/>
      <c r="BU63" s="967"/>
      <c r="BV63" s="967"/>
      <c r="BW63" s="967"/>
      <c r="BX63" s="967"/>
      <c r="BY63" s="967"/>
      <c r="BZ63" s="967"/>
      <c r="CA63" s="967"/>
      <c r="CB63" s="967"/>
      <c r="CD63" s="979"/>
    </row>
    <row r="64" spans="2:82" ht="16" customHeight="1">
      <c r="BL64" s="858"/>
      <c r="BM64" s="858"/>
      <c r="BN64" s="858"/>
      <c r="BO64" s="858"/>
      <c r="BP64" s="858"/>
      <c r="BQ64" s="858"/>
      <c r="BR64" s="858"/>
      <c r="BS64" s="858"/>
      <c r="BT64" s="858"/>
      <c r="BU64" s="858"/>
      <c r="BV64" s="858"/>
      <c r="BW64" s="858"/>
      <c r="BX64" s="858"/>
      <c r="BY64" s="858"/>
      <c r="BZ64" s="858"/>
      <c r="CA64" s="858"/>
      <c r="CB64" s="858"/>
    </row>
    <row r="65" spans="20:71" ht="16" customHeight="1">
      <c r="BS65" s="858"/>
    </row>
    <row r="66" spans="20:71" ht="16" customHeight="1"/>
    <row r="67" spans="20:71" ht="16" customHeight="1">
      <c r="T67" s="708">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ColWidth="9" defaultRowHeight="13"/>
  <cols>
    <col min="1" max="1" width="1.58203125" style="708" customWidth="1"/>
    <col min="2" max="5" width="2.25" style="708" customWidth="1"/>
    <col min="6" max="6" width="2.58203125" style="708" customWidth="1"/>
    <col min="7" max="9" width="2.08203125" style="708" customWidth="1"/>
    <col min="10" max="10" width="1.83203125" style="708" customWidth="1"/>
    <col min="11" max="12" width="2.08203125" style="708" customWidth="1"/>
    <col min="13" max="13" width="2.58203125" style="708" customWidth="1"/>
    <col min="14" max="15" width="2.08203125" style="708" customWidth="1"/>
    <col min="16" max="16" width="2.75" style="708" customWidth="1"/>
    <col min="17" max="19" width="2.08203125" style="708" customWidth="1"/>
    <col min="20" max="20" width="1.33203125" style="708" customWidth="1"/>
    <col min="21" max="30" width="2.08203125" style="708" customWidth="1"/>
    <col min="31" max="31" width="2.5" style="708" customWidth="1"/>
    <col min="32" max="32" width="2.75" style="708" customWidth="1"/>
    <col min="33" max="38" width="2.08203125" style="708" customWidth="1"/>
    <col min="39" max="39" width="2.75" style="708" customWidth="1"/>
    <col min="40" max="40" width="2.5" style="708" customWidth="1"/>
    <col min="41" max="42" width="2.08203125" style="708" customWidth="1"/>
    <col min="43" max="43" width="1.58203125" style="708" customWidth="1"/>
    <col min="44" max="44" width="2" style="708" customWidth="1"/>
    <col min="45" max="62" width="2.83203125" style="708" customWidth="1"/>
    <col min="63" max="72" width="2.25" style="708" customWidth="1"/>
    <col min="73" max="73" width="3.08203125" style="708" customWidth="1"/>
    <col min="74" max="75" width="2.25" style="708" customWidth="1"/>
    <col min="76" max="76" width="3" style="708" customWidth="1"/>
    <col min="77" max="78" width="2.25" style="708" customWidth="1"/>
    <col min="79" max="81" width="2.08203125" style="708" customWidth="1"/>
    <col min="82" max="82" width="2" style="708" customWidth="1"/>
    <col min="83" max="85" width="2.33203125" style="708" hidden="1" customWidth="1"/>
    <col min="86" max="86" width="3.08203125" style="708" hidden="1" customWidth="1"/>
    <col min="87" max="88" width="2.33203125" style="708" hidden="1" customWidth="1"/>
    <col min="89" max="92" width="2.33203125" style="708" customWidth="1"/>
    <col min="93" max="102" width="1.58203125" style="708" customWidth="1"/>
    <col min="103" max="16384" width="9" style="708"/>
  </cols>
  <sheetData>
    <row r="1" spans="1:88" ht="18" customHeight="1">
      <c r="B1" s="10" t="s">
        <v>2337</v>
      </c>
      <c r="M1" s="737"/>
      <c r="N1" s="799" t="s">
        <v>1118</v>
      </c>
      <c r="O1" s="799"/>
      <c r="P1" s="799"/>
      <c r="Q1" s="799"/>
      <c r="R1" s="799"/>
      <c r="S1" s="799"/>
      <c r="T1" s="799"/>
      <c r="U1" s="799"/>
      <c r="V1" s="799"/>
      <c r="W1" s="799"/>
      <c r="X1" s="799"/>
      <c r="Y1" s="799"/>
      <c r="Z1" s="799"/>
      <c r="AA1" s="799"/>
      <c r="AB1" s="799"/>
      <c r="AC1" s="799"/>
      <c r="AD1" s="799"/>
      <c r="AE1" s="799"/>
      <c r="AF1" s="902" t="s">
        <v>134</v>
      </c>
      <c r="AG1" s="902"/>
      <c r="AH1" s="902"/>
      <c r="AI1" s="912" t="str">
        <f>IF(G5="","",G5)</f>
        <v/>
      </c>
      <c r="AJ1" s="912"/>
      <c r="AK1" s="912"/>
      <c r="AL1" s="912"/>
      <c r="AM1" s="912"/>
      <c r="AN1" s="912"/>
      <c r="AO1" s="912"/>
      <c r="AP1" s="912"/>
      <c r="AS1" s="926" t="str">
        <f>B9&amp;G9&amp;L9</f>
        <v/>
      </c>
      <c r="AT1" s="942"/>
      <c r="AU1" s="942"/>
      <c r="AV1" s="942"/>
      <c r="AW1" s="942"/>
      <c r="AX1" s="942"/>
      <c r="AY1" s="942"/>
      <c r="AZ1" s="942"/>
      <c r="BA1" s="942"/>
      <c r="BB1" s="942"/>
      <c r="BC1" s="942"/>
      <c r="BD1" s="942"/>
      <c r="BE1" s="960"/>
      <c r="BF1" s="961" t="str">
        <f>IFERROR(VLOOKUP(Y5,'【参考】数式用'!$AJ$2:$AK$24,2,FALSE),"")</f>
        <v/>
      </c>
      <c r="BG1" s="961"/>
      <c r="BH1" s="961"/>
      <c r="BI1" s="961"/>
      <c r="BJ1" s="961"/>
      <c r="BK1" s="961"/>
      <c r="BL1" s="961"/>
      <c r="BM1" s="961"/>
      <c r="BN1" s="961"/>
      <c r="BO1" s="961"/>
      <c r="BP1" s="961"/>
      <c r="CE1" s="976" t="s">
        <v>2386</v>
      </c>
    </row>
    <row r="2" spans="1:88" s="709" customFormat="1" ht="19.5" customHeight="1">
      <c r="C2" s="737"/>
      <c r="D2" s="737"/>
      <c r="E2" s="737"/>
      <c r="F2" s="737"/>
      <c r="G2" s="737"/>
      <c r="H2" s="737"/>
      <c r="I2" s="737"/>
      <c r="J2" s="737"/>
      <c r="K2" s="737"/>
      <c r="L2" s="737"/>
      <c r="M2" s="737"/>
      <c r="N2" s="799"/>
      <c r="O2" s="799"/>
      <c r="P2" s="799"/>
      <c r="Q2" s="799"/>
      <c r="R2" s="799"/>
      <c r="S2" s="799"/>
      <c r="T2" s="799"/>
      <c r="U2" s="799"/>
      <c r="V2" s="799"/>
      <c r="W2" s="799"/>
      <c r="X2" s="799"/>
      <c r="Y2" s="799"/>
      <c r="Z2" s="799"/>
      <c r="AA2" s="799"/>
      <c r="AB2" s="799"/>
      <c r="AC2" s="799"/>
      <c r="AD2" s="799"/>
      <c r="AE2" s="799"/>
      <c r="AF2" s="737"/>
      <c r="AG2" s="737"/>
      <c r="AH2" s="737"/>
      <c r="AI2" s="737"/>
      <c r="AJ2" s="737"/>
      <c r="AK2" s="737"/>
      <c r="AL2" s="737"/>
      <c r="AM2" s="737"/>
      <c r="AN2" s="737"/>
      <c r="AO2" s="737"/>
      <c r="AP2" s="737"/>
      <c r="AQ2" s="799"/>
      <c r="AR2" s="799"/>
      <c r="CE2" s="977" t="s">
        <v>2389</v>
      </c>
      <c r="CF2" s="977"/>
      <c r="CG2" s="977"/>
      <c r="CH2" s="977"/>
      <c r="CI2" s="980" t="str">
        <f>IF(AI1&lt;&gt;"",1,"")</f>
        <v/>
      </c>
      <c r="CJ2" s="983"/>
    </row>
    <row r="3" spans="1:88" ht="15.75" customHeight="1">
      <c r="B3" s="713" t="s">
        <v>2267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27"/>
      <c r="AT3" s="943" t="s">
        <v>2355</v>
      </c>
      <c r="AU3" s="953"/>
      <c r="AV3" s="953"/>
      <c r="AW3" s="953"/>
      <c r="AX3" s="953"/>
      <c r="AY3" s="953"/>
      <c r="AZ3" s="953"/>
      <c r="BA3" s="956"/>
      <c r="CE3" s="977" t="s">
        <v>2210</v>
      </c>
      <c r="CF3" s="977"/>
      <c r="CG3" s="977"/>
      <c r="CH3" s="977"/>
      <c r="CI3" s="981" t="str">
        <f>IF(AND(L9="ベア加算",Q49="ベア加算"),1,"")</f>
        <v/>
      </c>
      <c r="CJ3" s="984"/>
    </row>
    <row r="4" spans="1:88" ht="25.5" customHeight="1">
      <c r="B4" s="714" t="s">
        <v>1009</v>
      </c>
      <c r="C4" s="714"/>
      <c r="D4" s="714"/>
      <c r="E4" s="714"/>
      <c r="F4" s="714"/>
      <c r="G4" s="714" t="s">
        <v>4</v>
      </c>
      <c r="H4" s="714"/>
      <c r="I4" s="714"/>
      <c r="J4" s="788" t="s">
        <v>13</v>
      </c>
      <c r="K4" s="788"/>
      <c r="L4" s="788"/>
      <c r="M4" s="788"/>
      <c r="N4" s="788"/>
      <c r="O4" s="788"/>
      <c r="P4" s="800" t="s">
        <v>782</v>
      </c>
      <c r="Q4" s="807"/>
      <c r="R4" s="807"/>
      <c r="S4" s="815" t="s">
        <v>19</v>
      </c>
      <c r="T4" s="822"/>
      <c r="U4" s="822"/>
      <c r="V4" s="822"/>
      <c r="W4" s="822"/>
      <c r="X4" s="822"/>
      <c r="Y4" s="788" t="s">
        <v>5</v>
      </c>
      <c r="Z4" s="788"/>
      <c r="AA4" s="788"/>
      <c r="AB4" s="788"/>
      <c r="AC4" s="788"/>
      <c r="AD4" s="788"/>
      <c r="AE4" s="788" t="s">
        <v>2259</v>
      </c>
      <c r="AF4" s="788"/>
      <c r="AG4" s="788"/>
      <c r="AH4" s="788"/>
      <c r="AI4" s="788" t="s">
        <v>2260</v>
      </c>
      <c r="AJ4" s="788"/>
      <c r="AK4" s="788"/>
      <c r="AL4" s="788"/>
      <c r="AM4" s="788" t="s">
        <v>2257</v>
      </c>
      <c r="AN4" s="788"/>
      <c r="AO4" s="788"/>
      <c r="AP4" s="788"/>
      <c r="AS4" s="928"/>
      <c r="AT4" s="944" t="s">
        <v>2322</v>
      </c>
      <c r="AU4" s="944" t="s">
        <v>2287</v>
      </c>
      <c r="AV4" s="944" t="s">
        <v>743</v>
      </c>
      <c r="AW4" s="944" t="s">
        <v>2288</v>
      </c>
      <c r="AX4" s="944" t="s">
        <v>2289</v>
      </c>
      <c r="AY4" s="944" t="s">
        <v>2085</v>
      </c>
      <c r="AZ4" s="944" t="s">
        <v>344</v>
      </c>
      <c r="BA4" s="957"/>
      <c r="CE4" s="977" t="s">
        <v>2388</v>
      </c>
      <c r="CF4" s="977"/>
      <c r="CG4" s="977"/>
      <c r="CH4" s="977"/>
      <c r="CI4" s="982" t="str">
        <f>IF(OR(OR(G49="処遇加算Ⅰ",G49="処遇加算Ⅱ"),OR(AS48="処遇加算Ⅰ",AS48="処遇加算Ⅱ")),1,"")</f>
        <v/>
      </c>
      <c r="CJ4" s="985"/>
    </row>
    <row r="5" spans="1:88" ht="33" customHeight="1">
      <c r="B5" s="715"/>
      <c r="C5" s="715"/>
      <c r="D5" s="715"/>
      <c r="E5" s="715"/>
      <c r="F5" s="715"/>
      <c r="G5" s="764"/>
      <c r="H5" s="764"/>
      <c r="I5" s="764"/>
      <c r="J5" s="789"/>
      <c r="K5" s="789"/>
      <c r="L5" s="789"/>
      <c r="M5" s="797"/>
      <c r="N5" s="797"/>
      <c r="O5" s="797"/>
      <c r="P5" s="801" t="str">
        <f>IF(Y5="","",IFERROR(INDEX('【参考】数式用3'!$G$3:$I$451,MATCH(M5,'【参考】数式用3'!$F$3:$F$451,0),MATCH(VLOOKUP(Y5,'【参考】数式用3'!$J$2:$K$26,2,FALSE),'【参考】数式用3'!$G$2:$I$2,0)),10))</f>
        <v/>
      </c>
      <c r="Q5" s="808"/>
      <c r="R5" s="808"/>
      <c r="S5" s="816"/>
      <c r="T5" s="823"/>
      <c r="U5" s="823"/>
      <c r="V5" s="823"/>
      <c r="W5" s="823"/>
      <c r="X5" s="862"/>
      <c r="Y5" s="865"/>
      <c r="Z5" s="865"/>
      <c r="AA5" s="865"/>
      <c r="AB5" s="865"/>
      <c r="AC5" s="865"/>
      <c r="AD5" s="865"/>
      <c r="AE5" s="900"/>
      <c r="AF5" s="903"/>
      <c r="AG5" s="903"/>
      <c r="AH5" s="905"/>
      <c r="AI5" s="900"/>
      <c r="AJ5" s="903"/>
      <c r="AK5" s="903"/>
      <c r="AL5" s="905"/>
      <c r="AM5" s="918">
        <f>AE5-AI5</f>
        <v>0</v>
      </c>
      <c r="AN5" s="920"/>
      <c r="AO5" s="920"/>
      <c r="AP5" s="921"/>
      <c r="AS5" s="928"/>
      <c r="AT5" s="944"/>
      <c r="AU5" s="944"/>
      <c r="AV5" s="944"/>
      <c r="AW5" s="944"/>
      <c r="AX5" s="944"/>
      <c r="AY5" s="944"/>
      <c r="AZ5" s="944"/>
      <c r="BA5" s="957"/>
      <c r="CE5" s="977" t="s">
        <v>1729</v>
      </c>
      <c r="CF5" s="977"/>
      <c r="CG5" s="977"/>
      <c r="CH5" s="977"/>
      <c r="CI5" s="982" t="str">
        <f>IF(OR(G49="処遇加算Ⅰ",AS48="処遇加算Ⅰ"),1,"")</f>
        <v/>
      </c>
      <c r="CJ5" s="985"/>
    </row>
    <row r="6" spans="1:88" ht="10.5" customHeight="1">
      <c r="B6" s="716"/>
      <c r="C6" s="716"/>
      <c r="D6" s="716"/>
      <c r="E6" s="716"/>
      <c r="F6" s="716"/>
      <c r="G6" s="765"/>
      <c r="H6" s="765"/>
      <c r="I6" s="765"/>
      <c r="J6" s="765"/>
      <c r="K6" s="765"/>
      <c r="L6" s="765"/>
      <c r="M6" s="765"/>
      <c r="N6" s="765"/>
      <c r="O6" s="765"/>
      <c r="P6" s="802"/>
      <c r="Q6" s="802"/>
      <c r="R6" s="802"/>
      <c r="S6" s="802"/>
      <c r="T6" s="802"/>
      <c r="U6" s="802"/>
      <c r="V6" s="802"/>
      <c r="W6" s="802"/>
      <c r="X6" s="802"/>
      <c r="Y6" s="802"/>
      <c r="Z6" s="802"/>
      <c r="AA6" s="802"/>
      <c r="AB6" s="802"/>
      <c r="AC6" s="802"/>
      <c r="AD6" s="802"/>
      <c r="AE6" s="802"/>
      <c r="AF6" s="802"/>
      <c r="AG6" s="802"/>
      <c r="AH6" s="906"/>
      <c r="AI6" s="906"/>
      <c r="AJ6" s="906"/>
      <c r="AK6" s="906"/>
      <c r="AL6" s="906"/>
      <c r="AM6" s="919"/>
      <c r="AN6" s="919"/>
      <c r="AO6" s="919"/>
      <c r="AP6" s="919"/>
      <c r="AS6" s="928"/>
      <c r="AT6" s="944"/>
      <c r="AU6" s="944"/>
      <c r="AV6" s="944"/>
      <c r="AW6" s="944"/>
      <c r="AX6" s="944"/>
      <c r="AY6" s="944"/>
      <c r="AZ6" s="944"/>
      <c r="BA6" s="957"/>
      <c r="CE6" s="977" t="s">
        <v>2289</v>
      </c>
      <c r="CF6" s="977"/>
      <c r="CG6" s="977"/>
      <c r="CH6" s="977"/>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717" t="s">
        <v>2291</v>
      </c>
      <c r="C7" s="712"/>
      <c r="D7" s="712"/>
      <c r="E7" s="712"/>
      <c r="F7" s="712"/>
      <c r="G7" s="712"/>
      <c r="H7" s="712"/>
      <c r="I7" s="712"/>
      <c r="J7" s="712"/>
      <c r="K7" s="712"/>
      <c r="L7" s="712"/>
      <c r="M7" s="712"/>
      <c r="N7" s="712"/>
      <c r="O7" s="712"/>
      <c r="P7" s="712"/>
      <c r="Q7" s="712"/>
      <c r="R7" s="712"/>
      <c r="S7" s="712"/>
      <c r="T7" s="712"/>
      <c r="U7" s="712"/>
      <c r="V7" s="837" t="s">
        <v>1476</v>
      </c>
      <c r="W7" s="712"/>
      <c r="X7" s="712"/>
      <c r="Y7" s="712"/>
      <c r="Z7" s="712"/>
      <c r="AA7" s="712"/>
      <c r="AB7" s="712"/>
      <c r="AC7" s="712"/>
      <c r="AD7" s="712"/>
      <c r="AE7" s="712"/>
      <c r="AF7" s="712"/>
      <c r="AG7" s="712"/>
      <c r="AH7" s="712"/>
      <c r="AI7" s="712"/>
      <c r="AJ7" s="712"/>
      <c r="AK7" s="712"/>
      <c r="AL7" s="712"/>
      <c r="AM7" s="712"/>
      <c r="AN7" s="712"/>
      <c r="AO7" s="712"/>
      <c r="AP7" s="712"/>
      <c r="AS7" s="928"/>
      <c r="AT7" s="944"/>
      <c r="AU7" s="944"/>
      <c r="AV7" s="944"/>
      <c r="AW7" s="944"/>
      <c r="AX7" s="944"/>
      <c r="AY7" s="944"/>
      <c r="AZ7" s="944"/>
      <c r="BA7" s="957"/>
      <c r="CE7" s="978" t="s">
        <v>2085</v>
      </c>
      <c r="CF7" s="978"/>
      <c r="CG7" s="978"/>
      <c r="CH7" s="978"/>
      <c r="CI7" s="982" t="str">
        <f>IF(AND(AH62=1,AD41=""),1,"")</f>
        <v/>
      </c>
      <c r="CJ7" s="985"/>
    </row>
    <row r="8" spans="1:88" ht="17.25" customHeight="1">
      <c r="B8" s="718" t="s">
        <v>2362</v>
      </c>
      <c r="C8" s="738"/>
      <c r="D8" s="738"/>
      <c r="E8" s="738"/>
      <c r="F8" s="738"/>
      <c r="G8" s="738"/>
      <c r="H8" s="738"/>
      <c r="I8" s="738"/>
      <c r="J8" s="738"/>
      <c r="K8" s="738"/>
      <c r="L8" s="738"/>
      <c r="M8" s="738"/>
      <c r="N8" s="738"/>
      <c r="O8" s="738"/>
      <c r="P8" s="738"/>
      <c r="Q8" s="738"/>
      <c r="R8" s="738"/>
      <c r="S8" s="817"/>
      <c r="T8" s="824" t="s">
        <v>44</v>
      </c>
      <c r="U8" s="831"/>
      <c r="V8" s="838" t="str">
        <f>IFERROR(IF(VLOOKUP(AS1,'【参考】数式用2'!E6:L23,3,FALSE)="","",VLOOKUP(AS1,'【参考】数式用2'!E6:L23,3,FALSE)),"")</f>
        <v/>
      </c>
      <c r="W8" s="852"/>
      <c r="X8" s="852"/>
      <c r="Y8" s="852"/>
      <c r="Z8" s="866"/>
      <c r="AA8" s="874" t="str">
        <f>IFERROR(VLOOKUP(AS1,'【参考】数式用2'!E6:L23,4,FALSE),"")</f>
        <v/>
      </c>
      <c r="AB8" s="874"/>
      <c r="AC8" s="874"/>
      <c r="AD8" s="874"/>
      <c r="AE8" s="874"/>
      <c r="AF8" s="874"/>
      <c r="AG8" s="874"/>
      <c r="AH8" s="874"/>
      <c r="AI8" s="874"/>
      <c r="AJ8" s="874"/>
      <c r="AK8" s="874"/>
      <c r="AL8" s="874"/>
      <c r="AM8" s="874"/>
      <c r="AN8" s="874"/>
      <c r="AO8" s="874"/>
      <c r="AP8" s="922"/>
      <c r="AS8" s="928"/>
      <c r="AT8" s="945" t="str">
        <f>IF(L9="ベア加算","",IF(OR(V8="新加算Ⅰ",V8="新加算Ⅱ",V8="新加算Ⅲ",V8="新加算Ⅳ"),"○",""))</f>
        <v/>
      </c>
      <c r="AU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45" t="str">
        <f>IF(OR(V8="新加算Ⅰ",V8="新加算Ⅱ",V8="新加算Ⅲ",V8="新加算Ⅴ(１)",V8="新加算Ⅴ(３)",V8="新加算Ⅴ(８)"),"○","")</f>
        <v/>
      </c>
      <c r="AX8" s="945" t="str">
        <f>IF(OR(V8="新加算Ⅰ",V8="新加算Ⅱ",V8="新加算Ⅴ(１)",V8="新加算Ⅴ(２)",V8="新加算Ⅴ(３)",V8="新加算Ⅴ(４)",V8="新加算Ⅴ(５)",V8="新加算Ⅴ(６)",V8="新加算Ⅴ(７)",V8="新加算Ⅴ(９)",V8="新加算Ⅴ(10)",V8="新加算Ⅴ(12)"),"○","")</f>
        <v/>
      </c>
      <c r="AY8" s="945" t="str">
        <f>IF(OR(V8="新加算Ⅰ",V8="新加算Ⅴ(１)",V8="新加算Ⅴ(２)",V8="新加算Ⅴ(５)",V8="新加算Ⅴ(７)",V8="新加算Ⅴ(10)"),"○","")</f>
        <v/>
      </c>
      <c r="AZ8" s="945" t="str">
        <f>IF(OR(V8="新加算Ⅰ",V8="新加算Ⅱ",V8="新加算Ⅴ(１)",V8="新加算Ⅴ(２)",V8="新加算Ⅴ(３)",V8="新加算Ⅴ(４)",V8="新加算Ⅴ(５)",V8="新加算Ⅴ(６)",V8="新加算Ⅴ(７)",V8="新加算Ⅴ(９)",V8="新加算Ⅴ(10)",V8="新加算Ⅴ(12)"),"○","")</f>
        <v/>
      </c>
      <c r="BA8" s="957"/>
      <c r="CE8" s="978" t="s">
        <v>2085</v>
      </c>
      <c r="CF8" s="978"/>
      <c r="CG8" s="978"/>
      <c r="CH8" s="978"/>
      <c r="CI8" s="982" t="str">
        <f>IF(AND(AP62=1,AL41=""),1,"")</f>
        <v/>
      </c>
      <c r="CJ8" s="985"/>
    </row>
    <row r="9" spans="1:88" ht="26.25" customHeight="1">
      <c r="B9" s="719"/>
      <c r="C9" s="739"/>
      <c r="D9" s="739"/>
      <c r="E9" s="739"/>
      <c r="F9" s="755"/>
      <c r="G9" s="766"/>
      <c r="H9" s="783"/>
      <c r="I9" s="783"/>
      <c r="J9" s="783"/>
      <c r="K9" s="791"/>
      <c r="L9" s="795"/>
      <c r="M9" s="798"/>
      <c r="N9" s="798"/>
      <c r="O9" s="798"/>
      <c r="P9" s="803"/>
      <c r="Q9" s="809" t="s">
        <v>1422</v>
      </c>
      <c r="R9" s="813"/>
      <c r="S9" s="813"/>
      <c r="T9" s="824"/>
      <c r="U9" s="831"/>
      <c r="V9" s="839" t="str">
        <f>IFERROR(VLOOKUP(Y5,'【参考】数式用'!$A$5:$AB$27,MATCH(V8,'【参考】数式用'!$B$4:$AB$4,0)+1,FALSE),"")</f>
        <v/>
      </c>
      <c r="W9" s="853"/>
      <c r="X9" s="853"/>
      <c r="Y9" s="853"/>
      <c r="Z9" s="867"/>
      <c r="AA9" s="875"/>
      <c r="AB9" s="875"/>
      <c r="AC9" s="875"/>
      <c r="AD9" s="875"/>
      <c r="AE9" s="875"/>
      <c r="AF9" s="875"/>
      <c r="AG9" s="875"/>
      <c r="AH9" s="875"/>
      <c r="AI9" s="875"/>
      <c r="AJ9" s="875"/>
      <c r="AK9" s="875"/>
      <c r="AL9" s="875"/>
      <c r="AM9" s="875"/>
      <c r="AN9" s="875"/>
      <c r="AO9" s="875"/>
      <c r="AP9" s="923"/>
      <c r="AS9" s="928"/>
      <c r="AT9" s="946"/>
      <c r="AU9" s="946"/>
      <c r="AV9" s="946"/>
      <c r="AW9" s="946"/>
      <c r="AX9" s="946"/>
      <c r="AY9" s="946"/>
      <c r="AZ9" s="946"/>
      <c r="BA9" s="957"/>
      <c r="CE9" s="977" t="s">
        <v>2085</v>
      </c>
      <c r="CF9" s="977"/>
      <c r="CG9" s="977"/>
      <c r="CH9" s="977"/>
      <c r="CI9" s="982" t="str">
        <f>IF(OR(AH62=1,AP62=1),1,"")</f>
        <v/>
      </c>
      <c r="CJ9" s="985"/>
    </row>
    <row r="10" spans="1:88" ht="11.25" customHeight="1">
      <c r="B10" s="720" t="str">
        <f>IFERROR(VLOOKUP(Y5,'【参考】数式用'!$A$5:$J$27,MATCH(B9,'【参考】数式用'!$B$4:$J$4,0)+1,0),"")</f>
        <v/>
      </c>
      <c r="C10" s="740"/>
      <c r="D10" s="740"/>
      <c r="E10" s="740"/>
      <c r="F10" s="756"/>
      <c r="G10" s="720" t="str">
        <f>IFERROR(VLOOKUP(Y5,'【参考】数式用'!$A$5:$J$27,MATCH(G9,'【参考】数式用'!$B$4:$J$4,0)+1,0),"")</f>
        <v/>
      </c>
      <c r="H10" s="740"/>
      <c r="I10" s="740"/>
      <c r="J10" s="740"/>
      <c r="K10" s="756"/>
      <c r="L10" s="720" t="str">
        <f>IFERROR(VLOOKUP(Y5,'【参考】数式用'!$A$5:$J$27,MATCH(L9,'【参考】数式用'!$B$4:$J$4,0)+1,0),"")</f>
        <v/>
      </c>
      <c r="M10" s="740"/>
      <c r="N10" s="740"/>
      <c r="O10" s="740"/>
      <c r="P10" s="756"/>
      <c r="Q10" s="810">
        <f>SUM(B10,G10,L10)</f>
        <v>0</v>
      </c>
      <c r="R10" s="814"/>
      <c r="S10" s="814"/>
      <c r="T10" s="825"/>
      <c r="U10" s="825"/>
      <c r="V10" s="840" t="s">
        <v>2325</v>
      </c>
      <c r="W10" s="710"/>
      <c r="X10" s="710"/>
      <c r="Y10" s="710"/>
      <c r="Z10" s="710"/>
      <c r="AA10" s="876"/>
      <c r="AB10" s="876"/>
      <c r="AC10" s="876"/>
      <c r="AD10" s="876"/>
      <c r="AE10" s="876"/>
      <c r="AF10" s="876"/>
      <c r="AG10" s="876"/>
      <c r="AH10" s="876"/>
      <c r="AI10" s="876"/>
      <c r="AJ10" s="876"/>
      <c r="AK10" s="876"/>
      <c r="AL10" s="876"/>
      <c r="AM10" s="876"/>
      <c r="AN10" s="876"/>
      <c r="AO10" s="876"/>
      <c r="AP10" s="858"/>
      <c r="AS10" s="928"/>
      <c r="BA10" s="957"/>
      <c r="CE10" s="977" t="s">
        <v>2387</v>
      </c>
      <c r="CF10" s="977"/>
      <c r="CG10" s="977"/>
      <c r="CH10" s="977"/>
      <c r="CI10" s="982">
        <f>IF(OR(AH63=1,AP63=1),1,0)</f>
        <v>0</v>
      </c>
      <c r="CJ10" s="985"/>
    </row>
    <row r="11" spans="1:88" s="710" customFormat="1" ht="20.25" customHeight="1">
      <c r="B11" s="721"/>
      <c r="C11" s="741"/>
      <c r="D11" s="741"/>
      <c r="E11" s="741"/>
      <c r="F11" s="757"/>
      <c r="G11" s="721"/>
      <c r="H11" s="741"/>
      <c r="I11" s="741"/>
      <c r="J11" s="741"/>
      <c r="K11" s="757"/>
      <c r="L11" s="721"/>
      <c r="M11" s="741"/>
      <c r="N11" s="741"/>
      <c r="O11" s="741"/>
      <c r="P11" s="757"/>
      <c r="Q11" s="810"/>
      <c r="R11" s="814"/>
      <c r="S11" s="814"/>
      <c r="T11" s="826"/>
      <c r="U11" s="831"/>
      <c r="V11" s="841" t="str">
        <f>IFERROR(IF(VLOOKUP(AS1,'【参考】数式用2'!E6:L23,5,FALSE)="","",VLOOKUP(AS1,'【参考】数式用2'!E6:L23,5,FALSE)),"")</f>
        <v/>
      </c>
      <c r="W11" s="841"/>
      <c r="X11" s="841"/>
      <c r="Y11" s="841"/>
      <c r="Z11" s="841"/>
      <c r="AA11" s="874" t="str">
        <f>IFERROR(VLOOKUP(AS1,'【参考】数式用2'!E6:L23,6,FALSE),"")</f>
        <v/>
      </c>
      <c r="AB11" s="874"/>
      <c r="AC11" s="874"/>
      <c r="AD11" s="874"/>
      <c r="AE11" s="874"/>
      <c r="AF11" s="874"/>
      <c r="AG11" s="874"/>
      <c r="AH11" s="874"/>
      <c r="AI11" s="874"/>
      <c r="AJ11" s="874"/>
      <c r="AK11" s="874"/>
      <c r="AL11" s="874"/>
      <c r="AM11" s="874"/>
      <c r="AN11" s="874"/>
      <c r="AO11" s="874"/>
      <c r="AP11" s="922"/>
      <c r="AS11" s="929"/>
      <c r="AT11" s="945" t="str">
        <f>IF(L9="ベア加算","",IF(OR(V11="新加算Ⅰ",V11="新加算Ⅱ",V11="新加算Ⅲ",V11="新加算Ⅳ"),"○",""))</f>
        <v/>
      </c>
      <c r="AU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45" t="str">
        <f>IF(OR(V11="新加算Ⅰ",V11="新加算Ⅱ",V11="新加算Ⅲ",V11="新加算Ⅴ(１)",V11="新加算Ⅴ(３)",V11="新加算Ⅴ(８)"),"○","")</f>
        <v/>
      </c>
      <c r="AX11" s="945" t="str">
        <f>IF(OR(V11="新加算Ⅰ",V11="新加算Ⅱ",V11="新加算Ⅴ(１)",V11="新加算Ⅴ(２)",V11="新加算Ⅴ(３)",V11="新加算Ⅴ(４)",V11="新加算Ⅴ(５)",V11="新加算Ⅴ(６)",V11="新加算Ⅴ(７)",V11="新加算Ⅴ(９)",V11="新加算Ⅴ(10)",V11="新加算Ⅴ(12)"),"○","")</f>
        <v/>
      </c>
      <c r="AY11" s="945" t="str">
        <f>IF(OR(V11="新加算Ⅰ",V11="新加算Ⅴ(１)",V11="新加算Ⅴ(２)",V11="新加算Ⅴ(５)",V11="新加算Ⅴ(７)",V11="新加算Ⅴ(10)"),"○","")</f>
        <v/>
      </c>
      <c r="AZ11" s="945" t="str">
        <f>IF(OR(V11="新加算Ⅰ",V11="新加算Ⅱ",V11="新加算Ⅴ(１)",V11="新加算Ⅴ(２)",V11="新加算Ⅴ(３)",V11="新加算Ⅴ(４)",V11="新加算Ⅴ(５)",V11="新加算Ⅴ(６)",V11="新加算Ⅴ(７)",V11="新加算Ⅴ(９)",V11="新加算Ⅴ(10)",V11="新加算Ⅴ(12)"),"○","")</f>
        <v/>
      </c>
      <c r="BA11" s="958"/>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6"/>
      <c r="U12" s="831"/>
      <c r="V12" s="842" t="str">
        <f>IFERROR(VLOOKUP(Y5,'【参考】数式用'!$A$5:$AB$27,MATCH(V11,'【参考】数式用'!$B$4:$AB$4,0)+1,FALSE),"")</f>
        <v/>
      </c>
      <c r="W12" s="842"/>
      <c r="X12" s="842"/>
      <c r="Y12" s="842"/>
      <c r="Z12" s="842"/>
      <c r="AA12" s="875"/>
      <c r="AB12" s="875"/>
      <c r="AC12" s="875"/>
      <c r="AD12" s="875"/>
      <c r="AE12" s="875"/>
      <c r="AF12" s="875"/>
      <c r="AG12" s="875"/>
      <c r="AH12" s="875"/>
      <c r="AI12" s="875"/>
      <c r="AJ12" s="875"/>
      <c r="AK12" s="875"/>
      <c r="AL12" s="875"/>
      <c r="AM12" s="875"/>
      <c r="AN12" s="875"/>
      <c r="AO12" s="875"/>
      <c r="AP12" s="923"/>
      <c r="AS12" s="928"/>
      <c r="AT12" s="946"/>
      <c r="AU12" s="946"/>
      <c r="AV12" s="946"/>
      <c r="AW12" s="946"/>
      <c r="AX12" s="946"/>
      <c r="AY12" s="946"/>
      <c r="AZ12" s="946"/>
      <c r="BA12" s="957"/>
    </row>
    <row r="13" spans="1:88" ht="12" customHeight="1">
      <c r="A13" s="712"/>
      <c r="B13" s="723" t="s">
        <v>2336</v>
      </c>
      <c r="C13" s="742"/>
      <c r="D13" s="742"/>
      <c r="E13" s="742"/>
      <c r="F13" s="742"/>
      <c r="G13" s="742"/>
      <c r="H13" s="742"/>
      <c r="I13" s="742"/>
      <c r="J13" s="742"/>
      <c r="K13" s="742"/>
      <c r="L13" s="742"/>
      <c r="M13" s="742"/>
      <c r="N13" s="742"/>
      <c r="O13" s="742"/>
      <c r="P13" s="742"/>
      <c r="Q13" s="742"/>
      <c r="R13" s="742"/>
      <c r="S13" s="818"/>
      <c r="V13" s="840" t="s">
        <v>2192</v>
      </c>
      <c r="W13" s="710"/>
      <c r="X13" s="710"/>
      <c r="Y13" s="710"/>
      <c r="Z13" s="710"/>
      <c r="AA13" s="876"/>
      <c r="AB13" s="876"/>
      <c r="AC13" s="876"/>
      <c r="AD13" s="876"/>
      <c r="AE13" s="876"/>
      <c r="AF13" s="876"/>
      <c r="AG13" s="876"/>
      <c r="AH13" s="876"/>
      <c r="AI13" s="876"/>
      <c r="AJ13" s="876"/>
      <c r="AK13" s="876"/>
      <c r="AL13" s="876"/>
      <c r="AM13" s="876"/>
      <c r="AN13" s="876"/>
      <c r="AO13" s="876"/>
      <c r="AP13" s="858"/>
      <c r="AS13" s="928"/>
      <c r="BA13" s="957"/>
    </row>
    <row r="14" spans="1:88" ht="20.25" customHeight="1">
      <c r="A14" s="712"/>
      <c r="B14" s="724"/>
      <c r="C14" s="743"/>
      <c r="D14" s="743"/>
      <c r="E14" s="743"/>
      <c r="F14" s="743"/>
      <c r="G14" s="743"/>
      <c r="H14" s="743"/>
      <c r="I14" s="743"/>
      <c r="J14" s="743"/>
      <c r="K14" s="743"/>
      <c r="L14" s="743"/>
      <c r="M14" s="743"/>
      <c r="N14" s="743"/>
      <c r="O14" s="743"/>
      <c r="P14" s="743"/>
      <c r="Q14" s="743"/>
      <c r="R14" s="743"/>
      <c r="S14" s="819"/>
      <c r="U14" s="831"/>
      <c r="V14" s="841" t="str">
        <f>IFERROR(IF(VLOOKUP(AS1,'【参考】数式用2'!E6:L23,7,FALSE)="","",VLOOKUP(AS1,'【参考】数式用2'!E6:L23,7,FALSE)),"")</f>
        <v/>
      </c>
      <c r="W14" s="841"/>
      <c r="X14" s="841"/>
      <c r="Y14" s="841"/>
      <c r="Z14" s="841"/>
      <c r="AA14" s="877" t="str">
        <f>IFERROR(VLOOKUP(AS1,'【参考】数式用2'!E6:L23,8,FALSE),"")</f>
        <v/>
      </c>
      <c r="AB14" s="874"/>
      <c r="AC14" s="874"/>
      <c r="AD14" s="874"/>
      <c r="AE14" s="874"/>
      <c r="AF14" s="874"/>
      <c r="AG14" s="874"/>
      <c r="AH14" s="874"/>
      <c r="AI14" s="874"/>
      <c r="AJ14" s="874"/>
      <c r="AK14" s="874"/>
      <c r="AL14" s="874"/>
      <c r="AM14" s="874"/>
      <c r="AN14" s="874"/>
      <c r="AO14" s="874"/>
      <c r="AP14" s="922"/>
      <c r="AS14" s="928"/>
      <c r="AT14" s="945" t="str">
        <f>IF(L9="ベア加算","",IF(OR(V14="新加算Ⅰ",V14="新加算Ⅱ",V14="新加算Ⅲ",V14="新加算Ⅳ"),"○",""))</f>
        <v/>
      </c>
      <c r="AU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45" t="str">
        <f>IF(OR(V14="新加算Ⅰ",V14="新加算Ⅱ",V14="新加算Ⅲ",V14="新加算Ⅴ(１)",V14="新加算Ⅴ(３)",V14="新加算Ⅴ(８)"),"○","")</f>
        <v/>
      </c>
      <c r="AX14" s="945" t="str">
        <f>IF(OR(V14="新加算Ⅰ",V14="新加算Ⅱ",V14="新加算Ⅴ(１)",V14="新加算Ⅴ(２)",V14="新加算Ⅴ(３)",V14="新加算Ⅴ(４)",V14="新加算Ⅴ(５)",V14="新加算Ⅴ(６)",V14="新加算Ⅴ(７)",V14="新加算Ⅴ(９)",V14="新加算Ⅴ(10)",V14="新加算Ⅴ(12)"),"○","")</f>
        <v/>
      </c>
      <c r="AY14" s="945" t="str">
        <f>IF(OR(V14="新加算Ⅰ",V14="新加算Ⅴ(１)",V14="新加算Ⅴ(２)",V14="新加算Ⅴ(５)",V14="新加算Ⅴ(７)",V14="新加算Ⅴ(10)"),"○","")</f>
        <v/>
      </c>
      <c r="AZ14" s="945" t="str">
        <f>IF(OR(V14="新加算Ⅰ",V14="新加算Ⅱ",V14="新加算Ⅴ(１)",V14="新加算Ⅴ(２)",V14="新加算Ⅴ(３)",V14="新加算Ⅴ(４)",V14="新加算Ⅴ(５)",V14="新加算Ⅴ(６)",V14="新加算Ⅴ(７)",V14="新加算Ⅴ(９)",V14="新加算Ⅴ(10)",V14="新加算Ⅴ(12)"),"○","")</f>
        <v/>
      </c>
      <c r="BA14" s="957"/>
    </row>
    <row r="15" spans="1:88" ht="20.25" customHeight="1">
      <c r="A15" s="712"/>
      <c r="B15" s="725" t="s">
        <v>1596</v>
      </c>
      <c r="C15" s="745"/>
      <c r="D15" s="752">
        <v>6</v>
      </c>
      <c r="E15" s="754" t="s">
        <v>2333</v>
      </c>
      <c r="F15" s="752">
        <v>4</v>
      </c>
      <c r="G15" s="754" t="s">
        <v>2334</v>
      </c>
      <c r="H15" s="754" t="s">
        <v>2335</v>
      </c>
      <c r="I15" s="754"/>
      <c r="J15" s="790"/>
      <c r="K15" s="752">
        <v>7</v>
      </c>
      <c r="L15" s="754" t="s">
        <v>2333</v>
      </c>
      <c r="M15" s="752">
        <v>3</v>
      </c>
      <c r="N15" s="754" t="s">
        <v>2334</v>
      </c>
      <c r="O15" s="754" t="s">
        <v>33</v>
      </c>
      <c r="P15" s="804">
        <f>(K15*12+M15)-(D15*12+F15)+1</f>
        <v>12</v>
      </c>
      <c r="Q15" s="754" t="s">
        <v>674</v>
      </c>
      <c r="R15" s="754"/>
      <c r="S15" s="820" t="s">
        <v>223</v>
      </c>
      <c r="U15" s="831"/>
      <c r="V15" s="843" t="str">
        <f>IFERROR(VLOOKUP(Y5,'【参考】数式用'!$A$5:$AB$27,MATCH(V14,'【参考】数式用'!$B$4:$AB$4,0)+1,FALSE),"")</f>
        <v/>
      </c>
      <c r="W15" s="854"/>
      <c r="X15" s="854"/>
      <c r="Y15" s="854"/>
      <c r="Z15" s="868"/>
      <c r="AA15" s="770"/>
      <c r="AB15" s="743"/>
      <c r="AC15" s="743"/>
      <c r="AD15" s="743"/>
      <c r="AE15" s="743"/>
      <c r="AF15" s="743"/>
      <c r="AG15" s="743"/>
      <c r="AH15" s="743"/>
      <c r="AI15" s="743"/>
      <c r="AJ15" s="743"/>
      <c r="AK15" s="743"/>
      <c r="AL15" s="743"/>
      <c r="AM15" s="743"/>
      <c r="AN15" s="743"/>
      <c r="AO15" s="743"/>
      <c r="AP15" s="924"/>
      <c r="AS15" s="928"/>
      <c r="AT15" s="947"/>
      <c r="AU15" s="947"/>
      <c r="AV15" s="947"/>
      <c r="AW15" s="947"/>
      <c r="AX15" s="947"/>
      <c r="AY15" s="947"/>
      <c r="AZ15" s="947"/>
      <c r="BA15" s="957"/>
    </row>
    <row r="16" spans="1:88" ht="6" customHeight="1">
      <c r="A16" s="712"/>
      <c r="B16" s="726"/>
      <c r="C16" s="744"/>
      <c r="D16" s="753"/>
      <c r="E16" s="753"/>
      <c r="F16" s="753"/>
      <c r="G16" s="753"/>
      <c r="H16" s="753"/>
      <c r="I16" s="753"/>
      <c r="J16" s="753"/>
      <c r="K16" s="753"/>
      <c r="L16" s="753"/>
      <c r="M16" s="753"/>
      <c r="N16" s="753"/>
      <c r="O16" s="753"/>
      <c r="P16" s="753"/>
      <c r="Q16" s="753"/>
      <c r="R16" s="753"/>
      <c r="S16" s="821"/>
      <c r="U16" s="831"/>
      <c r="V16" s="844"/>
      <c r="W16" s="855"/>
      <c r="X16" s="855"/>
      <c r="Y16" s="855"/>
      <c r="Z16" s="869"/>
      <c r="AA16" s="878"/>
      <c r="AB16" s="880"/>
      <c r="AC16" s="880"/>
      <c r="AD16" s="880"/>
      <c r="AE16" s="880"/>
      <c r="AF16" s="880"/>
      <c r="AG16" s="880"/>
      <c r="AH16" s="880"/>
      <c r="AI16" s="880"/>
      <c r="AJ16" s="880"/>
      <c r="AK16" s="880"/>
      <c r="AL16" s="880"/>
      <c r="AM16" s="880"/>
      <c r="AN16" s="880"/>
      <c r="AO16" s="880"/>
      <c r="AP16" s="925"/>
      <c r="AS16" s="928"/>
      <c r="AT16" s="946"/>
      <c r="AU16" s="946"/>
      <c r="AV16" s="946"/>
      <c r="AW16" s="946"/>
      <c r="AX16" s="946"/>
      <c r="AY16" s="946"/>
      <c r="AZ16" s="946"/>
      <c r="BA16" s="957"/>
    </row>
    <row r="17" spans="2:60" ht="6.75" customHeight="1">
      <c r="T17" s="826"/>
      <c r="U17" s="826"/>
      <c r="V17" s="845"/>
      <c r="W17" s="845"/>
      <c r="X17" s="845"/>
      <c r="Y17" s="845"/>
      <c r="Z17" s="845"/>
      <c r="AA17" s="879"/>
      <c r="AB17" s="879"/>
      <c r="AC17" s="879"/>
      <c r="AD17" s="879"/>
      <c r="AE17" s="879"/>
      <c r="AF17" s="879"/>
      <c r="AG17" s="879"/>
      <c r="AH17" s="879"/>
      <c r="AI17" s="879"/>
      <c r="AJ17" s="879"/>
      <c r="AK17" s="879"/>
      <c r="AL17" s="879"/>
      <c r="AM17" s="879"/>
      <c r="AN17" s="879"/>
      <c r="AO17" s="879"/>
      <c r="AP17" s="879"/>
      <c r="AS17" s="930"/>
      <c r="AT17" s="948"/>
      <c r="AU17" s="948"/>
      <c r="AV17" s="948"/>
      <c r="AW17" s="948"/>
      <c r="AX17" s="948"/>
      <c r="AY17" s="948"/>
      <c r="AZ17" s="948"/>
      <c r="BA17" s="959"/>
    </row>
    <row r="18" spans="2:60" ht="12" customHeight="1">
      <c r="B18" s="728" t="s">
        <v>263</v>
      </c>
      <c r="C18" s="728"/>
      <c r="D18" s="728"/>
      <c r="E18" s="728"/>
      <c r="F18" s="728"/>
      <c r="G18" s="728"/>
      <c r="H18" s="728"/>
      <c r="I18" s="728"/>
      <c r="J18" s="728"/>
      <c r="K18" s="728"/>
      <c r="L18" s="728"/>
      <c r="M18" s="728"/>
      <c r="N18" s="728"/>
      <c r="O18" s="728"/>
      <c r="P18" s="728"/>
      <c r="Q18" s="728"/>
      <c r="R18" s="728"/>
      <c r="S18" s="728"/>
      <c r="AI18" s="913"/>
      <c r="AJ18" s="913"/>
      <c r="AK18" s="913"/>
      <c r="AL18" s="913"/>
      <c r="AM18" s="913"/>
      <c r="AN18" s="913"/>
      <c r="AO18" s="913"/>
      <c r="AP18" s="913"/>
      <c r="AQ18" s="913"/>
    </row>
    <row r="19" spans="2:60" ht="6" customHeight="1">
      <c r="B19" s="728"/>
      <c r="C19" s="728"/>
      <c r="D19" s="728"/>
      <c r="E19" s="728"/>
      <c r="F19" s="728"/>
      <c r="G19" s="728"/>
      <c r="H19" s="728"/>
      <c r="I19" s="728"/>
      <c r="J19" s="728"/>
      <c r="K19" s="728"/>
      <c r="L19" s="728"/>
      <c r="M19" s="728"/>
      <c r="N19" s="728"/>
      <c r="O19" s="728"/>
      <c r="P19" s="728"/>
      <c r="Q19" s="728"/>
      <c r="R19" s="728"/>
      <c r="S19" s="728"/>
      <c r="AI19" s="913"/>
      <c r="AJ19" s="913"/>
      <c r="AK19" s="913"/>
      <c r="AL19" s="913"/>
      <c r="AM19" s="913"/>
      <c r="AN19" s="913"/>
      <c r="AO19" s="913"/>
      <c r="AP19" s="913"/>
      <c r="AQ19" s="913"/>
    </row>
    <row r="20" spans="2:60" ht="13" customHeight="1">
      <c r="B20" s="727"/>
      <c r="C20" s="727"/>
      <c r="D20" s="727"/>
      <c r="E20" s="727"/>
      <c r="F20" s="727"/>
      <c r="G20" s="727"/>
      <c r="H20" s="727"/>
      <c r="I20" s="727"/>
      <c r="J20" s="727"/>
      <c r="K20" s="727"/>
      <c r="L20" s="727"/>
      <c r="M20" s="727"/>
      <c r="N20" s="727"/>
      <c r="O20" s="727"/>
      <c r="P20" s="727"/>
      <c r="Q20" s="727"/>
      <c r="R20" s="727"/>
      <c r="S20" s="727"/>
      <c r="T20" s="827"/>
      <c r="U20" s="712"/>
      <c r="V20" s="846" t="s">
        <v>675</v>
      </c>
      <c r="W20" s="846"/>
      <c r="X20" s="846"/>
      <c r="Y20" s="846"/>
      <c r="Z20" s="846"/>
      <c r="AA20" s="837"/>
      <c r="AB20" s="837"/>
      <c r="AC20" s="846" t="str">
        <f>IF(F15=4,"R6.4～R6.5",IF(F15=5,"R6.5",""))</f>
        <v>R6.4～R6.5</v>
      </c>
      <c r="AD20" s="846"/>
      <c r="AE20" s="846"/>
      <c r="AF20" s="846"/>
      <c r="AG20" s="846"/>
      <c r="AH20" s="846"/>
      <c r="AI20" s="837"/>
      <c r="AJ20" s="837"/>
      <c r="AK20" s="846" t="str">
        <f>IF(OR(F15=4,F15=5),"R6.6","R"&amp;D15&amp;"."&amp;F15)&amp;"～R"&amp;K15&amp;"."&amp;M15</f>
        <v>R6.6～R7.3</v>
      </c>
      <c r="AL20" s="846"/>
      <c r="AM20" s="846"/>
      <c r="AN20" s="846"/>
      <c r="AO20" s="846"/>
      <c r="AP20" s="846"/>
      <c r="AS20" s="931" t="str">
        <f>IFERROR(VLOOKUP(AS1,'【参考】数式用2'!E6:S23,9,FALSE),"")</f>
        <v/>
      </c>
      <c r="AT20" s="949"/>
      <c r="AU20" s="949"/>
      <c r="AV20" s="949"/>
      <c r="AW20" s="949"/>
      <c r="AX20" s="949"/>
      <c r="AY20" s="949"/>
      <c r="AZ20" s="949"/>
      <c r="BA20" s="949"/>
      <c r="BB20" s="949"/>
      <c r="BC20" s="949"/>
      <c r="BD20" s="949"/>
      <c r="BE20" s="949"/>
      <c r="BF20" s="949"/>
      <c r="BG20" s="949"/>
      <c r="BH20" s="962"/>
    </row>
    <row r="21" spans="2:60" ht="17.149999999999999" customHeight="1">
      <c r="B21" s="729" t="s">
        <v>2338</v>
      </c>
      <c r="C21" s="746"/>
      <c r="D21" s="746"/>
      <c r="E21" s="746"/>
      <c r="F21" s="758"/>
      <c r="G21" s="767" t="s">
        <v>679</v>
      </c>
      <c r="H21" s="771"/>
      <c r="I21" s="771"/>
      <c r="J21" s="771"/>
      <c r="K21" s="771"/>
      <c r="L21" s="771"/>
      <c r="M21" s="771"/>
      <c r="N21" s="771"/>
      <c r="O21" s="771"/>
      <c r="P21" s="771"/>
      <c r="Q21" s="771"/>
      <c r="R21" s="771"/>
      <c r="S21" s="771"/>
      <c r="T21" s="828"/>
      <c r="U21" s="832"/>
      <c r="V21" s="847" t="str">
        <f>IFERROR(IF(L9="ベア加算","✓",""),"")</f>
        <v/>
      </c>
      <c r="W21" s="856" t="s">
        <v>65</v>
      </c>
      <c r="X21" s="856"/>
      <c r="Y21" s="856"/>
      <c r="Z21" s="856"/>
      <c r="AA21" s="824" t="s">
        <v>44</v>
      </c>
      <c r="AB21" s="831"/>
      <c r="AC21" s="883"/>
      <c r="AD21" s="890" t="s">
        <v>65</v>
      </c>
      <c r="AE21" s="890"/>
      <c r="AF21" s="890"/>
      <c r="AG21" s="890"/>
      <c r="AH21" s="890"/>
      <c r="AI21" s="824" t="s">
        <v>44</v>
      </c>
      <c r="AJ21" s="831"/>
      <c r="AK21" s="916"/>
      <c r="AL21" s="890" t="s">
        <v>65</v>
      </c>
      <c r="AM21" s="890"/>
      <c r="AN21" s="890"/>
      <c r="AO21" s="890"/>
      <c r="AP21" s="890"/>
      <c r="AS21" s="932"/>
      <c r="AT21" s="950"/>
      <c r="AU21" s="950"/>
      <c r="AV21" s="950"/>
      <c r="AW21" s="950"/>
      <c r="AX21" s="950"/>
      <c r="AY21" s="950"/>
      <c r="AZ21" s="950"/>
      <c r="BA21" s="950"/>
      <c r="BB21" s="950"/>
      <c r="BC21" s="950"/>
      <c r="BD21" s="950"/>
      <c r="BE21" s="950"/>
      <c r="BF21" s="950"/>
      <c r="BG21" s="950"/>
      <c r="BH21" s="963"/>
    </row>
    <row r="22" spans="2:60" ht="17.149999999999999" customHeight="1">
      <c r="B22" s="730"/>
      <c r="C22" s="747"/>
      <c r="D22" s="747"/>
      <c r="E22" s="747"/>
      <c r="F22" s="759"/>
      <c r="G22" s="768"/>
      <c r="H22" s="772"/>
      <c r="I22" s="772"/>
      <c r="J22" s="772"/>
      <c r="K22" s="772"/>
      <c r="L22" s="772"/>
      <c r="M22" s="772"/>
      <c r="N22" s="772"/>
      <c r="O22" s="772"/>
      <c r="P22" s="772"/>
      <c r="Q22" s="772"/>
      <c r="R22" s="772"/>
      <c r="S22" s="772"/>
      <c r="T22" s="829"/>
      <c r="U22" s="832"/>
      <c r="V22" s="848" t="str">
        <f>IFERROR(IF(L9="ベア加算なし","✓",""),"")</f>
        <v/>
      </c>
      <c r="W22" s="857" t="s">
        <v>66</v>
      </c>
      <c r="X22" s="856"/>
      <c r="Y22" s="864"/>
      <c r="Z22" s="870"/>
      <c r="AA22" s="824"/>
      <c r="AB22" s="831"/>
      <c r="AC22" s="883"/>
      <c r="AD22" s="856" t="s">
        <v>66</v>
      </c>
      <c r="AE22" s="856"/>
      <c r="AF22" s="856"/>
      <c r="AG22" s="856"/>
      <c r="AH22" s="856"/>
      <c r="AI22" s="824"/>
      <c r="AJ22" s="831"/>
      <c r="AK22" s="916"/>
      <c r="AL22" s="856" t="s">
        <v>66</v>
      </c>
      <c r="AM22" s="856"/>
      <c r="AN22" s="856"/>
      <c r="AO22" s="856"/>
      <c r="AP22" s="856"/>
      <c r="AS22" s="933"/>
      <c r="AT22" s="951"/>
      <c r="AU22" s="951"/>
      <c r="AV22" s="951"/>
      <c r="AW22" s="951"/>
      <c r="AX22" s="951"/>
      <c r="AY22" s="951"/>
      <c r="AZ22" s="951"/>
      <c r="BA22" s="951"/>
      <c r="BB22" s="951"/>
      <c r="BC22" s="951"/>
      <c r="BD22" s="951"/>
      <c r="BE22" s="951"/>
      <c r="BF22" s="951"/>
      <c r="BG22" s="951"/>
      <c r="BH22" s="964"/>
    </row>
    <row r="23" spans="2:60" ht="11.25" customHeight="1">
      <c r="G23" s="769"/>
      <c r="H23" s="769"/>
      <c r="I23" s="769"/>
      <c r="J23" s="769"/>
      <c r="K23" s="769"/>
      <c r="L23" s="769"/>
      <c r="M23" s="769"/>
      <c r="N23" s="769"/>
      <c r="O23" s="769"/>
      <c r="P23" s="769"/>
      <c r="Q23" s="769"/>
      <c r="R23" s="769"/>
      <c r="S23" s="769"/>
      <c r="T23" s="769"/>
      <c r="V23" s="849"/>
      <c r="W23" s="858"/>
      <c r="X23" s="858"/>
      <c r="Y23" s="858"/>
      <c r="Z23" s="858"/>
      <c r="AC23" s="716"/>
      <c r="AD23" s="858"/>
      <c r="AE23" s="858"/>
      <c r="AF23" s="858"/>
      <c r="AG23" s="858"/>
      <c r="AH23" s="858"/>
      <c r="AP23" s="712"/>
      <c r="AS23" s="712"/>
      <c r="AT23" s="712"/>
      <c r="AU23" s="712"/>
      <c r="AV23" s="712"/>
      <c r="AW23" s="712"/>
      <c r="AX23" s="712"/>
      <c r="AY23" s="712"/>
      <c r="AZ23" s="712"/>
      <c r="BA23" s="712"/>
      <c r="BB23" s="712"/>
      <c r="BC23" s="712"/>
      <c r="BD23" s="712"/>
      <c r="BE23" s="712"/>
      <c r="BF23" s="712"/>
      <c r="BG23" s="712"/>
      <c r="BH23" s="712"/>
    </row>
    <row r="24" spans="2:60" ht="18" customHeight="1">
      <c r="B24" s="729" t="s">
        <v>2297</v>
      </c>
      <c r="C24" s="746"/>
      <c r="D24" s="746"/>
      <c r="E24" s="746"/>
      <c r="F24" s="758"/>
      <c r="G24" s="767" t="s">
        <v>548</v>
      </c>
      <c r="H24" s="771"/>
      <c r="I24" s="771"/>
      <c r="J24" s="771"/>
      <c r="K24" s="771"/>
      <c r="L24" s="771"/>
      <c r="M24" s="771"/>
      <c r="N24" s="771"/>
      <c r="O24" s="771"/>
      <c r="P24" s="771"/>
      <c r="Q24" s="771"/>
      <c r="R24" s="771"/>
      <c r="S24" s="771"/>
      <c r="T24" s="828"/>
      <c r="U24" s="832"/>
      <c r="V24" s="847" t="str">
        <f>IFERROR(IF(OR(B9="処遇加算Ⅰ",B9="処遇加算Ⅱ"),"✓",""),"")</f>
        <v/>
      </c>
      <c r="W24" s="859" t="s">
        <v>2323</v>
      </c>
      <c r="X24" s="863"/>
      <c r="Y24" s="863"/>
      <c r="Z24" s="871"/>
      <c r="AA24" s="824" t="s">
        <v>44</v>
      </c>
      <c r="AB24" s="831"/>
      <c r="AC24" s="883"/>
      <c r="AD24" s="891" t="s">
        <v>65</v>
      </c>
      <c r="AE24" s="891"/>
      <c r="AF24" s="891"/>
      <c r="AG24" s="891"/>
      <c r="AH24" s="891"/>
      <c r="AI24" s="824" t="s">
        <v>44</v>
      </c>
      <c r="AJ24" s="831"/>
      <c r="AK24" s="883"/>
      <c r="AL24" s="891" t="s">
        <v>65</v>
      </c>
      <c r="AM24" s="891"/>
      <c r="AN24" s="891"/>
      <c r="AO24" s="891"/>
      <c r="AP24" s="891"/>
      <c r="AS24" s="93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9"/>
      <c r="AU24" s="949"/>
      <c r="AV24" s="949"/>
      <c r="AW24" s="949"/>
      <c r="AX24" s="949"/>
      <c r="AY24" s="949"/>
      <c r="AZ24" s="949"/>
      <c r="BA24" s="949"/>
      <c r="BB24" s="949"/>
      <c r="BC24" s="949"/>
      <c r="BD24" s="949"/>
      <c r="BE24" s="949"/>
      <c r="BF24" s="949"/>
      <c r="BG24" s="949"/>
      <c r="BH24" s="962"/>
    </row>
    <row r="25" spans="2:60" ht="21" customHeight="1">
      <c r="B25" s="731"/>
      <c r="C25" s="748"/>
      <c r="D25" s="748"/>
      <c r="E25" s="748"/>
      <c r="F25" s="760"/>
      <c r="G25" s="770"/>
      <c r="H25" s="743"/>
      <c r="I25" s="743"/>
      <c r="J25" s="743"/>
      <c r="K25" s="743"/>
      <c r="L25" s="743"/>
      <c r="M25" s="743"/>
      <c r="N25" s="743"/>
      <c r="O25" s="743"/>
      <c r="P25" s="743"/>
      <c r="Q25" s="743"/>
      <c r="R25" s="743"/>
      <c r="S25" s="743"/>
      <c r="T25" s="830"/>
      <c r="U25" s="832"/>
      <c r="V25" s="847" t="str">
        <f>IFERROR(IF(B9="処遇加算Ⅲ","✓",""),"")</f>
        <v/>
      </c>
      <c r="W25" s="859" t="s">
        <v>96</v>
      </c>
      <c r="X25" s="863"/>
      <c r="Y25" s="863"/>
      <c r="Z25" s="871"/>
      <c r="AA25" s="824"/>
      <c r="AB25" s="831"/>
      <c r="AC25" s="883"/>
      <c r="AD25" s="892" t="s">
        <v>75</v>
      </c>
      <c r="AE25" s="892"/>
      <c r="AF25" s="892"/>
      <c r="AG25" s="892"/>
      <c r="AH25" s="892"/>
      <c r="AI25" s="824"/>
      <c r="AJ25" s="831"/>
      <c r="AK25" s="916"/>
      <c r="AL25" s="892" t="s">
        <v>75</v>
      </c>
      <c r="AM25" s="892"/>
      <c r="AN25" s="892"/>
      <c r="AO25" s="892"/>
      <c r="AP25" s="892"/>
      <c r="AS25" s="932"/>
      <c r="AT25" s="950"/>
      <c r="AU25" s="950"/>
      <c r="AV25" s="950"/>
      <c r="AW25" s="950"/>
      <c r="AX25" s="950"/>
      <c r="AY25" s="950"/>
      <c r="AZ25" s="950"/>
      <c r="BA25" s="950"/>
      <c r="BB25" s="950"/>
      <c r="BC25" s="950"/>
      <c r="BD25" s="950"/>
      <c r="BE25" s="950"/>
      <c r="BF25" s="950"/>
      <c r="BG25" s="950"/>
      <c r="BH25" s="963"/>
    </row>
    <row r="26" spans="2:60" ht="18" customHeight="1">
      <c r="B26" s="730"/>
      <c r="C26" s="747"/>
      <c r="D26" s="747"/>
      <c r="E26" s="747"/>
      <c r="F26" s="759"/>
      <c r="G26" s="768"/>
      <c r="H26" s="772"/>
      <c r="I26" s="772"/>
      <c r="J26" s="772"/>
      <c r="K26" s="772"/>
      <c r="L26" s="772"/>
      <c r="M26" s="772"/>
      <c r="N26" s="772"/>
      <c r="O26" s="772"/>
      <c r="P26" s="772"/>
      <c r="Q26" s="772"/>
      <c r="R26" s="772"/>
      <c r="S26" s="772"/>
      <c r="T26" s="829"/>
      <c r="U26" s="825"/>
      <c r="V26" s="847" t="str">
        <f>IFERROR(IF(B9="処遇加算なし","✓",""),"")</f>
        <v/>
      </c>
      <c r="W26" s="859" t="s">
        <v>68</v>
      </c>
      <c r="X26" s="863"/>
      <c r="Y26" s="863"/>
      <c r="Z26" s="871"/>
      <c r="AA26" s="824"/>
      <c r="AB26" s="831"/>
      <c r="AC26" s="883"/>
      <c r="AD26" s="891" t="s">
        <v>66</v>
      </c>
      <c r="AE26" s="891"/>
      <c r="AF26" s="891"/>
      <c r="AG26" s="891"/>
      <c r="AH26" s="891"/>
      <c r="AI26" s="824"/>
      <c r="AJ26" s="831"/>
      <c r="AK26" s="916"/>
      <c r="AL26" s="891" t="s">
        <v>66</v>
      </c>
      <c r="AM26" s="891"/>
      <c r="AN26" s="891"/>
      <c r="AO26" s="891"/>
      <c r="AP26" s="891"/>
      <c r="AS26" s="933"/>
      <c r="AT26" s="951"/>
      <c r="AU26" s="951"/>
      <c r="AV26" s="951"/>
      <c r="AW26" s="951"/>
      <c r="AX26" s="951"/>
      <c r="AY26" s="951"/>
      <c r="AZ26" s="951"/>
      <c r="BA26" s="951"/>
      <c r="BB26" s="951"/>
      <c r="BC26" s="951"/>
      <c r="BD26" s="951"/>
      <c r="BE26" s="951"/>
      <c r="BF26" s="951"/>
      <c r="BG26" s="951"/>
      <c r="BH26" s="964"/>
    </row>
    <row r="27" spans="2:60" ht="11.25" customHeight="1">
      <c r="V27" s="849"/>
      <c r="W27" s="858"/>
      <c r="X27" s="858"/>
      <c r="Y27" s="858"/>
      <c r="Z27" s="858"/>
      <c r="AC27" s="716"/>
      <c r="AD27" s="893"/>
      <c r="AE27" s="893"/>
      <c r="AF27" s="893"/>
      <c r="AG27" s="893"/>
      <c r="AH27" s="893"/>
      <c r="AK27" s="716"/>
      <c r="AL27" s="893"/>
      <c r="AM27" s="893"/>
      <c r="AN27" s="893"/>
      <c r="AO27" s="893"/>
      <c r="AP27" s="893"/>
      <c r="AS27" s="934"/>
      <c r="AT27" s="934"/>
      <c r="AU27" s="934"/>
      <c r="AV27" s="934"/>
      <c r="AW27" s="934"/>
      <c r="AX27" s="934"/>
      <c r="AY27" s="934"/>
      <c r="AZ27" s="934"/>
      <c r="BA27" s="934"/>
      <c r="BB27" s="934"/>
      <c r="BC27" s="934"/>
      <c r="BD27" s="934"/>
      <c r="BE27" s="934"/>
      <c r="BF27" s="934"/>
      <c r="BG27" s="934"/>
      <c r="BH27" s="934"/>
    </row>
    <row r="28" spans="2:60" ht="18" customHeight="1">
      <c r="B28" s="729" t="s">
        <v>2029</v>
      </c>
      <c r="C28" s="746"/>
      <c r="D28" s="746"/>
      <c r="E28" s="746"/>
      <c r="F28" s="758"/>
      <c r="G28" s="771" t="s">
        <v>2296</v>
      </c>
      <c r="H28" s="771"/>
      <c r="I28" s="771"/>
      <c r="J28" s="771"/>
      <c r="K28" s="771"/>
      <c r="L28" s="771"/>
      <c r="M28" s="771"/>
      <c r="N28" s="771"/>
      <c r="O28" s="771"/>
      <c r="P28" s="771"/>
      <c r="Q28" s="771"/>
      <c r="R28" s="771"/>
      <c r="S28" s="771"/>
      <c r="T28" s="828"/>
      <c r="U28" s="832"/>
      <c r="V28" s="847" t="str">
        <f>IFERROR(IF(OR(B9="処遇加算Ⅰ",B9="処遇加算Ⅱ"),"✓",""),"")</f>
        <v/>
      </c>
      <c r="W28" s="859" t="s">
        <v>2323</v>
      </c>
      <c r="X28" s="863"/>
      <c r="Y28" s="863"/>
      <c r="Z28" s="871"/>
      <c r="AA28" s="824" t="s">
        <v>44</v>
      </c>
      <c r="AB28" s="831"/>
      <c r="AC28" s="883"/>
      <c r="AD28" s="891" t="s">
        <v>65</v>
      </c>
      <c r="AE28" s="891"/>
      <c r="AF28" s="891"/>
      <c r="AG28" s="891"/>
      <c r="AH28" s="891"/>
      <c r="AI28" s="824" t="s">
        <v>44</v>
      </c>
      <c r="AJ28" s="831"/>
      <c r="AK28" s="883"/>
      <c r="AL28" s="891" t="s">
        <v>65</v>
      </c>
      <c r="AM28" s="891"/>
      <c r="AN28" s="891"/>
      <c r="AO28" s="891"/>
      <c r="AP28" s="891"/>
      <c r="AS28" s="93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9"/>
      <c r="AU28" s="949"/>
      <c r="AV28" s="949"/>
      <c r="AW28" s="949"/>
      <c r="AX28" s="949"/>
      <c r="AY28" s="949"/>
      <c r="AZ28" s="949"/>
      <c r="BA28" s="949"/>
      <c r="BB28" s="949"/>
      <c r="BC28" s="949"/>
      <c r="BD28" s="949"/>
      <c r="BE28" s="949"/>
      <c r="BF28" s="949"/>
      <c r="BG28" s="949"/>
      <c r="BH28" s="962"/>
    </row>
    <row r="29" spans="2:60" ht="21" customHeight="1">
      <c r="B29" s="731"/>
      <c r="C29" s="748"/>
      <c r="D29" s="748"/>
      <c r="E29" s="748"/>
      <c r="F29" s="760"/>
      <c r="G29" s="743"/>
      <c r="H29" s="743"/>
      <c r="I29" s="743"/>
      <c r="J29" s="743"/>
      <c r="K29" s="743"/>
      <c r="L29" s="743"/>
      <c r="M29" s="743"/>
      <c r="N29" s="743"/>
      <c r="O29" s="743"/>
      <c r="P29" s="743"/>
      <c r="Q29" s="743"/>
      <c r="R29" s="743"/>
      <c r="S29" s="743"/>
      <c r="T29" s="830"/>
      <c r="U29" s="832"/>
      <c r="V29" s="847" t="str">
        <f>IFERROR(IF(B9="処遇加算Ⅲ","✓",""),"")</f>
        <v/>
      </c>
      <c r="W29" s="859" t="s">
        <v>96</v>
      </c>
      <c r="X29" s="863"/>
      <c r="Y29" s="863"/>
      <c r="Z29" s="871"/>
      <c r="AA29" s="824"/>
      <c r="AB29" s="831"/>
      <c r="AC29" s="883"/>
      <c r="AD29" s="892" t="s">
        <v>75</v>
      </c>
      <c r="AE29" s="892"/>
      <c r="AF29" s="892"/>
      <c r="AG29" s="892"/>
      <c r="AH29" s="892"/>
      <c r="AI29" s="824"/>
      <c r="AJ29" s="831"/>
      <c r="AK29" s="916"/>
      <c r="AL29" s="892" t="s">
        <v>75</v>
      </c>
      <c r="AM29" s="892"/>
      <c r="AN29" s="892"/>
      <c r="AO29" s="892"/>
      <c r="AP29" s="892"/>
      <c r="AS29" s="932"/>
      <c r="AT29" s="950"/>
      <c r="AU29" s="950"/>
      <c r="AV29" s="950"/>
      <c r="AW29" s="950"/>
      <c r="AX29" s="950"/>
      <c r="AY29" s="950"/>
      <c r="AZ29" s="950"/>
      <c r="BA29" s="950"/>
      <c r="BB29" s="950"/>
      <c r="BC29" s="950"/>
      <c r="BD29" s="950"/>
      <c r="BE29" s="950"/>
      <c r="BF29" s="950"/>
      <c r="BG29" s="950"/>
      <c r="BH29" s="963"/>
    </row>
    <row r="30" spans="2:60" ht="18" customHeight="1">
      <c r="B30" s="730"/>
      <c r="C30" s="747"/>
      <c r="D30" s="747"/>
      <c r="E30" s="747"/>
      <c r="F30" s="759"/>
      <c r="G30" s="772"/>
      <c r="H30" s="772"/>
      <c r="I30" s="772"/>
      <c r="J30" s="772"/>
      <c r="K30" s="772"/>
      <c r="L30" s="772"/>
      <c r="M30" s="772"/>
      <c r="N30" s="772"/>
      <c r="O30" s="772"/>
      <c r="P30" s="772"/>
      <c r="Q30" s="772"/>
      <c r="R30" s="772"/>
      <c r="S30" s="772"/>
      <c r="T30" s="829"/>
      <c r="U30" s="825"/>
      <c r="V30" s="847" t="str">
        <f>IFERROR(IF(B9="処遇加算なし","✓",""),"")</f>
        <v/>
      </c>
      <c r="W30" s="859" t="s">
        <v>68</v>
      </c>
      <c r="X30" s="863"/>
      <c r="Y30" s="863"/>
      <c r="Z30" s="871"/>
      <c r="AA30" s="824"/>
      <c r="AB30" s="831"/>
      <c r="AC30" s="883"/>
      <c r="AD30" s="891" t="s">
        <v>66</v>
      </c>
      <c r="AE30" s="891"/>
      <c r="AF30" s="891"/>
      <c r="AG30" s="891"/>
      <c r="AH30" s="891"/>
      <c r="AI30" s="824"/>
      <c r="AJ30" s="831"/>
      <c r="AK30" s="916"/>
      <c r="AL30" s="891" t="s">
        <v>66</v>
      </c>
      <c r="AM30" s="891"/>
      <c r="AN30" s="891"/>
      <c r="AO30" s="891"/>
      <c r="AP30" s="891"/>
      <c r="AS30" s="933"/>
      <c r="AT30" s="951"/>
      <c r="AU30" s="951"/>
      <c r="AV30" s="951"/>
      <c r="AW30" s="951"/>
      <c r="AX30" s="951"/>
      <c r="AY30" s="951"/>
      <c r="AZ30" s="951"/>
      <c r="BA30" s="951"/>
      <c r="BB30" s="951"/>
      <c r="BC30" s="951"/>
      <c r="BD30" s="951"/>
      <c r="BE30" s="951"/>
      <c r="BF30" s="951"/>
      <c r="BG30" s="951"/>
      <c r="BH30" s="964"/>
    </row>
    <row r="31" spans="2:60" ht="11.25" customHeight="1">
      <c r="V31" s="849"/>
      <c r="W31" s="858"/>
      <c r="X31" s="858"/>
      <c r="Y31" s="858"/>
      <c r="Z31" s="858"/>
      <c r="AC31" s="716"/>
      <c r="AD31" s="893"/>
      <c r="AE31" s="893"/>
      <c r="AF31" s="893"/>
      <c r="AG31" s="893"/>
      <c r="AH31" s="893"/>
      <c r="AK31" s="716"/>
      <c r="AL31" s="893"/>
      <c r="AM31" s="893"/>
      <c r="AN31" s="893"/>
      <c r="AO31" s="893"/>
      <c r="AP31" s="893"/>
      <c r="AS31" s="934"/>
      <c r="AT31" s="934"/>
      <c r="AU31" s="934"/>
      <c r="AV31" s="934"/>
      <c r="AW31" s="934"/>
      <c r="AX31" s="934"/>
      <c r="AY31" s="934"/>
      <c r="AZ31" s="934"/>
      <c r="BA31" s="934"/>
      <c r="BB31" s="934"/>
      <c r="BC31" s="934"/>
      <c r="BD31" s="934"/>
      <c r="BE31" s="934"/>
      <c r="BF31" s="934"/>
      <c r="BG31" s="934"/>
      <c r="BH31" s="934"/>
    </row>
    <row r="32" spans="2:60" ht="15" customHeight="1">
      <c r="B32" s="732" t="s">
        <v>2298</v>
      </c>
      <c r="C32" s="732"/>
      <c r="D32" s="732"/>
      <c r="E32" s="732"/>
      <c r="F32" s="732"/>
      <c r="G32" s="773" t="s">
        <v>2179</v>
      </c>
      <c r="H32" s="773"/>
      <c r="I32" s="773"/>
      <c r="J32" s="773"/>
      <c r="K32" s="773"/>
      <c r="L32" s="773"/>
      <c r="M32" s="773"/>
      <c r="N32" s="773"/>
      <c r="O32" s="773"/>
      <c r="P32" s="773"/>
      <c r="Q32" s="773"/>
      <c r="R32" s="773"/>
      <c r="S32" s="773"/>
      <c r="T32" s="773"/>
      <c r="U32" s="832"/>
      <c r="V32" s="847" t="str">
        <f>IFERROR(IF(B9="処遇加算Ⅰ","✓",""),"")</f>
        <v/>
      </c>
      <c r="W32" s="857" t="s">
        <v>65</v>
      </c>
      <c r="X32" s="864"/>
      <c r="Y32" s="864"/>
      <c r="Z32" s="870"/>
      <c r="AA32" s="826" t="s">
        <v>44</v>
      </c>
      <c r="AB32" s="831"/>
      <c r="AC32" s="883"/>
      <c r="AD32" s="891" t="s">
        <v>65</v>
      </c>
      <c r="AE32" s="891"/>
      <c r="AF32" s="891"/>
      <c r="AG32" s="891"/>
      <c r="AH32" s="891"/>
      <c r="AI32" s="826" t="s">
        <v>44</v>
      </c>
      <c r="AJ32" s="831"/>
      <c r="AK32" s="883"/>
      <c r="AL32" s="891" t="s">
        <v>65</v>
      </c>
      <c r="AM32" s="891"/>
      <c r="AN32" s="891"/>
      <c r="AO32" s="891"/>
      <c r="AP32" s="891"/>
      <c r="AS32" s="93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9"/>
      <c r="AU32" s="949"/>
      <c r="AV32" s="949"/>
      <c r="AW32" s="949"/>
      <c r="AX32" s="949"/>
      <c r="AY32" s="949"/>
      <c r="AZ32" s="949"/>
      <c r="BA32" s="949"/>
      <c r="BB32" s="949"/>
      <c r="BC32" s="949"/>
      <c r="BD32" s="949"/>
      <c r="BE32" s="949"/>
      <c r="BF32" s="949"/>
      <c r="BG32" s="949"/>
      <c r="BH32" s="962"/>
    </row>
    <row r="33" spans="2:82" ht="21" customHeight="1">
      <c r="B33" s="732"/>
      <c r="C33" s="732"/>
      <c r="D33" s="732"/>
      <c r="E33" s="732"/>
      <c r="F33" s="732"/>
      <c r="G33" s="773"/>
      <c r="H33" s="773"/>
      <c r="I33" s="773"/>
      <c r="J33" s="773"/>
      <c r="K33" s="773"/>
      <c r="L33" s="773"/>
      <c r="M33" s="773"/>
      <c r="N33" s="773"/>
      <c r="O33" s="773"/>
      <c r="P33" s="773"/>
      <c r="Q33" s="773"/>
      <c r="R33" s="773"/>
      <c r="S33" s="773"/>
      <c r="T33" s="773"/>
      <c r="U33" s="832"/>
      <c r="V33" s="847" t="str">
        <f>IFERROR(IF(AND(B9&lt;&gt;"",B9&lt;&gt;"処遇加算Ⅰ"),"✓",""),"")</f>
        <v/>
      </c>
      <c r="W33" s="857" t="s">
        <v>66</v>
      </c>
      <c r="X33" s="864"/>
      <c r="Y33" s="864"/>
      <c r="Z33" s="870"/>
      <c r="AA33" s="826"/>
      <c r="AB33" s="831"/>
      <c r="AC33" s="883"/>
      <c r="AD33" s="894" t="s">
        <v>75</v>
      </c>
      <c r="AE33" s="894"/>
      <c r="AF33" s="894"/>
      <c r="AG33" s="894"/>
      <c r="AH33" s="894"/>
      <c r="AI33" s="826"/>
      <c r="AJ33" s="831"/>
      <c r="AK33" s="917"/>
      <c r="AL33" s="892" t="s">
        <v>75</v>
      </c>
      <c r="AM33" s="892"/>
      <c r="AN33" s="892"/>
      <c r="AO33" s="892"/>
      <c r="AP33" s="892"/>
      <c r="AS33" s="932"/>
      <c r="AT33" s="950"/>
      <c r="AU33" s="950"/>
      <c r="AV33" s="950"/>
      <c r="AW33" s="950"/>
      <c r="AX33" s="950"/>
      <c r="AY33" s="950"/>
      <c r="AZ33" s="950"/>
      <c r="BA33" s="950"/>
      <c r="BB33" s="950"/>
      <c r="BC33" s="950"/>
      <c r="BD33" s="950"/>
      <c r="BE33" s="950"/>
      <c r="BF33" s="950"/>
      <c r="BG33" s="950"/>
      <c r="BH33" s="963"/>
    </row>
    <row r="34" spans="2:82" ht="15" customHeight="1">
      <c r="B34" s="732"/>
      <c r="C34" s="732"/>
      <c r="D34" s="732"/>
      <c r="E34" s="732"/>
      <c r="F34" s="732"/>
      <c r="G34" s="773"/>
      <c r="H34" s="773"/>
      <c r="I34" s="773"/>
      <c r="J34" s="773"/>
      <c r="K34" s="773"/>
      <c r="L34" s="773"/>
      <c r="M34" s="773"/>
      <c r="N34" s="773"/>
      <c r="O34" s="773"/>
      <c r="P34" s="773"/>
      <c r="Q34" s="773"/>
      <c r="R34" s="773"/>
      <c r="S34" s="773"/>
      <c r="T34" s="773"/>
      <c r="U34" s="825"/>
      <c r="V34" s="849"/>
      <c r="W34" s="858"/>
      <c r="X34" s="858"/>
      <c r="Y34" s="858"/>
      <c r="Z34" s="858"/>
      <c r="AA34" s="826"/>
      <c r="AB34" s="831"/>
      <c r="AC34" s="883"/>
      <c r="AD34" s="856" t="s">
        <v>66</v>
      </c>
      <c r="AE34" s="856"/>
      <c r="AF34" s="856"/>
      <c r="AG34" s="856"/>
      <c r="AH34" s="856"/>
      <c r="AI34" s="826"/>
      <c r="AJ34" s="831"/>
      <c r="AK34" s="883"/>
      <c r="AL34" s="856" t="s">
        <v>66</v>
      </c>
      <c r="AM34" s="856"/>
      <c r="AN34" s="856"/>
      <c r="AO34" s="856"/>
      <c r="AP34" s="856"/>
      <c r="AS34" s="933"/>
      <c r="AT34" s="951"/>
      <c r="AU34" s="951"/>
      <c r="AV34" s="951"/>
      <c r="AW34" s="951"/>
      <c r="AX34" s="951"/>
      <c r="AY34" s="951"/>
      <c r="AZ34" s="951"/>
      <c r="BA34" s="951"/>
      <c r="BB34" s="951"/>
      <c r="BC34" s="951"/>
      <c r="BD34" s="951"/>
      <c r="BE34" s="951"/>
      <c r="BF34" s="951"/>
      <c r="BG34" s="951"/>
      <c r="BH34" s="964"/>
    </row>
    <row r="35" spans="2:82" ht="11.25" customHeight="1">
      <c r="B35" s="733"/>
      <c r="C35" s="733"/>
      <c r="D35" s="733"/>
      <c r="E35" s="733"/>
      <c r="F35" s="733"/>
      <c r="G35" s="774"/>
      <c r="H35" s="774"/>
      <c r="I35" s="774"/>
      <c r="J35" s="774"/>
      <c r="K35" s="774"/>
      <c r="L35" s="774"/>
      <c r="M35" s="774"/>
      <c r="N35" s="774"/>
      <c r="O35" s="774"/>
      <c r="P35" s="774"/>
      <c r="Q35" s="774"/>
      <c r="R35" s="774"/>
      <c r="S35" s="774"/>
      <c r="T35" s="774"/>
      <c r="V35" s="849"/>
      <c r="W35" s="858"/>
      <c r="X35" s="858"/>
      <c r="Y35" s="858"/>
      <c r="Z35" s="858"/>
      <c r="AC35" s="716"/>
      <c r="AD35" s="858"/>
      <c r="AE35" s="858"/>
      <c r="AF35" s="858"/>
      <c r="AG35" s="858"/>
      <c r="AH35" s="858"/>
      <c r="AK35" s="716"/>
      <c r="AL35" s="858"/>
      <c r="AM35" s="858"/>
      <c r="AN35" s="858"/>
      <c r="AO35" s="858"/>
      <c r="AP35" s="858"/>
      <c r="AS35" s="934"/>
      <c r="AT35" s="934"/>
      <c r="AU35" s="934"/>
      <c r="AV35" s="934"/>
      <c r="AW35" s="934"/>
      <c r="AX35" s="934"/>
      <c r="AY35" s="934"/>
      <c r="AZ35" s="934"/>
      <c r="BA35" s="934"/>
      <c r="BB35" s="934"/>
      <c r="BC35" s="934"/>
      <c r="BD35" s="934"/>
      <c r="BE35" s="934"/>
      <c r="BF35" s="934"/>
      <c r="BG35" s="934"/>
      <c r="BH35" s="934"/>
    </row>
    <row r="36" spans="2:82" ht="17.149999999999999" customHeight="1">
      <c r="B36" s="732" t="s">
        <v>788</v>
      </c>
      <c r="C36" s="732"/>
      <c r="D36" s="732"/>
      <c r="E36" s="732"/>
      <c r="F36" s="732"/>
      <c r="G36" s="775" t="s">
        <v>2326</v>
      </c>
      <c r="H36" s="775"/>
      <c r="I36" s="775"/>
      <c r="J36" s="775"/>
      <c r="K36" s="775"/>
      <c r="L36" s="775"/>
      <c r="M36" s="775"/>
      <c r="N36" s="775"/>
      <c r="O36" s="775"/>
      <c r="P36" s="775"/>
      <c r="Q36" s="775"/>
      <c r="R36" s="775"/>
      <c r="S36" s="775"/>
      <c r="T36" s="775"/>
      <c r="U36" s="832"/>
      <c r="V36" s="847" t="str">
        <f>IFERROR(IF(OR(G9="特定加算Ⅰ",G9="特定加算Ⅱ"),"✓",""),"")</f>
        <v/>
      </c>
      <c r="W36" s="857" t="s">
        <v>65</v>
      </c>
      <c r="X36" s="864"/>
      <c r="Y36" s="864"/>
      <c r="Z36" s="870"/>
      <c r="AA36" s="824" t="s">
        <v>44</v>
      </c>
      <c r="AB36" s="831"/>
      <c r="AC36" s="883"/>
      <c r="AD36" s="856" t="s">
        <v>65</v>
      </c>
      <c r="AE36" s="856"/>
      <c r="AF36" s="856"/>
      <c r="AG36" s="856"/>
      <c r="AH36" s="856"/>
      <c r="AI36" s="824" t="s">
        <v>44</v>
      </c>
      <c r="AJ36" s="831"/>
      <c r="AK36" s="883"/>
      <c r="AL36" s="856" t="s">
        <v>65</v>
      </c>
      <c r="AM36" s="856"/>
      <c r="AN36" s="856"/>
      <c r="AO36" s="856"/>
      <c r="AP36" s="856"/>
      <c r="AS36" s="93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9"/>
      <c r="AU36" s="949"/>
      <c r="AV36" s="949"/>
      <c r="AW36" s="949"/>
      <c r="AX36" s="949"/>
      <c r="AY36" s="949"/>
      <c r="AZ36" s="949"/>
      <c r="BA36" s="949"/>
      <c r="BB36" s="949"/>
      <c r="BC36" s="949"/>
      <c r="BD36" s="949"/>
      <c r="BE36" s="949"/>
      <c r="BF36" s="949"/>
      <c r="BG36" s="949"/>
      <c r="BH36" s="962"/>
    </row>
    <row r="37" spans="2:82" ht="21" customHeight="1">
      <c r="B37" s="732"/>
      <c r="C37" s="732"/>
      <c r="D37" s="732"/>
      <c r="E37" s="732"/>
      <c r="F37" s="732"/>
      <c r="G37" s="775"/>
      <c r="H37" s="775"/>
      <c r="I37" s="775"/>
      <c r="J37" s="775"/>
      <c r="K37" s="775"/>
      <c r="L37" s="775"/>
      <c r="M37" s="775"/>
      <c r="N37" s="775"/>
      <c r="O37" s="775"/>
      <c r="P37" s="775"/>
      <c r="Q37" s="775"/>
      <c r="R37" s="775"/>
      <c r="S37" s="775"/>
      <c r="T37" s="775"/>
      <c r="U37" s="832"/>
      <c r="V37" s="847" t="str">
        <f>IFERROR(IF(G9="特定加算なし","✓",""),"")</f>
        <v/>
      </c>
      <c r="W37" s="857" t="s">
        <v>66</v>
      </c>
      <c r="X37" s="864"/>
      <c r="Y37" s="864"/>
      <c r="Z37" s="870"/>
      <c r="AA37" s="824"/>
      <c r="AB37" s="831"/>
      <c r="AC37" s="884" t="s">
        <v>2381</v>
      </c>
      <c r="AD37" s="895"/>
      <c r="AE37" s="895"/>
      <c r="AF37" s="895"/>
      <c r="AG37" s="904"/>
      <c r="AH37" s="907"/>
      <c r="AI37" s="824"/>
      <c r="AJ37" s="831"/>
      <c r="AK37" s="884" t="s">
        <v>2381</v>
      </c>
      <c r="AL37" s="895"/>
      <c r="AM37" s="895"/>
      <c r="AN37" s="895"/>
      <c r="AO37" s="904"/>
      <c r="AP37" s="907"/>
      <c r="AS37" s="932"/>
      <c r="AT37" s="950"/>
      <c r="AU37" s="950"/>
      <c r="AV37" s="950"/>
      <c r="AW37" s="950"/>
      <c r="AX37" s="950"/>
      <c r="AY37" s="950"/>
      <c r="AZ37" s="950"/>
      <c r="BA37" s="950"/>
      <c r="BB37" s="950"/>
      <c r="BC37" s="950"/>
      <c r="BD37" s="950"/>
      <c r="BE37" s="950"/>
      <c r="BF37" s="950"/>
      <c r="BG37" s="950"/>
      <c r="BH37" s="963"/>
    </row>
    <row r="38" spans="2:82" ht="17.149999999999999" customHeight="1">
      <c r="B38" s="732"/>
      <c r="C38" s="732"/>
      <c r="D38" s="732"/>
      <c r="E38" s="732"/>
      <c r="F38" s="732"/>
      <c r="G38" s="775"/>
      <c r="H38" s="775"/>
      <c r="I38" s="775"/>
      <c r="J38" s="775"/>
      <c r="K38" s="775"/>
      <c r="L38" s="775"/>
      <c r="M38" s="775"/>
      <c r="N38" s="775"/>
      <c r="O38" s="775"/>
      <c r="P38" s="775"/>
      <c r="Q38" s="775"/>
      <c r="R38" s="775"/>
      <c r="S38" s="775"/>
      <c r="T38" s="775"/>
      <c r="U38" s="832"/>
      <c r="Z38" s="872"/>
      <c r="AA38" s="826"/>
      <c r="AB38" s="831"/>
      <c r="AC38" s="883"/>
      <c r="AD38" s="856" t="s">
        <v>66</v>
      </c>
      <c r="AE38" s="856"/>
      <c r="AF38" s="856"/>
      <c r="AG38" s="856"/>
      <c r="AH38" s="856"/>
      <c r="AI38" s="824"/>
      <c r="AJ38" s="831"/>
      <c r="AK38" s="883"/>
      <c r="AL38" s="856" t="s">
        <v>66</v>
      </c>
      <c r="AM38" s="856"/>
      <c r="AN38" s="856"/>
      <c r="AO38" s="856"/>
      <c r="AP38" s="856"/>
      <c r="AS38" s="933"/>
      <c r="AT38" s="951"/>
      <c r="AU38" s="951"/>
      <c r="AV38" s="951"/>
      <c r="AW38" s="951"/>
      <c r="AX38" s="951"/>
      <c r="AY38" s="951"/>
      <c r="AZ38" s="951"/>
      <c r="BA38" s="951"/>
      <c r="BB38" s="951"/>
      <c r="BC38" s="951"/>
      <c r="BD38" s="951"/>
      <c r="BE38" s="951"/>
      <c r="BF38" s="951"/>
      <c r="BG38" s="951"/>
      <c r="BH38" s="964"/>
    </row>
    <row r="39" spans="2:82" ht="11.25" customHeight="1">
      <c r="B39" s="733"/>
      <c r="C39" s="733"/>
      <c r="D39" s="733"/>
      <c r="E39" s="733"/>
      <c r="F39" s="733"/>
      <c r="G39" s="774"/>
      <c r="H39" s="774"/>
      <c r="I39" s="774"/>
      <c r="J39" s="774"/>
      <c r="K39" s="774"/>
      <c r="L39" s="774"/>
      <c r="M39" s="774"/>
      <c r="N39" s="774"/>
      <c r="O39" s="774"/>
      <c r="P39" s="774"/>
      <c r="Q39" s="774"/>
      <c r="R39" s="774"/>
      <c r="S39" s="774"/>
      <c r="T39" s="774"/>
      <c r="V39" s="849"/>
      <c r="W39" s="858"/>
      <c r="X39" s="858"/>
      <c r="Y39" s="858"/>
      <c r="Z39" s="858"/>
      <c r="AC39" s="716"/>
      <c r="AD39" s="858"/>
      <c r="AE39" s="858"/>
      <c r="AF39" s="858"/>
      <c r="AG39" s="858"/>
      <c r="AH39" s="858"/>
      <c r="AK39" s="716"/>
      <c r="AL39" s="858"/>
      <c r="AM39" s="858"/>
      <c r="AN39" s="858"/>
      <c r="AO39" s="858"/>
      <c r="AP39" s="858"/>
      <c r="AS39" s="934"/>
      <c r="AT39" s="934"/>
      <c r="AU39" s="934"/>
      <c r="AV39" s="934"/>
      <c r="AW39" s="934"/>
      <c r="AX39" s="934"/>
      <c r="AY39" s="934"/>
      <c r="AZ39" s="934"/>
      <c r="BA39" s="934"/>
      <c r="BB39" s="934"/>
      <c r="BC39" s="934"/>
      <c r="BD39" s="934"/>
      <c r="BE39" s="934"/>
      <c r="BF39" s="934"/>
      <c r="BG39" s="934"/>
      <c r="BH39" s="934"/>
    </row>
    <row r="40" spans="2:82" ht="17.149999999999999" customHeight="1">
      <c r="B40" s="732" t="s">
        <v>2299</v>
      </c>
      <c r="C40" s="732"/>
      <c r="D40" s="732"/>
      <c r="E40" s="732"/>
      <c r="F40" s="732"/>
      <c r="G40" s="773" t="str">
        <f>IFERROR(VLOOKUP(Y5,'【参考】数式用'!AS5:AT27,2,0),"")</f>
        <v/>
      </c>
      <c r="H40" s="773"/>
      <c r="I40" s="773"/>
      <c r="J40" s="773"/>
      <c r="K40" s="773"/>
      <c r="L40" s="773"/>
      <c r="M40" s="773"/>
      <c r="N40" s="773"/>
      <c r="O40" s="773"/>
      <c r="P40" s="773"/>
      <c r="Q40" s="773"/>
      <c r="R40" s="773"/>
      <c r="S40" s="773"/>
      <c r="T40" s="773"/>
      <c r="U40" s="825"/>
      <c r="V40" s="847" t="str">
        <f>IFERROR(IF(G9="特定加算Ⅰ","✓",""),"")</f>
        <v/>
      </c>
      <c r="W40" s="857" t="s">
        <v>65</v>
      </c>
      <c r="X40" s="864"/>
      <c r="Y40" s="864"/>
      <c r="Z40" s="870"/>
      <c r="AA40" s="824" t="s">
        <v>44</v>
      </c>
      <c r="AB40" s="831"/>
      <c r="AC40" s="883"/>
      <c r="AD40" s="856" t="s">
        <v>65</v>
      </c>
      <c r="AE40" s="856"/>
      <c r="AF40" s="856"/>
      <c r="AG40" s="856"/>
      <c r="AH40" s="856"/>
      <c r="AI40" s="824" t="s">
        <v>44</v>
      </c>
      <c r="AJ40" s="831"/>
      <c r="AK40" s="883"/>
      <c r="AL40" s="856" t="s">
        <v>65</v>
      </c>
      <c r="AM40" s="856"/>
      <c r="AN40" s="856"/>
      <c r="AO40" s="856"/>
      <c r="AP40" s="856"/>
      <c r="AS40" s="93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9"/>
      <c r="AU40" s="949"/>
      <c r="AV40" s="949"/>
      <c r="AW40" s="949"/>
      <c r="AX40" s="949"/>
      <c r="AY40" s="949"/>
      <c r="AZ40" s="949"/>
      <c r="BA40" s="949"/>
      <c r="BB40" s="949"/>
      <c r="BC40" s="949"/>
      <c r="BD40" s="949"/>
      <c r="BE40" s="949"/>
      <c r="BF40" s="949"/>
      <c r="BG40" s="949"/>
      <c r="BH40" s="962"/>
    </row>
    <row r="41" spans="2:82" ht="22.5" customHeight="1">
      <c r="B41" s="732"/>
      <c r="C41" s="732"/>
      <c r="D41" s="732"/>
      <c r="E41" s="732"/>
      <c r="F41" s="732"/>
      <c r="G41" s="773"/>
      <c r="H41" s="773"/>
      <c r="I41" s="773"/>
      <c r="J41" s="773"/>
      <c r="K41" s="773"/>
      <c r="L41" s="773"/>
      <c r="M41" s="773"/>
      <c r="N41" s="773"/>
      <c r="O41" s="773"/>
      <c r="P41" s="773"/>
      <c r="Q41" s="773"/>
      <c r="R41" s="773"/>
      <c r="S41" s="773"/>
      <c r="T41" s="773"/>
      <c r="U41" s="825"/>
      <c r="V41" s="847" t="str">
        <f>IFERROR(IF(OR(G9="特定加算Ⅱ",G9="特定加算なし"),"✓",""),"")</f>
        <v/>
      </c>
      <c r="W41" s="857" t="s">
        <v>66</v>
      </c>
      <c r="X41" s="864"/>
      <c r="Y41" s="864"/>
      <c r="Z41" s="870"/>
      <c r="AA41" s="824"/>
      <c r="AB41" s="831"/>
      <c r="AC41" s="885" t="s">
        <v>279</v>
      </c>
      <c r="AD41" s="896"/>
      <c r="AE41" s="901"/>
      <c r="AF41" s="901"/>
      <c r="AG41" s="901"/>
      <c r="AH41" s="908"/>
      <c r="AI41" s="824"/>
      <c r="AJ41" s="831"/>
      <c r="AK41" s="885" t="s">
        <v>279</v>
      </c>
      <c r="AL41" s="896"/>
      <c r="AM41" s="901"/>
      <c r="AN41" s="901"/>
      <c r="AO41" s="901"/>
      <c r="AP41" s="908"/>
      <c r="AS41" s="932"/>
      <c r="AT41" s="950"/>
      <c r="AU41" s="950"/>
      <c r="AV41" s="950"/>
      <c r="AW41" s="950"/>
      <c r="AX41" s="950"/>
      <c r="AY41" s="950"/>
      <c r="AZ41" s="950"/>
      <c r="BA41" s="950"/>
      <c r="BB41" s="950"/>
      <c r="BC41" s="950"/>
      <c r="BD41" s="950"/>
      <c r="BE41" s="950"/>
      <c r="BF41" s="950"/>
      <c r="BG41" s="950"/>
      <c r="BH41" s="963"/>
    </row>
    <row r="42" spans="2:82" ht="17.149999999999999" customHeight="1">
      <c r="B42" s="732"/>
      <c r="C42" s="732"/>
      <c r="D42" s="732"/>
      <c r="E42" s="732"/>
      <c r="F42" s="732"/>
      <c r="G42" s="773"/>
      <c r="H42" s="773"/>
      <c r="I42" s="773"/>
      <c r="J42" s="773"/>
      <c r="K42" s="773"/>
      <c r="L42" s="773"/>
      <c r="M42" s="773"/>
      <c r="N42" s="773"/>
      <c r="O42" s="773"/>
      <c r="P42" s="773"/>
      <c r="Q42" s="773"/>
      <c r="R42" s="773"/>
      <c r="S42" s="773"/>
      <c r="T42" s="773"/>
      <c r="U42" s="825"/>
      <c r="V42" s="716"/>
      <c r="W42" s="860"/>
      <c r="X42" s="860"/>
      <c r="Y42" s="860"/>
      <c r="Z42" s="860"/>
      <c r="AA42" s="826"/>
      <c r="AB42" s="826"/>
      <c r="AC42" s="886"/>
      <c r="AD42" s="856" t="s">
        <v>66</v>
      </c>
      <c r="AE42" s="856"/>
      <c r="AF42" s="856"/>
      <c r="AG42" s="856"/>
      <c r="AH42" s="856"/>
      <c r="AI42" s="826"/>
      <c r="AJ42" s="826"/>
      <c r="AK42" s="886"/>
      <c r="AL42" s="856" t="s">
        <v>66</v>
      </c>
      <c r="AM42" s="856"/>
      <c r="AN42" s="856"/>
      <c r="AO42" s="856"/>
      <c r="AP42" s="856"/>
      <c r="AS42" s="933"/>
      <c r="AT42" s="951"/>
      <c r="AU42" s="951"/>
      <c r="AV42" s="951"/>
      <c r="AW42" s="951"/>
      <c r="AX42" s="951"/>
      <c r="AY42" s="951"/>
      <c r="AZ42" s="951"/>
      <c r="BA42" s="951"/>
      <c r="BB42" s="951"/>
      <c r="BC42" s="951"/>
      <c r="BD42" s="951"/>
      <c r="BE42" s="951"/>
      <c r="BF42" s="951"/>
      <c r="BG42" s="951"/>
      <c r="BH42" s="964"/>
    </row>
    <row r="43" spans="2:82" ht="11.25" customHeight="1">
      <c r="B43" s="733"/>
      <c r="C43" s="733"/>
      <c r="D43" s="733"/>
      <c r="E43" s="733"/>
      <c r="F43" s="733"/>
      <c r="G43" s="776"/>
      <c r="H43" s="776"/>
      <c r="I43" s="776"/>
      <c r="J43" s="776"/>
      <c r="K43" s="776"/>
      <c r="L43" s="776"/>
      <c r="M43" s="776"/>
      <c r="N43" s="776"/>
      <c r="O43" s="776"/>
      <c r="P43" s="776"/>
      <c r="Q43" s="776"/>
      <c r="R43" s="776"/>
      <c r="S43" s="776"/>
      <c r="T43" s="776"/>
      <c r="V43" s="849"/>
      <c r="W43" s="858"/>
      <c r="X43" s="858"/>
      <c r="Y43" s="858"/>
      <c r="Z43" s="858"/>
      <c r="AD43" s="858"/>
      <c r="AE43" s="858"/>
      <c r="AF43" s="858"/>
      <c r="AG43" s="858"/>
      <c r="AH43" s="858"/>
      <c r="AL43" s="858"/>
      <c r="AM43" s="858"/>
      <c r="AN43" s="858"/>
      <c r="AO43" s="858"/>
      <c r="AP43" s="858"/>
      <c r="AS43" s="934"/>
      <c r="AT43" s="934"/>
      <c r="AU43" s="934"/>
      <c r="AV43" s="934"/>
      <c r="AW43" s="934"/>
      <c r="AX43" s="934"/>
      <c r="AY43" s="934"/>
      <c r="AZ43" s="934"/>
      <c r="BA43" s="934"/>
      <c r="BB43" s="934"/>
      <c r="BC43" s="934"/>
      <c r="BD43" s="934"/>
      <c r="BE43" s="934"/>
      <c r="BF43" s="934"/>
      <c r="BG43" s="934"/>
      <c r="BH43" s="934"/>
    </row>
    <row r="44" spans="2:82" ht="17.149999999999999" customHeight="1">
      <c r="B44" s="732" t="s">
        <v>2300</v>
      </c>
      <c r="C44" s="732"/>
      <c r="D44" s="732"/>
      <c r="E44" s="732"/>
      <c r="F44" s="732"/>
      <c r="G44" s="773" t="s">
        <v>2261</v>
      </c>
      <c r="H44" s="773"/>
      <c r="I44" s="773"/>
      <c r="J44" s="773"/>
      <c r="K44" s="773"/>
      <c r="L44" s="773"/>
      <c r="M44" s="773"/>
      <c r="N44" s="773"/>
      <c r="O44" s="773"/>
      <c r="P44" s="773"/>
      <c r="Q44" s="773"/>
      <c r="R44" s="773"/>
      <c r="S44" s="773"/>
      <c r="T44" s="773"/>
      <c r="U44" s="832"/>
      <c r="V44" s="847" t="str">
        <f>IFERROR(IF(OR(G9="特定加算Ⅰ",G9="特定加算Ⅱ"),"✓",""),"")</f>
        <v/>
      </c>
      <c r="W44" s="857" t="s">
        <v>65</v>
      </c>
      <c r="X44" s="864"/>
      <c r="Y44" s="864"/>
      <c r="Z44" s="870"/>
      <c r="AA44" s="824" t="s">
        <v>44</v>
      </c>
      <c r="AB44" s="831"/>
      <c r="AC44" s="883"/>
      <c r="AD44" s="856" t="s">
        <v>65</v>
      </c>
      <c r="AE44" s="856"/>
      <c r="AF44" s="856"/>
      <c r="AG44" s="856"/>
      <c r="AH44" s="856"/>
      <c r="AI44" s="824" t="s">
        <v>44</v>
      </c>
      <c r="AJ44" s="831"/>
      <c r="AK44" s="883"/>
      <c r="AL44" s="856" t="s">
        <v>65</v>
      </c>
      <c r="AM44" s="856"/>
      <c r="AN44" s="856"/>
      <c r="AO44" s="856"/>
      <c r="AP44" s="856"/>
      <c r="AS44" s="931" t="str">
        <f>IFERROR(IF(AS63="○","！R5年度に満たしていた要件を満たさない計画になっている。",IF(OR(AH63=2,AP63=2),VLOOKUP(AS1,'【参考】数式用2'!E6:S23,15,FALSE),"")),"")</f>
        <v/>
      </c>
      <c r="AT44" s="949"/>
      <c r="AU44" s="949"/>
      <c r="AV44" s="949"/>
      <c r="AW44" s="949"/>
      <c r="AX44" s="949"/>
      <c r="AY44" s="949"/>
      <c r="AZ44" s="949"/>
      <c r="BA44" s="949"/>
      <c r="BB44" s="949"/>
      <c r="BC44" s="949"/>
      <c r="BD44" s="949"/>
      <c r="BE44" s="949"/>
      <c r="BF44" s="949"/>
      <c r="BG44" s="949"/>
      <c r="BH44" s="962"/>
    </row>
    <row r="45" spans="2:82" ht="17.149999999999999" customHeight="1">
      <c r="B45" s="732"/>
      <c r="C45" s="732"/>
      <c r="D45" s="732"/>
      <c r="E45" s="732"/>
      <c r="F45" s="732"/>
      <c r="G45" s="773"/>
      <c r="H45" s="773"/>
      <c r="I45" s="773"/>
      <c r="J45" s="773"/>
      <c r="K45" s="773"/>
      <c r="L45" s="773"/>
      <c r="M45" s="773"/>
      <c r="N45" s="773"/>
      <c r="O45" s="773"/>
      <c r="P45" s="773"/>
      <c r="Q45" s="773"/>
      <c r="R45" s="773"/>
      <c r="S45" s="773"/>
      <c r="T45" s="773"/>
      <c r="U45" s="832"/>
      <c r="V45" s="847" t="str">
        <f>IFERROR(IF(G9="特定加算なし","✓",""),"")</f>
        <v/>
      </c>
      <c r="W45" s="857" t="s">
        <v>66</v>
      </c>
      <c r="X45" s="864"/>
      <c r="Y45" s="864"/>
      <c r="Z45" s="870"/>
      <c r="AA45" s="824"/>
      <c r="AB45" s="831"/>
      <c r="AC45" s="883"/>
      <c r="AD45" s="856" t="s">
        <v>66</v>
      </c>
      <c r="AE45" s="856"/>
      <c r="AF45" s="856"/>
      <c r="AG45" s="856"/>
      <c r="AH45" s="856"/>
      <c r="AI45" s="824"/>
      <c r="AJ45" s="831"/>
      <c r="AK45" s="883"/>
      <c r="AL45" s="856" t="s">
        <v>66</v>
      </c>
      <c r="AM45" s="856"/>
      <c r="AN45" s="856"/>
      <c r="AO45" s="856"/>
      <c r="AP45" s="856"/>
      <c r="AS45" s="933"/>
      <c r="AT45" s="951"/>
      <c r="AU45" s="951"/>
      <c r="AV45" s="951"/>
      <c r="AW45" s="951"/>
      <c r="AX45" s="951"/>
      <c r="AY45" s="951"/>
      <c r="AZ45" s="951"/>
      <c r="BA45" s="951"/>
      <c r="BB45" s="951"/>
      <c r="BC45" s="951"/>
      <c r="BD45" s="951"/>
      <c r="BE45" s="951"/>
      <c r="BF45" s="951"/>
      <c r="BG45" s="951"/>
      <c r="BH45" s="964"/>
      <c r="BO45" s="966"/>
    </row>
    <row r="46" spans="2:82" ht="11.25" customHeight="1">
      <c r="AJ46" s="915"/>
      <c r="AK46" s="915"/>
      <c r="AL46" s="915"/>
      <c r="AM46" s="915"/>
      <c r="AN46" s="915"/>
      <c r="AO46" s="915"/>
      <c r="AP46" s="915"/>
    </row>
    <row r="47" spans="2:82" ht="21" customHeight="1">
      <c r="B47" s="728" t="s">
        <v>2354</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35" t="s">
        <v>186</v>
      </c>
      <c r="AT47" s="952"/>
      <c r="AU47" s="952"/>
      <c r="AV47" s="952"/>
      <c r="AW47" s="952"/>
      <c r="AX47" s="952"/>
      <c r="AY47" s="952"/>
      <c r="AZ47" s="952"/>
      <c r="BA47" s="952"/>
      <c r="BB47" s="952"/>
      <c r="BC47" s="952"/>
      <c r="BD47" s="952"/>
      <c r="BE47" s="952"/>
      <c r="BF47" s="952"/>
      <c r="BG47" s="952"/>
      <c r="BH47" s="952"/>
      <c r="BI47" s="952"/>
      <c r="BJ47" s="952"/>
      <c r="BK47" s="952"/>
      <c r="BL47" s="952"/>
      <c r="BM47" s="952"/>
      <c r="BN47" s="952"/>
      <c r="BO47" s="952"/>
      <c r="BP47" s="952"/>
      <c r="BQ47" s="952"/>
      <c r="BR47" s="952"/>
      <c r="BS47" s="952"/>
      <c r="BT47" s="952"/>
      <c r="BU47" s="952"/>
      <c r="BV47" s="952"/>
      <c r="BW47" s="952"/>
      <c r="BX47" s="952"/>
      <c r="BY47" s="952"/>
      <c r="BZ47" s="952"/>
    </row>
    <row r="48" spans="2:82" ht="13" customHeight="1">
      <c r="B48" s="734"/>
      <c r="C48" s="749"/>
      <c r="D48" s="749"/>
      <c r="E48" s="749"/>
      <c r="F48" s="761"/>
      <c r="G48" s="777" t="str">
        <f>IF(F15=4,"R6.4～R6.5",IF(F15=5,"R6.5",""))</f>
        <v>R6.4～R6.5</v>
      </c>
      <c r="H48" s="777"/>
      <c r="I48" s="777"/>
      <c r="J48" s="777"/>
      <c r="K48" s="777"/>
      <c r="L48" s="777"/>
      <c r="M48" s="777"/>
      <c r="N48" s="777"/>
      <c r="O48" s="777"/>
      <c r="P48" s="777"/>
      <c r="Q48" s="777"/>
      <c r="R48" s="777"/>
      <c r="S48" s="777"/>
      <c r="T48" s="777"/>
      <c r="U48" s="777"/>
      <c r="V48" s="777"/>
      <c r="W48" s="777"/>
      <c r="X48" s="777"/>
      <c r="Y48" s="777"/>
      <c r="Z48" s="777"/>
      <c r="AA48" s="824" t="s">
        <v>44</v>
      </c>
      <c r="AB48" s="831"/>
      <c r="AC48" s="777" t="str">
        <f>IF(OR(F15=4,F15=5),"R6.6","R"&amp;D15&amp;"."&amp;F15)&amp;"～R"&amp;K15&amp;"."&amp;M15</f>
        <v>R6.6～R7.3</v>
      </c>
      <c r="AD48" s="777"/>
      <c r="AE48" s="777"/>
      <c r="AF48" s="777"/>
      <c r="AG48" s="777"/>
      <c r="AH48" s="777"/>
      <c r="AS48" s="936" t="str">
        <f>IFERROR(IF(AND(OR(AP58=1,AP58=2),OR(AP59=1,AP59=2),OR(AP60=1,AP60=2)),"処遇加算Ⅰ",IF(AND(OR(AP58=1,AP58=2),OR(AP59=1,AP59=2),OR(AP60=0,AP60=3)),"処遇加算Ⅱ",IF(OR(OR(AP58=1,AP58=2),OR(AP59=1,AP59=2)),"処遇加算Ⅲ",""))),"")</f>
        <v/>
      </c>
      <c r="AT48" s="936"/>
      <c r="AU48" s="936"/>
      <c r="AV48" s="936"/>
      <c r="AW48" s="936" t="str">
        <f>IFERROR(IF(AND(OR(AP61=1,AP61=2),AP62=1,AP63=1),"特定加算Ⅰ",IF(AND(OR(AP61=1,AP61=2),AP62=2,AP63=1),"特定加算Ⅱ",IF(OR(AP61=3,AP62=2,AP63=2),"特定加算なし",""))),"")</f>
        <v>特定加算なし</v>
      </c>
      <c r="AX48" s="936"/>
      <c r="AY48" s="936"/>
      <c r="AZ48" s="936"/>
      <c r="BA48" s="936" t="str">
        <f>IFERROR(IF(OR(L9="ベア加算",AP57=1),"ベア加算",IF(AP57=2,"ベア加算なし","")),"")</f>
        <v/>
      </c>
      <c r="BB48" s="936"/>
      <c r="BC48" s="936"/>
      <c r="BD48" s="936"/>
      <c r="BE48" s="834" t="str">
        <f>AS48&amp;AW48&amp;BA48</f>
        <v>特定加算なし</v>
      </c>
      <c r="BF48" s="834"/>
      <c r="BG48" s="834"/>
      <c r="BH48" s="834"/>
      <c r="BI48" s="834"/>
      <c r="BJ48" s="834"/>
      <c r="BK48" s="834"/>
      <c r="BL48" s="834"/>
      <c r="BM48" s="834"/>
      <c r="BN48" s="834"/>
      <c r="BO48" s="834"/>
      <c r="BP48" s="834"/>
      <c r="BQ48" s="952"/>
      <c r="BR48" s="952"/>
      <c r="BS48" s="952"/>
      <c r="BT48" s="952"/>
      <c r="BU48" s="952"/>
      <c r="BV48" s="952"/>
      <c r="BW48" s="952"/>
      <c r="BX48" s="952"/>
      <c r="BY48" s="952"/>
      <c r="BZ48" s="952"/>
      <c r="CD48" s="975"/>
    </row>
    <row r="49" spans="2:82" ht="18" customHeight="1">
      <c r="B49" s="735" t="s">
        <v>2262</v>
      </c>
      <c r="C49" s="750"/>
      <c r="D49" s="750"/>
      <c r="E49" s="750"/>
      <c r="F49" s="762"/>
      <c r="G49" s="778" t="str">
        <f>IFERROR(IF(AND(OR(AH58=1,AH58=2),OR(AH59=1,AH59=2),OR(AH60=1,AH60=2)),"処遇加算Ⅰ",IF(AND(OR(AH58=1,AH58=2),OR(AH59=1,AH59=2),OR(AH60=0,AH60=3)),"処遇加算Ⅱ",IF(OR(OR(AH58=1,AH58=2),OR(AH59=1,AH59=2)),"処遇加算Ⅲ",""))),"")</f>
        <v/>
      </c>
      <c r="H49" s="784"/>
      <c r="I49" s="784"/>
      <c r="J49" s="784"/>
      <c r="K49" s="792"/>
      <c r="L49" s="778" t="str">
        <f>IFERROR(IF(G9="","",IF(AND(OR(AH61=1,AH61=2),AH62=1,AH63=1),"特定加算Ⅰ",IF(AND(OR(AH61=1,AH61=2),AH62=2,AH63=1),"特定加算Ⅱ",IF(OR(AH61=3,AH62=2,AH63=2),"特定加算なし","")))),"")</f>
        <v/>
      </c>
      <c r="M49" s="784"/>
      <c r="N49" s="784"/>
      <c r="O49" s="784"/>
      <c r="P49" s="805"/>
      <c r="Q49" s="811" t="str">
        <f>IFERROR(IF(OR(L9="ベア加算",AND(L9="ベア加算なし",AH57=1)),"ベア加算",IF(AH57=2,"ベア加算なし","")),"")</f>
        <v/>
      </c>
      <c r="R49" s="784"/>
      <c r="S49" s="784"/>
      <c r="T49" s="784"/>
      <c r="U49" s="805"/>
      <c r="V49" s="850" t="s">
        <v>51</v>
      </c>
      <c r="W49" s="847"/>
      <c r="X49" s="847"/>
      <c r="Y49" s="847"/>
      <c r="Z49" s="847"/>
      <c r="AA49" s="826"/>
      <c r="AB49" s="826"/>
      <c r="AC49" s="887" t="str">
        <f>IFERROR(VLOOKUP(BE48,'【参考】数式用2'!E6:F23,2,FALSE),"")</f>
        <v/>
      </c>
      <c r="AD49" s="897"/>
      <c r="AE49" s="897"/>
      <c r="AF49" s="897"/>
      <c r="AG49" s="897"/>
      <c r="AH49" s="909"/>
      <c r="AS49" s="935" t="s">
        <v>926</v>
      </c>
      <c r="AT49" s="952"/>
      <c r="AU49" s="952"/>
      <c r="AV49" s="952"/>
      <c r="AW49" s="952"/>
      <c r="AX49" s="952"/>
      <c r="AY49" s="952"/>
      <c r="AZ49" s="952"/>
      <c r="BA49" s="952"/>
      <c r="BB49" s="952"/>
      <c r="BC49" s="952"/>
      <c r="BD49" s="952"/>
      <c r="BE49" s="952"/>
      <c r="BF49" s="952"/>
      <c r="BG49" s="952"/>
      <c r="BH49" s="952"/>
      <c r="BI49" s="952"/>
      <c r="BJ49" s="952"/>
      <c r="BK49" s="952"/>
      <c r="BL49" s="952"/>
      <c r="BM49" s="952"/>
      <c r="BN49" s="965" t="s">
        <v>2242</v>
      </c>
      <c r="BO49" s="952"/>
      <c r="BP49" s="952"/>
      <c r="BQ49" s="952"/>
      <c r="BR49" s="952"/>
      <c r="BS49" s="952"/>
      <c r="BT49" s="952"/>
      <c r="BV49" s="935" t="s">
        <v>2286</v>
      </c>
      <c r="BW49" s="952"/>
      <c r="BX49" s="952"/>
      <c r="BY49" s="952"/>
      <c r="BZ49" s="952"/>
      <c r="CA49" s="952"/>
      <c r="CD49" s="975"/>
    </row>
    <row r="50" spans="2:82" ht="18" customHeight="1">
      <c r="B50" s="735" t="s">
        <v>403</v>
      </c>
      <c r="C50" s="750"/>
      <c r="D50" s="750"/>
      <c r="E50" s="750"/>
      <c r="F50" s="762"/>
      <c r="G50" s="779" t="str">
        <f>IFERROR(VLOOKUP(Y5,'【参考】数式用'!$A$5:$J$27,MATCH(G49,'【参考】数式用'!$B$4:$J$4,0)+1,0),"")</f>
        <v/>
      </c>
      <c r="H50" s="785"/>
      <c r="I50" s="785"/>
      <c r="J50" s="785"/>
      <c r="K50" s="793"/>
      <c r="L50" s="779" t="str">
        <f>IFERROR(VLOOKUP(Y5,'【参考】数式用'!$A$5:$J$27,MATCH(L49,'【参考】数式用'!$B$4:$J$4,0)+1,0),"")</f>
        <v/>
      </c>
      <c r="M50" s="785"/>
      <c r="N50" s="785"/>
      <c r="O50" s="785"/>
      <c r="P50" s="806"/>
      <c r="Q50" s="812" t="str">
        <f>IFERROR(VLOOKUP(Y5,'【参考】数式用'!$A$5:$J$27,MATCH(Q49,'【参考】数式用'!$B$4:$J$4,0)+1,0),"")</f>
        <v/>
      </c>
      <c r="R50" s="785"/>
      <c r="S50" s="785"/>
      <c r="T50" s="785"/>
      <c r="U50" s="806"/>
      <c r="V50" s="810">
        <f>SUM(G50,L50,Q50)</f>
        <v>0</v>
      </c>
      <c r="W50" s="814"/>
      <c r="X50" s="814"/>
      <c r="Y50" s="814"/>
      <c r="Z50" s="814"/>
      <c r="AA50" s="826"/>
      <c r="AB50" s="826"/>
      <c r="AC50" s="888" t="str">
        <f>IFERROR(VLOOKUP(Y5,'【参考】数式用'!$A$5:$AB$27,MATCH(AC49,'【参考】数式用'!$B$4:$AB$4,0)+1,FALSE),"")</f>
        <v/>
      </c>
      <c r="AD50" s="898"/>
      <c r="AE50" s="898"/>
      <c r="AF50" s="898"/>
      <c r="AG50" s="898"/>
      <c r="AH50" s="910"/>
      <c r="AS50" s="835" t="s">
        <v>2283</v>
      </c>
      <c r="AT50" s="835"/>
      <c r="AU50" s="835"/>
      <c r="AV50" s="835"/>
      <c r="AW50" s="835" t="s">
        <v>2284</v>
      </c>
      <c r="AX50" s="835"/>
      <c r="AY50" s="835"/>
      <c r="AZ50" s="835"/>
      <c r="BA50" s="835" t="s">
        <v>60</v>
      </c>
      <c r="BB50" s="835"/>
      <c r="BC50" s="835"/>
      <c r="BD50" s="835"/>
      <c r="BE50" s="835" t="s">
        <v>1043</v>
      </c>
      <c r="BF50" s="835"/>
      <c r="BG50" s="835"/>
      <c r="BH50" s="835"/>
      <c r="BI50" s="835" t="s">
        <v>1422</v>
      </c>
      <c r="BJ50" s="835"/>
      <c r="BK50" s="835"/>
      <c r="BL50" s="835"/>
      <c r="BM50" s="952"/>
      <c r="BN50" s="835" t="s">
        <v>1032</v>
      </c>
      <c r="BO50" s="835"/>
      <c r="BP50" s="835"/>
      <c r="BQ50" s="835"/>
      <c r="BR50" s="835"/>
      <c r="BS50" s="835"/>
      <c r="BT50" s="952"/>
      <c r="BV50" s="968" t="s">
        <v>7</v>
      </c>
      <c r="BW50" s="970"/>
      <c r="BX50" s="970"/>
      <c r="BY50" s="970"/>
      <c r="BZ50" s="970"/>
      <c r="CA50" s="973"/>
      <c r="CD50" s="975"/>
    </row>
    <row r="51" spans="2:82" ht="17.25" customHeight="1">
      <c r="B51" s="736" t="s">
        <v>32</v>
      </c>
      <c r="C51" s="751"/>
      <c r="D51" s="751"/>
      <c r="E51" s="751"/>
      <c r="F51" s="763"/>
      <c r="G51" s="780" t="str">
        <f>IFERROR(ROUNDDOWN(ROUND(AM5*G50,0)*P5,0)*H53,"")</f>
        <v/>
      </c>
      <c r="H51" s="780"/>
      <c r="I51" s="780"/>
      <c r="J51" s="780"/>
      <c r="K51" s="794" t="s">
        <v>1097</v>
      </c>
      <c r="L51" s="796" t="str">
        <f>IFERROR(ROUNDDOWN(ROUND(AM5*L50,0)*P5,0)*H53,"")</f>
        <v/>
      </c>
      <c r="M51" s="780"/>
      <c r="N51" s="780"/>
      <c r="O51" s="780"/>
      <c r="P51" s="794" t="s">
        <v>1097</v>
      </c>
      <c r="Q51" s="796" t="str">
        <f>IFERROR(ROUNDDOWN(ROUND(AM5*Q50,0)*P5,0)*H53,"")</f>
        <v/>
      </c>
      <c r="R51" s="780"/>
      <c r="S51" s="780"/>
      <c r="T51" s="780"/>
      <c r="U51" s="833" t="s">
        <v>1097</v>
      </c>
      <c r="V51" s="851">
        <f>IFERROR(SUM(G51,L51,Q51),"")</f>
        <v>0</v>
      </c>
      <c r="W51" s="861"/>
      <c r="X51" s="861"/>
      <c r="Y51" s="861"/>
      <c r="Z51" s="873" t="s">
        <v>1097</v>
      </c>
      <c r="AB51" s="881"/>
      <c r="AC51" s="796" t="str">
        <f>IFERROR(ROUNDDOWN(ROUND(AM5*AC50,0)*P5,0)*AD53,"")</f>
        <v/>
      </c>
      <c r="AD51" s="780"/>
      <c r="AE51" s="780"/>
      <c r="AF51" s="780"/>
      <c r="AG51" s="780"/>
      <c r="AH51" s="833" t="s">
        <v>1097</v>
      </c>
      <c r="AS51" s="937" t="str">
        <f>IFERROR(ROUNDDOWN(ROUND(AM5*(G50-B10),0)*P5,0)*H53,"")</f>
        <v/>
      </c>
      <c r="AT51" s="937"/>
      <c r="AU51" s="937"/>
      <c r="AV51" s="937"/>
      <c r="AW51" s="937" t="str">
        <f>IFERROR(ROUNDDOWN(ROUND(AM5*(L50-G10),0)*P5,0)*H53,"")</f>
        <v/>
      </c>
      <c r="AX51" s="937"/>
      <c r="AY51" s="937"/>
      <c r="AZ51" s="937"/>
      <c r="BA51" s="937" t="str">
        <f>IFERROR(ROUNDDOWN(ROUND(AM5*(Q50-L10),0)*P5,0)*H53,"")</f>
        <v/>
      </c>
      <c r="BB51" s="937"/>
      <c r="BC51" s="937"/>
      <c r="BD51" s="937"/>
      <c r="BE51" s="937" t="str">
        <f>IFERROR(ROUNDDOWN(ROUND(AM5*(AC50-Q10),0)*P5,0)*AD53,"")</f>
        <v/>
      </c>
      <c r="BF51" s="937"/>
      <c r="BG51" s="937"/>
      <c r="BH51" s="937"/>
      <c r="BI51" s="937">
        <f>SUM(AS51:BH51)</f>
        <v>0</v>
      </c>
      <c r="BJ51" s="937"/>
      <c r="BK51" s="937"/>
      <c r="BL51" s="937"/>
      <c r="BM51" s="952"/>
      <c r="BN51" s="937" t="str">
        <f>IFERROR(ROUNDDOWN(ROUNDDOWN(ROUND(AM5*(VLOOKUP(Y5,'【参考】数式用'!$A$5:$AB$27,14,FALSE)),0)*P5,0)*AD53*0.5,0),"")</f>
        <v/>
      </c>
      <c r="BO51" s="937"/>
      <c r="BP51" s="937"/>
      <c r="BQ51" s="937"/>
      <c r="BR51" s="937"/>
      <c r="BS51" s="937"/>
      <c r="BT51" s="952"/>
      <c r="BV51" s="969">
        <f>IF(AND(Q49="ベア加算なし",BA48="ベア加算"),ROUNDDOWN(ROUND(AM5*VLOOKUP(Y5,'【参考】数式用'!$A$5:$AB$27,9,FALSE),0)*P5,0)*AD53,0)</f>
        <v>0</v>
      </c>
      <c r="BW51" s="971"/>
      <c r="BX51" s="971"/>
      <c r="BY51" s="971"/>
      <c r="BZ51" s="971"/>
      <c r="CA51" s="974"/>
      <c r="CD51" s="975"/>
    </row>
    <row r="52" spans="2:82" ht="13.5" customHeight="1">
      <c r="B52" s="736"/>
      <c r="C52" s="751"/>
      <c r="D52" s="751"/>
      <c r="E52" s="751"/>
      <c r="F52" s="763"/>
      <c r="G52" s="781" t="str">
        <f>IFERROR("("&amp;TEXT(G51/H53,"#,##0円")&amp;"/月)","")</f>
        <v/>
      </c>
      <c r="H52" s="786"/>
      <c r="I52" s="786"/>
      <c r="J52" s="786"/>
      <c r="K52" s="786"/>
      <c r="L52" s="786" t="str">
        <f>IFERROR("("&amp;TEXT(L51/H53,"#,##0円")&amp;"/月)","")</f>
        <v/>
      </c>
      <c r="M52" s="786"/>
      <c r="N52" s="786"/>
      <c r="O52" s="786"/>
      <c r="P52" s="786"/>
      <c r="Q52" s="786" t="str">
        <f>IFERROR("("&amp;TEXT(Q51/H53,"#,##0円")&amp;"/月)","")</f>
        <v/>
      </c>
      <c r="R52" s="786"/>
      <c r="S52" s="786"/>
      <c r="T52" s="786"/>
      <c r="U52" s="786"/>
      <c r="V52" s="786" t="str">
        <f>IFERROR("("&amp;TEXT(V51/H53,"#,##0円")&amp;"/月)","")</f>
        <v>(0円/月)</v>
      </c>
      <c r="W52" s="786"/>
      <c r="X52" s="786"/>
      <c r="Y52" s="786"/>
      <c r="Z52" s="786"/>
      <c r="AB52" s="881"/>
      <c r="AC52" s="889" t="str">
        <f>IFERROR("("&amp;TEXT(AC51/AD53,"#,##0円")&amp;"/月)","")</f>
        <v/>
      </c>
      <c r="AD52" s="899"/>
      <c r="AE52" s="899"/>
      <c r="AF52" s="899"/>
      <c r="AG52" s="899"/>
      <c r="AH52" s="781"/>
      <c r="AS52" s="938"/>
      <c r="AT52" s="938"/>
      <c r="AU52" s="938"/>
      <c r="AV52" s="938"/>
      <c r="AW52" s="938"/>
      <c r="AX52" s="938"/>
      <c r="AY52" s="938"/>
      <c r="AZ52" s="938"/>
      <c r="BA52" s="938"/>
      <c r="BB52" s="938"/>
      <c r="BC52" s="938"/>
      <c r="BD52" s="938"/>
      <c r="BE52" s="938"/>
      <c r="BF52" s="938"/>
      <c r="BG52" s="938"/>
      <c r="BH52" s="938"/>
      <c r="BI52" s="938"/>
      <c r="BJ52" s="938"/>
      <c r="BK52" s="938"/>
      <c r="BL52" s="938"/>
      <c r="BM52" s="952"/>
      <c r="BN52" s="938"/>
      <c r="BO52" s="938"/>
      <c r="BP52" s="938"/>
      <c r="BQ52" s="938"/>
      <c r="BR52" s="938"/>
      <c r="BS52" s="938"/>
      <c r="BT52" s="952"/>
      <c r="BU52" s="938"/>
      <c r="BV52" s="938"/>
      <c r="BW52" s="938"/>
      <c r="BX52" s="938"/>
      <c r="BY52" s="938"/>
      <c r="BZ52" s="938"/>
      <c r="CD52" s="975"/>
    </row>
    <row r="53" spans="2:82" s="711" customFormat="1" ht="11.25" customHeight="1">
      <c r="G53" s="782" t="s">
        <v>568</v>
      </c>
      <c r="H53" s="787">
        <f>IF(F15=4,2,IF(F15=5,1,""))</f>
        <v>2</v>
      </c>
      <c r="I53" s="787" t="s">
        <v>1126</v>
      </c>
      <c r="J53" s="787"/>
      <c r="K53" s="787"/>
      <c r="L53" s="787"/>
      <c r="M53" s="787"/>
      <c r="N53" s="787"/>
      <c r="O53" s="787"/>
      <c r="P53" s="787"/>
      <c r="Q53" s="787"/>
      <c r="R53" s="787"/>
      <c r="S53" s="787"/>
      <c r="T53" s="787"/>
      <c r="U53" s="787"/>
      <c r="V53" s="787"/>
      <c r="W53" s="787"/>
      <c r="X53" s="787"/>
      <c r="Y53" s="787"/>
      <c r="Z53" s="787"/>
      <c r="AA53" s="787"/>
      <c r="AB53" s="787"/>
      <c r="AC53" s="782" t="s">
        <v>568</v>
      </c>
      <c r="AD53" s="787">
        <f>IF(F15=4,P15-2,IF(F15=5,P15-1,P15))</f>
        <v>10</v>
      </c>
      <c r="AE53" s="787" t="s">
        <v>1126</v>
      </c>
      <c r="AF53" s="787"/>
      <c r="AG53" s="787"/>
      <c r="AH53" s="787"/>
    </row>
    <row r="54" spans="2:82" ht="6" customHeight="1">
      <c r="BX54" s="972"/>
    </row>
    <row r="55" spans="2:82" ht="18" customHeight="1"/>
    <row r="56" spans="2:82" ht="23.25" customHeight="1">
      <c r="U56" s="834" t="s">
        <v>675</v>
      </c>
      <c r="V56" s="834"/>
      <c r="W56" s="834"/>
      <c r="X56" s="834"/>
      <c r="Y56" s="834"/>
      <c r="Z56" s="834"/>
      <c r="AA56" s="711"/>
      <c r="AB56" s="882"/>
      <c r="AC56" s="834" t="str">
        <f>IF(F15=4,"R6.4～R6.5",IF(F15=5,"R6.5",""))</f>
        <v>R6.4～R6.5</v>
      </c>
      <c r="AD56" s="834"/>
      <c r="AE56" s="834"/>
      <c r="AF56" s="834"/>
      <c r="AG56" s="834"/>
      <c r="AH56" s="834"/>
      <c r="AI56" s="914"/>
      <c r="AJ56" s="882"/>
      <c r="AK56" s="834" t="str">
        <f>IF(OR(F15=4,F15=5),"R6.6","R"&amp;D15&amp;"."&amp;F15)&amp;"～R"&amp;K15&amp;"."&amp;M15</f>
        <v>R6.6～R7.3</v>
      </c>
      <c r="AL56" s="834"/>
      <c r="AM56" s="834"/>
      <c r="AN56" s="834"/>
      <c r="AO56" s="834"/>
      <c r="AP56" s="834"/>
      <c r="AQ56" s="711"/>
      <c r="AR56" s="711"/>
      <c r="AS56" s="939" t="s">
        <v>2400</v>
      </c>
      <c r="AT56" s="939"/>
      <c r="AU56" s="939"/>
      <c r="AV56" s="939"/>
      <c r="AW56" s="939" t="s">
        <v>2316</v>
      </c>
      <c r="AX56" s="939"/>
      <c r="AY56" s="939"/>
      <c r="AZ56" s="939"/>
    </row>
    <row r="57" spans="2:82" ht="16" customHeight="1">
      <c r="U57" s="835" t="s">
        <v>133</v>
      </c>
      <c r="V57" s="835"/>
      <c r="W57" s="835"/>
      <c r="X57" s="835"/>
      <c r="Y57" s="835"/>
      <c r="Z57" s="835" t="str">
        <f>IF(AND(B9&lt;&gt;"処遇加算なし",F15=4),IF(V21="✓",1,IF(V22="✓",2,"")),"")</f>
        <v/>
      </c>
      <c r="AA57" s="711"/>
      <c r="AB57" s="882"/>
      <c r="AC57" s="835" t="s">
        <v>133</v>
      </c>
      <c r="AD57" s="835"/>
      <c r="AE57" s="835"/>
      <c r="AF57" s="835"/>
      <c r="AG57" s="835"/>
      <c r="AH57" s="911">
        <f>IF(AND(F15&lt;&gt;4,F15&lt;&gt;5),0,IF(AT8="○",1,0))</f>
        <v>0</v>
      </c>
      <c r="AI57" s="882"/>
      <c r="AJ57" s="882"/>
      <c r="AK57" s="835" t="s">
        <v>133</v>
      </c>
      <c r="AL57" s="835"/>
      <c r="AM57" s="835"/>
      <c r="AN57" s="835"/>
      <c r="AO57" s="835"/>
      <c r="AP57" s="911">
        <f>IF(AT8="○",1,0)</f>
        <v>0</v>
      </c>
      <c r="AQ57" s="711"/>
      <c r="AR57" s="711"/>
      <c r="AS57" s="940"/>
      <c r="AT57" s="940"/>
      <c r="AU57" s="940"/>
      <c r="AV57" s="940"/>
      <c r="AW57" s="954"/>
      <c r="AX57" s="954"/>
      <c r="AY57" s="954"/>
      <c r="AZ57" s="954"/>
      <c r="BD57" s="967"/>
      <c r="BF57" s="967"/>
      <c r="BG57" s="967"/>
      <c r="BH57" s="967"/>
      <c r="BI57" s="967"/>
      <c r="BJ57" s="967"/>
      <c r="BK57" s="967"/>
      <c r="BL57" s="967"/>
      <c r="BM57" s="967"/>
      <c r="BN57" s="967"/>
      <c r="BO57" s="967"/>
      <c r="BP57" s="967"/>
      <c r="BQ57" s="967"/>
      <c r="BR57" s="967"/>
      <c r="BS57" s="967"/>
      <c r="BT57" s="967"/>
      <c r="BV57" s="979"/>
    </row>
    <row r="58" spans="2:82" ht="16" customHeight="1">
      <c r="U58" s="836" t="s">
        <v>2287</v>
      </c>
      <c r="V58" s="836"/>
      <c r="W58" s="836"/>
      <c r="X58" s="836"/>
      <c r="Y58" s="836"/>
      <c r="Z58" s="835" t="str">
        <f>IF(AND(B9&lt;&gt;"処遇加算なし",F15=4),IF(V24="✓",1,IF(V25="✓",2,IF(V26="✓",3,""))),"")</f>
        <v/>
      </c>
      <c r="AA58" s="711"/>
      <c r="AB58" s="882"/>
      <c r="AC58" s="836" t="s">
        <v>2287</v>
      </c>
      <c r="AD58" s="836"/>
      <c r="AE58" s="836"/>
      <c r="AF58" s="836"/>
      <c r="AG58" s="836"/>
      <c r="AH58" s="911">
        <f>IF(AND(F15&lt;&gt;4,F15&lt;&gt;5),0,IF(AU8="○",1,3))</f>
        <v>3</v>
      </c>
      <c r="AI58" s="882"/>
      <c r="AJ58" s="882"/>
      <c r="AK58" s="836" t="s">
        <v>2287</v>
      </c>
      <c r="AL58" s="836"/>
      <c r="AM58" s="836"/>
      <c r="AN58" s="836"/>
      <c r="AO58" s="836"/>
      <c r="AP58" s="911">
        <f>IF(AU8="○",1,3)</f>
        <v>3</v>
      </c>
      <c r="AQ58" s="711"/>
      <c r="AR58" s="711"/>
      <c r="AS58" s="835" t="str">
        <f>IF(OR(AND(Z58=1,AH58=3),AND(Z58=1,AP58=3),AND(Z58=2,AH58=3,AH59=3),AND(Z58=2,AP58=3,AP59=3)),"○","")</f>
        <v/>
      </c>
      <c r="AT58" s="835"/>
      <c r="AU58" s="835"/>
      <c r="AV58" s="835"/>
      <c r="AW58" s="835" t="str">
        <f>IF(OR(AND(Z58=1,AH58=2),AND(Z58=1,AP58=2),AND(Z58=2,AH58=2,AH59=2),AND(Z58=2,AP58=2,AP59=2)),"○","")</f>
        <v/>
      </c>
      <c r="AX58" s="835"/>
      <c r="AY58" s="835"/>
      <c r="AZ58" s="835"/>
      <c r="BD58" s="967"/>
      <c r="BF58" s="967"/>
      <c r="BG58" s="967"/>
      <c r="BH58" s="967"/>
      <c r="BI58" s="967"/>
      <c r="BJ58" s="967"/>
      <c r="BK58" s="967"/>
      <c r="BL58" s="967"/>
      <c r="BM58" s="967"/>
      <c r="BN58" s="967"/>
      <c r="BO58" s="967"/>
      <c r="BP58" s="967"/>
      <c r="BQ58" s="967"/>
      <c r="BR58" s="967"/>
      <c r="BS58" s="967"/>
      <c r="BT58" s="967"/>
      <c r="BV58" s="979"/>
    </row>
    <row r="59" spans="2:82" ht="16" customHeight="1">
      <c r="U59" s="836" t="s">
        <v>743</v>
      </c>
      <c r="V59" s="836"/>
      <c r="W59" s="836"/>
      <c r="X59" s="836"/>
      <c r="Y59" s="836"/>
      <c r="Z59" s="835" t="str">
        <f>IF(AND(B9&lt;&gt;"処遇加算なし",F15=4),IF(V28="✓",1,IF(V29="✓",2,IF(V30="✓",3,""))),"")</f>
        <v/>
      </c>
      <c r="AA59" s="711"/>
      <c r="AB59" s="882"/>
      <c r="AC59" s="836" t="s">
        <v>743</v>
      </c>
      <c r="AD59" s="836"/>
      <c r="AE59" s="836"/>
      <c r="AF59" s="836"/>
      <c r="AG59" s="836"/>
      <c r="AH59" s="911">
        <f>IF(AND(F15&lt;&gt;4,F15&lt;&gt;5),0,IF(AV8="○",1,3))</f>
        <v>3</v>
      </c>
      <c r="AI59" s="882"/>
      <c r="AJ59" s="882"/>
      <c r="AK59" s="836" t="s">
        <v>743</v>
      </c>
      <c r="AL59" s="836"/>
      <c r="AM59" s="836"/>
      <c r="AN59" s="836"/>
      <c r="AO59" s="836"/>
      <c r="AP59" s="911">
        <f>IF(AV8="○",1,3)</f>
        <v>3</v>
      </c>
      <c r="AQ59" s="711"/>
      <c r="AR59" s="711"/>
      <c r="AS59" s="835" t="str">
        <f>IF(OR(AND(Z59=1,AH59=3),AND(Z59=1,AP59=3),AND(Z59=2,AH58=3,AH59=3),AND(Z59=2,AP58=3,AP59=3)),"○","")</f>
        <v/>
      </c>
      <c r="AT59" s="835"/>
      <c r="AU59" s="835"/>
      <c r="AV59" s="835"/>
      <c r="AW59" s="835" t="str">
        <f>IF(OR(AND(Z59=1,AH58=2),AND(Z59=1,AP58=2),AND(Z59=2,AH58=2,AH59=2),AND(Z59=2,AP58=2,AP59=2)),"○","")</f>
        <v/>
      </c>
      <c r="AX59" s="835"/>
      <c r="AY59" s="835"/>
      <c r="AZ59" s="835"/>
      <c r="BD59" s="967"/>
      <c r="BF59" s="967"/>
      <c r="BG59" s="967"/>
      <c r="BH59" s="967"/>
      <c r="BI59" s="967"/>
      <c r="BJ59" s="967"/>
      <c r="BK59" s="967"/>
      <c r="BL59" s="967"/>
      <c r="BM59" s="967"/>
      <c r="BN59" s="967"/>
      <c r="BO59" s="967"/>
      <c r="BP59" s="967"/>
      <c r="BQ59" s="967"/>
      <c r="BR59" s="967"/>
      <c r="BS59" s="967"/>
      <c r="BT59" s="967"/>
      <c r="BV59" s="979"/>
    </row>
    <row r="60" spans="2:82" ht="16" customHeight="1">
      <c r="U60" s="836" t="s">
        <v>2288</v>
      </c>
      <c r="V60" s="836"/>
      <c r="W60" s="836"/>
      <c r="X60" s="836"/>
      <c r="Y60" s="836"/>
      <c r="Z60" s="835" t="str">
        <f>IF(AND(B9&lt;&gt;"処遇加算なし",F15=4),IF(V32="✓",1,IF(V33="✓",2,"")),"")</f>
        <v/>
      </c>
      <c r="AA60" s="711"/>
      <c r="AB60" s="882"/>
      <c r="AC60" s="836" t="s">
        <v>2288</v>
      </c>
      <c r="AD60" s="836"/>
      <c r="AE60" s="836"/>
      <c r="AF60" s="836"/>
      <c r="AG60" s="836"/>
      <c r="AH60" s="911">
        <f>IF(AND(F15&lt;&gt;4,F15&lt;&gt;5),0,IF(AW8="○",1,3))</f>
        <v>3</v>
      </c>
      <c r="AI60" s="882"/>
      <c r="AJ60" s="882"/>
      <c r="AK60" s="836" t="s">
        <v>2288</v>
      </c>
      <c r="AL60" s="836"/>
      <c r="AM60" s="836"/>
      <c r="AN60" s="836"/>
      <c r="AO60" s="836"/>
      <c r="AP60" s="911">
        <f>IF(AW8="○",1,3)</f>
        <v>3</v>
      </c>
      <c r="AQ60" s="711"/>
      <c r="AR60" s="711"/>
      <c r="AS60" s="941" t="str">
        <f>IF(OR(AND(Z60=1,AH60=3),AND(Z60=1,AP60=3)),"○","")</f>
        <v/>
      </c>
      <c r="AT60" s="941"/>
      <c r="AU60" s="941"/>
      <c r="AV60" s="941"/>
      <c r="AW60" s="941" t="str">
        <f>IF(OR(AND(Z60=1,AH60=2),AND(Z60=1,AP60=2)),"○","")</f>
        <v/>
      </c>
      <c r="AX60" s="941"/>
      <c r="AY60" s="941"/>
      <c r="AZ60" s="941"/>
      <c r="BD60" s="967"/>
      <c r="BF60" s="967"/>
      <c r="BG60" s="967"/>
      <c r="BH60" s="967"/>
      <c r="BI60" s="967"/>
      <c r="BJ60" s="967"/>
      <c r="BK60" s="967"/>
      <c r="BL60" s="967"/>
      <c r="BM60" s="967"/>
      <c r="BN60" s="967"/>
      <c r="BO60" s="967"/>
      <c r="BP60" s="967"/>
      <c r="BQ60" s="967"/>
      <c r="BR60" s="967"/>
      <c r="BS60" s="967"/>
      <c r="BT60" s="967"/>
      <c r="BV60" s="979"/>
    </row>
    <row r="61" spans="2:82" ht="16" customHeight="1">
      <c r="U61" s="836" t="s">
        <v>2289</v>
      </c>
      <c r="V61" s="836"/>
      <c r="W61" s="836"/>
      <c r="X61" s="836"/>
      <c r="Y61" s="836"/>
      <c r="Z61" s="835" t="str">
        <f>IF(AND(B9&lt;&gt;"処遇加算なし",F15=4),IF(V36="✓",1,IF(V37="✓",2,"")),"")</f>
        <v/>
      </c>
      <c r="AA61" s="711"/>
      <c r="AB61" s="882"/>
      <c r="AC61" s="836" t="s">
        <v>2289</v>
      </c>
      <c r="AD61" s="836"/>
      <c r="AE61" s="836"/>
      <c r="AF61" s="836"/>
      <c r="AG61" s="836"/>
      <c r="AH61" s="911">
        <f>IF(AND(F15&lt;&gt;4,F15&lt;&gt;5),0,IF(AX8="○",1,2))</f>
        <v>2</v>
      </c>
      <c r="AI61" s="882"/>
      <c r="AJ61" s="882"/>
      <c r="AK61" s="836" t="s">
        <v>2289</v>
      </c>
      <c r="AL61" s="836"/>
      <c r="AM61" s="836"/>
      <c r="AN61" s="836"/>
      <c r="AO61" s="836"/>
      <c r="AP61" s="911">
        <f>IF(AX8="○",1,2)</f>
        <v>2</v>
      </c>
      <c r="AQ61" s="711"/>
      <c r="AR61" s="711"/>
      <c r="AS61" s="835" t="str">
        <f>IF(OR(AND(Z61=1,AH61=2),AND(Z61=1,AP61=2)),"○","")</f>
        <v/>
      </c>
      <c r="AT61" s="835"/>
      <c r="AU61" s="835"/>
      <c r="AV61" s="835"/>
      <c r="AW61" s="955" t="str">
        <f>IF(OR((AD61-AL61)&lt;0,(AD61-AT61)&lt;0),"!","")</f>
        <v/>
      </c>
      <c r="AX61" s="955"/>
      <c r="AY61" s="955"/>
      <c r="AZ61" s="955"/>
      <c r="BD61" s="967"/>
      <c r="BF61" s="967"/>
      <c r="BG61" s="967"/>
      <c r="BH61" s="967"/>
      <c r="BI61" s="967"/>
      <c r="BJ61" s="967"/>
      <c r="BK61" s="967"/>
      <c r="BL61" s="967"/>
      <c r="BM61" s="967"/>
      <c r="BN61" s="967"/>
      <c r="BO61" s="967"/>
      <c r="BP61" s="967"/>
      <c r="BQ61" s="967"/>
      <c r="BR61" s="967"/>
      <c r="BS61" s="967"/>
      <c r="BT61" s="967"/>
      <c r="BV61" s="979"/>
    </row>
    <row r="62" spans="2:82" ht="16" customHeight="1">
      <c r="U62" s="836" t="s">
        <v>2085</v>
      </c>
      <c r="V62" s="836"/>
      <c r="W62" s="836"/>
      <c r="X62" s="836"/>
      <c r="Y62" s="836"/>
      <c r="Z62" s="835" t="str">
        <f>IF(AND(B9&lt;&gt;"処遇加算なし",F15=4),IF(V40="✓",1,IF(V41="✓",2,"")),"")</f>
        <v/>
      </c>
      <c r="AA62" s="711"/>
      <c r="AB62" s="882"/>
      <c r="AC62" s="836" t="s">
        <v>2085</v>
      </c>
      <c r="AD62" s="836"/>
      <c r="AE62" s="836"/>
      <c r="AF62" s="836"/>
      <c r="AG62" s="836"/>
      <c r="AH62" s="911">
        <f>IF(AND(F15&lt;&gt;4,F15&lt;&gt;5),0,IF(AY8="○",1,2))</f>
        <v>2</v>
      </c>
      <c r="AI62" s="882"/>
      <c r="AJ62" s="882"/>
      <c r="AK62" s="836" t="s">
        <v>2085</v>
      </c>
      <c r="AL62" s="836"/>
      <c r="AM62" s="836"/>
      <c r="AN62" s="836"/>
      <c r="AO62" s="836"/>
      <c r="AP62" s="911">
        <f>IF(AY8="○",1,2)</f>
        <v>2</v>
      </c>
      <c r="AQ62" s="711"/>
      <c r="AR62" s="711"/>
      <c r="AS62" s="835" t="str">
        <f>IF(OR(AND(Z62=1,AH62=2),AND(Z62=1,AP62=2)),"○","")</f>
        <v/>
      </c>
      <c r="AT62" s="835"/>
      <c r="AU62" s="835"/>
      <c r="AV62" s="835"/>
      <c r="AW62" s="955" t="str">
        <f>IF(OR((AD62-AL62)&lt;0,(AD62-AT62)&lt;0),"!","")</f>
        <v/>
      </c>
      <c r="AX62" s="955"/>
      <c r="AY62" s="955"/>
      <c r="AZ62" s="955"/>
      <c r="BD62" s="967"/>
      <c r="BF62" s="967"/>
      <c r="BG62" s="967"/>
      <c r="BH62" s="967"/>
      <c r="BI62" s="967"/>
      <c r="BJ62" s="967"/>
      <c r="BK62" s="967"/>
      <c r="BL62" s="967"/>
      <c r="BM62" s="967"/>
      <c r="BN62" s="967"/>
      <c r="BO62" s="967"/>
      <c r="BP62" s="967"/>
      <c r="BQ62" s="967"/>
      <c r="BR62" s="967"/>
      <c r="BS62" s="967"/>
      <c r="BT62" s="967"/>
      <c r="BV62" s="979"/>
    </row>
    <row r="63" spans="2:82" ht="16" customHeight="1">
      <c r="U63" s="835" t="s">
        <v>2290</v>
      </c>
      <c r="V63" s="835"/>
      <c r="W63" s="835"/>
      <c r="X63" s="835"/>
      <c r="Y63" s="835"/>
      <c r="Z63" s="835" t="str">
        <f>IF(AND(B9&lt;&gt;"処遇加算なし",F15=4),IF(V44="✓",1,IF(V45="✓",2,"")),"")</f>
        <v/>
      </c>
      <c r="AA63" s="711"/>
      <c r="AB63" s="882"/>
      <c r="AC63" s="835" t="s">
        <v>2290</v>
      </c>
      <c r="AD63" s="835"/>
      <c r="AE63" s="835"/>
      <c r="AF63" s="835"/>
      <c r="AG63" s="835"/>
      <c r="AH63" s="911">
        <f>IF(AND(F15&lt;&gt;4,F15&lt;&gt;5),0,IF(AZ8="○",1,2))</f>
        <v>2</v>
      </c>
      <c r="AI63" s="882"/>
      <c r="AJ63" s="882"/>
      <c r="AK63" s="835" t="s">
        <v>2290</v>
      </c>
      <c r="AL63" s="835"/>
      <c r="AM63" s="835"/>
      <c r="AN63" s="835"/>
      <c r="AO63" s="835"/>
      <c r="AP63" s="911">
        <f>IF(AZ8="○",1,2)</f>
        <v>2</v>
      </c>
      <c r="AQ63" s="711"/>
      <c r="AR63" s="711"/>
      <c r="AS63" s="835" t="str">
        <f>IF(OR(AND(Z63=1,AH63=2),AND(Z63=1,AP63=2)),"○","")</f>
        <v/>
      </c>
      <c r="AT63" s="835"/>
      <c r="AU63" s="835"/>
      <c r="AV63" s="835"/>
      <c r="AW63" s="955" t="str">
        <f>IF(OR((AD63-AL63)&lt;0,(AD63-AT63)&lt;0),"!","")</f>
        <v/>
      </c>
      <c r="AX63" s="955"/>
      <c r="AY63" s="955"/>
      <c r="AZ63" s="955"/>
      <c r="BD63" s="967"/>
      <c r="BF63" s="967"/>
      <c r="BG63" s="967"/>
      <c r="BH63" s="967"/>
      <c r="BI63" s="967"/>
      <c r="BJ63" s="967"/>
      <c r="BK63" s="967"/>
      <c r="BL63" s="967"/>
      <c r="BM63" s="967"/>
      <c r="BN63" s="967"/>
      <c r="BO63" s="967"/>
      <c r="BP63" s="967"/>
      <c r="BQ63" s="967"/>
      <c r="BR63" s="967"/>
      <c r="BS63" s="967"/>
      <c r="BT63" s="967"/>
      <c r="BV63" s="979"/>
    </row>
    <row r="64" spans="2:82" ht="16" customHeight="1">
      <c r="BD64" s="858"/>
      <c r="BE64" s="858"/>
      <c r="BF64" s="858"/>
      <c r="BG64" s="858"/>
      <c r="BH64" s="858"/>
      <c r="BI64" s="858"/>
      <c r="BJ64" s="858"/>
      <c r="BK64" s="858"/>
      <c r="BL64" s="858"/>
      <c r="BM64" s="858"/>
      <c r="BN64" s="858"/>
      <c r="BO64" s="858"/>
      <c r="BP64" s="858"/>
      <c r="BQ64" s="858"/>
      <c r="BR64" s="858"/>
      <c r="BS64" s="858"/>
      <c r="BT64" s="858"/>
    </row>
    <row r="65" spans="20:59" ht="16" customHeight="1">
      <c r="BG65" s="858"/>
    </row>
    <row r="66" spans="20:59" ht="16" customHeight="1"/>
    <row r="67" spans="20:59" ht="16" customHeight="1">
      <c r="T67" s="708">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13970</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13970</xdr:rowOff>
                  </from>
                  <to xmlns:xdr="http://schemas.openxmlformats.org/drawingml/2006/spreadsheetDrawing">
                    <xdr:col>29</xdr:col>
                    <xdr:colOff>123825</xdr:colOff>
                    <xdr:row>21</xdr:row>
                    <xdr:rowOff>217805</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107950</xdr:colOff>
                    <xdr:row>44</xdr:row>
                    <xdr:rowOff>31750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107950</xdr:colOff>
                    <xdr:row>45</xdr:row>
                    <xdr:rowOff>12700</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205105</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16510</xdr:rowOff>
                  </from>
                  <to xmlns:xdr="http://schemas.openxmlformats.org/drawingml/2006/spreadsheetDrawing">
                    <xdr:col>37</xdr:col>
                    <xdr:colOff>114300</xdr:colOff>
                    <xdr:row>44</xdr:row>
                    <xdr:rowOff>184785</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107950</xdr:colOff>
                    <xdr:row>20</xdr:row>
                    <xdr:rowOff>12700</xdr:rowOff>
                  </from>
                  <to xmlns:xdr="http://schemas.openxmlformats.org/drawingml/2006/spreadsheetDrawing">
                    <xdr:col>29</xdr:col>
                    <xdr:colOff>88900</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31115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107950</xdr:rowOff>
                  </from>
                  <to xmlns:xdr="http://schemas.openxmlformats.org/drawingml/2006/spreadsheetDrawing">
                    <xdr:col>30</xdr:col>
                    <xdr:colOff>57150</xdr:colOff>
                    <xdr:row>30</xdr:row>
                    <xdr:rowOff>127000</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127000</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146050</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88900</xdr:colOff>
                    <xdr:row>42</xdr:row>
                    <xdr:rowOff>88900</xdr:rowOff>
                  </from>
                  <to xmlns:xdr="http://schemas.openxmlformats.org/drawingml/2006/spreadsheetDrawing">
                    <xdr:col>29</xdr:col>
                    <xdr:colOff>152400</xdr:colOff>
                    <xdr:row>45</xdr:row>
                    <xdr:rowOff>107950</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32385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184785</xdr:rowOff>
                  </from>
                  <to xmlns:xdr="http://schemas.openxmlformats.org/drawingml/2006/spreadsheetDrawing">
                    <xdr:col>38</xdr:col>
                    <xdr:colOff>127000</xdr:colOff>
                    <xdr:row>38</xdr:row>
                    <xdr:rowOff>88900</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31750</xdr:colOff>
                    <xdr:row>38</xdr:row>
                    <xdr:rowOff>107950</xdr:rowOff>
                  </from>
                  <to xmlns:xdr="http://schemas.openxmlformats.org/drawingml/2006/spreadsheetDrawing">
                    <xdr:col>38</xdr:col>
                    <xdr:colOff>165100</xdr:colOff>
                    <xdr:row>41</xdr:row>
                    <xdr:rowOff>203200</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69850</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165100</xdr:rowOff>
                  </from>
                  <to xmlns:xdr="http://schemas.openxmlformats.org/drawingml/2006/spreadsheetDrawing">
                    <xdr:col>30</xdr:col>
                    <xdr:colOff>38100</xdr:colOff>
                    <xdr:row>23</xdr:row>
                    <xdr:rowOff>88900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165100</xdr:rowOff>
                  </from>
                  <to xmlns:xdr="http://schemas.openxmlformats.org/drawingml/2006/spreadsheetDrawing">
                    <xdr:col>38</xdr:col>
                    <xdr:colOff>69850</xdr:colOff>
                    <xdr:row>23</xdr:row>
                    <xdr:rowOff>88900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69850</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212090</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165100</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217805</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31115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33020</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250190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156210</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69850</xdr:rowOff>
                  </from>
                  <to xmlns:xdr="http://schemas.openxmlformats.org/drawingml/2006/spreadsheetDrawing">
                    <xdr:col>30</xdr:col>
                    <xdr:colOff>107950</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242570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平田 恵才</dc:creator>
  <cp:lastModifiedBy>楠 陽子</cp:lastModifiedBy>
  <cp:lastPrinted>2024-03-11T13:42:51Z</cp:lastPrinted>
  <dcterms:created xsi:type="dcterms:W3CDTF">2015-06-05T18:19:34Z</dcterms:created>
  <dcterms:modified xsi:type="dcterms:W3CDTF">2024-04-02T02:43:08Z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2024-04-02T02:43:08Z</vt:filetime>
  </property>
</Properties>
</file>