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484" activeTab="0"/>
  </bookViews>
  <sheets>
    <sheet name="適用" sheetId="1" r:id="rId1"/>
    <sheet name="入力シート（印刷なし）" sheetId="2" r:id="rId2"/>
    <sheet name="様式-5①出力値" sheetId="3" r:id="rId3"/>
    <sheet name="計算シート（印刷なし）" sheetId="4" r:id="rId4"/>
  </sheets>
  <externalReferences>
    <externalReference r:id="rId7"/>
  </externalReferences>
  <definedNames>
    <definedName name="_">#REF!</definedName>
    <definedName name="_PH4">#REF!</definedName>
    <definedName name="_V4">#REF!</definedName>
    <definedName name="_xlfn.SINGLE" hidden="1">#NAME?</definedName>
    <definedName name="①">#REF!</definedName>
    <definedName name="①ALL">#REF!</definedName>
    <definedName name="②">#REF!</definedName>
    <definedName name="②ALL">#REF!</definedName>
    <definedName name="③">#REF!</definedName>
    <definedName name="③ALL">#REF!</definedName>
    <definedName name="④">#REF!</definedName>
    <definedName name="④ALL">#REF!</definedName>
    <definedName name="⑤">#REF!</definedName>
    <definedName name="⑤ALL">#REF!</definedName>
    <definedName name="⑥">#REF!</definedName>
    <definedName name="⑥ALL">#REF!</definedName>
    <definedName name="⑦">#REF!</definedName>
    <definedName name="⑦ALL">#REF!</definedName>
    <definedName name="⑧">#REF!</definedName>
    <definedName name="⑧ALL">#REF!</definedName>
    <definedName name="⑨">#REF!</definedName>
    <definedName name="⑨ALL">#REF!</definedName>
    <definedName name="⑩">#REF!</definedName>
    <definedName name="⑩ALL">#REF!</definedName>
    <definedName name="A">'[1]入力シート1（印刷なし）'!$D$14</definedName>
    <definedName name="B">'[1]設計条件'!$E$13</definedName>
    <definedName name="BT">'[1]入力シート1（印刷なし）'!$D$29</definedName>
    <definedName name="Cdd">'[1]土石流時ﾋﾟｰｸ流量'!$O$17</definedName>
    <definedName name="Cdf">#REF!</definedName>
    <definedName name="Ce">'[1]設計条件'!$J$45</definedName>
    <definedName name="Cs">'[1]設計諸元'!$F$34</definedName>
    <definedName name="Cstar">'[1]設計諸元'!$F$32</definedName>
    <definedName name="ed">'[1]安定性の検討'!$E$40</definedName>
    <definedName name="ef">#REF!</definedName>
    <definedName name="f">'[1]入力シート1（印刷なし）'!$D$46</definedName>
    <definedName name="Fd">'[1]土石流時ﾋﾟｰｸ流量'!$H$107</definedName>
    <definedName name="Foad">'[1]設計条件'!#REF!</definedName>
    <definedName name="Foaf">'[1]設計条件'!#REF!</definedName>
    <definedName name="Fod">'[1]安定性の検討'!#REF!</definedName>
    <definedName name="Fof">#REF!</definedName>
    <definedName name="Fsad">'[1]設計条件'!#REF!</definedName>
    <definedName name="Fsaf">'[1]設計条件'!#REF!</definedName>
    <definedName name="Fsd">'[1]安定性の検討'!$D$17</definedName>
    <definedName name="Fsf">#REF!</definedName>
    <definedName name="Fsrad">'[1]設計条件'!#REF!</definedName>
    <definedName name="Fsraf">'[1]設計条件'!#REF!</definedName>
    <definedName name="Fsrd">'[1]安定性の検討'!#REF!</definedName>
    <definedName name="Fsrf">#REF!</definedName>
    <definedName name="G0d">'[1]安定性の検討'!#REF!</definedName>
    <definedName name="G0f">#REF!</definedName>
    <definedName name="Gc">'[1]入力シート1（印刷なし）'!$D$51</definedName>
    <definedName name="Gd">'[1]土石流時ﾋﾟｰｸ流量'!$H$97</definedName>
    <definedName name="Gf">'[1]設計条件'!$H$83</definedName>
    <definedName name="Gn">'[1]入力シート1（印刷なし）'!$D$59</definedName>
    <definedName name="Gs">'[1]設計条件'!$J$44</definedName>
    <definedName name="Gsa">'[1]入力シート1（印刷なし）'!$D$53</definedName>
    <definedName name="Gt">'[1]入力シート1（印刷なし）'!#REF!</definedName>
    <definedName name="Gw">'[1]設計条件'!#REF!</definedName>
    <definedName name="H">'[1]入力シート1（印刷なし）'!$D$28</definedName>
    <definedName name="H0d">'[1]安定性の検討'!#REF!</definedName>
    <definedName name="H0f">#REF!</definedName>
    <definedName name="h3d">'[1]設計条件'!#REF!</definedName>
    <definedName name="h3f">#REF!</definedName>
    <definedName name="ｈed">'[1]設計条件'!#REF!</definedName>
    <definedName name="Hpd">'[1]土石流時ﾋﾟｰｸ流量'!$N$77</definedName>
    <definedName name="hwd">'[1]設計条件'!#REF!</definedName>
    <definedName name="i">'[1]入力シート1（印刷なし）'!$D$21</definedName>
    <definedName name="m">'[1]入力シート1（印刷なし）'!$D$32</definedName>
    <definedName name="Mod">'[1]荷重計算'!$AC$44</definedName>
    <definedName name="Mof">#REF!</definedName>
    <definedName name="Mrd">'[1]荷重計算'!$AB$44</definedName>
    <definedName name="Mrf">#REF!</definedName>
    <definedName name="Msrd">'[1]安定性の検討'!#REF!</definedName>
    <definedName name="Msrf">#REF!</definedName>
    <definedName name="n">'[1]入力シート1（印刷なし）'!$D$33</definedName>
    <definedName name="na">'[1]入力シート1（印刷なし）'!$D$49</definedName>
    <definedName name="Pd">'[1]荷重計算'!$P$44</definedName>
    <definedName name="Pf">#REF!</definedName>
    <definedName name="PHAI">'[1]入力シート1（印刷なし）'!#REF!</definedName>
    <definedName name="PHAI3">'[1]入力シート1（印刷なし）'!$D$52</definedName>
    <definedName name="_xlnm.Print_Area" localSheetId="0">'適用'!$A$1:$E$305</definedName>
    <definedName name="_xlnm.Print_Area" localSheetId="2">'様式-5①出力値'!$B$2:$AS$37</definedName>
    <definedName name="Q">'[1]入力シート1（印刷なし）'!#REF!</definedName>
    <definedName name="qa">'[1]入力シート1（印刷なし）'!$D$47</definedName>
    <definedName name="Qm">'[1]入力シート1（印刷なし）'!$D$15</definedName>
    <definedName name="qmaxd">'[1]安定性の検討'!$D$30</definedName>
    <definedName name="qmaxf">#REF!</definedName>
    <definedName name="qmind">'[1]安定性の検討'!$D$32</definedName>
    <definedName name="qminf">#REF!</definedName>
    <definedName name="Qp">'[1]土石流時ﾋﾟｰｸ流量'!$I$37</definedName>
    <definedName name="Qpp">#REF!</definedName>
    <definedName name="Qspd">'[1]土石流時ﾋﾟｰｸ流量'!$J$50</definedName>
    <definedName name="Qspf">#REF!</definedName>
    <definedName name="Qss">#REF!</definedName>
    <definedName name="Re">'[1]入力シート1（印刷なし）'!$D$25</definedName>
    <definedName name="Red">'[1]安定性の検討'!#REF!</definedName>
    <definedName name="Rod">'[1]安定性の検討'!#REF!</definedName>
    <definedName name="Rof">#REF!</definedName>
    <definedName name="tp">'[1]入力シート1（印刷なし）'!$D$24</definedName>
    <definedName name="Ud">'[1]土石流時ﾋﾟｰｸ流量'!$I$89</definedName>
    <definedName name="Vd">'[1]荷重計算'!$O$44</definedName>
    <definedName name="Vf">#REF!</definedName>
    <definedName name="Xd">'[1]安定性の検討'!$D$7</definedName>
    <definedName name="Xf">#REF!</definedName>
    <definedName name="ﾀｲﾄﾙ列">#REF!</definedName>
    <definedName name="印刷範囲">#REF!</definedName>
    <definedName name="高さ" localSheetId="0">#REF!</definedName>
    <definedName name="高さ">#REF!</definedName>
    <definedName name="全体" localSheetId="0">#REF!</definedName>
    <definedName name="全体">#REF!</definedName>
    <definedName name="断面番号" localSheetId="0">#REF!</definedName>
    <definedName name="断面番号">#REF!</definedName>
  </definedNames>
  <calcPr fullCalcOnLoad="1"/>
</workbook>
</file>

<file path=xl/sharedStrings.xml><?xml version="1.0" encoding="utf-8"?>
<sst xmlns="http://schemas.openxmlformats.org/spreadsheetml/2006/main" count="340" uniqueCount="217">
  <si>
    <t>崩壊に伴う土石等の移動の高さ</t>
  </si>
  <si>
    <t>建物等の壁面摩擦角</t>
  </si>
  <si>
    <t>土石等の密度</t>
  </si>
  <si>
    <t>重力加速度</t>
  </si>
  <si>
    <t>φ(度)</t>
  </si>
  <si>
    <t>δ(度)</t>
  </si>
  <si>
    <t>箇所番号</t>
  </si>
  <si>
    <t>θd(度)</t>
  </si>
  <si>
    <t>内部摩擦角</t>
  </si>
  <si>
    <t>γ(kN/m2)</t>
  </si>
  <si>
    <t>hsm(m)</t>
  </si>
  <si>
    <t>σ</t>
  </si>
  <si>
    <t>c</t>
  </si>
  <si>
    <t>fb</t>
  </si>
  <si>
    <t>砂質土</t>
  </si>
  <si>
    <t>礫質土</t>
  </si>
  <si>
    <t>粘性土</t>
  </si>
  <si>
    <t>残斜面高さ</t>
  </si>
  <si>
    <t>護岸高</t>
  </si>
  <si>
    <t>待受け式擁壁</t>
  </si>
  <si>
    <t>単位体積重量</t>
  </si>
  <si>
    <t>入力項目</t>
  </si>
  <si>
    <t>形状諸元</t>
  </si>
  <si>
    <t>急傾斜地の高さ</t>
  </si>
  <si>
    <t>急傾斜地の傾斜度</t>
  </si>
  <si>
    <t>θ3=</t>
  </si>
  <si>
    <t>川幅</t>
  </si>
  <si>
    <t>入力値</t>
  </si>
  <si>
    <t>計算項目</t>
  </si>
  <si>
    <t>計算値</t>
  </si>
  <si>
    <t>緩斜面の傾斜度</t>
  </si>
  <si>
    <t>備考</t>
  </si>
  <si>
    <t>斜面特性</t>
  </si>
  <si>
    <t>対策施設高さ</t>
  </si>
  <si>
    <t>ポケット断面積</t>
  </si>
  <si>
    <t>ポケット位置</t>
  </si>
  <si>
    <r>
      <t>対策施設前面の傾斜度</t>
    </r>
  </si>
  <si>
    <t>ﾌﾞﾛｯｸNo</t>
  </si>
  <si>
    <t>測点</t>
  </si>
  <si>
    <t>斜面
高さ(m)</t>
  </si>
  <si>
    <t>斜面傾
斜度(°)</t>
  </si>
  <si>
    <t>下斜面傾
斜度(°)</t>
  </si>
  <si>
    <t>上斜面傾
斜度(°)</t>
  </si>
  <si>
    <t>対策工
高さ(m)</t>
  </si>
  <si>
    <t>平坦部傾
斜度(°)</t>
  </si>
  <si>
    <t>ﾎﾟｹｯﾄ(河川)
位置(m)</t>
  </si>
  <si>
    <r>
      <t>ﾎﾟｹｯﾄ
断面積(m</t>
    </r>
    <r>
      <rPr>
        <vertAlign val="superscript"/>
        <sz val="10"/>
        <rFont val="ＭＳ ゴシック"/>
        <family val="3"/>
      </rPr>
      <t>2</t>
    </r>
    <r>
      <rPr>
        <sz val="10"/>
        <rFont val="ＭＳ ゴシック"/>
        <family val="3"/>
      </rPr>
      <t>)</t>
    </r>
  </si>
  <si>
    <t>移動、堆積による力の算出</t>
  </si>
  <si>
    <t>測点</t>
  </si>
  <si>
    <t>断面状況</t>
  </si>
  <si>
    <t>区域範囲</t>
  </si>
  <si>
    <t>区域細分</t>
  </si>
  <si>
    <t>斜面下端部からの距離　　X (m)　</t>
  </si>
  <si>
    <t>高さ
(m)</t>
  </si>
  <si>
    <t>警戒区域
(m)</t>
  </si>
  <si>
    <t>Fsm&gt;100kN
の範囲(m)</t>
  </si>
  <si>
    <t>Fsm</t>
  </si>
  <si>
    <t>傾斜度
(°)</t>
  </si>
  <si>
    <t>特別警戒
区域(m)</t>
  </si>
  <si>
    <t>h(堆積高)&gt;3m
の範囲(m)</t>
  </si>
  <si>
    <t>Fsa, (h)</t>
  </si>
  <si>
    <t>a</t>
  </si>
  <si>
    <t>m</t>
  </si>
  <si>
    <t>:移動</t>
  </si>
  <si>
    <t>:堆積</t>
  </si>
  <si>
    <t>斜面高さ</t>
  </si>
  <si>
    <t>崩壊土量</t>
  </si>
  <si>
    <t>崩壊幅</t>
  </si>
  <si>
    <t>土砂の断面積</t>
  </si>
  <si>
    <t>（ｍ）</t>
  </si>
  <si>
    <t>h1=</t>
  </si>
  <si>
    <t>θ1=</t>
  </si>
  <si>
    <t>(°)</t>
  </si>
  <si>
    <t>(m)</t>
  </si>
  <si>
    <t>h3=</t>
  </si>
  <si>
    <t>θ2=</t>
  </si>
  <si>
    <t>(㎡)</t>
  </si>
  <si>
    <t>（ｍ)</t>
  </si>
  <si>
    <t>X=</t>
  </si>
  <si>
    <r>
      <t>（kN/m</t>
    </r>
    <r>
      <rPr>
        <vertAlign val="superscript"/>
        <sz val="10.5"/>
        <rFont val="ＭＳ Ｐゴシック"/>
        <family val="3"/>
      </rPr>
      <t>3</t>
    </r>
    <r>
      <rPr>
        <sz val="10.5"/>
        <rFont val="ＭＳ Ｐゴシック"/>
        <family val="3"/>
      </rPr>
      <t>)</t>
    </r>
  </si>
  <si>
    <t>h2=</t>
  </si>
  <si>
    <t>θd=</t>
  </si>
  <si>
    <t>崩壊土量(㎥)と崩壊幅(m)の近似値</t>
  </si>
  <si>
    <t>≦h&lt;</t>
  </si>
  <si>
    <t>≦h</t>
  </si>
  <si>
    <t>計算斜面</t>
  </si>
  <si>
    <t>文字</t>
  </si>
  <si>
    <r>
      <t>対策工上部の計算用傾斜度</t>
    </r>
  </si>
  <si>
    <t>下端からの距離X=（ｍ）</t>
  </si>
  <si>
    <t>斜面高さH（ｍ）</t>
  </si>
  <si>
    <t>斜面勾配φ（°）</t>
  </si>
  <si>
    <t>土砂の断面積（㎡）</t>
  </si>
  <si>
    <t>移動による力Fsm</t>
  </si>
  <si>
    <t>建築物の耐力P1(kN/m2)</t>
  </si>
  <si>
    <t>土石等の内部摩擦角</t>
  </si>
  <si>
    <t>土石等の単位堆積重量</t>
  </si>
  <si>
    <t>土石等の容積濃度</t>
  </si>
  <si>
    <t>土石等の流体抵抗力</t>
  </si>
  <si>
    <t>土石等の比重</t>
  </si>
  <si>
    <t>斜面の傾斜度</t>
  </si>
  <si>
    <t>判定</t>
  </si>
  <si>
    <t>様式-5①貼付欄</t>
  </si>
  <si>
    <t>堆積による力Fsa</t>
  </si>
  <si>
    <t>堆積の高さｈ</t>
  </si>
  <si>
    <t>建築物の耐力W1(kN/m2)</t>
  </si>
  <si>
    <t>堆積高さの上限（建築耐力算出用）</t>
  </si>
  <si>
    <t>文字</t>
  </si>
  <si>
    <t>土砂の断面積（㎡）「対策工考慮」</t>
  </si>
  <si>
    <t>対策工有</t>
  </si>
  <si>
    <t>対策工の高さ</t>
  </si>
  <si>
    <t>対策工の勾配θ2</t>
  </si>
  <si>
    <t>対策工上部の勾配θ3</t>
  </si>
  <si>
    <t>堆積の高さｈ(チェック1)</t>
  </si>
  <si>
    <t>対策工部の堆積高さｈ1</t>
  </si>
  <si>
    <t>対策工部のS</t>
  </si>
  <si>
    <t>対策工部面積を超える判定</t>
  </si>
  <si>
    <t>残り土砂面積</t>
  </si>
  <si>
    <t>X2位置</t>
  </si>
  <si>
    <t>対策工形状を考慮した堆積高さh</t>
  </si>
  <si>
    <t>背面斜面と待受け前面までの距離</t>
  </si>
  <si>
    <t>原因地対策</t>
  </si>
  <si>
    <t>X3</t>
  </si>
  <si>
    <t>河川断面積を考慮したS</t>
  </si>
  <si>
    <t>判定（河川断面位置）</t>
  </si>
  <si>
    <t>判定（河川内停止）</t>
  </si>
  <si>
    <t>リスト</t>
  </si>
  <si>
    <t>原因地対策</t>
  </si>
  <si>
    <t>待受け式擁壁工</t>
  </si>
  <si>
    <t>判定（100境界）</t>
  </si>
  <si>
    <t>判定（3ｍ境界）</t>
  </si>
  <si>
    <r>
      <t>・入力シート（印刷なし）の</t>
    </r>
    <r>
      <rPr>
        <sz val="11"/>
        <color indexed="26"/>
        <rFont val="System"/>
        <family val="0"/>
      </rPr>
      <t>■</t>
    </r>
    <r>
      <rPr>
        <sz val="11"/>
        <rFont val="ＭＳ ゴシック"/>
        <family val="3"/>
      </rPr>
      <t>セルの諸元を直接入力してください。</t>
    </r>
  </si>
  <si>
    <t>・計算断面の上端・下端位置から決まる斜面高さと斜面勾配を基に土砂災害警戒区域等の計算を行う。</t>
  </si>
  <si>
    <t>・残斜面が5ｍ以上ある場合は、原因地対策施設は移動による土石等の力に対して効果がないものとして、斜面全体を対象として土石等の移動による力が建物耐力をこえる距離の計算を行う。</t>
  </si>
  <si>
    <t>無施設</t>
  </si>
  <si>
    <t>・待受け式対策施設のポケット容量が崩壊による土石等の量を完全に捕捉できる場合は，待受け式対策施設より下方には土石等は堆積せず，土石等の堆積による力が建築耐力を超える距離の計算は行わない。</t>
  </si>
  <si>
    <t>・残斜面高さが5ｍ未満の場合は，土石等の移動による力と堆積による力は発生しないものとみなし，土石等の移動による力が建築耐力を超える距離と土石等の力が建築耐力を超える距離の計算は行わない。</t>
  </si>
  <si>
    <t>・残斜面が5ｍ以上ある場合は、原因地対策施設の整備部分については崩壊が発生しないものと判断し，この部分を除いた残斜面を対象として土石等の堆積による力が建築耐力を超える距離の計算を行う。</t>
  </si>
  <si>
    <t>・土石等の移動の力に対して有効と判断された待受け式対策施設が整備されている場合は，待受け式対策施設より下方には移動の力は働かないとして，土石等の移動による力が建築耐力を超える距離の計算は行わない。</t>
  </si>
  <si>
    <t>・崩壊による土石等の量が待受け式対策施設のポケット容量を超える場合は土石等の堆積にいる力が建築耐力を超える距離の計算を行う。</t>
  </si>
  <si>
    <t>検討ケース</t>
  </si>
  <si>
    <t>該当ケースに"1"を入力</t>
  </si>
  <si>
    <t>測線番号</t>
  </si>
  <si>
    <r>
      <t>ρm(t/m</t>
    </r>
    <r>
      <rPr>
        <vertAlign val="superscript"/>
        <sz val="10"/>
        <color indexed="30"/>
        <rFont val="ＭＳ ゴシック"/>
        <family val="3"/>
      </rPr>
      <t>3</t>
    </r>
    <r>
      <rPr>
        <sz val="10"/>
        <color indexed="30"/>
        <rFont val="ＭＳ ゴシック"/>
        <family val="3"/>
      </rPr>
      <t>)</t>
    </r>
  </si>
  <si>
    <r>
      <t>g(m/s</t>
    </r>
    <r>
      <rPr>
        <vertAlign val="superscript"/>
        <sz val="10"/>
        <color indexed="30"/>
        <rFont val="ＭＳ ゴシック"/>
        <family val="3"/>
      </rPr>
      <t>2</t>
    </r>
    <r>
      <rPr>
        <sz val="10"/>
        <color indexed="30"/>
        <rFont val="ＭＳ ゴシック"/>
        <family val="3"/>
      </rPr>
      <t>)</t>
    </r>
  </si>
  <si>
    <t>備考</t>
  </si>
  <si>
    <t>θ3採用条件の確認</t>
  </si>
  <si>
    <t>X3'=</t>
  </si>
  <si>
    <t>S=</t>
  </si>
  <si>
    <t>S1=</t>
  </si>
  <si>
    <t>無施設とした場合の土砂の断面積S</t>
  </si>
  <si>
    <t>対策工有とした場合の土砂の断面積S</t>
  </si>
  <si>
    <t>ケース①：</t>
  </si>
  <si>
    <t>ケース②：</t>
  </si>
  <si>
    <t>ケース③：</t>
  </si>
  <si>
    <t>ケース①
＜参考値＞
無施設</t>
  </si>
  <si>
    <t>ケース②
原因地対策</t>
  </si>
  <si>
    <t>ケース③
待受け式擁壁工
（移動の力は生じないため，計算しない））</t>
  </si>
  <si>
    <t>ケース④
河川断面</t>
  </si>
  <si>
    <t>D=</t>
  </si>
  <si>
    <t>河川断面</t>
  </si>
  <si>
    <t>待受け式擁壁条件の確認</t>
  </si>
  <si>
    <t>河川+無施設</t>
  </si>
  <si>
    <t>河川+原因地</t>
  </si>
  <si>
    <t>ケース③④：</t>
  </si>
  <si>
    <t>ケース番号</t>
  </si>
  <si>
    <t>護岸高さ1.5ｍ確認</t>
  </si>
  <si>
    <t>位置確認</t>
  </si>
  <si>
    <t>移動の力が護岸高さ1.5ｍ以上のため護岸肩に設定</t>
  </si>
  <si>
    <t>護岸肩の位置</t>
  </si>
  <si>
    <t>河川断面計算時のみ参照</t>
  </si>
  <si>
    <t>河川断面15.8ｍ2の確認</t>
  </si>
  <si>
    <t>位置確認</t>
  </si>
  <si>
    <t>計算用S</t>
  </si>
  <si>
    <t>護岸高確認（ｈ＝0.75以上）</t>
  </si>
  <si>
    <t>位置確認（1：護岸肩まで、0：通常）</t>
  </si>
  <si>
    <t>河川断面&gt;崩壊土砂：1、河川断面＜崩壊土砂：0</t>
  </si>
  <si>
    <t>河川断面と崩壊土砂比較+ｈ=0.75以上</t>
  </si>
  <si>
    <t>※河川断面計算時において下表を参考とする。</t>
  </si>
  <si>
    <t>護岸高1.5ｍ以上</t>
  </si>
  <si>
    <t>移動の力</t>
  </si>
  <si>
    <t>堆積の力</t>
  </si>
  <si>
    <t>河川断面&gt;土砂断面積</t>
  </si>
  <si>
    <t>河川断面積</t>
  </si>
  <si>
    <t>河川断面が土砂断面積を上回る</t>
  </si>
  <si>
    <t>通常設定において堆積の力が河川区域内にある場合</t>
  </si>
  <si>
    <t>通常設定において堆積の力が河川区域内にある場合</t>
  </si>
  <si>
    <t>河川幅</t>
  </si>
  <si>
    <t>堆積の力の末端位置</t>
  </si>
  <si>
    <t>土砂断面積から河川断面積を差し引いた区域設定</t>
  </si>
  <si>
    <t>通常時区域設定の末端位置</t>
  </si>
  <si>
    <t>通常設定において堆積の力が河川を超える場合</t>
  </si>
  <si>
    <t>結果</t>
  </si>
  <si>
    <t>土砂断面積から河川断面積を差し引いた末端位置</t>
  </si>
  <si>
    <t>土砂断面積から河川断面積を差し引いた区域設定(仮)</t>
  </si>
  <si>
    <t>1と2ともに断面積考慮となる場合は下段の計算結果を採用</t>
  </si>
  <si>
    <t>計算結果</t>
  </si>
  <si>
    <t>位置確認</t>
  </si>
  <si>
    <t>土砂量確認</t>
  </si>
  <si>
    <t>現地調査結果を踏まえ，該当の
地質を○してください。</t>
  </si>
  <si>
    <t>条件入力</t>
  </si>
  <si>
    <t>・計算可能ｹｰｽはケース①「無施設」，ケース②「原因地対策」，ケース③「待受け式擁壁（県標準構造体）」，ケース④「河川断面」の4ｹｰｽです。その他の計算条件の場合は別途計算が必要になります。</t>
  </si>
  <si>
    <t>・移動高：ｈｓｍ＝0.75ｍ、移動時の内部摩擦角φ1＝20°としています。</t>
  </si>
  <si>
    <t>「無施設」の場合</t>
  </si>
  <si>
    <t>「原因地対策」の場合</t>
  </si>
  <si>
    <t>「待受け式擁壁」の場合</t>
  </si>
  <si>
    <t>「河川断面」の場合</t>
  </si>
  <si>
    <t>･本シートは基礎調査の対象となる急傾斜地断面における土砂災害警戒区域等の範囲，力の大きさを算出します。</t>
  </si>
  <si>
    <t>　</t>
  </si>
  <si>
    <r>
      <t>・広島県土木建築局土砂法指定推進担当　T</t>
    </r>
    <r>
      <rPr>
        <sz val="11"/>
        <color indexed="8"/>
        <rFont val="ＭＳ Ｐゴシック"/>
        <family val="3"/>
      </rPr>
      <t>EL：082-513-3945</t>
    </r>
  </si>
  <si>
    <t>○本シートの適用について</t>
  </si>
  <si>
    <t>○本シートについてのお問合せ先</t>
  </si>
  <si>
    <t>○各ケースの計算条件</t>
  </si>
  <si>
    <t>【急傾斜地断面での土砂災害警戒区域等範囲の計算シート】　※参考資料</t>
  </si>
  <si>
    <t>・広島県基礎調査における警戒区域等設定の考え方については，「広島県　基礎調査マニュアル（案）」に準じてください。
　広島県の調達情報から確認できます。　https://chotatsu.pref.hiroshima.lg.jp/standard/index04.html　</t>
  </si>
  <si>
    <t>・本シートは上記マニュアルで示す，急傾斜地の崩壊にかかる警戒区域等の範囲を把握する為の参考資料として提示するものです。
　実際の警戒区域等は広島県が実施する基礎調査で確定させるものであり，本シートの結果で警戒区域等の範囲を
　確約するものではありません。
　※一例：現地の横断線の取り方で，警戒区域等の範囲に変化が生じるため，
　　　　　　警戒区域等の確定は広島県が実施する基礎調査での確定となります。　</t>
  </si>
  <si>
    <t>・待受け式擁壁の安全性は基礎調査マニュアル（案）に従い判断してください。本シートでは広島県標準構造体を対象としています。</t>
  </si>
  <si>
    <t>ver1(H28.10.1作成）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</si>
</sst>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_ "/>
    <numFmt numFmtId="179" formatCode="0.00_ "/>
    <numFmt numFmtId="180" formatCode="0.0_);[Red]\(0.0\)"/>
    <numFmt numFmtId="181" formatCode="#,##0.0_ "/>
    <numFmt numFmtId="182" formatCode="0_ "/>
    <numFmt numFmtId="183" formatCode="0.00_);[Red]\(0.00\)"/>
    <numFmt numFmtId="184" formatCode="0&quot;枚&quot;"/>
    <numFmt numFmtId="185" formatCode="&quot;X=&quot;0"/>
    <numFmt numFmtId="186" formatCode="0.0000"/>
    <numFmt numFmtId="187" formatCode="&quot;断面積差分(m2)：&quot;0.0"/>
    <numFmt numFmtId="188" formatCode="&quot;土砂の断面積(m2)：&quot;0.0"/>
    <numFmt numFmtId="189" formatCode="[$]ggge&quot;年&quot;m&quot;月&quot;d&quot;日&quot;;@"/>
    <numFmt numFmtId="190" formatCode="[$-411]gge&quot;年&quot;m&quot;月&quot;d&quot;日&quot;;@"/>
    <numFmt numFmtId="191" formatCode="[$]gge&quot;年&quot;m&quot;月&quot;d&quot;日&quot;;@"/>
  </numFmts>
  <fonts count="66">
    <font>
      <sz val="10"/>
      <name val="ＭＳ ゴシック"/>
      <family val="3"/>
    </font>
    <font>
      <sz val="11"/>
      <color indexed="8"/>
      <name val="ＭＳ Ｐゴシック"/>
      <family val="3"/>
    </font>
    <font>
      <sz val="6"/>
      <name val="ＭＳ ゴシック"/>
      <family val="3"/>
    </font>
    <font>
      <vertAlign val="superscript"/>
      <sz val="10"/>
      <name val="ＭＳ ゴシック"/>
      <family val="3"/>
    </font>
    <font>
      <sz val="10"/>
      <name val="ＭＳ Ｐゴシック"/>
      <family val="3"/>
    </font>
    <font>
      <sz val="11"/>
      <name val="ＭＳ Ｐゴシック"/>
      <family val="3"/>
    </font>
    <font>
      <sz val="6"/>
      <name val="ＭＳ Ｐゴシック"/>
      <family val="3"/>
    </font>
    <font>
      <sz val="8"/>
      <name val="ＭＳ ゴシック"/>
      <family val="3"/>
    </font>
    <font>
      <sz val="10.5"/>
      <name val="ＭＳ Ｐゴシック"/>
      <family val="3"/>
    </font>
    <font>
      <vertAlign val="superscript"/>
      <sz val="10.5"/>
      <name val="ＭＳ Ｐゴシック"/>
      <family val="3"/>
    </font>
    <font>
      <sz val="6"/>
      <name val="System"/>
      <family val="0"/>
    </font>
    <font>
      <sz val="11"/>
      <color indexed="26"/>
      <name val="System"/>
      <family val="0"/>
    </font>
    <font>
      <sz val="11"/>
      <name val="ＭＳ ゴシック"/>
      <family val="3"/>
    </font>
    <font>
      <sz val="10"/>
      <color indexed="30"/>
      <name val="ＭＳ ゴシック"/>
      <family val="3"/>
    </font>
    <font>
      <vertAlign val="superscript"/>
      <sz val="10"/>
      <color indexed="30"/>
      <name val="ＭＳ ゴシック"/>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5"/>
      <color indexed="10"/>
      <name val="ＭＳ Ｐゴシック"/>
      <family val="3"/>
    </font>
    <font>
      <sz val="10.5"/>
      <color indexed="10"/>
      <name val="ＭＳ Ｐゴシック"/>
      <family val="3"/>
    </font>
    <font>
      <sz val="10.5"/>
      <color indexed="9"/>
      <name val="ＭＳ Ｐゴシック"/>
      <family val="3"/>
    </font>
    <font>
      <b/>
      <sz val="10"/>
      <color indexed="10"/>
      <name val="ＭＳ ゴシック"/>
      <family val="3"/>
    </font>
    <font>
      <sz val="10"/>
      <color indexed="10"/>
      <name val="ＭＳ ゴシック"/>
      <family val="3"/>
    </font>
    <font>
      <b/>
      <i/>
      <sz val="11"/>
      <color indexed="8"/>
      <name val="Calibri"/>
      <family val="2"/>
    </font>
    <font>
      <b/>
      <i/>
      <sz val="11"/>
      <color indexed="30"/>
      <name val="Calibri"/>
      <family val="2"/>
    </font>
    <font>
      <b/>
      <i/>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sz val="11"/>
      <name val="Calibri"/>
      <family val="3"/>
    </font>
    <font>
      <sz val="10"/>
      <color rgb="FF0070C0"/>
      <name val="ＭＳ ゴシック"/>
      <family val="3"/>
    </font>
    <font>
      <b/>
      <sz val="10.5"/>
      <color rgb="FFFF0000"/>
      <name val="ＭＳ Ｐゴシック"/>
      <family val="3"/>
    </font>
    <font>
      <sz val="10.5"/>
      <color rgb="FFFF0000"/>
      <name val="ＭＳ Ｐゴシック"/>
      <family val="3"/>
    </font>
    <font>
      <sz val="10.5"/>
      <color theme="0"/>
      <name val="ＭＳ Ｐゴシック"/>
      <family val="3"/>
    </font>
    <font>
      <b/>
      <sz val="10"/>
      <color rgb="FFFF0000"/>
      <name val="ＭＳ ゴシック"/>
      <family val="3"/>
    </font>
    <font>
      <sz val="10"/>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CCFF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thin"/>
      <right style="thin"/>
      <top style="thin"/>
      <bottom style="thin"/>
    </border>
    <border>
      <left style="medium">
        <color rgb="FF00B050"/>
      </left>
      <right style="medium">
        <color rgb="FF00B050"/>
      </right>
      <top style="medium">
        <color rgb="FF00B050"/>
      </top>
      <bottom style="medium">
        <color rgb="FF00B050"/>
      </bottom>
    </border>
    <border>
      <left/>
      <right/>
      <top style="medium">
        <color rgb="FF00B050"/>
      </top>
      <bottom style="medium">
        <color rgb="FF00B050"/>
      </bottom>
    </border>
    <border>
      <left/>
      <right style="medium">
        <color rgb="FF00B050"/>
      </right>
      <top style="medium">
        <color rgb="FF00B050"/>
      </top>
      <bottom style="medium">
        <color rgb="FF00B050"/>
      </bottom>
    </border>
    <border>
      <left/>
      <right/>
      <top style="thin"/>
      <bottom/>
    </border>
    <border>
      <left style="thin"/>
      <right style="thin"/>
      <top style="hair"/>
      <bottom style="hair"/>
    </border>
    <border>
      <left style="thin"/>
      <right style="thin"/>
      <top style="hair"/>
      <bottom style="thin"/>
    </border>
    <border>
      <left style="thin"/>
      <right style="thin"/>
      <top style="thin"/>
      <bottom style="hair"/>
    </border>
    <border>
      <left/>
      <right/>
      <top style="medium">
        <color rgb="FF00B0F0"/>
      </top>
      <bottom/>
    </border>
    <border>
      <left style="medium">
        <color rgb="FF00B050"/>
      </left>
      <right/>
      <top style="medium">
        <color rgb="FF00B050"/>
      </top>
      <bottom style="medium">
        <color rgb="FF00B050"/>
      </bottom>
    </border>
    <border>
      <left style="thick">
        <color rgb="FF00B050"/>
      </left>
      <right/>
      <top style="medium">
        <color rgb="FF00B050"/>
      </top>
      <bottom style="medium">
        <color rgb="FF00B050"/>
      </bottom>
    </border>
    <border>
      <left style="thick">
        <color rgb="FF00B050"/>
      </left>
      <right style="medium">
        <color rgb="FF00B050"/>
      </right>
      <top style="medium">
        <color rgb="FF00B050"/>
      </top>
      <bottom style="medium">
        <color rgb="FF00B050"/>
      </bottom>
    </border>
    <border>
      <left style="thick">
        <color rgb="FF00B050"/>
      </left>
      <right style="medium">
        <color rgb="FF00B050"/>
      </right>
      <top style="medium">
        <color rgb="FF00B050"/>
      </top>
      <bottom style="thick">
        <color rgb="FF00B050"/>
      </bottom>
    </border>
    <border>
      <left style="medium">
        <color rgb="FF00B0F0"/>
      </left>
      <right/>
      <top style="medium">
        <color rgb="FF00B0F0"/>
      </top>
      <bottom/>
    </border>
    <border>
      <left/>
      <right style="medium">
        <color rgb="FF00B0F0"/>
      </right>
      <top style="medium">
        <color rgb="FF00B0F0"/>
      </top>
      <bottom/>
    </border>
    <border>
      <left style="medium">
        <color rgb="FF00B0F0"/>
      </left>
      <right/>
      <top/>
      <bottom/>
    </border>
    <border>
      <left/>
      <right style="medium">
        <color rgb="FF00B0F0"/>
      </right>
      <top/>
      <bottom/>
    </border>
    <border>
      <left style="thin"/>
      <right style="medium">
        <color rgb="FF00B0F0"/>
      </right>
      <top/>
      <bottom/>
    </border>
    <border>
      <left style="medium">
        <color rgb="FF00B0F0"/>
      </left>
      <right/>
      <top/>
      <bottom style="medium">
        <color rgb="FF00B0F0"/>
      </bottom>
    </border>
    <border>
      <left/>
      <right/>
      <top/>
      <bottom style="medium">
        <color rgb="FF00B0F0"/>
      </bottom>
    </border>
    <border>
      <left/>
      <right style="medium">
        <color rgb="FF00B0F0"/>
      </right>
      <top/>
      <bottom style="medium">
        <color rgb="FF00B0F0"/>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top style="thin"/>
      <bottom style="thin"/>
    </border>
    <border>
      <left style="medium">
        <color rgb="FF00B050"/>
      </left>
      <right style="medium">
        <color rgb="FF00B050"/>
      </right>
      <top style="medium">
        <color rgb="FF00B050"/>
      </top>
      <bottom/>
    </border>
    <border>
      <left style="medium">
        <color rgb="FF00B050"/>
      </left>
      <right style="medium">
        <color rgb="FF00B050"/>
      </right>
      <top/>
      <bottom style="medium">
        <color rgb="FF00B050"/>
      </bottom>
    </border>
    <border>
      <left style="thin"/>
      <right/>
      <top style="thin"/>
      <bottom style="hair"/>
    </border>
    <border>
      <left/>
      <right style="thin"/>
      <top style="thin"/>
      <bottom style="hair"/>
    </border>
    <border>
      <left/>
      <right/>
      <top style="thin"/>
      <bottom style="hair"/>
    </border>
    <border>
      <left/>
      <right/>
      <top style="hair"/>
      <bottom style="thin"/>
    </border>
    <border>
      <left/>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5" fillId="0" borderId="0">
      <alignment/>
      <protection/>
    </xf>
    <xf numFmtId="0" fontId="41" fillId="0" borderId="0">
      <alignment vertical="center"/>
      <protection/>
    </xf>
    <xf numFmtId="0" fontId="41" fillId="0" borderId="0">
      <alignment vertical="center"/>
      <protection/>
    </xf>
    <xf numFmtId="0" fontId="5" fillId="0" borderId="0">
      <alignment/>
      <protection/>
    </xf>
    <xf numFmtId="0" fontId="57" fillId="32" borderId="0" applyNumberFormat="0" applyBorder="0" applyAlignment="0" applyProtection="0"/>
  </cellStyleXfs>
  <cellXfs count="285">
    <xf numFmtId="0" fontId="0" fillId="0" borderId="0" xfId="0" applyAlignment="1">
      <alignment/>
    </xf>
    <xf numFmtId="0" fontId="41" fillId="0" borderId="0" xfId="60">
      <alignment vertical="center"/>
      <protection/>
    </xf>
    <xf numFmtId="0" fontId="41" fillId="0" borderId="0" xfId="60" applyAlignment="1">
      <alignment horizontal="left" vertical="center" wrapText="1"/>
      <protection/>
    </xf>
    <xf numFmtId="0" fontId="0" fillId="0" borderId="0" xfId="62" applyFont="1" applyFill="1" applyBorder="1" applyAlignment="1" applyProtection="1">
      <alignment vertical="center"/>
      <protection/>
    </xf>
    <xf numFmtId="0" fontId="0" fillId="0" borderId="0" xfId="62" applyFont="1" applyFill="1" applyBorder="1" applyAlignment="1" applyProtection="1">
      <alignment horizontal="center" vertical="center"/>
      <protection/>
    </xf>
    <xf numFmtId="0" fontId="0" fillId="0" borderId="0" xfId="62" applyFont="1" applyFill="1" applyBorder="1" applyAlignment="1" applyProtection="1">
      <alignment horizontal="right" vertical="center"/>
      <protection/>
    </xf>
    <xf numFmtId="0" fontId="0" fillId="0" borderId="10" xfId="62" applyFont="1" applyFill="1" applyBorder="1" applyAlignment="1" applyProtection="1">
      <alignment vertical="center"/>
      <protection/>
    </xf>
    <xf numFmtId="176" fontId="0" fillId="0" borderId="0" xfId="62" applyNumberFormat="1"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12" xfId="62" applyFont="1" applyFill="1" applyBorder="1" applyAlignment="1" applyProtection="1">
      <alignment vertical="center"/>
      <protection/>
    </xf>
    <xf numFmtId="0" fontId="0" fillId="0" borderId="13" xfId="62" applyFont="1" applyFill="1" applyBorder="1" applyAlignment="1" applyProtection="1">
      <alignment vertical="center"/>
      <protection/>
    </xf>
    <xf numFmtId="0" fontId="0" fillId="0" borderId="13" xfId="62" applyNumberFormat="1" applyFont="1" applyFill="1" applyBorder="1" applyAlignment="1" applyProtection="1">
      <alignment horizontal="right" vertical="center" shrinkToFit="1"/>
      <protection/>
    </xf>
    <xf numFmtId="184" fontId="0" fillId="0" borderId="13" xfId="62" applyNumberFormat="1" applyFont="1" applyFill="1" applyBorder="1" applyAlignment="1" applyProtection="1">
      <alignment horizontal="left" vertical="center" shrinkToFit="1"/>
      <protection/>
    </xf>
    <xf numFmtId="0" fontId="0" fillId="0" borderId="14" xfId="62" applyFont="1" applyFill="1" applyBorder="1" applyAlignment="1" applyProtection="1">
      <alignment vertical="center"/>
      <protection/>
    </xf>
    <xf numFmtId="0" fontId="0" fillId="0" borderId="15" xfId="62" applyFont="1" applyFill="1" applyBorder="1" applyAlignment="1" applyProtection="1">
      <alignment vertical="center"/>
      <protection/>
    </xf>
    <xf numFmtId="0" fontId="0" fillId="0" borderId="15" xfId="62" applyFont="1" applyFill="1" applyBorder="1" applyAlignment="1" applyProtection="1">
      <alignment horizontal="center" vertical="center"/>
      <protection/>
    </xf>
    <xf numFmtId="176" fontId="0" fillId="0" borderId="15" xfId="62" applyNumberFormat="1" applyFont="1" applyFill="1" applyBorder="1" applyAlignment="1" applyProtection="1">
      <alignment vertical="center"/>
      <protection/>
    </xf>
    <xf numFmtId="0" fontId="0" fillId="0" borderId="16" xfId="62" applyFont="1" applyFill="1" applyBorder="1" applyAlignment="1" applyProtection="1">
      <alignment vertical="center"/>
      <protection/>
    </xf>
    <xf numFmtId="0" fontId="0" fillId="0" borderId="17" xfId="62" applyFont="1" applyFill="1" applyBorder="1" applyAlignment="1" applyProtection="1">
      <alignment vertical="center"/>
      <protection/>
    </xf>
    <xf numFmtId="0" fontId="0" fillId="0" borderId="0" xfId="62" applyFont="1" applyFill="1" applyBorder="1" applyAlignment="1" applyProtection="1">
      <alignment vertical="center"/>
      <protection/>
    </xf>
    <xf numFmtId="0" fontId="0" fillId="0" borderId="0" xfId="62" applyFont="1" applyFill="1" applyBorder="1" applyAlignment="1" applyProtection="1">
      <alignment horizontal="center" vertical="center"/>
      <protection/>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shrinkToFit="1"/>
    </xf>
    <xf numFmtId="0" fontId="8" fillId="0" borderId="0" xfId="0" applyFont="1" applyFill="1" applyAlignment="1">
      <alignment horizontal="center" vertical="center"/>
    </xf>
    <xf numFmtId="177" fontId="8" fillId="0" borderId="18" xfId="0" applyNumberFormat="1" applyFont="1" applyFill="1" applyBorder="1" applyAlignment="1">
      <alignment horizontal="center" vertical="center"/>
    </xf>
    <xf numFmtId="0" fontId="8" fillId="0" borderId="0" xfId="62" applyFont="1" applyFill="1" applyBorder="1" applyAlignment="1" applyProtection="1">
      <alignment vertical="center"/>
      <protection/>
    </xf>
    <xf numFmtId="0" fontId="8" fillId="0" borderId="0" xfId="0" applyFont="1" applyFill="1" applyAlignment="1">
      <alignment horizontal="left" vertical="center"/>
    </xf>
    <xf numFmtId="0" fontId="8" fillId="0" borderId="18" xfId="0" applyFont="1" applyFill="1" applyBorder="1" applyAlignment="1">
      <alignment horizontal="left" vertical="center" wrapText="1"/>
    </xf>
    <xf numFmtId="0" fontId="8" fillId="0" borderId="18" xfId="0" applyFont="1" applyFill="1" applyBorder="1" applyAlignment="1">
      <alignment horizontal="left" vertical="center" wrapText="1" shrinkToFit="1"/>
    </xf>
    <xf numFmtId="0" fontId="8" fillId="33" borderId="19" xfId="62"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shrinkToFit="1"/>
      <protection/>
    </xf>
    <xf numFmtId="176" fontId="8" fillId="33" borderId="19" xfId="62" applyNumberFormat="1" applyFont="1" applyFill="1" applyBorder="1" applyAlignment="1" applyProtection="1">
      <alignment horizontal="center" vertical="center"/>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0" fillId="0" borderId="22" xfId="62" applyNumberFormat="1" applyFont="1" applyFill="1" applyBorder="1" applyAlignment="1" applyProtection="1">
      <alignment vertical="center"/>
      <protection/>
    </xf>
    <xf numFmtId="180" fontId="0" fillId="0" borderId="22" xfId="62" applyNumberFormat="1" applyFont="1" applyFill="1" applyBorder="1" applyAlignment="1" applyProtection="1">
      <alignment vertical="center"/>
      <protection/>
    </xf>
    <xf numFmtId="177" fontId="0" fillId="0" borderId="22" xfId="62" applyNumberFormat="1" applyFont="1" applyFill="1" applyBorder="1" applyAlignment="1" applyProtection="1">
      <alignment vertical="center"/>
      <protection/>
    </xf>
    <xf numFmtId="0" fontId="0" fillId="0" borderId="0" xfId="62" applyNumberFormat="1" applyFont="1" applyFill="1" applyBorder="1" applyAlignment="1" applyProtection="1">
      <alignment vertical="center"/>
      <protection/>
    </xf>
    <xf numFmtId="180" fontId="0" fillId="0" borderId="0" xfId="62" applyNumberFormat="1" applyFont="1" applyFill="1" applyBorder="1" applyAlignment="1" applyProtection="1">
      <alignment vertical="center"/>
      <protection/>
    </xf>
    <xf numFmtId="177" fontId="0" fillId="0" borderId="0" xfId="62" applyNumberFormat="1" applyFont="1" applyFill="1" applyBorder="1" applyAlignment="1" applyProtection="1">
      <alignment vertical="center"/>
      <protection/>
    </xf>
    <xf numFmtId="0" fontId="8" fillId="0" borderId="18" xfId="0" applyFont="1" applyFill="1" applyBorder="1" applyAlignment="1">
      <alignment horizontal="center" vertical="center" shrinkToFit="1"/>
    </xf>
    <xf numFmtId="0" fontId="8" fillId="0" borderId="0" xfId="0" applyFont="1" applyFill="1" applyAlignment="1">
      <alignment horizontal="center" vertical="center" shrinkToFit="1"/>
    </xf>
    <xf numFmtId="0" fontId="41" fillId="0" borderId="0" xfId="60" applyFont="1">
      <alignment vertical="center"/>
      <protection/>
    </xf>
    <xf numFmtId="0" fontId="58" fillId="0" borderId="0" xfId="60" applyFont="1">
      <alignment vertical="center"/>
      <protection/>
    </xf>
    <xf numFmtId="0" fontId="41" fillId="0" borderId="0" xfId="60" applyFont="1">
      <alignment vertical="center"/>
      <protection/>
    </xf>
    <xf numFmtId="0" fontId="0" fillId="0" borderId="0" xfId="0" applyAlignment="1">
      <alignment horizontal="center" vertical="center"/>
    </xf>
    <xf numFmtId="0" fontId="0" fillId="0" borderId="18" xfId="0" applyBorder="1" applyAlignment="1">
      <alignment horizontal="center" vertical="center"/>
    </xf>
    <xf numFmtId="177" fontId="0" fillId="0" borderId="18" xfId="0" applyNumberFormat="1" applyBorder="1" applyAlignment="1">
      <alignment horizontal="center" vertical="center"/>
    </xf>
    <xf numFmtId="2" fontId="0" fillId="0" borderId="18" xfId="0" applyNumberFormat="1" applyBorder="1" applyAlignment="1">
      <alignment horizontal="center" vertical="center"/>
    </xf>
    <xf numFmtId="0" fontId="0" fillId="0" borderId="0" xfId="0" applyAlignment="1">
      <alignment horizontal="center"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8" fillId="28" borderId="18" xfId="0" applyNumberFormat="1" applyFont="1" applyFill="1" applyBorder="1" applyAlignment="1">
      <alignment horizontal="center" vertical="center"/>
    </xf>
    <xf numFmtId="181" fontId="8" fillId="0" borderId="18" xfId="0" applyNumberFormat="1" applyFont="1" applyFill="1" applyBorder="1" applyAlignment="1">
      <alignment horizontal="center" vertical="center" shrinkToFit="1"/>
    </xf>
    <xf numFmtId="0" fontId="41" fillId="0" borderId="0" xfId="60" applyAlignment="1">
      <alignment horizontal="left" vertical="center" wrapText="1"/>
      <protection/>
    </xf>
    <xf numFmtId="0" fontId="0" fillId="0" borderId="18" xfId="62" applyFont="1" applyFill="1" applyBorder="1" applyAlignment="1" applyProtection="1">
      <alignment vertical="center" shrinkToFit="1"/>
      <protection/>
    </xf>
    <xf numFmtId="0" fontId="0" fillId="0" borderId="18" xfId="62" applyFont="1" applyFill="1" applyBorder="1" applyAlignment="1" applyProtection="1">
      <alignment vertical="center"/>
      <protection/>
    </xf>
    <xf numFmtId="0" fontId="0" fillId="13" borderId="18" xfId="62" applyFont="1" applyFill="1" applyBorder="1" applyAlignment="1" applyProtection="1">
      <alignment horizontal="center" vertical="center"/>
      <protection/>
    </xf>
    <xf numFmtId="0" fontId="0" fillId="13" borderId="18" xfId="62" applyFont="1" applyFill="1" applyBorder="1" applyAlignment="1" applyProtection="1">
      <alignment vertical="center"/>
      <protection/>
    </xf>
    <xf numFmtId="176" fontId="0" fillId="0" borderId="0" xfId="62" applyNumberFormat="1" applyFont="1" applyFill="1" applyBorder="1" applyAlignment="1" applyProtection="1">
      <alignment horizontal="center" vertical="center" shrinkToFit="1"/>
      <protection/>
    </xf>
    <xf numFmtId="177" fontId="0" fillId="0" borderId="0" xfId="62" applyNumberFormat="1" applyFont="1" applyFill="1" applyBorder="1" applyAlignment="1" applyProtection="1">
      <alignment horizontal="center" vertical="center" shrinkToFit="1"/>
      <protection/>
    </xf>
    <xf numFmtId="0" fontId="0" fillId="0" borderId="18" xfId="62" applyFont="1" applyFill="1" applyBorder="1" applyAlignment="1" applyProtection="1">
      <alignment vertical="center" shrinkToFit="1"/>
      <protection/>
    </xf>
    <xf numFmtId="0" fontId="59" fillId="0" borderId="0" xfId="60" applyFont="1">
      <alignment vertical="center"/>
      <protection/>
    </xf>
    <xf numFmtId="0" fontId="41" fillId="0" borderId="0" xfId="60" applyFont="1" applyAlignment="1">
      <alignment horizontal="left" vertical="center" wrapText="1"/>
      <protection/>
    </xf>
    <xf numFmtId="0" fontId="59" fillId="0" borderId="0" xfId="60" applyFont="1" applyAlignment="1">
      <alignment vertical="center" wrapText="1"/>
      <protection/>
    </xf>
    <xf numFmtId="0" fontId="41" fillId="0" borderId="0" xfId="60" applyAlignment="1">
      <alignment vertical="center" wrapText="1"/>
      <protection/>
    </xf>
    <xf numFmtId="0" fontId="41" fillId="0" borderId="0" xfId="60" applyFont="1" applyAlignment="1">
      <alignment vertical="center" wrapText="1"/>
      <protection/>
    </xf>
    <xf numFmtId="0" fontId="41" fillId="0" borderId="0" xfId="60" applyFont="1" applyAlignment="1">
      <alignment vertical="center" wrapText="1"/>
      <protection/>
    </xf>
    <xf numFmtId="0" fontId="41" fillId="0" borderId="0" xfId="60" applyFont="1">
      <alignment vertical="center"/>
      <protection/>
    </xf>
    <xf numFmtId="0" fontId="8" fillId="28" borderId="18" xfId="65" applyFont="1" applyFill="1" applyBorder="1" applyAlignment="1">
      <alignment horizontal="center" vertical="center" shrinkToFit="1"/>
      <protection/>
    </xf>
    <xf numFmtId="49" fontId="8" fillId="28" borderId="18" xfId="0" applyNumberFormat="1" applyFont="1" applyFill="1" applyBorder="1" applyAlignment="1">
      <alignment horizontal="center" vertical="center" shrinkToFit="1"/>
    </xf>
    <xf numFmtId="0" fontId="8" fillId="28" borderId="23" xfId="0" applyFont="1" applyFill="1" applyBorder="1" applyAlignment="1">
      <alignment horizontal="center" vertical="center" shrinkToFit="1"/>
    </xf>
    <xf numFmtId="0" fontId="8" fillId="28" borderId="24" xfId="0" applyFont="1" applyFill="1" applyBorder="1" applyAlignment="1">
      <alignment horizontal="center" vertical="center" shrinkToFit="1"/>
    </xf>
    <xf numFmtId="0" fontId="8" fillId="28" borderId="18" xfId="0" applyFont="1" applyFill="1" applyBorder="1" applyAlignment="1">
      <alignment horizontal="center" vertical="center" shrinkToFit="1"/>
    </xf>
    <xf numFmtId="0" fontId="60" fillId="0" borderId="18" xfId="0" applyFont="1" applyBorder="1" applyAlignment="1">
      <alignment horizontal="center" vertical="center" wrapText="1"/>
    </xf>
    <xf numFmtId="177" fontId="60" fillId="0" borderId="18" xfId="0" applyNumberFormat="1" applyFont="1" applyBorder="1" applyAlignment="1">
      <alignment horizontal="center" vertical="center"/>
    </xf>
    <xf numFmtId="2" fontId="60" fillId="0" borderId="18" xfId="0" applyNumberFormat="1" applyFont="1" applyBorder="1" applyAlignment="1">
      <alignment horizontal="center" vertical="center"/>
    </xf>
    <xf numFmtId="0" fontId="60" fillId="0" borderId="18" xfId="0" applyFont="1" applyBorder="1" applyAlignment="1">
      <alignment horizontal="center" vertical="center"/>
    </xf>
    <xf numFmtId="176" fontId="60" fillId="0" borderId="18" xfId="0" applyNumberFormat="1" applyFont="1" applyBorder="1" applyAlignment="1">
      <alignment horizontal="center" vertical="center"/>
    </xf>
    <xf numFmtId="0" fontId="60" fillId="0" borderId="18" xfId="0" applyNumberFormat="1" applyFont="1" applyBorder="1" applyAlignment="1">
      <alignment horizontal="center" vertical="center" wrapText="1"/>
    </xf>
    <xf numFmtId="178" fontId="60" fillId="0" borderId="18" xfId="0" applyNumberFormat="1" applyFont="1" applyBorder="1" applyAlignment="1">
      <alignment horizontal="center" vertical="center"/>
    </xf>
    <xf numFmtId="0" fontId="0" fillId="34" borderId="18" xfId="0" applyFill="1" applyBorder="1" applyAlignment="1">
      <alignment horizontal="center" vertical="center"/>
    </xf>
    <xf numFmtId="177" fontId="0" fillId="34" borderId="18" xfId="0" applyNumberFormat="1" applyFill="1" applyBorder="1" applyAlignment="1">
      <alignment horizontal="center" vertical="center"/>
    </xf>
    <xf numFmtId="0" fontId="0" fillId="34" borderId="18" xfId="0" applyFill="1" applyBorder="1" applyAlignment="1">
      <alignment horizontal="center" vertical="center" wrapText="1"/>
    </xf>
    <xf numFmtId="176" fontId="0" fillId="34" borderId="18" xfId="0" applyNumberFormat="1" applyFill="1" applyBorder="1" applyAlignment="1">
      <alignment horizontal="center" vertical="center"/>
    </xf>
    <xf numFmtId="0" fontId="0" fillId="35" borderId="18" xfId="0" applyFill="1" applyBorder="1" applyAlignment="1">
      <alignment horizontal="center" vertical="center"/>
    </xf>
    <xf numFmtId="177" fontId="0" fillId="35" borderId="18" xfId="0" applyNumberFormat="1" applyFill="1" applyBorder="1" applyAlignment="1">
      <alignment horizontal="center" vertical="center"/>
    </xf>
    <xf numFmtId="1" fontId="0" fillId="35" borderId="18" xfId="0" applyNumberFormat="1" applyFill="1" applyBorder="1" applyAlignment="1">
      <alignment horizontal="center" vertical="center"/>
    </xf>
    <xf numFmtId="186" fontId="0" fillId="35" borderId="18" xfId="0" applyNumberFormat="1" applyFill="1" applyBorder="1" applyAlignment="1">
      <alignment horizontal="center" vertical="center"/>
    </xf>
    <xf numFmtId="0" fontId="0" fillId="35" borderId="18" xfId="0" applyFill="1" applyBorder="1" applyAlignment="1">
      <alignment horizontal="center" vertical="center" wrapText="1"/>
    </xf>
    <xf numFmtId="0" fontId="0" fillId="35" borderId="18" xfId="0" applyFill="1" applyBorder="1" applyAlignment="1">
      <alignment horizontal="center" vertical="center" shrinkToFit="1"/>
    </xf>
    <xf numFmtId="0" fontId="8" fillId="0" borderId="22" xfId="0" applyFont="1" applyFill="1" applyBorder="1" applyAlignment="1">
      <alignment horizontal="left" vertical="center" shrinkToFit="1"/>
    </xf>
    <xf numFmtId="0" fontId="8" fillId="0" borderId="22" xfId="0" applyFont="1" applyFill="1" applyBorder="1" applyAlignment="1">
      <alignment horizontal="center" vertical="center" shrinkToFit="1"/>
    </xf>
    <xf numFmtId="0" fontId="0" fillId="0" borderId="18" xfId="0" applyBorder="1" applyAlignment="1">
      <alignment horizontal="center" vertical="center" shrinkToFit="1"/>
    </xf>
    <xf numFmtId="177" fontId="0" fillId="0" borderId="18" xfId="0" applyNumberFormat="1" applyBorder="1" applyAlignment="1">
      <alignment horizontal="center" vertical="center" shrinkToFit="1"/>
    </xf>
    <xf numFmtId="2" fontId="0" fillId="0" borderId="18" xfId="0" applyNumberFormat="1" applyBorder="1" applyAlignment="1">
      <alignment horizontal="center" vertical="center" shrinkToFit="1"/>
    </xf>
    <xf numFmtId="0" fontId="0" fillId="34" borderId="18" xfId="0" applyFill="1" applyBorder="1" applyAlignment="1">
      <alignment horizontal="center" vertical="center" shrinkToFit="1"/>
    </xf>
    <xf numFmtId="177" fontId="0" fillId="34" borderId="18" xfId="0" applyNumberFormat="1" applyFill="1" applyBorder="1" applyAlignment="1">
      <alignment horizontal="center" vertical="center" shrinkToFit="1"/>
    </xf>
    <xf numFmtId="176" fontId="0" fillId="34" borderId="18" xfId="0" applyNumberFormat="1" applyFill="1" applyBorder="1" applyAlignment="1">
      <alignment horizontal="center" vertical="center" shrinkToFit="1"/>
    </xf>
    <xf numFmtId="177" fontId="0" fillId="35" borderId="18" xfId="0" applyNumberFormat="1" applyFill="1" applyBorder="1" applyAlignment="1">
      <alignment horizontal="center" vertical="center" shrinkToFit="1"/>
    </xf>
    <xf numFmtId="0" fontId="0" fillId="0" borderId="0" xfId="62" applyNumberFormat="1" applyFont="1" applyFill="1" applyBorder="1" applyAlignment="1" applyProtection="1">
      <alignment horizontal="center" vertical="center"/>
      <protection/>
    </xf>
    <xf numFmtId="177" fontId="0" fillId="0" borderId="0" xfId="62" applyNumberFormat="1" applyFont="1" applyFill="1" applyBorder="1" applyAlignment="1" applyProtection="1">
      <alignment horizontal="center" vertical="center"/>
      <protection/>
    </xf>
    <xf numFmtId="182" fontId="0" fillId="0" borderId="0" xfId="62" applyNumberFormat="1" applyFont="1" applyFill="1" applyBorder="1" applyAlignment="1" applyProtection="1">
      <alignment horizontal="center" vertical="center"/>
      <protection/>
    </xf>
    <xf numFmtId="176" fontId="0" fillId="0" borderId="0" xfId="62" applyNumberFormat="1" applyFont="1" applyFill="1" applyBorder="1" applyAlignment="1" applyProtection="1">
      <alignment horizontal="center" vertical="center"/>
      <protection/>
    </xf>
    <xf numFmtId="180" fontId="0" fillId="0" borderId="0" xfId="62" applyNumberFormat="1" applyFont="1" applyFill="1" applyBorder="1" applyAlignment="1" applyProtection="1">
      <alignment horizontal="center" vertical="center" shrinkToFit="1"/>
      <protection/>
    </xf>
    <xf numFmtId="177" fontId="0" fillId="0" borderId="0" xfId="62" applyNumberFormat="1" applyFont="1" applyFill="1" applyBorder="1" applyAlignment="1" applyProtection="1">
      <alignment horizontal="left" vertical="center"/>
      <protection/>
    </xf>
    <xf numFmtId="1" fontId="0" fillId="33" borderId="18" xfId="62" applyNumberFormat="1" applyFont="1" applyFill="1" applyBorder="1" applyAlignment="1" applyProtection="1">
      <alignment horizontal="center" vertical="center" shrinkToFit="1"/>
      <protection/>
    </xf>
    <xf numFmtId="187" fontId="8" fillId="0" borderId="18" xfId="0" applyNumberFormat="1" applyFont="1" applyFill="1" applyBorder="1" applyAlignment="1">
      <alignment horizontal="center" vertical="center" shrinkToFit="1"/>
    </xf>
    <xf numFmtId="0" fontId="0" fillId="35" borderId="18" xfId="0" applyFill="1" applyBorder="1" applyAlignment="1">
      <alignment horizontal="center" vertical="center" shrinkToFit="1"/>
    </xf>
    <xf numFmtId="0" fontId="61" fillId="0" borderId="0" xfId="0" applyFont="1" applyFill="1" applyBorder="1" applyAlignment="1">
      <alignment vertical="center" wrapText="1"/>
    </xf>
    <xf numFmtId="0" fontId="8" fillId="0" borderId="22" xfId="0" applyFont="1" applyFill="1" applyBorder="1" applyAlignment="1">
      <alignment horizontal="left" vertical="center" wrapText="1"/>
    </xf>
    <xf numFmtId="0" fontId="8" fillId="0" borderId="22" xfId="0" applyFont="1" applyFill="1" applyBorder="1" applyAlignment="1">
      <alignment horizontal="center" vertical="center"/>
    </xf>
    <xf numFmtId="177" fontId="62" fillId="0" borderId="22" xfId="0" applyNumberFormat="1" applyFont="1" applyFill="1" applyBorder="1" applyAlignment="1">
      <alignment horizontal="center" vertical="center" shrinkToFit="1"/>
    </xf>
    <xf numFmtId="0" fontId="8" fillId="0" borderId="22" xfId="0" applyFont="1" applyFill="1" applyBorder="1" applyAlignment="1">
      <alignment horizontal="center" vertical="center" wrapText="1"/>
    </xf>
    <xf numFmtId="181" fontId="8" fillId="0" borderId="22" xfId="0" applyNumberFormat="1" applyFont="1" applyFill="1" applyBorder="1" applyAlignment="1">
      <alignment horizontal="center"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177" fontId="62"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wrapText="1"/>
    </xf>
    <xf numFmtId="181" fontId="8" fillId="0" borderId="0" xfId="0" applyNumberFormat="1" applyFont="1" applyFill="1" applyBorder="1" applyAlignment="1">
      <alignment horizontal="center" vertical="center" shrinkToFit="1"/>
    </xf>
    <xf numFmtId="177" fontId="8" fillId="0" borderId="18" xfId="0" applyNumberFormat="1" applyFont="1" applyFill="1" applyBorder="1" applyAlignment="1">
      <alignment horizontal="center" vertical="center" shrinkToFit="1"/>
    </xf>
    <xf numFmtId="0" fontId="63" fillId="0" borderId="0" xfId="0" applyFont="1" applyFill="1" applyAlignment="1">
      <alignment horizontal="center" vertical="center" shrinkToFit="1"/>
    </xf>
    <xf numFmtId="0" fontId="8" fillId="28" borderId="25" xfId="0" applyFont="1" applyFill="1" applyBorder="1" applyAlignment="1">
      <alignment horizontal="center" vertical="center" shrinkToFit="1"/>
    </xf>
    <xf numFmtId="0" fontId="62"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179" fontId="8" fillId="28" borderId="18" xfId="0" applyNumberFormat="1" applyFont="1" applyFill="1" applyBorder="1" applyAlignment="1">
      <alignment horizontal="center" vertical="center"/>
    </xf>
    <xf numFmtId="0" fontId="62" fillId="0" borderId="18" xfId="0" applyFont="1" applyFill="1" applyBorder="1" applyAlignment="1">
      <alignment horizontal="center" vertical="center" shrinkToFit="1"/>
    </xf>
    <xf numFmtId="180" fontId="8" fillId="28" borderId="18" xfId="0" applyNumberFormat="1" applyFont="1" applyFill="1" applyBorder="1" applyAlignment="1">
      <alignment horizontal="center" vertical="center"/>
    </xf>
    <xf numFmtId="183" fontId="8" fillId="28" borderId="18" xfId="0" applyNumberFormat="1" applyFont="1" applyFill="1" applyBorder="1" applyAlignment="1">
      <alignment horizontal="center" vertical="center"/>
    </xf>
    <xf numFmtId="181" fontId="8" fillId="28" borderId="18" xfId="0" applyNumberFormat="1" applyFont="1" applyFill="1" applyBorder="1" applyAlignment="1">
      <alignment horizontal="center" vertical="center"/>
    </xf>
    <xf numFmtId="2" fontId="8" fillId="28" borderId="18" xfId="0" applyNumberFormat="1" applyFont="1" applyFill="1" applyBorder="1" applyAlignment="1">
      <alignment horizontal="center" vertical="center"/>
    </xf>
    <xf numFmtId="177" fontId="8" fillId="28" borderId="18" xfId="0" applyNumberFormat="1" applyFont="1" applyFill="1" applyBorder="1" applyAlignment="1">
      <alignment horizontal="center" vertical="center"/>
    </xf>
    <xf numFmtId="180" fontId="8" fillId="28" borderId="18" xfId="0" applyNumberFormat="1" applyFont="1" applyFill="1" applyBorder="1" applyAlignment="1">
      <alignment horizontal="center" vertical="center" shrinkToFit="1"/>
    </xf>
    <xf numFmtId="0" fontId="15" fillId="0" borderId="26" xfId="0" applyFont="1" applyFill="1" applyBorder="1" applyAlignment="1">
      <alignment horizontal="left" vertical="center"/>
    </xf>
    <xf numFmtId="0" fontId="8" fillId="33" borderId="27" xfId="62" applyFont="1" applyFill="1" applyBorder="1" applyAlignment="1" applyProtection="1">
      <alignment horizontal="center" vertical="center" shrinkToFit="1"/>
      <protection/>
    </xf>
    <xf numFmtId="0" fontId="8" fillId="33" borderId="28" xfId="62" applyFont="1" applyFill="1" applyBorder="1" applyAlignment="1" applyProtection="1">
      <alignment horizontal="center" vertical="center"/>
      <protection/>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63" fillId="0" borderId="31" xfId="0" applyFont="1" applyFill="1" applyBorder="1" applyAlignment="1">
      <alignment horizontal="center" vertical="center" shrinkToFit="1"/>
    </xf>
    <xf numFmtId="0" fontId="8" fillId="0" borderId="26" xfId="0" applyFont="1" applyFill="1" applyBorder="1" applyAlignment="1">
      <alignment horizontal="left" vertical="center"/>
    </xf>
    <xf numFmtId="0" fontId="8" fillId="0" borderId="26" xfId="0" applyFont="1" applyFill="1" applyBorder="1" applyAlignment="1">
      <alignment horizontal="center" vertical="center"/>
    </xf>
    <xf numFmtId="0" fontId="8" fillId="0" borderId="32" xfId="0" applyFont="1" applyFill="1" applyBorder="1" applyAlignment="1">
      <alignment horizontal="center" vertical="center"/>
    </xf>
    <xf numFmtId="0" fontId="63" fillId="0" borderId="33" xfId="0" applyFont="1" applyFill="1" applyBorder="1" applyAlignment="1">
      <alignment horizontal="center" vertical="center" shrinkToFit="1"/>
    </xf>
    <xf numFmtId="0" fontId="8" fillId="0" borderId="34" xfId="0" applyFont="1" applyFill="1" applyBorder="1" applyAlignment="1">
      <alignment horizontal="center" vertical="center"/>
    </xf>
    <xf numFmtId="0" fontId="63" fillId="0" borderId="33" xfId="0" applyFont="1" applyFill="1" applyBorder="1" applyAlignment="1">
      <alignment horizontal="left" vertical="center" shrinkToFit="1"/>
    </xf>
    <xf numFmtId="0" fontId="8" fillId="0" borderId="35" xfId="0" applyFont="1" applyFill="1" applyBorder="1" applyAlignment="1">
      <alignment vertical="center"/>
    </xf>
    <xf numFmtId="0" fontId="63" fillId="0" borderId="36" xfId="0" applyFont="1" applyFill="1" applyBorder="1" applyAlignment="1">
      <alignment horizontal="center" vertical="center" shrinkToFit="1"/>
    </xf>
    <xf numFmtId="0" fontId="8" fillId="0" borderId="37" xfId="0" applyFont="1" applyFill="1" applyBorder="1" applyAlignment="1">
      <alignment horizontal="left" vertical="center"/>
    </xf>
    <xf numFmtId="0" fontId="8" fillId="0" borderId="37" xfId="0" applyFont="1" applyFill="1" applyBorder="1" applyAlignment="1">
      <alignment horizontal="center" vertical="center"/>
    </xf>
    <xf numFmtId="0" fontId="8" fillId="0" borderId="37" xfId="0" applyFont="1" applyFill="1" applyBorder="1" applyAlignment="1">
      <alignment horizontal="center" vertical="center" shrinkToFit="1"/>
    </xf>
    <xf numFmtId="0" fontId="8" fillId="0" borderId="38" xfId="0" applyFont="1" applyFill="1" applyBorder="1" applyAlignment="1">
      <alignment horizontal="center" vertical="center"/>
    </xf>
    <xf numFmtId="188" fontId="8" fillId="0" borderId="18" xfId="0" applyNumberFormat="1" applyFont="1" applyFill="1" applyBorder="1" applyAlignment="1">
      <alignment horizontal="center" vertical="center" shrinkToFit="1"/>
    </xf>
    <xf numFmtId="0" fontId="41" fillId="0" borderId="0" xfId="60" applyFont="1" applyAlignment="1">
      <alignment horizontal="left" vertical="center" wrapText="1"/>
      <protection/>
    </xf>
    <xf numFmtId="0" fontId="41" fillId="0" borderId="0" xfId="60" applyFont="1">
      <alignment vertical="center"/>
      <protection/>
    </xf>
    <xf numFmtId="0" fontId="41" fillId="0" borderId="0" xfId="60" applyAlignment="1">
      <alignment horizontal="left" vertical="center" wrapText="1"/>
      <protection/>
    </xf>
    <xf numFmtId="0" fontId="41" fillId="0" borderId="0" xfId="60" applyAlignment="1">
      <alignment horizontal="left" vertical="center" wrapText="1"/>
      <protection/>
    </xf>
    <xf numFmtId="0" fontId="41" fillId="0" borderId="0" xfId="60" applyFont="1" applyAlignment="1">
      <alignment horizontal="center" vertical="center" wrapText="1"/>
      <protection/>
    </xf>
    <xf numFmtId="0" fontId="41" fillId="0" borderId="0" xfId="60" applyFont="1" applyAlignment="1">
      <alignment horizontal="center" vertical="center" wrapText="1"/>
      <protection/>
    </xf>
    <xf numFmtId="0" fontId="41" fillId="0" borderId="0" xfId="60" applyFont="1">
      <alignment vertical="center"/>
      <protection/>
    </xf>
    <xf numFmtId="0" fontId="41" fillId="0" borderId="0" xfId="60" applyFont="1" applyAlignment="1">
      <alignment horizontal="center" vertical="center" wrapText="1"/>
      <protection/>
    </xf>
    <xf numFmtId="0" fontId="41" fillId="0" borderId="0" xfId="60" applyFont="1" applyAlignment="1">
      <alignment horizontal="right" vertical="center" wrapText="1"/>
      <protection/>
    </xf>
    <xf numFmtId="0" fontId="41" fillId="0" borderId="0" xfId="60" applyFont="1" applyAlignment="1">
      <alignment horizontal="left" vertical="center" wrapText="1"/>
      <protection/>
    </xf>
    <xf numFmtId="0" fontId="59" fillId="0" borderId="0" xfId="60" applyFont="1" applyAlignment="1">
      <alignment horizontal="left" vertical="center" wrapText="1"/>
      <protection/>
    </xf>
    <xf numFmtId="0" fontId="58" fillId="0" borderId="0" xfId="60" applyFont="1" applyAlignment="1">
      <alignment horizontal="left" vertical="center"/>
      <protection/>
    </xf>
    <xf numFmtId="0" fontId="41" fillId="0" borderId="0" xfId="60" applyAlignment="1">
      <alignment horizontal="left" vertical="center" wrapText="1"/>
      <protection/>
    </xf>
    <xf numFmtId="0" fontId="41" fillId="0" borderId="0" xfId="60" applyFont="1" applyAlignment="1">
      <alignment horizontal="center" vertical="center" wrapText="1"/>
      <protection/>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47" fillId="29" borderId="41" xfId="45" applyBorder="1" applyAlignment="1">
      <alignment horizontal="center" vertical="center"/>
    </xf>
    <xf numFmtId="0" fontId="47" fillId="29" borderId="42" xfId="45" applyBorder="1" applyAlignment="1">
      <alignment horizontal="center" vertical="center"/>
    </xf>
    <xf numFmtId="0" fontId="47" fillId="29" borderId="45" xfId="45" applyBorder="1" applyAlignment="1">
      <alignment horizontal="center" vertical="center"/>
    </xf>
    <xf numFmtId="0" fontId="47" fillId="29" borderId="46" xfId="45" applyBorder="1" applyAlignment="1">
      <alignment horizontal="center" vertical="center"/>
    </xf>
    <xf numFmtId="0" fontId="8" fillId="0" borderId="18" xfId="0" applyFont="1" applyFill="1" applyBorder="1" applyAlignment="1">
      <alignment horizontal="center" vertical="center"/>
    </xf>
    <xf numFmtId="0" fontId="8" fillId="0" borderId="47"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39"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0" xfId="0" applyFont="1" applyFill="1" applyBorder="1" applyAlignment="1">
      <alignment horizontal="center" vertical="center"/>
    </xf>
    <xf numFmtId="0" fontId="61" fillId="0" borderId="22" xfId="0" applyFont="1" applyFill="1" applyBorder="1" applyAlignment="1">
      <alignment horizontal="center" vertical="center" wrapText="1"/>
    </xf>
    <xf numFmtId="0" fontId="61" fillId="0" borderId="43"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8" fillId="0" borderId="39" xfId="65" applyFont="1" applyFill="1" applyBorder="1" applyAlignment="1">
      <alignment horizontal="center" vertical="center" shrinkToFit="1"/>
      <protection/>
    </xf>
    <xf numFmtId="0" fontId="8" fillId="0" borderId="40" xfId="65" applyFont="1" applyFill="1" applyBorder="1" applyAlignment="1">
      <alignment horizontal="center" vertical="center" shrinkToFit="1"/>
      <protection/>
    </xf>
    <xf numFmtId="0" fontId="8" fillId="33" borderId="52" xfId="62" applyFont="1" applyFill="1" applyBorder="1" applyAlignment="1" applyProtection="1">
      <alignment horizontal="center" vertical="center" wrapText="1"/>
      <protection/>
    </xf>
    <xf numFmtId="0" fontId="8" fillId="33" borderId="53" xfId="62" applyFont="1" applyFill="1" applyBorder="1" applyAlignment="1" applyProtection="1">
      <alignment horizontal="center" vertical="center" wrapText="1"/>
      <protection/>
    </xf>
    <xf numFmtId="0" fontId="8" fillId="0" borderId="41" xfId="65" applyFont="1" applyFill="1" applyBorder="1" applyAlignment="1">
      <alignment horizontal="left" vertical="center" wrapText="1"/>
      <protection/>
    </xf>
    <xf numFmtId="0" fontId="8" fillId="0" borderId="42" xfId="65" applyFont="1" applyFill="1" applyBorder="1" applyAlignment="1">
      <alignment horizontal="left" vertical="center" wrapText="1"/>
      <protection/>
    </xf>
    <xf numFmtId="0" fontId="8" fillId="0" borderId="43" xfId="65" applyFont="1" applyFill="1" applyBorder="1" applyAlignment="1">
      <alignment horizontal="left" vertical="center" wrapText="1"/>
      <protection/>
    </xf>
    <xf numFmtId="0" fontId="8" fillId="0" borderId="44" xfId="65" applyFont="1" applyFill="1" applyBorder="1" applyAlignment="1">
      <alignment horizontal="left" vertical="center" wrapText="1"/>
      <protection/>
    </xf>
    <xf numFmtId="0" fontId="8" fillId="0" borderId="45" xfId="65" applyFont="1" applyFill="1" applyBorder="1" applyAlignment="1">
      <alignment horizontal="left" vertical="center" wrapText="1"/>
      <protection/>
    </xf>
    <xf numFmtId="0" fontId="8" fillId="0" borderId="46" xfId="65" applyFont="1" applyFill="1" applyBorder="1" applyAlignment="1">
      <alignment horizontal="left" vertical="center" wrapText="1"/>
      <protection/>
    </xf>
    <xf numFmtId="0" fontId="8" fillId="33" borderId="29" xfId="62"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protection/>
    </xf>
    <xf numFmtId="0" fontId="8" fillId="0" borderId="22" xfId="65" applyFont="1" applyFill="1" applyBorder="1" applyAlignment="1">
      <alignment horizontal="center" vertical="center" shrinkToFit="1"/>
      <protection/>
    </xf>
    <xf numFmtId="0" fontId="8" fillId="0" borderId="54"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0" fillId="33" borderId="39" xfId="62" applyNumberFormat="1" applyFont="1" applyFill="1" applyBorder="1" applyAlignment="1" applyProtection="1">
      <alignment horizontal="center" vertical="center" shrinkToFit="1"/>
      <protection/>
    </xf>
    <xf numFmtId="0" fontId="0" fillId="33" borderId="40" xfId="62" applyNumberFormat="1" applyFont="1" applyFill="1" applyBorder="1" applyAlignment="1" applyProtection="1">
      <alignment horizontal="center" vertical="center" shrinkToFit="1"/>
      <protection/>
    </xf>
    <xf numFmtId="0" fontId="0" fillId="33" borderId="18" xfId="62" applyNumberFormat="1" applyFont="1" applyFill="1" applyBorder="1" applyAlignment="1" applyProtection="1">
      <alignment horizontal="center" vertical="center"/>
      <protection/>
    </xf>
    <xf numFmtId="177" fontId="0" fillId="33" borderId="39" xfId="62" applyNumberFormat="1" applyFont="1" applyFill="1" applyBorder="1" applyAlignment="1" applyProtection="1">
      <alignment horizontal="left" vertical="center" shrinkToFit="1"/>
      <protection/>
    </xf>
    <xf numFmtId="177" fontId="0" fillId="33" borderId="51" xfId="62" applyNumberFormat="1" applyFont="1" applyFill="1" applyBorder="1" applyAlignment="1" applyProtection="1">
      <alignment horizontal="left" vertical="center" shrinkToFit="1"/>
      <protection/>
    </xf>
    <xf numFmtId="177" fontId="0" fillId="33" borderId="40" xfId="62" applyNumberFormat="1" applyFont="1" applyFill="1" applyBorder="1" applyAlignment="1" applyProtection="1">
      <alignment horizontal="left" vertical="center" shrinkToFit="1"/>
      <protection/>
    </xf>
    <xf numFmtId="177" fontId="0" fillId="33" borderId="18" xfId="62" applyNumberFormat="1" applyFont="1" applyFill="1" applyBorder="1" applyAlignment="1" applyProtection="1">
      <alignment horizontal="left" vertical="center" shrinkToFit="1"/>
      <protection/>
    </xf>
    <xf numFmtId="0" fontId="0" fillId="33" borderId="24" xfId="62" applyNumberFormat="1" applyFont="1" applyFill="1" applyBorder="1" applyAlignment="1" applyProtection="1">
      <alignment horizontal="center" vertical="center"/>
      <protection/>
    </xf>
    <xf numFmtId="0" fontId="0" fillId="33" borderId="18" xfId="62" applyNumberFormat="1" applyFont="1" applyFill="1" applyBorder="1" applyAlignment="1" applyProtection="1">
      <alignment horizontal="center" vertical="center" shrinkToFit="1"/>
      <protection/>
    </xf>
    <xf numFmtId="177" fontId="0" fillId="33" borderId="54" xfId="62" applyNumberFormat="1" applyFont="1" applyFill="1" applyBorder="1" applyAlignment="1" applyProtection="1">
      <alignment horizontal="center" vertical="center"/>
      <protection/>
    </xf>
    <xf numFmtId="177" fontId="0" fillId="33" borderId="56" xfId="62" applyNumberFormat="1" applyFont="1" applyFill="1" applyBorder="1" applyAlignment="1" applyProtection="1">
      <alignment horizontal="center" vertical="center"/>
      <protection/>
    </xf>
    <xf numFmtId="177" fontId="0" fillId="33" borderId="55" xfId="62" applyNumberFormat="1" applyFont="1" applyFill="1" applyBorder="1" applyAlignment="1" applyProtection="1">
      <alignment horizontal="center" vertical="center"/>
      <protection/>
    </xf>
    <xf numFmtId="177" fontId="0" fillId="33" borderId="49" xfId="62" applyNumberFormat="1" applyFont="1" applyFill="1" applyBorder="1" applyAlignment="1" applyProtection="1">
      <alignment horizontal="center" vertical="center"/>
      <protection/>
    </xf>
    <xf numFmtId="177" fontId="0" fillId="33" borderId="57" xfId="62" applyNumberFormat="1" applyFont="1" applyFill="1" applyBorder="1" applyAlignment="1" applyProtection="1">
      <alignment horizontal="center" vertical="center"/>
      <protection/>
    </xf>
    <xf numFmtId="177" fontId="0" fillId="33" borderId="50" xfId="62" applyNumberFormat="1" applyFont="1" applyFill="1" applyBorder="1" applyAlignment="1" applyProtection="1">
      <alignment horizontal="center" vertical="center"/>
      <protection/>
    </xf>
    <xf numFmtId="0" fontId="0" fillId="0" borderId="41" xfId="62" applyFont="1" applyFill="1" applyBorder="1" applyAlignment="1" applyProtection="1">
      <alignment horizontal="center" vertical="center"/>
      <protection/>
    </xf>
    <xf numFmtId="0" fontId="0" fillId="0" borderId="42" xfId="62" applyFont="1" applyFill="1" applyBorder="1" applyAlignment="1" applyProtection="1">
      <alignment horizontal="center" vertical="center"/>
      <protection/>
    </xf>
    <xf numFmtId="0" fontId="0" fillId="0" borderId="45" xfId="62"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protection/>
    </xf>
    <xf numFmtId="0" fontId="0" fillId="0" borderId="41" xfId="62" applyFont="1" applyFill="1" applyBorder="1" applyAlignment="1" applyProtection="1">
      <alignment horizontal="center" vertical="center" wrapText="1" shrinkToFit="1"/>
      <protection/>
    </xf>
    <xf numFmtId="0" fontId="0" fillId="0" borderId="42" xfId="62" applyFont="1" applyFill="1" applyBorder="1" applyAlignment="1" applyProtection="1">
      <alignment horizontal="center" vertical="center" wrapText="1" shrinkToFit="1"/>
      <protection/>
    </xf>
    <xf numFmtId="0" fontId="0" fillId="0" borderId="45" xfId="62"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center" vertical="center" wrapText="1" shrinkToFit="1"/>
      <protection/>
    </xf>
    <xf numFmtId="0" fontId="0" fillId="0" borderId="41"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45" xfId="62" applyFont="1" applyFill="1" applyBorder="1" applyAlignment="1" applyProtection="1">
      <alignment horizontal="center" vertical="center" wrapText="1"/>
      <protection/>
    </xf>
    <xf numFmtId="0" fontId="0" fillId="0" borderId="58" xfId="62" applyFont="1" applyFill="1" applyBorder="1" applyAlignment="1" applyProtection="1">
      <alignment horizontal="center" vertical="center" wrapText="1"/>
      <protection/>
    </xf>
    <xf numFmtId="0" fontId="0" fillId="0" borderId="42" xfId="62" applyFont="1" applyFill="1" applyBorder="1" applyAlignment="1" applyProtection="1">
      <alignment horizontal="center" vertical="center" wrapText="1"/>
      <protection/>
    </xf>
    <xf numFmtId="0" fontId="0" fillId="0" borderId="46" xfId="62" applyFont="1" applyFill="1" applyBorder="1" applyAlignment="1" applyProtection="1">
      <alignment horizontal="center" vertical="center" wrapText="1"/>
      <protection/>
    </xf>
    <xf numFmtId="0" fontId="64" fillId="0" borderId="0" xfId="62" applyFont="1" applyFill="1" applyBorder="1" applyAlignment="1" applyProtection="1">
      <alignment horizontal="center" vertical="center"/>
      <protection/>
    </xf>
    <xf numFmtId="0" fontId="0" fillId="33" borderId="25" xfId="62" applyNumberFormat="1" applyFont="1" applyFill="1" applyBorder="1" applyAlignment="1" applyProtection="1">
      <alignment horizontal="center" vertical="center"/>
      <protection/>
    </xf>
    <xf numFmtId="0" fontId="0" fillId="33" borderId="54" xfId="62" applyNumberFormat="1" applyFont="1" applyFill="1" applyBorder="1" applyAlignment="1" applyProtection="1">
      <alignment horizontal="center" vertical="center"/>
      <protection/>
    </xf>
    <xf numFmtId="0" fontId="0" fillId="33" borderId="55" xfId="62" applyNumberFormat="1" applyFont="1" applyFill="1" applyBorder="1" applyAlignment="1" applyProtection="1">
      <alignment horizontal="center" vertical="center"/>
      <protection/>
    </xf>
    <xf numFmtId="180" fontId="0" fillId="33" borderId="54" xfId="62" applyNumberFormat="1" applyFont="1" applyFill="1" applyBorder="1" applyAlignment="1" applyProtection="1">
      <alignment horizontal="center" vertical="center"/>
      <protection/>
    </xf>
    <xf numFmtId="180" fontId="0" fillId="33" borderId="55" xfId="62" applyNumberFormat="1"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protection/>
    </xf>
    <xf numFmtId="0" fontId="0" fillId="0" borderId="41" xfId="62" applyFont="1" applyFill="1" applyBorder="1" applyAlignment="1" applyProtection="1">
      <alignment horizontal="center" vertical="center" shrinkToFit="1"/>
      <protection/>
    </xf>
    <xf numFmtId="0" fontId="0" fillId="0" borderId="42" xfId="62" applyFont="1" applyFill="1" applyBorder="1" applyAlignment="1" applyProtection="1">
      <alignment horizontal="center" vertical="center" shrinkToFit="1"/>
      <protection/>
    </xf>
    <xf numFmtId="0" fontId="0" fillId="0" borderId="45" xfId="62" applyFont="1" applyFill="1" applyBorder="1" applyAlignment="1" applyProtection="1">
      <alignment horizontal="center" vertical="center" shrinkToFit="1"/>
      <protection/>
    </xf>
    <xf numFmtId="0" fontId="0" fillId="0" borderId="46" xfId="62" applyFont="1" applyFill="1" applyBorder="1" applyAlignment="1" applyProtection="1">
      <alignment horizontal="center" vertical="center" shrinkToFit="1"/>
      <protection/>
    </xf>
    <xf numFmtId="0" fontId="0" fillId="0" borderId="18" xfId="62" applyFont="1" applyFill="1" applyBorder="1" applyAlignment="1" applyProtection="1">
      <alignment horizontal="center" vertical="center" shrinkToFit="1"/>
      <protection/>
    </xf>
    <xf numFmtId="185" fontId="0" fillId="0" borderId="18" xfId="62" applyNumberFormat="1" applyFont="1" applyFill="1" applyBorder="1" applyAlignment="1" applyProtection="1">
      <alignment horizontal="center" vertical="center"/>
      <protection/>
    </xf>
    <xf numFmtId="0" fontId="0" fillId="33" borderId="49" xfId="62" applyNumberFormat="1" applyFont="1" applyFill="1" applyBorder="1" applyAlignment="1" applyProtection="1">
      <alignment horizontal="center" vertical="center"/>
      <protection/>
    </xf>
    <xf numFmtId="0" fontId="0" fillId="33" borderId="50" xfId="62" applyNumberFormat="1" applyFont="1" applyFill="1" applyBorder="1" applyAlignment="1" applyProtection="1">
      <alignment horizontal="center" vertical="center"/>
      <protection/>
    </xf>
    <xf numFmtId="180" fontId="0" fillId="33" borderId="49" xfId="62" applyNumberFormat="1" applyFont="1" applyFill="1" applyBorder="1" applyAlignment="1" applyProtection="1">
      <alignment horizontal="center" vertical="center"/>
      <protection/>
    </xf>
    <xf numFmtId="180" fontId="0" fillId="33" borderId="50" xfId="62" applyNumberFormat="1"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protection/>
    </xf>
    <xf numFmtId="0" fontId="0" fillId="0" borderId="58" xfId="62" applyFont="1" applyFill="1" applyBorder="1" applyAlignment="1" applyProtection="1">
      <alignment horizontal="center" vertical="center"/>
      <protection/>
    </xf>
    <xf numFmtId="0" fontId="7" fillId="0" borderId="41" xfId="62" applyFont="1" applyFill="1" applyBorder="1" applyAlignment="1" applyProtection="1">
      <alignment horizontal="center" vertical="center" wrapText="1" shrinkToFit="1"/>
      <protection/>
    </xf>
    <xf numFmtId="0" fontId="7" fillId="0" borderId="22" xfId="62" applyFont="1" applyFill="1" applyBorder="1" applyAlignment="1" applyProtection="1">
      <alignment horizontal="center" vertical="center" wrapText="1" shrinkToFit="1"/>
      <protection/>
    </xf>
    <xf numFmtId="0" fontId="7" fillId="0" borderId="42" xfId="62" applyFont="1" applyFill="1" applyBorder="1" applyAlignment="1" applyProtection="1">
      <alignment horizontal="center" vertical="center" wrapText="1" shrinkToFit="1"/>
      <protection/>
    </xf>
    <xf numFmtId="0" fontId="7" fillId="0" borderId="45" xfId="62" applyFont="1" applyFill="1" applyBorder="1" applyAlignment="1" applyProtection="1">
      <alignment horizontal="center" vertical="center" wrapText="1" shrinkToFit="1"/>
      <protection/>
    </xf>
    <xf numFmtId="0" fontId="7" fillId="0" borderId="58" xfId="62" applyFont="1" applyFill="1" applyBorder="1" applyAlignment="1" applyProtection="1">
      <alignment horizontal="center" vertical="center" wrapText="1" shrinkToFit="1"/>
      <protection/>
    </xf>
    <xf numFmtId="0" fontId="7" fillId="0" borderId="46" xfId="62" applyFont="1" applyFill="1" applyBorder="1" applyAlignment="1" applyProtection="1">
      <alignment horizontal="center" vertical="center" wrapText="1" shrinkToFit="1"/>
      <protection/>
    </xf>
    <xf numFmtId="177" fontId="0" fillId="33" borderId="39" xfId="62" applyNumberFormat="1" applyFont="1" applyFill="1" applyBorder="1" applyAlignment="1" applyProtection="1">
      <alignment horizontal="center" vertical="center"/>
      <protection/>
    </xf>
    <xf numFmtId="177" fontId="0" fillId="33" borderId="40" xfId="62" applyNumberFormat="1" applyFont="1" applyFill="1" applyBorder="1" applyAlignment="1" applyProtection="1">
      <alignment horizontal="center" vertical="center"/>
      <protection/>
    </xf>
    <xf numFmtId="176" fontId="0" fillId="33" borderId="39" xfId="62" applyNumberFormat="1" applyFont="1" applyFill="1" applyBorder="1" applyAlignment="1" applyProtection="1">
      <alignment horizontal="center" vertical="center"/>
      <protection/>
    </xf>
    <xf numFmtId="176" fontId="0" fillId="33" borderId="51" xfId="62" applyNumberFormat="1" applyFont="1" applyFill="1" applyBorder="1" applyAlignment="1" applyProtection="1">
      <alignment horizontal="center" vertical="center"/>
      <protection/>
    </xf>
    <xf numFmtId="176" fontId="0" fillId="33" borderId="40" xfId="62" applyNumberFormat="1" applyFont="1" applyFill="1" applyBorder="1" applyAlignment="1" applyProtection="1">
      <alignment horizontal="center" vertical="center"/>
      <protection/>
    </xf>
    <xf numFmtId="180" fontId="0" fillId="33" borderId="39" xfId="62" applyNumberFormat="1" applyFont="1" applyFill="1" applyBorder="1" applyAlignment="1" applyProtection="1">
      <alignment horizontal="center" vertical="center" shrinkToFit="1"/>
      <protection/>
    </xf>
    <xf numFmtId="180" fontId="0" fillId="33" borderId="40" xfId="62" applyNumberFormat="1" applyFont="1" applyFill="1" applyBorder="1" applyAlignment="1" applyProtection="1">
      <alignment horizontal="center" vertical="center" shrinkToFit="1"/>
      <protection/>
    </xf>
    <xf numFmtId="182" fontId="0" fillId="33" borderId="39" xfId="62" applyNumberFormat="1" applyFont="1" applyFill="1" applyBorder="1" applyAlignment="1" applyProtection="1">
      <alignment horizontal="center" vertical="center"/>
      <protection/>
    </xf>
    <xf numFmtId="182" fontId="0" fillId="33" borderId="51" xfId="62" applyNumberFormat="1" applyFont="1" applyFill="1" applyBorder="1" applyAlignment="1" applyProtection="1">
      <alignment horizontal="center" vertical="center"/>
      <protection/>
    </xf>
    <xf numFmtId="182" fontId="0" fillId="33" borderId="40" xfId="62" applyNumberFormat="1" applyFont="1" applyFill="1" applyBorder="1" applyAlignment="1" applyProtection="1">
      <alignment horizontal="center" vertical="center"/>
      <protection/>
    </xf>
    <xf numFmtId="0" fontId="0" fillId="0" borderId="0" xfId="62" applyFont="1" applyFill="1" applyBorder="1" applyAlignment="1" applyProtection="1">
      <alignment horizontal="center" vertical="center"/>
      <protection/>
    </xf>
    <xf numFmtId="177" fontId="0" fillId="33" borderId="41" xfId="62" applyNumberFormat="1" applyFont="1" applyFill="1" applyBorder="1" applyAlignment="1" applyProtection="1">
      <alignment horizontal="center" vertical="center" shrinkToFit="1"/>
      <protection/>
    </xf>
    <xf numFmtId="177" fontId="0" fillId="33" borderId="22" xfId="62" applyNumberFormat="1" applyFont="1" applyFill="1" applyBorder="1" applyAlignment="1" applyProtection="1">
      <alignment horizontal="center" vertical="center" shrinkToFit="1"/>
      <protection/>
    </xf>
    <xf numFmtId="177" fontId="0" fillId="33" borderId="43" xfId="62" applyNumberFormat="1" applyFont="1" applyFill="1" applyBorder="1" applyAlignment="1" applyProtection="1">
      <alignment horizontal="center" vertical="center" shrinkToFit="1"/>
      <protection/>
    </xf>
    <xf numFmtId="177" fontId="0" fillId="33" borderId="0" xfId="62" applyNumberFormat="1" applyFont="1" applyFill="1" applyBorder="1" applyAlignment="1" applyProtection="1">
      <alignment horizontal="center" vertical="center" shrinkToFit="1"/>
      <protection/>
    </xf>
    <xf numFmtId="177" fontId="0" fillId="33" borderId="44" xfId="62" applyNumberFormat="1" applyFont="1" applyFill="1" applyBorder="1" applyAlignment="1" applyProtection="1">
      <alignment horizontal="center" vertical="center" shrinkToFit="1"/>
      <protection/>
    </xf>
    <xf numFmtId="177" fontId="0" fillId="33" borderId="45" xfId="62" applyNumberFormat="1" applyFont="1" applyFill="1" applyBorder="1" applyAlignment="1" applyProtection="1">
      <alignment horizontal="center" vertical="center" shrinkToFit="1"/>
      <protection/>
    </xf>
    <xf numFmtId="177" fontId="0" fillId="33" borderId="58" xfId="62" applyNumberFormat="1" applyFont="1" applyFill="1" applyBorder="1" applyAlignment="1" applyProtection="1">
      <alignment horizontal="center" vertical="center" shrinkToFit="1"/>
      <protection/>
    </xf>
    <xf numFmtId="177" fontId="0" fillId="33" borderId="46" xfId="62" applyNumberFormat="1" applyFont="1" applyFill="1" applyBorder="1" applyAlignment="1" applyProtection="1">
      <alignment horizontal="center" vertical="center" shrinkToFit="1"/>
      <protection/>
    </xf>
    <xf numFmtId="0" fontId="0" fillId="0" borderId="18" xfId="0" applyBorder="1" applyAlignment="1">
      <alignment horizontal="center" vertical="center" wrapText="1"/>
    </xf>
    <xf numFmtId="0" fontId="0" fillId="35" borderId="18" xfId="0" applyFill="1" applyBorder="1" applyAlignment="1">
      <alignment horizontal="center" vertical="center" shrinkToFit="1"/>
    </xf>
    <xf numFmtId="0" fontId="7" fillId="0" borderId="18" xfId="0" applyFont="1" applyBorder="1" applyAlignment="1">
      <alignment horizontal="center" vertical="center" shrinkToFit="1"/>
    </xf>
    <xf numFmtId="0" fontId="0" fillId="0" borderId="18" xfId="0" applyBorder="1" applyAlignment="1">
      <alignment horizontal="center" vertical="center"/>
    </xf>
    <xf numFmtId="0" fontId="65" fillId="0" borderId="18" xfId="0" applyFont="1" applyBorder="1" applyAlignment="1">
      <alignment horizontal="center" vertical="center" wrapText="1"/>
    </xf>
    <xf numFmtId="0" fontId="65" fillId="0" borderId="1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4 2" xfId="64"/>
    <cellStyle name="標準_公示表サンプル" xfId="65"/>
    <cellStyle name="良い" xfId="66"/>
  </cellStyles>
  <dxfs count="15">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99C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b/>
        <i val="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ill>
        <patternFill>
          <bgColor indexed="22"/>
        </patternFill>
      </fill>
    </dxf>
    <dxf>
      <font>
        <color rgb="FF9C0006"/>
      </font>
      <fill>
        <patternFill>
          <bgColor rgb="FFFFC7CE"/>
        </patternFill>
      </fill>
      <border/>
    </dxf>
    <dxf>
      <font>
        <b/>
        <i val="0"/>
      </font>
      <border>
        <left style="thin">
          <color rgb="FFFF0000"/>
        </left>
        <right style="thin">
          <color rgb="FFFF0000"/>
        </right>
        <top style="thin">
          <color rgb="FFFF0000"/>
        </top>
        <bottom style="thin">
          <color rgb="FFFF0000"/>
        </bottom>
      </border>
    </dxf>
    <dxf>
      <font>
        <b/>
        <i val="0"/>
        <color rgb="FFFF0000"/>
      </font>
      <fill>
        <patternFill>
          <bgColor rgb="FFFF99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38</xdr:row>
      <xdr:rowOff>0</xdr:rowOff>
    </xdr:from>
    <xdr:to>
      <xdr:col>4</xdr:col>
      <xdr:colOff>5724525</xdr:colOff>
      <xdr:row>81</xdr:row>
      <xdr:rowOff>76200</xdr:rowOff>
    </xdr:to>
    <xdr:pic>
      <xdr:nvPicPr>
        <xdr:cNvPr id="1" name="図 7"/>
        <xdr:cNvPicPr preferRelativeResize="1">
          <a:picLocks noChangeAspect="1"/>
        </xdr:cNvPicPr>
      </xdr:nvPicPr>
      <xdr:blipFill>
        <a:blip r:embed="rId1"/>
        <a:stretch>
          <a:fillRect/>
        </a:stretch>
      </xdr:blipFill>
      <xdr:spPr>
        <a:xfrm>
          <a:off x="2047875" y="7886700"/>
          <a:ext cx="7143750" cy="7448550"/>
        </a:xfrm>
        <a:prstGeom prst="rect">
          <a:avLst/>
        </a:prstGeom>
        <a:noFill/>
        <a:ln w="9525" cmpd="sng">
          <a:noFill/>
        </a:ln>
      </xdr:spPr>
    </xdr:pic>
    <xdr:clientData/>
  </xdr:twoCellAnchor>
  <xdr:twoCellAnchor>
    <xdr:from>
      <xdr:col>4</xdr:col>
      <xdr:colOff>1047750</xdr:colOff>
      <xdr:row>99</xdr:row>
      <xdr:rowOff>66675</xdr:rowOff>
    </xdr:from>
    <xdr:to>
      <xdr:col>4</xdr:col>
      <xdr:colOff>1466850</xdr:colOff>
      <xdr:row>100</xdr:row>
      <xdr:rowOff>142875</xdr:rowOff>
    </xdr:to>
    <xdr:sp>
      <xdr:nvSpPr>
        <xdr:cNvPr id="2" name="テキスト ボックス 10"/>
        <xdr:cNvSpPr txBox="1">
          <a:spLocks noChangeArrowheads="1"/>
        </xdr:cNvSpPr>
      </xdr:nvSpPr>
      <xdr:spPr>
        <a:xfrm>
          <a:off x="4514850" y="18354675"/>
          <a:ext cx="428625" cy="285750"/>
        </a:xfrm>
        <a:prstGeom prst="rect">
          <a:avLst/>
        </a:prstGeom>
        <a:noFill/>
        <a:ln w="9525" cmpd="sng">
          <a:noFill/>
        </a:ln>
      </xdr:spPr>
      <xdr:txBody>
        <a:bodyPr vertOverflow="clip" wrap="square"/>
        <a:p>
          <a:pPr algn="l">
            <a:defRPr/>
          </a:pPr>
          <a:r>
            <a:rPr lang="en-US" cap="none" sz="1100" b="1" i="1" u="none" baseline="0">
              <a:solidFill>
                <a:srgbClr val="000000"/>
              </a:solidFill>
            </a:rPr>
            <a:t>X3'</a:t>
          </a:r>
        </a:p>
      </xdr:txBody>
    </xdr:sp>
    <xdr:clientData/>
  </xdr:twoCellAnchor>
  <xdr:twoCellAnchor>
    <xdr:from>
      <xdr:col>2</xdr:col>
      <xdr:colOff>466725</xdr:colOff>
      <xdr:row>103</xdr:row>
      <xdr:rowOff>28575</xdr:rowOff>
    </xdr:from>
    <xdr:to>
      <xdr:col>4</xdr:col>
      <xdr:colOff>5114925</xdr:colOff>
      <xdr:row>125</xdr:row>
      <xdr:rowOff>133350</xdr:rowOff>
    </xdr:to>
    <xdr:pic>
      <xdr:nvPicPr>
        <xdr:cNvPr id="3" name="図 11"/>
        <xdr:cNvPicPr preferRelativeResize="1">
          <a:picLocks noChangeAspect="1"/>
        </xdr:cNvPicPr>
      </xdr:nvPicPr>
      <xdr:blipFill>
        <a:blip r:embed="rId2"/>
        <a:stretch>
          <a:fillRect/>
        </a:stretch>
      </xdr:blipFill>
      <xdr:spPr>
        <a:xfrm>
          <a:off x="2390775" y="19011900"/>
          <a:ext cx="6191250" cy="3724275"/>
        </a:xfrm>
        <a:prstGeom prst="rect">
          <a:avLst/>
        </a:prstGeom>
        <a:noFill/>
        <a:ln w="9525" cmpd="sng">
          <a:noFill/>
        </a:ln>
      </xdr:spPr>
    </xdr:pic>
    <xdr:clientData/>
  </xdr:twoCellAnchor>
  <xdr:twoCellAnchor>
    <xdr:from>
      <xdr:col>4</xdr:col>
      <xdr:colOff>600075</xdr:colOff>
      <xdr:row>99</xdr:row>
      <xdr:rowOff>180975</xdr:rowOff>
    </xdr:from>
    <xdr:to>
      <xdr:col>4</xdr:col>
      <xdr:colOff>600075</xdr:colOff>
      <xdr:row>112</xdr:row>
      <xdr:rowOff>47625</xdr:rowOff>
    </xdr:to>
    <xdr:sp>
      <xdr:nvSpPr>
        <xdr:cNvPr id="4" name="直線コネクタ 12"/>
        <xdr:cNvSpPr>
          <a:spLocks/>
        </xdr:cNvSpPr>
      </xdr:nvSpPr>
      <xdr:spPr>
        <a:xfrm flipH="1" flipV="1">
          <a:off x="4067175" y="18459450"/>
          <a:ext cx="0" cy="2066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1885950</xdr:colOff>
      <xdr:row>99</xdr:row>
      <xdr:rowOff>180975</xdr:rowOff>
    </xdr:from>
    <xdr:to>
      <xdr:col>4</xdr:col>
      <xdr:colOff>1905000</xdr:colOff>
      <xdr:row>117</xdr:row>
      <xdr:rowOff>152400</xdr:rowOff>
    </xdr:to>
    <xdr:sp>
      <xdr:nvSpPr>
        <xdr:cNvPr id="5" name="直線コネクタ 13"/>
        <xdr:cNvSpPr>
          <a:spLocks/>
        </xdr:cNvSpPr>
      </xdr:nvSpPr>
      <xdr:spPr>
        <a:xfrm flipH="1" flipV="1">
          <a:off x="5353050" y="18459450"/>
          <a:ext cx="9525" cy="3028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101</xdr:row>
      <xdr:rowOff>9525</xdr:rowOff>
    </xdr:from>
    <xdr:to>
      <xdr:col>4</xdr:col>
      <xdr:colOff>1895475</xdr:colOff>
      <xdr:row>101</xdr:row>
      <xdr:rowOff>9525</xdr:rowOff>
    </xdr:to>
    <xdr:sp>
      <xdr:nvSpPr>
        <xdr:cNvPr id="6" name="直線コネクタ 14"/>
        <xdr:cNvSpPr>
          <a:spLocks/>
        </xdr:cNvSpPr>
      </xdr:nvSpPr>
      <xdr:spPr>
        <a:xfrm flipH="1">
          <a:off x="4086225" y="18669000"/>
          <a:ext cx="1276350" cy="0"/>
        </a:xfrm>
        <a:prstGeom prst="line">
          <a:avLst/>
        </a:prstGeom>
        <a:noFill/>
        <a:ln w="254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editAs="oneCell">
    <xdr:from>
      <xdr:col>1</xdr:col>
      <xdr:colOff>66675</xdr:colOff>
      <xdr:row>163</xdr:row>
      <xdr:rowOff>152400</xdr:rowOff>
    </xdr:from>
    <xdr:to>
      <xdr:col>4</xdr:col>
      <xdr:colOff>5915025</xdr:colOff>
      <xdr:row>186</xdr:row>
      <xdr:rowOff>28575</xdr:rowOff>
    </xdr:to>
    <xdr:pic>
      <xdr:nvPicPr>
        <xdr:cNvPr id="7" name="図 15"/>
        <xdr:cNvPicPr preferRelativeResize="1">
          <a:picLocks noChangeAspect="1"/>
        </xdr:cNvPicPr>
      </xdr:nvPicPr>
      <xdr:blipFill>
        <a:blip r:embed="rId3"/>
        <a:stretch>
          <a:fillRect/>
        </a:stretch>
      </xdr:blipFill>
      <xdr:spPr>
        <a:xfrm>
          <a:off x="914400" y="29346525"/>
          <a:ext cx="8467725" cy="3819525"/>
        </a:xfrm>
        <a:prstGeom prst="rect">
          <a:avLst/>
        </a:prstGeom>
        <a:noFill/>
        <a:ln w="9525" cmpd="sng">
          <a:noFill/>
        </a:ln>
      </xdr:spPr>
    </xdr:pic>
    <xdr:clientData/>
  </xdr:twoCellAnchor>
  <xdr:twoCellAnchor editAs="oneCell">
    <xdr:from>
      <xdr:col>1</xdr:col>
      <xdr:colOff>28575</xdr:colOff>
      <xdr:row>187</xdr:row>
      <xdr:rowOff>142875</xdr:rowOff>
    </xdr:from>
    <xdr:to>
      <xdr:col>4</xdr:col>
      <xdr:colOff>5448300</xdr:colOff>
      <xdr:row>210</xdr:row>
      <xdr:rowOff>85725</xdr:rowOff>
    </xdr:to>
    <xdr:pic>
      <xdr:nvPicPr>
        <xdr:cNvPr id="8" name="図 16"/>
        <xdr:cNvPicPr preferRelativeResize="1">
          <a:picLocks noChangeAspect="1"/>
        </xdr:cNvPicPr>
      </xdr:nvPicPr>
      <xdr:blipFill>
        <a:blip r:embed="rId4"/>
        <a:stretch>
          <a:fillRect/>
        </a:stretch>
      </xdr:blipFill>
      <xdr:spPr>
        <a:xfrm>
          <a:off x="876300" y="33442275"/>
          <a:ext cx="8039100" cy="3876675"/>
        </a:xfrm>
        <a:prstGeom prst="rect">
          <a:avLst/>
        </a:prstGeom>
        <a:noFill/>
        <a:ln w="9525" cmpd="sng">
          <a:noFill/>
        </a:ln>
      </xdr:spPr>
    </xdr:pic>
    <xdr:clientData/>
  </xdr:twoCellAnchor>
  <xdr:twoCellAnchor editAs="oneCell">
    <xdr:from>
      <xdr:col>1</xdr:col>
      <xdr:colOff>152400</xdr:colOff>
      <xdr:row>238</xdr:row>
      <xdr:rowOff>123825</xdr:rowOff>
    </xdr:from>
    <xdr:to>
      <xdr:col>4</xdr:col>
      <xdr:colOff>5619750</xdr:colOff>
      <xdr:row>300</xdr:row>
      <xdr:rowOff>114300</xdr:rowOff>
    </xdr:to>
    <xdr:pic>
      <xdr:nvPicPr>
        <xdr:cNvPr id="9" name="図 17"/>
        <xdr:cNvPicPr preferRelativeResize="1">
          <a:picLocks noChangeAspect="1"/>
        </xdr:cNvPicPr>
      </xdr:nvPicPr>
      <xdr:blipFill>
        <a:blip r:embed="rId5"/>
        <a:stretch>
          <a:fillRect/>
        </a:stretch>
      </xdr:blipFill>
      <xdr:spPr>
        <a:xfrm>
          <a:off x="1000125" y="41890950"/>
          <a:ext cx="8086725" cy="10610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27</xdr:row>
      <xdr:rowOff>66675</xdr:rowOff>
    </xdr:from>
    <xdr:to>
      <xdr:col>22</xdr:col>
      <xdr:colOff>495300</xdr:colOff>
      <xdr:row>46</xdr:row>
      <xdr:rowOff>28575</xdr:rowOff>
    </xdr:to>
    <xdr:grpSp>
      <xdr:nvGrpSpPr>
        <xdr:cNvPr id="1" name="グループ化 20"/>
        <xdr:cNvGrpSpPr>
          <a:grpSpLocks/>
        </xdr:cNvGrpSpPr>
      </xdr:nvGrpSpPr>
      <xdr:grpSpPr>
        <a:xfrm>
          <a:off x="16411575" y="6753225"/>
          <a:ext cx="6200775" cy="4667250"/>
          <a:chOff x="8314763" y="8413056"/>
          <a:chExt cx="5423649" cy="4634472"/>
        </a:xfrm>
        <a:solidFill>
          <a:srgbClr val="FFFFFF"/>
        </a:solidFill>
      </xdr:grpSpPr>
      <xdr:sp>
        <xdr:nvSpPr>
          <xdr:cNvPr id="2" name="テキスト ボックス 13"/>
          <xdr:cNvSpPr txBox="1">
            <a:spLocks noChangeArrowheads="1"/>
          </xdr:cNvSpPr>
        </xdr:nvSpPr>
        <xdr:spPr>
          <a:xfrm>
            <a:off x="9834741" y="8413056"/>
            <a:ext cx="959986" cy="236358"/>
          </a:xfrm>
          <a:prstGeom prst="rect">
            <a:avLst/>
          </a:prstGeom>
          <a:noFill/>
          <a:ln w="9525" cmpd="sng">
            <a:noFill/>
          </a:ln>
        </xdr:spPr>
        <xdr:txBody>
          <a:bodyPr vertOverflow="clip" wrap="square">
            <a:spAutoFit/>
          </a:bodyPr>
          <a:p>
            <a:pPr algn="l">
              <a:defRPr/>
            </a:pPr>
            <a:r>
              <a:rPr lang="en-US" cap="none" sz="1100" b="1" i="1" u="none" baseline="0">
                <a:solidFill>
                  <a:srgbClr val="0066CC"/>
                </a:solidFill>
                <a:latin typeface="Calibri"/>
                <a:ea typeface="Calibri"/>
                <a:cs typeface="Calibri"/>
              </a:rPr>
              <a:t>X3'</a:t>
            </a:r>
            <a:r>
              <a:rPr lang="en-US" cap="none" sz="1100" b="1" i="1" u="none" baseline="0">
                <a:solidFill>
                  <a:srgbClr val="0066CC"/>
                </a:solidFill>
                <a:latin typeface="ＭＳ Ｐゴシック"/>
                <a:ea typeface="ＭＳ Ｐゴシック"/>
                <a:cs typeface="ＭＳ Ｐゴシック"/>
              </a:rPr>
              <a:t>：</a:t>
            </a:r>
            <a:r>
              <a:rPr lang="en-US" cap="none" sz="1100" b="1" i="1" u="none" baseline="0">
                <a:solidFill>
                  <a:srgbClr val="0066CC"/>
                </a:solidFill>
                <a:latin typeface="Calibri"/>
                <a:ea typeface="Calibri"/>
                <a:cs typeface="Calibri"/>
              </a:rPr>
              <a:t>CAD</a:t>
            </a:r>
            <a:r>
              <a:rPr lang="en-US" cap="none" sz="1100" b="1" i="1" u="none" baseline="0">
                <a:solidFill>
                  <a:srgbClr val="0066CC"/>
                </a:solidFill>
                <a:latin typeface="ＭＳ Ｐゴシック"/>
                <a:ea typeface="ＭＳ Ｐゴシック"/>
                <a:cs typeface="ＭＳ Ｐゴシック"/>
              </a:rPr>
              <a:t>読取</a:t>
            </a:r>
          </a:p>
        </xdr:txBody>
      </xdr:sp>
      <xdr:pic>
        <xdr:nvPicPr>
          <xdr:cNvPr id="3" name="図 12"/>
          <xdr:cNvPicPr preferRelativeResize="1">
            <a:picLocks noChangeAspect="1"/>
          </xdr:cNvPicPr>
        </xdr:nvPicPr>
        <xdr:blipFill>
          <a:blip r:embed="rId1"/>
          <a:stretch>
            <a:fillRect/>
          </a:stretch>
        </xdr:blipFill>
        <xdr:spPr>
          <a:xfrm>
            <a:off x="8314763" y="9103592"/>
            <a:ext cx="5423649" cy="3943936"/>
          </a:xfrm>
          <a:prstGeom prst="rect">
            <a:avLst/>
          </a:prstGeom>
          <a:noFill/>
          <a:ln w="9525" cmpd="sng">
            <a:noFill/>
          </a:ln>
        </xdr:spPr>
      </xdr:pic>
      <xdr:sp>
        <xdr:nvSpPr>
          <xdr:cNvPr id="4" name="直線コネクタ 7"/>
          <xdr:cNvSpPr>
            <a:spLocks/>
          </xdr:cNvSpPr>
        </xdr:nvSpPr>
        <xdr:spPr>
          <a:xfrm flipH="1" flipV="1">
            <a:off x="9783216" y="8539345"/>
            <a:ext cx="0" cy="2151554"/>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5" name="直線コネクタ 15"/>
          <xdr:cNvSpPr>
            <a:spLocks/>
          </xdr:cNvSpPr>
        </xdr:nvSpPr>
        <xdr:spPr>
          <a:xfrm flipH="1" flipV="1">
            <a:off x="10914047" y="8539345"/>
            <a:ext cx="6780" cy="3132903"/>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6" name="直線コネクタ 17"/>
          <xdr:cNvSpPr>
            <a:spLocks/>
          </xdr:cNvSpPr>
        </xdr:nvSpPr>
        <xdr:spPr>
          <a:xfrm flipH="1">
            <a:off x="9804911" y="8740945"/>
            <a:ext cx="1109136" cy="0"/>
          </a:xfrm>
          <a:prstGeom prst="line">
            <a:avLst/>
          </a:prstGeom>
          <a:noFill/>
          <a:ln w="25400" cmpd="sng">
            <a:solidFill>
              <a:srgbClr val="0070C0"/>
            </a:solidFill>
            <a:headEnd type="triangl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twoCellAnchor editAs="oneCell">
    <xdr:from>
      <xdr:col>11</xdr:col>
      <xdr:colOff>85725</xdr:colOff>
      <xdr:row>16</xdr:row>
      <xdr:rowOff>85725</xdr:rowOff>
    </xdr:from>
    <xdr:to>
      <xdr:col>17</xdr:col>
      <xdr:colOff>638175</xdr:colOff>
      <xdr:row>44</xdr:row>
      <xdr:rowOff>171450</xdr:rowOff>
    </xdr:to>
    <xdr:pic>
      <xdr:nvPicPr>
        <xdr:cNvPr id="7" name="図 21"/>
        <xdr:cNvPicPr preferRelativeResize="1">
          <a:picLocks noChangeAspect="1"/>
        </xdr:cNvPicPr>
      </xdr:nvPicPr>
      <xdr:blipFill>
        <a:blip r:embed="rId2"/>
        <a:srcRect l="2067"/>
        <a:stretch>
          <a:fillRect/>
        </a:stretch>
      </xdr:blipFill>
      <xdr:spPr>
        <a:xfrm>
          <a:off x="9820275" y="4048125"/>
          <a:ext cx="6981825" cy="701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57150</xdr:colOff>
      <xdr:row>22</xdr:row>
      <xdr:rowOff>0</xdr:rowOff>
    </xdr:from>
    <xdr:to>
      <xdr:col>55</xdr:col>
      <xdr:colOff>171450</xdr:colOff>
      <xdr:row>35</xdr:row>
      <xdr:rowOff>123825</xdr:rowOff>
    </xdr:to>
    <xdr:pic>
      <xdr:nvPicPr>
        <xdr:cNvPr id="1" name="図 1"/>
        <xdr:cNvPicPr preferRelativeResize="1">
          <a:picLocks noChangeAspect="1"/>
        </xdr:cNvPicPr>
      </xdr:nvPicPr>
      <xdr:blipFill>
        <a:blip r:embed="rId1"/>
        <a:stretch>
          <a:fillRect/>
        </a:stretch>
      </xdr:blipFill>
      <xdr:spPr>
        <a:xfrm>
          <a:off x="14268450" y="3352800"/>
          <a:ext cx="4457700" cy="2219325"/>
        </a:xfrm>
        <a:prstGeom prst="rect">
          <a:avLst/>
        </a:prstGeom>
        <a:noFill/>
        <a:ln w="9525" cmpd="sng">
          <a:noFill/>
        </a:ln>
      </xdr:spPr>
    </xdr:pic>
    <xdr:clientData/>
  </xdr:twoCellAnchor>
  <xdr:twoCellAnchor>
    <xdr:from>
      <xdr:col>44</xdr:col>
      <xdr:colOff>0</xdr:colOff>
      <xdr:row>27</xdr:row>
      <xdr:rowOff>19050</xdr:rowOff>
    </xdr:from>
    <xdr:to>
      <xdr:col>52</xdr:col>
      <xdr:colOff>0</xdr:colOff>
      <xdr:row>27</xdr:row>
      <xdr:rowOff>85725</xdr:rowOff>
    </xdr:to>
    <xdr:sp>
      <xdr:nvSpPr>
        <xdr:cNvPr id="2" name="直線矢印コネクタ 3"/>
        <xdr:cNvSpPr>
          <a:spLocks/>
        </xdr:cNvSpPr>
      </xdr:nvSpPr>
      <xdr:spPr>
        <a:xfrm flipH="1">
          <a:off x="13439775" y="4248150"/>
          <a:ext cx="2886075" cy="666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24</xdr:row>
      <xdr:rowOff>0</xdr:rowOff>
    </xdr:from>
    <xdr:to>
      <xdr:col>50</xdr:col>
      <xdr:colOff>676275</xdr:colOff>
      <xdr:row>26</xdr:row>
      <xdr:rowOff>76200</xdr:rowOff>
    </xdr:to>
    <xdr:sp>
      <xdr:nvSpPr>
        <xdr:cNvPr id="3" name="直線矢印コネクタ 5"/>
        <xdr:cNvSpPr>
          <a:spLocks/>
        </xdr:cNvSpPr>
      </xdr:nvSpPr>
      <xdr:spPr>
        <a:xfrm flipH="1">
          <a:off x="13439775" y="3657600"/>
          <a:ext cx="2076450" cy="4953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28</xdr:row>
      <xdr:rowOff>85725</xdr:rowOff>
    </xdr:from>
    <xdr:to>
      <xdr:col>52</xdr:col>
      <xdr:colOff>295275</xdr:colOff>
      <xdr:row>30</xdr:row>
      <xdr:rowOff>123825</xdr:rowOff>
    </xdr:to>
    <xdr:sp>
      <xdr:nvSpPr>
        <xdr:cNvPr id="4" name="直線矢印コネクタ 7"/>
        <xdr:cNvSpPr>
          <a:spLocks/>
        </xdr:cNvSpPr>
      </xdr:nvSpPr>
      <xdr:spPr>
        <a:xfrm flipH="1" flipV="1">
          <a:off x="13439775" y="4467225"/>
          <a:ext cx="3181350" cy="3429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editAs="oneCell">
    <xdr:from>
      <xdr:col>47</xdr:col>
      <xdr:colOff>57150</xdr:colOff>
      <xdr:row>35</xdr:row>
      <xdr:rowOff>0</xdr:rowOff>
    </xdr:from>
    <xdr:to>
      <xdr:col>55</xdr:col>
      <xdr:colOff>190500</xdr:colOff>
      <xdr:row>60</xdr:row>
      <xdr:rowOff>200025</xdr:rowOff>
    </xdr:to>
    <xdr:pic>
      <xdr:nvPicPr>
        <xdr:cNvPr id="5" name="図 9"/>
        <xdr:cNvPicPr preferRelativeResize="1">
          <a:picLocks noChangeAspect="1"/>
        </xdr:cNvPicPr>
      </xdr:nvPicPr>
      <xdr:blipFill>
        <a:blip r:embed="rId2"/>
        <a:stretch>
          <a:fillRect/>
        </a:stretch>
      </xdr:blipFill>
      <xdr:spPr>
        <a:xfrm>
          <a:off x="14268450" y="5448300"/>
          <a:ext cx="4476750" cy="6010275"/>
        </a:xfrm>
        <a:prstGeom prst="rect">
          <a:avLst/>
        </a:prstGeom>
        <a:noFill/>
        <a:ln w="9525" cmpd="sng">
          <a:noFill/>
        </a:ln>
      </xdr:spPr>
    </xdr:pic>
    <xdr:clientData/>
  </xdr:twoCellAnchor>
  <xdr:twoCellAnchor>
    <xdr:from>
      <xdr:col>44</xdr:col>
      <xdr:colOff>9525</xdr:colOff>
      <xdr:row>30</xdr:row>
      <xdr:rowOff>66675</xdr:rowOff>
    </xdr:from>
    <xdr:to>
      <xdr:col>50</xdr:col>
      <xdr:colOff>571500</xdr:colOff>
      <xdr:row>37</xdr:row>
      <xdr:rowOff>123825</xdr:rowOff>
    </xdr:to>
    <xdr:sp>
      <xdr:nvSpPr>
        <xdr:cNvPr id="6" name="直線矢印コネクタ 6"/>
        <xdr:cNvSpPr>
          <a:spLocks/>
        </xdr:cNvSpPr>
      </xdr:nvSpPr>
      <xdr:spPr>
        <a:xfrm flipH="1" flipV="1">
          <a:off x="13449300" y="4752975"/>
          <a:ext cx="1962150" cy="11239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9525</xdr:colOff>
      <xdr:row>31</xdr:row>
      <xdr:rowOff>95250</xdr:rowOff>
    </xdr:from>
    <xdr:to>
      <xdr:col>51</xdr:col>
      <xdr:colOff>219075</xdr:colOff>
      <xdr:row>41</xdr:row>
      <xdr:rowOff>228600</xdr:rowOff>
    </xdr:to>
    <xdr:sp>
      <xdr:nvSpPr>
        <xdr:cNvPr id="7" name="直線矢印コネクタ 10"/>
        <xdr:cNvSpPr>
          <a:spLocks/>
        </xdr:cNvSpPr>
      </xdr:nvSpPr>
      <xdr:spPr>
        <a:xfrm flipH="1" flipV="1">
          <a:off x="13449300" y="4933950"/>
          <a:ext cx="2352675" cy="18478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9525</xdr:colOff>
      <xdr:row>32</xdr:row>
      <xdr:rowOff>76200</xdr:rowOff>
    </xdr:from>
    <xdr:to>
      <xdr:col>51</xdr:col>
      <xdr:colOff>133350</xdr:colOff>
      <xdr:row>48</xdr:row>
      <xdr:rowOff>28575</xdr:rowOff>
    </xdr:to>
    <xdr:sp>
      <xdr:nvSpPr>
        <xdr:cNvPr id="8" name="直線矢印コネクタ 11"/>
        <xdr:cNvSpPr>
          <a:spLocks/>
        </xdr:cNvSpPr>
      </xdr:nvSpPr>
      <xdr:spPr>
        <a:xfrm flipH="1" flipV="1">
          <a:off x="13449300" y="5067300"/>
          <a:ext cx="2266950" cy="32480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33</xdr:row>
      <xdr:rowOff>76200</xdr:rowOff>
    </xdr:from>
    <xdr:to>
      <xdr:col>50</xdr:col>
      <xdr:colOff>571500</xdr:colOff>
      <xdr:row>50</xdr:row>
      <xdr:rowOff>133350</xdr:rowOff>
    </xdr:to>
    <xdr:sp>
      <xdr:nvSpPr>
        <xdr:cNvPr id="9" name="直線矢印コネクタ 13"/>
        <xdr:cNvSpPr>
          <a:spLocks/>
        </xdr:cNvSpPr>
      </xdr:nvSpPr>
      <xdr:spPr>
        <a:xfrm flipH="1" flipV="1">
          <a:off x="13458825" y="5219700"/>
          <a:ext cx="1952625" cy="36957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l24138cjw\&#20849;&#26377;&#12487;&#12540;&#12479;\&#9733;&#9733;&#26989;&#21209;&#12501;&#12457;&#12523;&#12480;&#9733;&#9733;\00_&#23436;&#24037;&#26989;&#21209;\03%20&#35199;&#22478;&#30010;&#65288;&#20013;&#38651;&#65306;&#65323;&#65289;\00_&#22303;&#30707;&#27969;\D82&#12288;&#8545;-1-5-5335a\07-1%20&#27096;&#24335;-6&#9316;%20(11)&#23550;&#31574;&#26045;&#35373;&#12398;&#23433;&#20840;&#24615;&#30906;&#35469;&#26360;_Co&#19981;&#8544;-1-5-5335aDAM1&#65288;&#28288;&#30722;&#65289;_&#23433;&#23450;&#35336;&#31639;&#19981;&#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清水流量計算（広島県）"/>
      <sheetName val="入力シート1（印刷なし）"/>
      <sheetName val="諸元表"/>
      <sheetName val="付図・フロー"/>
      <sheetName val="表紙"/>
      <sheetName val="Ⅱ-1-5-5335a"/>
      <sheetName val="土石流時ﾋﾟｰｸ流量"/>
      <sheetName val="設計条件"/>
      <sheetName val="設計諸元"/>
      <sheetName val="荷重計算"/>
      <sheetName val="安定性の検討"/>
    </sheetNames>
    <sheetDataSet>
      <sheetData sheetId="1">
        <row r="14">
          <cell r="D14">
            <v>1.8</v>
          </cell>
        </row>
        <row r="15">
          <cell r="D15">
            <v>13305</v>
          </cell>
        </row>
        <row r="21">
          <cell r="D21">
            <v>6.78</v>
          </cell>
        </row>
        <row r="24">
          <cell r="D24">
            <v>13.1</v>
          </cell>
        </row>
        <row r="25">
          <cell r="D25">
            <v>132.7</v>
          </cell>
        </row>
        <row r="28">
          <cell r="D28">
            <v>7</v>
          </cell>
        </row>
        <row r="29">
          <cell r="D29">
            <v>1.8</v>
          </cell>
        </row>
        <row r="32">
          <cell r="D32">
            <v>0.15</v>
          </cell>
        </row>
        <row r="33">
          <cell r="D33">
            <v>0.2</v>
          </cell>
        </row>
        <row r="46">
          <cell r="D46">
            <v>0.7</v>
          </cell>
        </row>
        <row r="47">
          <cell r="D47">
            <v>1200</v>
          </cell>
        </row>
        <row r="49">
          <cell r="D49">
            <v>4</v>
          </cell>
        </row>
        <row r="51">
          <cell r="D51">
            <v>22.5</v>
          </cell>
        </row>
        <row r="52">
          <cell r="D52">
            <v>35</v>
          </cell>
        </row>
        <row r="53">
          <cell r="D53">
            <v>25.480000000000004</v>
          </cell>
        </row>
        <row r="59">
          <cell r="D59">
            <v>11.76</v>
          </cell>
        </row>
      </sheetData>
      <sheetData sheetId="6">
        <row r="17">
          <cell r="O17">
            <v>0.3</v>
          </cell>
        </row>
        <row r="37">
          <cell r="I37">
            <v>66.35</v>
          </cell>
        </row>
        <row r="50">
          <cell r="J50">
            <v>266.1</v>
          </cell>
        </row>
        <row r="77">
          <cell r="N77">
            <v>2.0199999999999996</v>
          </cell>
        </row>
        <row r="89">
          <cell r="I89">
            <v>5.5</v>
          </cell>
        </row>
        <row r="97">
          <cell r="H97">
            <v>15.9</v>
          </cell>
        </row>
        <row r="107">
          <cell r="H107">
            <v>99.14</v>
          </cell>
        </row>
      </sheetData>
      <sheetData sheetId="7">
        <row r="13">
          <cell r="E13">
            <v>4.25</v>
          </cell>
        </row>
        <row r="44">
          <cell r="J44">
            <v>8.2</v>
          </cell>
        </row>
        <row r="45">
          <cell r="J45">
            <v>0.3</v>
          </cell>
        </row>
        <row r="83">
          <cell r="H83">
            <v>4.140000000000001</v>
          </cell>
        </row>
      </sheetData>
      <sheetData sheetId="8">
        <row r="32">
          <cell r="F32">
            <v>0.6</v>
          </cell>
        </row>
        <row r="34">
          <cell r="F34">
            <v>0.6</v>
          </cell>
        </row>
      </sheetData>
      <sheetData sheetId="9">
        <row r="44">
          <cell r="O44">
            <v>542.42</v>
          </cell>
          <cell r="P44">
            <v>406.26</v>
          </cell>
          <cell r="AB44">
            <v>998.76</v>
          </cell>
          <cell r="AC44">
            <v>1212.2286</v>
          </cell>
        </row>
      </sheetData>
      <sheetData sheetId="10">
        <row r="7">
          <cell r="D7">
            <v>4.08</v>
          </cell>
        </row>
        <row r="17">
          <cell r="D17">
            <v>6.68</v>
          </cell>
        </row>
        <row r="30">
          <cell r="D30">
            <v>480.8</v>
          </cell>
        </row>
        <row r="32">
          <cell r="D32">
            <v>-225.6</v>
          </cell>
        </row>
        <row r="40">
          <cell r="E40">
            <v>1.96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72"/>
  <sheetViews>
    <sheetView tabSelected="1" view="pageBreakPreview" zoomScale="115" zoomScaleNormal="115" zoomScaleSheetLayoutView="115" zoomScalePageLayoutView="0" workbookViewId="0" topLeftCell="A1">
      <selection activeCell="A1" sqref="A1:E1"/>
    </sheetView>
  </sheetViews>
  <sheetFormatPr defaultColWidth="9.00390625" defaultRowHeight="12.75"/>
  <cols>
    <col min="1" max="1" width="11.125" style="1" bestFit="1" customWidth="1"/>
    <col min="2" max="2" width="14.125" style="2" bestFit="1" customWidth="1"/>
    <col min="3" max="3" width="9.125" style="2" customWidth="1"/>
    <col min="4" max="4" width="11.125" style="2" bestFit="1" customWidth="1"/>
    <col min="5" max="5" width="80.375" style="2" bestFit="1" customWidth="1"/>
    <col min="6" max="6" width="9.125" style="2" customWidth="1"/>
    <col min="7" max="7" width="11.125" style="2" bestFit="1" customWidth="1"/>
    <col min="8" max="9" width="9.125" style="2" customWidth="1"/>
    <col min="10" max="11" width="9.125" style="1" customWidth="1"/>
    <col min="12" max="12" width="11.125" style="1" bestFit="1" customWidth="1"/>
    <col min="13" max="13" width="12.875" style="1" bestFit="1" customWidth="1"/>
    <col min="14" max="14" width="9.125" style="1" customWidth="1"/>
    <col min="15" max="15" width="11.125" style="1" bestFit="1" customWidth="1"/>
    <col min="16" max="16" width="15.25390625" style="1" bestFit="1" customWidth="1"/>
    <col min="17" max="16384" width="9.125" style="1" customWidth="1"/>
  </cols>
  <sheetData>
    <row r="1" spans="1:9" ht="20.25" customHeight="1">
      <c r="A1" s="166" t="s">
        <v>212</v>
      </c>
      <c r="B1" s="166"/>
      <c r="C1" s="166"/>
      <c r="D1" s="166"/>
      <c r="E1" s="166"/>
      <c r="F1" s="155"/>
      <c r="G1" s="155"/>
      <c r="H1" s="155"/>
      <c r="I1" s="155"/>
    </row>
    <row r="2" spans="1:9" ht="20.25" customHeight="1">
      <c r="A2" s="160"/>
      <c r="B2" s="158"/>
      <c r="C2" s="158"/>
      <c r="D2" s="158"/>
      <c r="E2" s="161" t="s">
        <v>216</v>
      </c>
      <c r="F2" s="156"/>
      <c r="G2" s="156"/>
      <c r="H2" s="156"/>
      <c r="I2" s="156"/>
    </row>
    <row r="3" spans="1:9" ht="20.25" customHeight="1">
      <c r="A3" s="157"/>
      <c r="B3" s="157"/>
      <c r="C3" s="157"/>
      <c r="D3" s="157"/>
      <c r="E3" s="157"/>
      <c r="F3" s="155"/>
      <c r="G3" s="155"/>
      <c r="H3" s="155"/>
      <c r="I3" s="155"/>
    </row>
    <row r="4" ht="19.5" customHeight="1">
      <c r="A4" s="159" t="s">
        <v>209</v>
      </c>
    </row>
    <row r="5" spans="1:9" ht="19.5" customHeight="1">
      <c r="A5" s="154"/>
      <c r="B5" s="162" t="s">
        <v>213</v>
      </c>
      <c r="C5" s="165"/>
      <c r="D5" s="165"/>
      <c r="E5" s="165"/>
      <c r="F5" s="55"/>
      <c r="G5" s="55"/>
      <c r="H5" s="55"/>
      <c r="I5" s="55"/>
    </row>
    <row r="6" spans="1:9" ht="19.5" customHeight="1">
      <c r="A6" s="154"/>
      <c r="B6" s="165"/>
      <c r="C6" s="165"/>
      <c r="D6" s="165"/>
      <c r="E6" s="165"/>
      <c r="F6" s="55"/>
      <c r="G6" s="55"/>
      <c r="H6" s="55"/>
      <c r="I6" s="55"/>
    </row>
    <row r="7" spans="1:9" ht="49.5" customHeight="1">
      <c r="A7" s="154"/>
      <c r="B7" s="162" t="s">
        <v>214</v>
      </c>
      <c r="C7" s="165"/>
      <c r="D7" s="165"/>
      <c r="E7" s="165"/>
      <c r="F7" s="155"/>
      <c r="G7" s="155"/>
      <c r="H7" s="155"/>
      <c r="I7" s="155"/>
    </row>
    <row r="8" spans="1:9" ht="49.5" customHeight="1">
      <c r="A8" s="154"/>
      <c r="B8" s="165"/>
      <c r="C8" s="165"/>
      <c r="D8" s="165"/>
      <c r="E8" s="165"/>
      <c r="F8" s="155"/>
      <c r="G8" s="155"/>
      <c r="H8" s="155"/>
      <c r="I8" s="155"/>
    </row>
    <row r="9" spans="2:9" ht="12" customHeight="1">
      <c r="B9" s="162" t="s">
        <v>206</v>
      </c>
      <c r="C9" s="162"/>
      <c r="D9" s="162"/>
      <c r="E9" s="162"/>
      <c r="F9" s="66"/>
      <c r="G9" s="66"/>
      <c r="H9" s="66"/>
      <c r="I9" s="66"/>
    </row>
    <row r="10" spans="2:9" ht="12" customHeight="1">
      <c r="B10" s="162"/>
      <c r="C10" s="162"/>
      <c r="D10" s="162"/>
      <c r="E10" s="162"/>
      <c r="F10" s="66"/>
      <c r="G10" s="66"/>
      <c r="H10" s="66"/>
      <c r="I10" s="66"/>
    </row>
    <row r="11" spans="2:9" ht="15" customHeight="1">
      <c r="B11" s="162" t="s">
        <v>200</v>
      </c>
      <c r="C11" s="162"/>
      <c r="D11" s="162"/>
      <c r="E11" s="162"/>
      <c r="F11" s="66"/>
      <c r="G11" s="66"/>
      <c r="H11" s="66"/>
      <c r="I11" s="66"/>
    </row>
    <row r="12" spans="2:9" ht="15" customHeight="1">
      <c r="B12" s="162"/>
      <c r="C12" s="162"/>
      <c r="D12" s="162"/>
      <c r="E12" s="162"/>
      <c r="F12" s="66"/>
      <c r="G12" s="66"/>
      <c r="H12" s="66"/>
      <c r="I12" s="66"/>
    </row>
    <row r="13" spans="2:9" ht="12" customHeight="1">
      <c r="B13" s="162" t="s">
        <v>130</v>
      </c>
      <c r="C13" s="162"/>
      <c r="D13" s="162"/>
      <c r="E13" s="162"/>
      <c r="F13" s="67"/>
      <c r="G13" s="67"/>
      <c r="H13" s="67"/>
      <c r="I13" s="67"/>
    </row>
    <row r="14" spans="2:9" ht="12" customHeight="1">
      <c r="B14" s="162"/>
      <c r="C14" s="162"/>
      <c r="D14" s="162"/>
      <c r="E14" s="162"/>
      <c r="F14" s="67"/>
      <c r="G14" s="67"/>
      <c r="H14" s="67"/>
      <c r="I14" s="67"/>
    </row>
    <row r="15" spans="2:9" s="63" customFormat="1" ht="12" customHeight="1">
      <c r="B15" s="162" t="s">
        <v>201</v>
      </c>
      <c r="C15" s="162"/>
      <c r="D15" s="162"/>
      <c r="E15" s="162"/>
      <c r="F15" s="68"/>
      <c r="G15" s="68"/>
      <c r="H15" s="68"/>
      <c r="I15" s="68"/>
    </row>
    <row r="16" spans="2:9" s="63" customFormat="1" ht="12" customHeight="1">
      <c r="B16" s="162"/>
      <c r="C16" s="162"/>
      <c r="D16" s="162"/>
      <c r="E16" s="162"/>
      <c r="F16" s="68"/>
      <c r="G16" s="68"/>
      <c r="H16" s="68"/>
      <c r="I16" s="68"/>
    </row>
    <row r="17" spans="1:9" ht="12" customHeight="1">
      <c r="A17" s="63"/>
      <c r="B17" s="162" t="s">
        <v>215</v>
      </c>
      <c r="C17" s="162"/>
      <c r="D17" s="162"/>
      <c r="E17" s="162"/>
      <c r="F17" s="65"/>
      <c r="G17" s="65"/>
      <c r="H17" s="65"/>
      <c r="I17" s="65"/>
    </row>
    <row r="18" spans="1:9" ht="12" customHeight="1">
      <c r="A18" s="63"/>
      <c r="B18" s="162"/>
      <c r="C18" s="162"/>
      <c r="D18" s="162"/>
      <c r="E18" s="162"/>
      <c r="F18" s="65"/>
      <c r="G18" s="65"/>
      <c r="H18" s="65"/>
      <c r="I18" s="65"/>
    </row>
    <row r="19" spans="1:9" ht="12" customHeight="1">
      <c r="A19" s="63"/>
      <c r="B19" s="153"/>
      <c r="C19" s="153"/>
      <c r="D19" s="153"/>
      <c r="E19" s="153"/>
      <c r="F19" s="65"/>
      <c r="G19" s="65"/>
      <c r="H19" s="65"/>
      <c r="I19" s="65"/>
    </row>
    <row r="20" spans="1:9" ht="12" customHeight="1">
      <c r="A20" s="63"/>
      <c r="B20" s="153"/>
      <c r="C20" s="153"/>
      <c r="D20" s="153"/>
      <c r="E20" s="153"/>
      <c r="F20" s="65"/>
      <c r="G20" s="65"/>
      <c r="H20" s="65"/>
      <c r="I20" s="65"/>
    </row>
    <row r="21" spans="1:9" ht="19.5" customHeight="1">
      <c r="A21" s="159" t="s">
        <v>210</v>
      </c>
      <c r="B21" s="153"/>
      <c r="C21" s="153"/>
      <c r="D21" s="153"/>
      <c r="E21" s="153"/>
      <c r="F21" s="65"/>
      <c r="G21" s="65"/>
      <c r="H21" s="65"/>
      <c r="I21" s="65"/>
    </row>
    <row r="22" spans="1:9" ht="17.25" customHeight="1">
      <c r="A22" s="63" t="s">
        <v>207</v>
      </c>
      <c r="B22" s="162" t="s">
        <v>208</v>
      </c>
      <c r="C22" s="162"/>
      <c r="D22" s="162"/>
      <c r="E22" s="162"/>
      <c r="F22" s="65"/>
      <c r="G22" s="65"/>
      <c r="H22" s="65"/>
      <c r="I22" s="65"/>
    </row>
    <row r="23" spans="2:9" ht="13.5">
      <c r="B23" s="65"/>
      <c r="C23" s="65"/>
      <c r="D23" s="65"/>
      <c r="E23" s="65"/>
      <c r="I23" s="1"/>
    </row>
    <row r="24" spans="1:9" ht="13.5">
      <c r="A24" s="159" t="s">
        <v>211</v>
      </c>
      <c r="F24" s="1"/>
      <c r="H24" s="45"/>
      <c r="I24" s="1"/>
    </row>
    <row r="25" spans="2:9" ht="13.5">
      <c r="B25" s="69" t="s">
        <v>151</v>
      </c>
      <c r="C25" s="44" t="s">
        <v>202</v>
      </c>
      <c r="F25" s="1"/>
      <c r="G25" s="44"/>
      <c r="H25" s="1"/>
      <c r="I25" s="1"/>
    </row>
    <row r="26" spans="3:9" ht="13.5">
      <c r="C26" s="162" t="s">
        <v>131</v>
      </c>
      <c r="D26" s="162"/>
      <c r="E26" s="162"/>
      <c r="F26" s="1"/>
      <c r="G26" s="45"/>
      <c r="H26" s="1"/>
      <c r="I26" s="1"/>
    </row>
    <row r="27" spans="3:9" ht="13.5">
      <c r="C27" s="1"/>
      <c r="F27" s="1"/>
      <c r="G27" s="1"/>
      <c r="H27" s="1"/>
      <c r="I27" s="1"/>
    </row>
    <row r="28" spans="2:9" ht="13.5">
      <c r="B28" s="69" t="s">
        <v>152</v>
      </c>
      <c r="C28" s="164" t="s">
        <v>203</v>
      </c>
      <c r="D28" s="164"/>
      <c r="E28" s="164"/>
      <c r="F28" s="1"/>
      <c r="G28" s="1"/>
      <c r="H28" s="1"/>
      <c r="I28" s="1"/>
    </row>
    <row r="29" spans="2:9" ht="13.5">
      <c r="B29" s="69"/>
      <c r="C29" s="163" t="s">
        <v>132</v>
      </c>
      <c r="D29" s="163"/>
      <c r="E29" s="163"/>
      <c r="F29" s="1"/>
      <c r="G29" s="1"/>
      <c r="H29" s="1"/>
      <c r="I29" s="1"/>
    </row>
    <row r="30" spans="2:9" ht="13.5">
      <c r="B30" s="69"/>
      <c r="C30" s="163"/>
      <c r="D30" s="163"/>
      <c r="E30" s="163"/>
      <c r="F30" s="1"/>
      <c r="G30" s="1"/>
      <c r="H30" s="1"/>
      <c r="I30" s="1"/>
    </row>
    <row r="31" spans="2:9" ht="13.5" customHeight="1">
      <c r="B31" s="69"/>
      <c r="C31" s="163"/>
      <c r="D31" s="163"/>
      <c r="E31" s="163"/>
      <c r="F31" s="1"/>
      <c r="G31" s="1"/>
      <c r="H31" s="1"/>
      <c r="I31" s="1"/>
    </row>
    <row r="32" spans="2:9" ht="13.5">
      <c r="B32" s="69"/>
      <c r="C32" s="163" t="s">
        <v>136</v>
      </c>
      <c r="D32" s="163"/>
      <c r="E32" s="163"/>
      <c r="F32" s="1"/>
      <c r="G32" s="1"/>
      <c r="H32" s="1"/>
      <c r="I32" s="1"/>
    </row>
    <row r="33" spans="2:9" ht="13.5">
      <c r="B33" s="69"/>
      <c r="C33" s="163"/>
      <c r="D33" s="163"/>
      <c r="E33" s="163"/>
      <c r="F33" s="1"/>
      <c r="G33" s="1"/>
      <c r="H33" s="1"/>
      <c r="I33" s="1"/>
    </row>
    <row r="34" spans="2:9" ht="13.5">
      <c r="B34" s="69"/>
      <c r="C34" s="163"/>
      <c r="D34" s="163"/>
      <c r="E34" s="163"/>
      <c r="F34" s="1"/>
      <c r="G34" s="44"/>
      <c r="H34" s="1"/>
      <c r="I34" s="1"/>
    </row>
    <row r="35" spans="2:9" ht="13.5">
      <c r="B35" s="69"/>
      <c r="C35" s="163" t="s">
        <v>135</v>
      </c>
      <c r="D35" s="163"/>
      <c r="E35" s="163"/>
      <c r="F35" s="1"/>
      <c r="G35" s="45"/>
      <c r="H35" s="1"/>
      <c r="I35" s="1"/>
    </row>
    <row r="36" spans="2:9" ht="13.5">
      <c r="B36" s="69"/>
      <c r="C36" s="163"/>
      <c r="D36" s="163"/>
      <c r="E36" s="163"/>
      <c r="F36" s="1"/>
      <c r="G36" s="45"/>
      <c r="H36" s="1"/>
      <c r="I36" s="1"/>
    </row>
    <row r="37" spans="2:9" ht="13.5">
      <c r="B37" s="69"/>
      <c r="C37" s="163"/>
      <c r="D37" s="163"/>
      <c r="E37" s="163"/>
      <c r="F37" s="1"/>
      <c r="G37" s="1"/>
      <c r="H37" s="1"/>
      <c r="I37" s="1"/>
    </row>
    <row r="38" spans="2:9" ht="13.5">
      <c r="B38" s="69"/>
      <c r="C38" s="44"/>
      <c r="D38" s="55"/>
      <c r="E38" s="64"/>
      <c r="F38" s="1"/>
      <c r="G38" s="1"/>
      <c r="H38" s="1"/>
      <c r="I38" s="1"/>
    </row>
    <row r="39" spans="2:9" ht="13.5">
      <c r="B39" s="69"/>
      <c r="C39" s="44"/>
      <c r="D39" s="55"/>
      <c r="E39" s="64"/>
      <c r="F39" s="1"/>
      <c r="G39" s="1"/>
      <c r="H39" s="1"/>
      <c r="I39" s="1"/>
    </row>
    <row r="40" spans="2:9" ht="13.5">
      <c r="B40" s="69"/>
      <c r="C40" s="44"/>
      <c r="D40" s="55"/>
      <c r="E40" s="64"/>
      <c r="F40" s="1"/>
      <c r="G40" s="1"/>
      <c r="H40" s="1"/>
      <c r="I40" s="1"/>
    </row>
    <row r="41" spans="2:9" ht="13.5">
      <c r="B41" s="69"/>
      <c r="C41" s="44"/>
      <c r="D41" s="55"/>
      <c r="E41" s="64"/>
      <c r="F41" s="1"/>
      <c r="G41" s="1"/>
      <c r="H41" s="1"/>
      <c r="I41" s="1"/>
    </row>
    <row r="42" spans="2:9" ht="13.5">
      <c r="B42" s="69"/>
      <c r="C42" s="44"/>
      <c r="D42" s="55"/>
      <c r="E42" s="64"/>
      <c r="F42" s="1"/>
      <c r="G42" s="1"/>
      <c r="H42" s="1"/>
      <c r="I42" s="1"/>
    </row>
    <row r="43" spans="2:9" ht="13.5">
      <c r="B43" s="1"/>
      <c r="D43" s="1"/>
      <c r="F43" s="1"/>
      <c r="G43" s="1"/>
      <c r="H43" s="1"/>
      <c r="I43" s="1"/>
    </row>
    <row r="44" spans="2:10" ht="13.5">
      <c r="B44" s="1"/>
      <c r="F44" s="1"/>
      <c r="G44" s="1"/>
      <c r="H44" s="43"/>
      <c r="I44" s="1"/>
      <c r="J44" s="2"/>
    </row>
    <row r="45" spans="2:10" ht="13.5">
      <c r="B45" s="1"/>
      <c r="F45" s="1"/>
      <c r="G45" s="1"/>
      <c r="H45" s="69"/>
      <c r="I45" s="1"/>
      <c r="J45" s="2"/>
    </row>
    <row r="46" spans="2:10" ht="13.5">
      <c r="B46" s="1"/>
      <c r="F46" s="1"/>
      <c r="G46" s="1"/>
      <c r="H46" s="43"/>
      <c r="I46" s="1"/>
      <c r="J46" s="2"/>
    </row>
    <row r="47" spans="2:10" ht="13.5">
      <c r="B47" s="1"/>
      <c r="F47" s="1"/>
      <c r="G47" s="1"/>
      <c r="H47" s="69"/>
      <c r="I47" s="1"/>
      <c r="J47" s="2"/>
    </row>
    <row r="48" spans="2:10" ht="13.5">
      <c r="B48" s="1"/>
      <c r="F48" s="1"/>
      <c r="G48" s="1"/>
      <c r="H48" s="69"/>
      <c r="I48" s="1"/>
      <c r="J48" s="2"/>
    </row>
    <row r="49" spans="2:10" ht="13.5">
      <c r="B49" s="1"/>
      <c r="F49" s="1"/>
      <c r="G49" s="1"/>
      <c r="H49" s="69"/>
      <c r="I49" s="1"/>
      <c r="J49" s="2"/>
    </row>
    <row r="50" spans="2:10" ht="13.5">
      <c r="B50" s="1"/>
      <c r="F50" s="1"/>
      <c r="G50" s="1"/>
      <c r="H50" s="69"/>
      <c r="I50" s="1"/>
      <c r="J50" s="2"/>
    </row>
    <row r="51" spans="2:10" ht="13.5">
      <c r="B51" s="1"/>
      <c r="F51" s="1"/>
      <c r="G51" s="1"/>
      <c r="H51" s="1"/>
      <c r="I51" s="1"/>
      <c r="J51" s="2"/>
    </row>
    <row r="52" spans="2:10" ht="13.5">
      <c r="B52" s="1"/>
      <c r="F52" s="1"/>
      <c r="G52" s="1"/>
      <c r="H52" s="44"/>
      <c r="I52" s="1"/>
      <c r="J52" s="2"/>
    </row>
    <row r="53" spans="2:10" ht="13.5">
      <c r="B53" s="1"/>
      <c r="F53" s="1"/>
      <c r="G53" s="1"/>
      <c r="H53" s="43"/>
      <c r="I53" s="1"/>
      <c r="J53" s="2"/>
    </row>
    <row r="54" spans="2:10" ht="13.5">
      <c r="B54" s="1"/>
      <c r="F54" s="1"/>
      <c r="G54" s="1"/>
      <c r="H54" s="43"/>
      <c r="I54" s="1"/>
      <c r="J54" s="2"/>
    </row>
    <row r="55" spans="2:4" ht="13.5">
      <c r="B55" s="1"/>
      <c r="C55" s="1"/>
      <c r="D55" s="1"/>
    </row>
    <row r="56" spans="2:4" ht="13.5">
      <c r="B56" s="1"/>
      <c r="C56" s="1"/>
      <c r="D56" s="1"/>
    </row>
    <row r="57" spans="2:4" ht="13.5">
      <c r="B57" s="1"/>
      <c r="C57" s="1"/>
      <c r="D57" s="1"/>
    </row>
    <row r="58" spans="2:4" ht="13.5">
      <c r="B58" s="1"/>
      <c r="C58" s="1"/>
      <c r="D58" s="1"/>
    </row>
    <row r="59" spans="2:4" ht="13.5">
      <c r="B59" s="1"/>
      <c r="C59" s="1"/>
      <c r="D59" s="1"/>
    </row>
    <row r="60" spans="2:4" ht="13.5">
      <c r="B60" s="1"/>
      <c r="C60" s="1"/>
      <c r="D60" s="1"/>
    </row>
    <row r="61" spans="2:4" ht="13.5">
      <c r="B61" s="1"/>
      <c r="C61" s="1"/>
      <c r="D61" s="1"/>
    </row>
    <row r="62" spans="2:4" ht="13.5">
      <c r="B62" s="1"/>
      <c r="C62" s="1"/>
      <c r="D62" s="1"/>
    </row>
    <row r="63" spans="2:4" ht="13.5">
      <c r="B63" s="1"/>
      <c r="C63" s="1"/>
      <c r="D63" s="1"/>
    </row>
    <row r="64" spans="2:5" ht="13.5">
      <c r="B64" s="1"/>
      <c r="C64" s="1"/>
      <c r="D64" s="1"/>
      <c r="E64" s="1"/>
    </row>
    <row r="65" spans="2:5" ht="13.5">
      <c r="B65" s="1"/>
      <c r="C65" s="1"/>
      <c r="D65" s="1"/>
      <c r="E65" s="1"/>
    </row>
    <row r="66" spans="2:5" ht="13.5">
      <c r="B66" s="1"/>
      <c r="C66" s="1"/>
      <c r="D66" s="1"/>
      <c r="E66" s="1"/>
    </row>
    <row r="67" spans="3:4" ht="13.5">
      <c r="C67" s="1"/>
      <c r="D67" s="1"/>
    </row>
    <row r="68" spans="3:4" ht="13.5">
      <c r="C68" s="1"/>
      <c r="D68" s="1"/>
    </row>
    <row r="69" spans="3:4" ht="13.5">
      <c r="C69" s="1"/>
      <c r="D69" s="1"/>
    </row>
    <row r="70" ht="13.5"/>
    <row r="71" spans="2:9" ht="13.5">
      <c r="B71" s="155"/>
      <c r="C71" s="155"/>
      <c r="D71" s="155"/>
      <c r="E71" s="155"/>
      <c r="F71" s="155"/>
      <c r="G71" s="155"/>
      <c r="H71" s="155"/>
      <c r="I71" s="155"/>
    </row>
    <row r="72" spans="2:9" ht="13.5">
      <c r="B72" s="155"/>
      <c r="C72" s="155"/>
      <c r="D72" s="155"/>
      <c r="E72" s="155"/>
      <c r="F72" s="155"/>
      <c r="G72" s="155"/>
      <c r="H72" s="155"/>
      <c r="I72" s="155"/>
    </row>
    <row r="73" spans="2:9" ht="13.5">
      <c r="B73" s="155"/>
      <c r="C73" s="155"/>
      <c r="D73" s="155"/>
      <c r="E73" s="155"/>
      <c r="F73" s="155"/>
      <c r="G73" s="155"/>
      <c r="H73" s="155"/>
      <c r="I73" s="155"/>
    </row>
    <row r="74" spans="2:9" ht="13.5">
      <c r="B74" s="155"/>
      <c r="C74" s="155"/>
      <c r="D74" s="155"/>
      <c r="E74" s="155"/>
      <c r="F74" s="155"/>
      <c r="G74" s="155"/>
      <c r="H74" s="155"/>
      <c r="I74" s="155"/>
    </row>
    <row r="75" spans="2:9" ht="13.5">
      <c r="B75" s="155"/>
      <c r="C75" s="155"/>
      <c r="D75" s="155"/>
      <c r="E75" s="155"/>
      <c r="F75" s="155"/>
      <c r="G75" s="155"/>
      <c r="H75" s="155"/>
      <c r="I75" s="155"/>
    </row>
    <row r="76" spans="2:9" ht="13.5">
      <c r="B76" s="155"/>
      <c r="C76" s="155"/>
      <c r="D76" s="155"/>
      <c r="E76" s="155"/>
      <c r="F76" s="155"/>
      <c r="G76" s="155"/>
      <c r="H76" s="155"/>
      <c r="I76" s="155"/>
    </row>
    <row r="77" spans="2:9" ht="13.5">
      <c r="B77" s="155"/>
      <c r="C77" s="155"/>
      <c r="D77" s="155"/>
      <c r="E77" s="155"/>
      <c r="F77" s="155"/>
      <c r="G77" s="155"/>
      <c r="H77" s="155"/>
      <c r="I77" s="155"/>
    </row>
    <row r="78" spans="2:9" ht="13.5">
      <c r="B78" s="155"/>
      <c r="C78" s="155"/>
      <c r="D78" s="155"/>
      <c r="E78" s="155"/>
      <c r="F78" s="155"/>
      <c r="G78" s="155"/>
      <c r="H78" s="155"/>
      <c r="I78" s="155"/>
    </row>
    <row r="79" spans="2:9" ht="13.5">
      <c r="B79" s="155"/>
      <c r="C79" s="155"/>
      <c r="D79" s="155"/>
      <c r="E79" s="155"/>
      <c r="F79" s="155"/>
      <c r="G79" s="155"/>
      <c r="H79" s="155"/>
      <c r="I79" s="155"/>
    </row>
    <row r="80" ht="13.5"/>
    <row r="81" ht="13.5"/>
    <row r="82" ht="13.5"/>
    <row r="87" spans="2:3" ht="13.5">
      <c r="B87" s="64" t="s">
        <v>153</v>
      </c>
      <c r="C87" s="44" t="s">
        <v>204</v>
      </c>
    </row>
    <row r="88" spans="3:5" ht="13.5">
      <c r="C88" s="163" t="s">
        <v>137</v>
      </c>
      <c r="D88" s="163"/>
      <c r="E88" s="163"/>
    </row>
    <row r="89" spans="3:5" ht="13.5">
      <c r="C89" s="163"/>
      <c r="D89" s="163"/>
      <c r="E89" s="163"/>
    </row>
    <row r="90" spans="3:5" ht="13.5">
      <c r="C90" s="163"/>
      <c r="D90" s="163"/>
      <c r="E90" s="163"/>
    </row>
    <row r="91" spans="3:5" ht="13.5" customHeight="1">
      <c r="C91" s="163" t="s">
        <v>134</v>
      </c>
      <c r="D91" s="163"/>
      <c r="E91" s="163"/>
    </row>
    <row r="92" spans="3:5" ht="13.5">
      <c r="C92" s="163"/>
      <c r="D92" s="163"/>
      <c r="E92" s="163"/>
    </row>
    <row r="93" spans="3:5" ht="13.5">
      <c r="C93" s="163"/>
      <c r="D93" s="163"/>
      <c r="E93" s="163"/>
    </row>
    <row r="94" spans="3:5" ht="13.5">
      <c r="C94" s="163" t="s">
        <v>138</v>
      </c>
      <c r="D94" s="163"/>
      <c r="E94" s="163"/>
    </row>
    <row r="95" spans="3:5" ht="13.5">
      <c r="C95" s="163"/>
      <c r="D95" s="163"/>
      <c r="E95" s="163"/>
    </row>
    <row r="96" spans="3:5" ht="13.5">
      <c r="C96" s="163"/>
      <c r="D96" s="163"/>
      <c r="E96" s="163"/>
    </row>
    <row r="127" spans="2:9" ht="13.5">
      <c r="B127" s="55"/>
      <c r="C127" s="55"/>
      <c r="D127" s="55"/>
      <c r="E127" s="55"/>
      <c r="F127" s="55"/>
      <c r="G127" s="55"/>
      <c r="H127" s="55"/>
      <c r="I127" s="55"/>
    </row>
    <row r="128" spans="2:9" ht="13.5">
      <c r="B128" s="55"/>
      <c r="C128" s="55"/>
      <c r="D128" s="55"/>
      <c r="E128" s="55"/>
      <c r="F128" s="55"/>
      <c r="G128" s="55"/>
      <c r="H128" s="55"/>
      <c r="I128" s="55"/>
    </row>
    <row r="129" spans="2:9" ht="13.5">
      <c r="B129" s="55"/>
      <c r="C129" s="163"/>
      <c r="D129" s="163"/>
      <c r="E129" s="163"/>
      <c r="F129" s="55"/>
      <c r="G129" s="55"/>
      <c r="H129" s="55"/>
      <c r="I129" s="55"/>
    </row>
    <row r="130" spans="2:9" ht="13.5">
      <c r="B130" s="55"/>
      <c r="C130" s="163"/>
      <c r="D130" s="163"/>
      <c r="E130" s="163"/>
      <c r="F130" s="55"/>
      <c r="G130" s="55"/>
      <c r="H130" s="55"/>
      <c r="I130" s="55"/>
    </row>
    <row r="131" spans="2:9" ht="13.5">
      <c r="B131" s="55"/>
      <c r="C131" s="163"/>
      <c r="D131" s="163"/>
      <c r="E131" s="163"/>
      <c r="F131" s="55"/>
      <c r="G131" s="55"/>
      <c r="H131" s="55"/>
      <c r="I131" s="55"/>
    </row>
    <row r="132" spans="2:9" ht="13.5">
      <c r="B132" s="55"/>
      <c r="C132" s="55"/>
      <c r="D132" s="55"/>
      <c r="E132" s="55"/>
      <c r="F132" s="55"/>
      <c r="G132" s="55"/>
      <c r="H132" s="55"/>
      <c r="I132" s="55"/>
    </row>
    <row r="133" spans="2:9" ht="13.5">
      <c r="B133" s="55"/>
      <c r="C133" s="55"/>
      <c r="D133" s="55"/>
      <c r="E133" s="55"/>
      <c r="F133" s="55"/>
      <c r="G133" s="55"/>
      <c r="H133" s="55"/>
      <c r="I133" s="55"/>
    </row>
    <row r="134" spans="2:9" ht="13.5">
      <c r="B134" s="55"/>
      <c r="C134" s="55"/>
      <c r="D134" s="55"/>
      <c r="E134" s="55"/>
      <c r="F134" s="55"/>
      <c r="G134" s="55"/>
      <c r="H134" s="55"/>
      <c r="I134" s="55"/>
    </row>
    <row r="135" spans="2:9" ht="13.5">
      <c r="B135" s="55"/>
      <c r="C135" s="55"/>
      <c r="D135" s="55"/>
      <c r="E135" s="55"/>
      <c r="F135" s="55"/>
      <c r="G135" s="55"/>
      <c r="H135" s="55"/>
      <c r="I135" s="55"/>
    </row>
    <row r="136" spans="2:9" ht="13.5">
      <c r="B136" s="55"/>
      <c r="C136" s="55"/>
      <c r="D136" s="55"/>
      <c r="E136" s="55"/>
      <c r="F136" s="55"/>
      <c r="G136" s="55"/>
      <c r="H136" s="55"/>
      <c r="I136" s="55"/>
    </row>
    <row r="137" spans="2:9" ht="13.5">
      <c r="B137" s="55"/>
      <c r="C137" s="55"/>
      <c r="D137" s="55"/>
      <c r="E137" s="55"/>
      <c r="F137" s="55"/>
      <c r="G137" s="55"/>
      <c r="H137" s="55"/>
      <c r="I137" s="55"/>
    </row>
    <row r="138" spans="2:9" ht="13.5">
      <c r="B138" s="55"/>
      <c r="C138" s="55"/>
      <c r="D138" s="55"/>
      <c r="E138" s="55"/>
      <c r="F138" s="55"/>
      <c r="G138" s="55"/>
      <c r="H138" s="55"/>
      <c r="I138" s="55"/>
    </row>
    <row r="139" spans="2:9" ht="13.5">
      <c r="B139" s="55"/>
      <c r="C139" s="55"/>
      <c r="D139" s="55"/>
      <c r="E139" s="55"/>
      <c r="F139" s="55"/>
      <c r="G139" s="55"/>
      <c r="H139" s="55"/>
      <c r="I139" s="55"/>
    </row>
    <row r="140" spans="2:9" ht="13.5">
      <c r="B140" s="55"/>
      <c r="C140" s="55"/>
      <c r="D140" s="55"/>
      <c r="E140" s="55"/>
      <c r="F140" s="55"/>
      <c r="G140" s="55"/>
      <c r="H140" s="55"/>
      <c r="I140" s="55"/>
    </row>
    <row r="141" spans="2:9" ht="13.5">
      <c r="B141" s="55"/>
      <c r="C141" s="55"/>
      <c r="D141" s="55"/>
      <c r="E141" s="55"/>
      <c r="F141" s="55"/>
      <c r="G141" s="55"/>
      <c r="H141" s="55"/>
      <c r="I141" s="55"/>
    </row>
    <row r="142" spans="2:9" ht="13.5">
      <c r="B142" s="55"/>
      <c r="C142" s="55"/>
      <c r="D142" s="55"/>
      <c r="E142" s="55"/>
      <c r="F142" s="55"/>
      <c r="G142" s="55"/>
      <c r="H142" s="55"/>
      <c r="I142" s="55"/>
    </row>
    <row r="143" spans="2:9" ht="13.5">
      <c r="B143" s="55"/>
      <c r="C143" s="55"/>
      <c r="D143" s="55"/>
      <c r="E143" s="55"/>
      <c r="F143" s="55"/>
      <c r="G143" s="55"/>
      <c r="H143" s="55"/>
      <c r="I143" s="55"/>
    </row>
    <row r="144" spans="2:9" ht="13.5">
      <c r="B144" s="55"/>
      <c r="C144" s="55"/>
      <c r="D144" s="55"/>
      <c r="E144" s="55"/>
      <c r="F144" s="55"/>
      <c r="G144" s="55"/>
      <c r="H144" s="55"/>
      <c r="I144" s="55"/>
    </row>
    <row r="145" spans="2:9" ht="13.5">
      <c r="B145" s="55"/>
      <c r="C145" s="55"/>
      <c r="D145" s="55"/>
      <c r="E145" s="55"/>
      <c r="F145" s="55"/>
      <c r="G145" s="55"/>
      <c r="H145" s="55"/>
      <c r="I145" s="55"/>
    </row>
    <row r="146" spans="2:9" ht="13.5">
      <c r="B146" s="55"/>
      <c r="C146" s="55"/>
      <c r="D146" s="55"/>
      <c r="E146" s="55"/>
      <c r="F146" s="55"/>
      <c r="G146" s="55"/>
      <c r="H146" s="55"/>
      <c r="I146" s="55"/>
    </row>
    <row r="147" spans="2:9" ht="13.5">
      <c r="B147" s="55"/>
      <c r="C147" s="55"/>
      <c r="D147" s="55"/>
      <c r="E147" s="55"/>
      <c r="F147" s="55"/>
      <c r="G147" s="55"/>
      <c r="H147" s="55"/>
      <c r="I147" s="55"/>
    </row>
    <row r="148" spans="2:9" ht="13.5">
      <c r="B148" s="55"/>
      <c r="C148" s="55"/>
      <c r="D148" s="55"/>
      <c r="E148" s="55"/>
      <c r="F148" s="55"/>
      <c r="G148" s="55"/>
      <c r="H148" s="55"/>
      <c r="I148" s="55"/>
    </row>
    <row r="149" spans="2:9" ht="13.5">
      <c r="B149" s="55"/>
      <c r="C149" s="55"/>
      <c r="D149" s="55"/>
      <c r="E149" s="55"/>
      <c r="F149" s="55"/>
      <c r="G149" s="55"/>
      <c r="H149" s="55"/>
      <c r="I149" s="55"/>
    </row>
    <row r="150" spans="2:9" ht="13.5">
      <c r="B150" s="55"/>
      <c r="C150" s="55"/>
      <c r="D150" s="55"/>
      <c r="E150" s="55"/>
      <c r="F150" s="55"/>
      <c r="G150" s="55"/>
      <c r="H150" s="55"/>
      <c r="I150" s="55"/>
    </row>
    <row r="151" spans="2:9" ht="13.5">
      <c r="B151" s="55"/>
      <c r="C151" s="55"/>
      <c r="D151" s="55"/>
      <c r="E151" s="55"/>
      <c r="F151" s="55"/>
      <c r="G151" s="55"/>
      <c r="H151" s="55"/>
      <c r="I151" s="55"/>
    </row>
    <row r="152" spans="2:9" ht="13.5">
      <c r="B152" s="55"/>
      <c r="C152" s="55"/>
      <c r="D152" s="55"/>
      <c r="E152" s="55"/>
      <c r="F152" s="55"/>
      <c r="G152" s="55"/>
      <c r="H152" s="55"/>
      <c r="I152" s="55"/>
    </row>
    <row r="153" spans="2:9" ht="13.5">
      <c r="B153" s="55"/>
      <c r="C153" s="55"/>
      <c r="D153" s="55"/>
      <c r="E153" s="55"/>
      <c r="F153" s="55"/>
      <c r="G153" s="55"/>
      <c r="H153" s="55"/>
      <c r="I153" s="55"/>
    </row>
    <row r="154" spans="2:9" ht="13.5">
      <c r="B154" s="55"/>
      <c r="C154" s="55"/>
      <c r="D154" s="55"/>
      <c r="E154" s="55"/>
      <c r="F154" s="55"/>
      <c r="G154" s="55"/>
      <c r="H154" s="55"/>
      <c r="I154" s="55"/>
    </row>
    <row r="155" spans="2:9" ht="13.5">
      <c r="B155" s="55"/>
      <c r="C155" s="55"/>
      <c r="D155" s="55"/>
      <c r="E155" s="55"/>
      <c r="F155" s="55"/>
      <c r="G155" s="55"/>
      <c r="H155" s="55"/>
      <c r="I155" s="55"/>
    </row>
    <row r="156" spans="2:9" ht="13.5">
      <c r="B156" s="55"/>
      <c r="C156" s="55"/>
      <c r="D156" s="55"/>
      <c r="E156" s="55"/>
      <c r="F156" s="55"/>
      <c r="G156" s="55"/>
      <c r="H156" s="55"/>
      <c r="I156" s="55"/>
    </row>
    <row r="157" spans="2:9" ht="13.5">
      <c r="B157" s="55"/>
      <c r="C157" s="55"/>
      <c r="D157" s="55"/>
      <c r="E157" s="55"/>
      <c r="F157" s="55"/>
      <c r="G157" s="55"/>
      <c r="H157" s="55"/>
      <c r="I157" s="55"/>
    </row>
    <row r="158" spans="2:9" ht="13.5">
      <c r="B158" s="55"/>
      <c r="C158" s="55"/>
      <c r="D158" s="55"/>
      <c r="E158" s="55"/>
      <c r="F158" s="55"/>
      <c r="G158" s="55"/>
      <c r="H158" s="55"/>
      <c r="I158" s="55"/>
    </row>
    <row r="159" spans="2:9" ht="13.5">
      <c r="B159" s="55"/>
      <c r="C159" s="55"/>
      <c r="D159" s="55"/>
      <c r="E159" s="55"/>
      <c r="F159" s="55"/>
      <c r="G159" s="55"/>
      <c r="H159" s="55"/>
      <c r="I159" s="55"/>
    </row>
    <row r="160" spans="2:9" ht="13.5">
      <c r="B160" s="55"/>
      <c r="C160" s="55"/>
      <c r="D160" s="55"/>
      <c r="E160" s="55"/>
      <c r="F160" s="55"/>
      <c r="G160" s="55"/>
      <c r="H160" s="55"/>
      <c r="I160" s="55"/>
    </row>
    <row r="161" spans="2:9" ht="13.5">
      <c r="B161" s="55"/>
      <c r="C161" s="55"/>
      <c r="D161" s="55"/>
      <c r="E161" s="55"/>
      <c r="F161" s="55"/>
      <c r="G161" s="55"/>
      <c r="H161" s="55"/>
      <c r="I161" s="55"/>
    </row>
    <row r="162" spans="2:9" ht="13.5">
      <c r="B162" s="55"/>
      <c r="C162" s="55"/>
      <c r="D162" s="55"/>
      <c r="E162" s="55"/>
      <c r="F162" s="55"/>
      <c r="G162" s="55"/>
      <c r="H162" s="55"/>
      <c r="I162" s="55"/>
    </row>
    <row r="163" spans="2:9" ht="13.5">
      <c r="B163" s="64" t="s">
        <v>163</v>
      </c>
      <c r="C163" s="44" t="s">
        <v>205</v>
      </c>
      <c r="D163" s="55"/>
      <c r="E163" s="55"/>
      <c r="F163" s="55"/>
      <c r="G163" s="55"/>
      <c r="H163" s="55"/>
      <c r="I163" s="55"/>
    </row>
    <row r="164" spans="3:5" ht="13.5">
      <c r="C164" s="163"/>
      <c r="D164" s="163"/>
      <c r="E164" s="163"/>
    </row>
    <row r="165" spans="3:5" ht="13.5">
      <c r="C165" s="163"/>
      <c r="D165" s="163"/>
      <c r="E165" s="163"/>
    </row>
    <row r="166" spans="3:5" ht="13.5">
      <c r="C166" s="163"/>
      <c r="D166" s="163"/>
      <c r="E166" s="163"/>
    </row>
    <row r="167" spans="3:5" ht="13.5">
      <c r="C167" s="163"/>
      <c r="D167" s="163"/>
      <c r="E167" s="163"/>
    </row>
    <row r="168" spans="3:5" ht="13.5">
      <c r="C168" s="163"/>
      <c r="D168" s="163"/>
      <c r="E168" s="163"/>
    </row>
    <row r="169" spans="3:5" ht="13.5">
      <c r="C169" s="163"/>
      <c r="D169" s="163"/>
      <c r="E169" s="163"/>
    </row>
    <row r="170" spans="3:5" ht="13.5">
      <c r="C170" s="163"/>
      <c r="D170" s="163"/>
      <c r="E170" s="163"/>
    </row>
    <row r="171" spans="3:5" ht="13.5">
      <c r="C171" s="163"/>
      <c r="D171" s="163"/>
      <c r="E171" s="163"/>
    </row>
    <row r="172" spans="3:5" ht="13.5">
      <c r="C172" s="163"/>
      <c r="D172" s="163"/>
      <c r="E172" s="163"/>
    </row>
    <row r="173" ht="13.5"/>
    <row r="174" ht="13.5"/>
    <row r="175" ht="13.5"/>
    <row r="176" ht="13.5"/>
    <row r="177" ht="13.5"/>
    <row r="178" ht="13.5"/>
    <row r="179" ht="13.5"/>
    <row r="180" ht="13.5"/>
    <row r="181" ht="13.5"/>
    <row r="182" ht="13.5"/>
    <row r="183" ht="13.5"/>
    <row r="184" ht="13.5"/>
    <row r="185" ht="13.5"/>
    <row r="186"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sheetData>
  <sheetProtection/>
  <mergeCells count="21">
    <mergeCell ref="A1:E1"/>
    <mergeCell ref="B5:E6"/>
    <mergeCell ref="C167:E169"/>
    <mergeCell ref="C170:E172"/>
    <mergeCell ref="C88:E90"/>
    <mergeCell ref="C91:E93"/>
    <mergeCell ref="C32:E34"/>
    <mergeCell ref="C94:E96"/>
    <mergeCell ref="C164:E166"/>
    <mergeCell ref="B9:E10"/>
    <mergeCell ref="B11:E12"/>
    <mergeCell ref="C28:E28"/>
    <mergeCell ref="B22:E22"/>
    <mergeCell ref="B13:E14"/>
    <mergeCell ref="B7:E8"/>
    <mergeCell ref="B15:E16"/>
    <mergeCell ref="C129:E131"/>
    <mergeCell ref="C26:E26"/>
    <mergeCell ref="C29:E31"/>
    <mergeCell ref="C35:E37"/>
    <mergeCell ref="B17:E1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7" r:id="rId2"/>
  <rowBreaks count="2" manualBreakCount="2">
    <brk id="23" max="4" man="1"/>
    <brk id="85" max="4" man="1"/>
  </row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B2:U41"/>
  <sheetViews>
    <sheetView showGridLines="0" view="pageBreakPreview" zoomScale="85" zoomScaleNormal="85" zoomScaleSheetLayoutView="85" zoomScalePageLayoutView="0" workbookViewId="0" topLeftCell="A1">
      <selection activeCell="E5" sqref="E5"/>
    </sheetView>
  </sheetViews>
  <sheetFormatPr defaultColWidth="9.00390625" defaultRowHeight="19.5" customHeight="1"/>
  <cols>
    <col min="1" max="1" width="2.75390625" style="24" customWidth="1"/>
    <col min="2" max="2" width="2.75390625" style="122" customWidth="1"/>
    <col min="3" max="4" width="10.125" style="27" customWidth="1"/>
    <col min="5" max="5" width="30.75390625" style="24" customWidth="1"/>
    <col min="6" max="6" width="9.875" style="24" customWidth="1"/>
    <col min="7" max="7" width="19.75390625" style="24" bestFit="1" customWidth="1"/>
    <col min="8" max="8" width="12.125" style="24" bestFit="1" customWidth="1"/>
    <col min="9" max="9" width="24.00390625" style="24" customWidth="1"/>
    <col min="10" max="11" width="2.75390625" style="24" customWidth="1"/>
    <col min="12" max="14" width="8.75390625" style="24" customWidth="1"/>
    <col min="15" max="17" width="19.375" style="24" customWidth="1"/>
    <col min="18" max="19" width="14.375" style="24" customWidth="1"/>
    <col min="20" max="21" width="20.125" style="24" customWidth="1"/>
    <col min="22" max="16384" width="9.125" style="24" customWidth="1"/>
  </cols>
  <sheetData>
    <row r="1" ht="19.5" customHeight="1" thickBot="1"/>
    <row r="2" spans="2:11" ht="19.5" customHeight="1" thickBot="1">
      <c r="B2" s="139"/>
      <c r="C2" s="134" t="s">
        <v>199</v>
      </c>
      <c r="D2" s="140"/>
      <c r="E2" s="141"/>
      <c r="F2" s="141"/>
      <c r="G2" s="141"/>
      <c r="H2" s="141"/>
      <c r="I2" s="141"/>
      <c r="J2" s="142"/>
      <c r="K2" s="52"/>
    </row>
    <row r="3" spans="2:12" ht="19.5" customHeight="1" thickBot="1">
      <c r="B3" s="143"/>
      <c r="C3" s="190" t="s">
        <v>6</v>
      </c>
      <c r="D3" s="191"/>
      <c r="E3" s="70"/>
      <c r="F3" s="190"/>
      <c r="G3" s="191"/>
      <c r="H3" s="52"/>
      <c r="I3" s="52"/>
      <c r="J3" s="144"/>
      <c r="K3" s="52"/>
      <c r="L3" s="137" t="s">
        <v>125</v>
      </c>
    </row>
    <row r="4" spans="2:12" ht="19.5" customHeight="1" thickBot="1">
      <c r="B4" s="143"/>
      <c r="C4" s="167" t="s">
        <v>141</v>
      </c>
      <c r="D4" s="168"/>
      <c r="E4" s="71"/>
      <c r="F4" s="190"/>
      <c r="G4" s="191"/>
      <c r="H4" s="52"/>
      <c r="I4" s="52"/>
      <c r="J4" s="144"/>
      <c r="K4" s="52"/>
      <c r="L4" s="137">
        <v>1</v>
      </c>
    </row>
    <row r="5" spans="2:12" ht="19.5" customHeight="1" thickBot="1">
      <c r="B5" s="143"/>
      <c r="C5" s="203" t="s">
        <v>15</v>
      </c>
      <c r="D5" s="204"/>
      <c r="E5" s="123"/>
      <c r="F5" s="194" t="s">
        <v>198</v>
      </c>
      <c r="G5" s="195"/>
      <c r="H5" s="52"/>
      <c r="I5" s="52"/>
      <c r="J5" s="144"/>
      <c r="K5" s="52"/>
      <c r="L5" s="138">
        <v>0</v>
      </c>
    </row>
    <row r="6" spans="2:11" ht="19.5" customHeight="1" thickBot="1" thickTop="1">
      <c r="B6" s="143"/>
      <c r="C6" s="180" t="s">
        <v>14</v>
      </c>
      <c r="D6" s="181"/>
      <c r="E6" s="72"/>
      <c r="F6" s="196"/>
      <c r="G6" s="197"/>
      <c r="H6" s="52"/>
      <c r="I6" s="52"/>
      <c r="J6" s="144"/>
      <c r="K6" s="52"/>
    </row>
    <row r="7" spans="2:21" ht="19.5" customHeight="1" thickBot="1">
      <c r="B7" s="143"/>
      <c r="C7" s="182" t="s">
        <v>16</v>
      </c>
      <c r="D7" s="183"/>
      <c r="E7" s="73"/>
      <c r="F7" s="198"/>
      <c r="G7" s="199"/>
      <c r="H7" s="52"/>
      <c r="I7" s="52"/>
      <c r="J7" s="144"/>
      <c r="K7" s="52"/>
      <c r="L7" s="26" t="s">
        <v>82</v>
      </c>
      <c r="M7" s="26"/>
      <c r="N7" s="26"/>
      <c r="O7" s="26"/>
      <c r="P7" s="26"/>
      <c r="Q7" s="26"/>
      <c r="T7" s="192" t="s">
        <v>149</v>
      </c>
      <c r="U7" s="192" t="s">
        <v>150</v>
      </c>
    </row>
    <row r="8" spans="2:21" ht="19.5" customHeight="1" thickBot="1">
      <c r="B8" s="143"/>
      <c r="C8" s="92"/>
      <c r="D8" s="92"/>
      <c r="E8" s="93"/>
      <c r="F8" s="202"/>
      <c r="G8" s="202"/>
      <c r="H8" s="52"/>
      <c r="I8" s="52"/>
      <c r="J8" s="144"/>
      <c r="K8" s="52"/>
      <c r="L8" s="200" t="s">
        <v>65</v>
      </c>
      <c r="M8" s="201"/>
      <c r="N8" s="201"/>
      <c r="O8" s="30" t="s">
        <v>66</v>
      </c>
      <c r="P8" s="30" t="s">
        <v>67</v>
      </c>
      <c r="Q8" s="31" t="s">
        <v>68</v>
      </c>
      <c r="R8" s="31" t="s">
        <v>85</v>
      </c>
      <c r="S8" s="135" t="s">
        <v>108</v>
      </c>
      <c r="T8" s="193"/>
      <c r="U8" s="193"/>
    </row>
    <row r="9" spans="2:21" ht="19.5" customHeight="1" thickBot="1">
      <c r="B9" s="143"/>
      <c r="C9" s="124"/>
      <c r="D9" s="124"/>
      <c r="E9" s="125"/>
      <c r="F9" s="125"/>
      <c r="G9" s="52"/>
      <c r="H9" s="52"/>
      <c r="I9" s="52"/>
      <c r="J9" s="144"/>
      <c r="K9" s="52"/>
      <c r="L9" s="136">
        <v>5</v>
      </c>
      <c r="M9" s="33" t="s">
        <v>83</v>
      </c>
      <c r="N9" s="34">
        <v>10</v>
      </c>
      <c r="O9" s="32">
        <v>59.5</v>
      </c>
      <c r="P9" s="32">
        <v>15.6</v>
      </c>
      <c r="Q9" s="32">
        <v>3.9</v>
      </c>
      <c r="R9" s="32">
        <f aca="true" t="shared" si="0" ref="R9:R16">IF((G$18&gt;=L9)*AND(G$18&lt;N9),"○","")</f>
      </c>
      <c r="S9" s="32">
        <f aca="true" t="shared" si="1" ref="S9:S16">IF((G$35&gt;=L9)*AND(G$35&lt;N9),"○","")</f>
      </c>
      <c r="T9" s="32">
        <f aca="true" t="shared" si="2" ref="T9:T16">IF((G$18&gt;=L9)*AND(G$18&lt;N9),Q9,"")</f>
      </c>
      <c r="U9" s="32">
        <f aca="true" t="shared" si="3" ref="U9:U16">IF((G$35&gt;=L9)*AND(G$35&lt;N9),Q9,"")</f>
      </c>
    </row>
    <row r="10" spans="2:21" ht="19.5" customHeight="1" thickBot="1">
      <c r="B10" s="143"/>
      <c r="C10" s="167" t="s">
        <v>139</v>
      </c>
      <c r="D10" s="168"/>
      <c r="E10" s="41" t="s">
        <v>140</v>
      </c>
      <c r="F10" s="41" t="s">
        <v>164</v>
      </c>
      <c r="G10" s="52"/>
      <c r="H10" s="52"/>
      <c r="I10" s="52"/>
      <c r="J10" s="144"/>
      <c r="K10" s="52"/>
      <c r="L10" s="136">
        <v>10</v>
      </c>
      <c r="M10" s="33" t="s">
        <v>83</v>
      </c>
      <c r="N10" s="34">
        <v>15</v>
      </c>
      <c r="O10" s="32">
        <v>68.5</v>
      </c>
      <c r="P10" s="32">
        <v>16.3</v>
      </c>
      <c r="Q10" s="32">
        <v>4.2</v>
      </c>
      <c r="R10" s="32">
        <f t="shared" si="0"/>
      </c>
      <c r="S10" s="32">
        <f t="shared" si="1"/>
      </c>
      <c r="T10" s="32">
        <f t="shared" si="2"/>
      </c>
      <c r="U10" s="32">
        <f t="shared" si="3"/>
      </c>
    </row>
    <row r="11" spans="2:21" ht="19.5" customHeight="1" thickBot="1">
      <c r="B11" s="145">
        <f>IF(E11&gt;0,C11,"")</f>
      </c>
      <c r="C11" s="167" t="s">
        <v>133</v>
      </c>
      <c r="D11" s="168"/>
      <c r="E11" s="74">
        <v>0</v>
      </c>
      <c r="F11" s="41">
        <f>IF(E11=1,1,0)</f>
        <v>0</v>
      </c>
      <c r="G11" s="52"/>
      <c r="H11" s="52"/>
      <c r="I11" s="52"/>
      <c r="J11" s="144"/>
      <c r="K11" s="52"/>
      <c r="L11" s="136">
        <v>15</v>
      </c>
      <c r="M11" s="33" t="s">
        <v>83</v>
      </c>
      <c r="N11" s="34">
        <v>20</v>
      </c>
      <c r="O11" s="32">
        <v>107</v>
      </c>
      <c r="P11" s="32">
        <v>18.9</v>
      </c>
      <c r="Q11" s="32">
        <v>5.7</v>
      </c>
      <c r="R11" s="32">
        <f t="shared" si="0"/>
      </c>
      <c r="S11" s="32">
        <f t="shared" si="1"/>
      </c>
      <c r="T11" s="32">
        <f t="shared" si="2"/>
      </c>
      <c r="U11" s="32">
        <f t="shared" si="3"/>
      </c>
    </row>
    <row r="12" spans="2:21" ht="19.5" customHeight="1" thickBot="1">
      <c r="B12" s="145">
        <f>IF(E12&gt;0,C12,"")</f>
      </c>
      <c r="C12" s="167" t="s">
        <v>120</v>
      </c>
      <c r="D12" s="168"/>
      <c r="E12" s="74">
        <v>0</v>
      </c>
      <c r="F12" s="41">
        <f>IF(E12=1,2,0)</f>
        <v>0</v>
      </c>
      <c r="G12" s="188">
        <f>IF(E13=1,"※待受け式擁壁工が存在する場合は下表「原因地対策」の「対策施設高さ」数値を入力してください。","")</f>
      </c>
      <c r="H12" s="189"/>
      <c r="I12" s="189"/>
      <c r="J12" s="144"/>
      <c r="K12" s="52"/>
      <c r="L12" s="136">
        <v>20</v>
      </c>
      <c r="M12" s="33" t="s">
        <v>83</v>
      </c>
      <c r="N12" s="34">
        <v>25</v>
      </c>
      <c r="O12" s="32">
        <v>150</v>
      </c>
      <c r="P12" s="32">
        <v>21.2</v>
      </c>
      <c r="Q12" s="32">
        <v>7.1</v>
      </c>
      <c r="R12" s="32">
        <f t="shared" si="0"/>
      </c>
      <c r="S12" s="32">
        <f t="shared" si="1"/>
      </c>
      <c r="T12" s="32">
        <f t="shared" si="2"/>
      </c>
      <c r="U12" s="32">
        <f t="shared" si="3"/>
      </c>
    </row>
    <row r="13" spans="2:21" ht="19.5" customHeight="1" thickBot="1">
      <c r="B13" s="145">
        <f>IF(E13&gt;0,C13,"")</f>
      </c>
      <c r="C13" s="167" t="s">
        <v>19</v>
      </c>
      <c r="D13" s="168"/>
      <c r="E13" s="74">
        <v>0</v>
      </c>
      <c r="F13" s="41">
        <f>IF(E13=1,3,0)</f>
        <v>0</v>
      </c>
      <c r="G13" s="188"/>
      <c r="H13" s="189"/>
      <c r="I13" s="189"/>
      <c r="J13" s="144"/>
      <c r="K13" s="52"/>
      <c r="L13" s="136">
        <v>25</v>
      </c>
      <c r="M13" s="33" t="s">
        <v>83</v>
      </c>
      <c r="N13" s="34">
        <v>30</v>
      </c>
      <c r="O13" s="32">
        <v>214.3</v>
      </c>
      <c r="P13" s="32">
        <v>23.9</v>
      </c>
      <c r="Q13" s="32">
        <v>9</v>
      </c>
      <c r="R13" s="32">
        <f t="shared" si="0"/>
      </c>
      <c r="S13" s="32">
        <f t="shared" si="1"/>
      </c>
      <c r="T13" s="32">
        <f t="shared" si="2"/>
      </c>
      <c r="U13" s="32">
        <f t="shared" si="3"/>
      </c>
    </row>
    <row r="14" spans="2:21" ht="19.5" customHeight="1" thickBot="1">
      <c r="B14" s="145">
        <f>IF(E14&gt;0,C14,"")</f>
      </c>
      <c r="C14" s="167" t="s">
        <v>159</v>
      </c>
      <c r="D14" s="168"/>
      <c r="E14" s="74">
        <v>0</v>
      </c>
      <c r="F14" s="41">
        <f>IF(E14=1,4,0)</f>
        <v>0</v>
      </c>
      <c r="G14" s="110"/>
      <c r="H14" s="110"/>
      <c r="I14" s="110"/>
      <c r="J14" s="144"/>
      <c r="K14" s="52"/>
      <c r="L14" s="136">
        <v>30</v>
      </c>
      <c r="M14" s="33" t="s">
        <v>83</v>
      </c>
      <c r="N14" s="34">
        <v>40</v>
      </c>
      <c r="O14" s="32">
        <v>238.3</v>
      </c>
      <c r="P14" s="32">
        <v>24.8</v>
      </c>
      <c r="Q14" s="32">
        <v>9.6</v>
      </c>
      <c r="R14" s="32">
        <f t="shared" si="0"/>
      </c>
      <c r="S14" s="32">
        <f t="shared" si="1"/>
      </c>
      <c r="T14" s="32">
        <f t="shared" si="2"/>
      </c>
      <c r="U14" s="32">
        <f t="shared" si="3"/>
      </c>
    </row>
    <row r="15" spans="2:21" ht="19.5" customHeight="1" thickBot="1">
      <c r="B15" s="145">
        <f>CONCATENATE(B11,B12,B13,B14)</f>
      </c>
      <c r="C15" s="187" t="str">
        <f>IF(SUM(E11:E14)=1,"","いずれか1つにフラグをたててください。")</f>
        <v>いずれか1つにフラグをたててください。</v>
      </c>
      <c r="D15" s="187"/>
      <c r="E15" s="187"/>
      <c r="F15" s="187"/>
      <c r="G15" s="110"/>
      <c r="H15" s="110"/>
      <c r="I15" s="110"/>
      <c r="J15" s="144"/>
      <c r="K15" s="52"/>
      <c r="L15" s="136">
        <v>40</v>
      </c>
      <c r="M15" s="33" t="s">
        <v>83</v>
      </c>
      <c r="N15" s="34">
        <v>50</v>
      </c>
      <c r="O15" s="32">
        <v>371.4</v>
      </c>
      <c r="P15" s="32">
        <v>28.8</v>
      </c>
      <c r="Q15" s="32">
        <v>12.9</v>
      </c>
      <c r="R15" s="32">
        <f t="shared" si="0"/>
      </c>
      <c r="S15" s="32">
        <f t="shared" si="1"/>
      </c>
      <c r="T15" s="32">
        <f t="shared" si="2"/>
      </c>
      <c r="U15" s="32">
        <f t="shared" si="3"/>
      </c>
    </row>
    <row r="16" spans="2:21" ht="19.5" customHeight="1" thickBot="1">
      <c r="B16" s="143"/>
      <c r="C16" s="116"/>
      <c r="D16" s="116"/>
      <c r="E16" s="52"/>
      <c r="F16" s="52"/>
      <c r="G16" s="51"/>
      <c r="H16" s="52"/>
      <c r="I16" s="52"/>
      <c r="J16" s="144"/>
      <c r="K16" s="52"/>
      <c r="L16" s="136">
        <v>50</v>
      </c>
      <c r="M16" s="33" t="s">
        <v>84</v>
      </c>
      <c r="N16" s="34">
        <v>1000</v>
      </c>
      <c r="O16" s="32">
        <v>500</v>
      </c>
      <c r="P16" s="32">
        <v>31.8</v>
      </c>
      <c r="Q16" s="32">
        <v>15.8</v>
      </c>
      <c r="R16" s="32">
        <f t="shared" si="0"/>
      </c>
      <c r="S16" s="32">
        <f t="shared" si="1"/>
      </c>
      <c r="T16" s="32">
        <f t="shared" si="2"/>
      </c>
      <c r="U16" s="32">
        <f t="shared" si="3"/>
      </c>
    </row>
    <row r="17" spans="2:11" ht="19.5" customHeight="1">
      <c r="B17" s="143"/>
      <c r="C17" s="184" t="s">
        <v>21</v>
      </c>
      <c r="D17" s="185"/>
      <c r="E17" s="186"/>
      <c r="F17" s="184" t="s">
        <v>27</v>
      </c>
      <c r="G17" s="185"/>
      <c r="H17" s="186"/>
      <c r="I17" s="22" t="s">
        <v>31</v>
      </c>
      <c r="J17" s="144"/>
      <c r="K17" s="52"/>
    </row>
    <row r="18" spans="2:11" ht="19.5" customHeight="1">
      <c r="B18" s="143"/>
      <c r="C18" s="175" t="s">
        <v>22</v>
      </c>
      <c r="D18" s="176"/>
      <c r="E18" s="28" t="s">
        <v>23</v>
      </c>
      <c r="F18" s="22" t="s">
        <v>70</v>
      </c>
      <c r="G18" s="126"/>
      <c r="H18" s="21" t="s">
        <v>69</v>
      </c>
      <c r="I18" s="152" t="e">
        <f>VLOOKUP("○",R8:T16,3,FALSE)</f>
        <v>#N/A</v>
      </c>
      <c r="J18" s="144"/>
      <c r="K18" s="52"/>
    </row>
    <row r="19" spans="2:11" ht="19.5" customHeight="1">
      <c r="B19" s="143"/>
      <c r="C19" s="177"/>
      <c r="D19" s="178"/>
      <c r="E19" s="28" t="s">
        <v>24</v>
      </c>
      <c r="F19" s="22" t="s">
        <v>71</v>
      </c>
      <c r="G19" s="126"/>
      <c r="H19" s="21" t="s">
        <v>72</v>
      </c>
      <c r="I19" s="127"/>
      <c r="J19" s="144"/>
      <c r="K19" s="52"/>
    </row>
    <row r="20" spans="2:11" ht="19.5" customHeight="1">
      <c r="B20" s="143">
        <f>IF(B13="待受け式擁壁","対策施設高さ","")</f>
      </c>
      <c r="C20" s="169" t="s">
        <v>120</v>
      </c>
      <c r="D20" s="170"/>
      <c r="E20" s="28" t="s">
        <v>33</v>
      </c>
      <c r="F20" s="22" t="s">
        <v>74</v>
      </c>
      <c r="G20" s="128"/>
      <c r="H20" s="21" t="s">
        <v>73</v>
      </c>
      <c r="I20" s="41" t="str">
        <f>IF(G18-G20&gt;=5,"残斜面5m以上","残斜面5m未満")</f>
        <v>残斜面5m未満</v>
      </c>
      <c r="J20" s="144"/>
      <c r="K20" s="52"/>
    </row>
    <row r="21" spans="2:11" ht="19.5" customHeight="1">
      <c r="B21" s="143"/>
      <c r="C21" s="171"/>
      <c r="D21" s="172"/>
      <c r="E21" s="28" t="s">
        <v>36</v>
      </c>
      <c r="F21" s="22" t="s">
        <v>75</v>
      </c>
      <c r="G21" s="129"/>
      <c r="H21" s="21" t="s">
        <v>72</v>
      </c>
      <c r="I21" s="41"/>
      <c r="J21" s="144"/>
      <c r="K21" s="52"/>
    </row>
    <row r="22" spans="2:11" ht="19.5" customHeight="1">
      <c r="B22" s="143"/>
      <c r="C22" s="173"/>
      <c r="D22" s="174"/>
      <c r="E22" s="28" t="s">
        <v>87</v>
      </c>
      <c r="F22" s="22" t="s">
        <v>25</v>
      </c>
      <c r="G22" s="126"/>
      <c r="H22" s="21" t="s">
        <v>72</v>
      </c>
      <c r="I22" s="41"/>
      <c r="J22" s="144"/>
      <c r="K22" s="52"/>
    </row>
    <row r="23" spans="2:11" ht="19.5" customHeight="1">
      <c r="B23" s="143"/>
      <c r="C23" s="169" t="s">
        <v>19</v>
      </c>
      <c r="D23" s="170"/>
      <c r="E23" s="28" t="s">
        <v>35</v>
      </c>
      <c r="F23" s="22"/>
      <c r="G23" s="53"/>
      <c r="H23" s="21" t="s">
        <v>77</v>
      </c>
      <c r="I23" s="41"/>
      <c r="J23" s="144"/>
      <c r="K23" s="52"/>
    </row>
    <row r="24" spans="2:11" ht="19.5" customHeight="1">
      <c r="B24" s="143"/>
      <c r="C24" s="171"/>
      <c r="D24" s="172"/>
      <c r="E24" s="28" t="s">
        <v>119</v>
      </c>
      <c r="F24" s="22" t="s">
        <v>146</v>
      </c>
      <c r="G24" s="53"/>
      <c r="H24" s="21" t="s">
        <v>77</v>
      </c>
      <c r="I24" s="41"/>
      <c r="J24" s="146"/>
      <c r="K24" s="51"/>
    </row>
    <row r="25" spans="2:11" ht="19.5" customHeight="1">
      <c r="B25" s="143"/>
      <c r="C25" s="173"/>
      <c r="D25" s="174"/>
      <c r="E25" s="28" t="s">
        <v>34</v>
      </c>
      <c r="F25" s="22" t="s">
        <v>148</v>
      </c>
      <c r="G25" s="130"/>
      <c r="H25" s="21" t="s">
        <v>76</v>
      </c>
      <c r="I25" s="41"/>
      <c r="J25" s="144"/>
      <c r="K25" s="52"/>
    </row>
    <row r="26" spans="2:11" ht="19.5" customHeight="1">
      <c r="B26" s="143"/>
      <c r="C26" s="169" t="s">
        <v>159</v>
      </c>
      <c r="D26" s="170"/>
      <c r="E26" s="28" t="s">
        <v>18</v>
      </c>
      <c r="F26" s="22"/>
      <c r="G26" s="131"/>
      <c r="H26" s="21" t="s">
        <v>69</v>
      </c>
      <c r="I26" s="41">
        <f>IF(G26&gt;0,IF(G26&lt;0.75,"護岸高不足","護岸高満足"),"")</f>
      </c>
      <c r="J26" s="144"/>
      <c r="K26" s="52"/>
    </row>
    <row r="27" spans="2:11" ht="19.5" customHeight="1">
      <c r="B27" s="143"/>
      <c r="C27" s="171"/>
      <c r="D27" s="172"/>
      <c r="E27" s="28" t="s">
        <v>26</v>
      </c>
      <c r="F27" s="22"/>
      <c r="G27" s="132"/>
      <c r="H27" s="21" t="s">
        <v>69</v>
      </c>
      <c r="I27" s="41"/>
      <c r="J27" s="144"/>
      <c r="K27" s="52"/>
    </row>
    <row r="28" spans="2:11" ht="19.5" customHeight="1">
      <c r="B28" s="143"/>
      <c r="C28" s="171"/>
      <c r="D28" s="172"/>
      <c r="E28" s="29" t="s">
        <v>35</v>
      </c>
      <c r="F28" s="22" t="s">
        <v>78</v>
      </c>
      <c r="G28" s="133"/>
      <c r="H28" s="21" t="s">
        <v>69</v>
      </c>
      <c r="I28" s="41"/>
      <c r="J28" s="144"/>
      <c r="K28" s="52"/>
    </row>
    <row r="29" spans="2:11" ht="19.5" customHeight="1">
      <c r="B29" s="143"/>
      <c r="C29" s="173"/>
      <c r="D29" s="174"/>
      <c r="E29" s="28" t="s">
        <v>34</v>
      </c>
      <c r="F29" s="22" t="s">
        <v>158</v>
      </c>
      <c r="G29" s="130"/>
      <c r="H29" s="21" t="s">
        <v>76</v>
      </c>
      <c r="I29" s="41"/>
      <c r="J29" s="144"/>
      <c r="K29" s="52"/>
    </row>
    <row r="30" spans="2:11" ht="19.5" customHeight="1" thickBot="1">
      <c r="B30" s="147"/>
      <c r="C30" s="148"/>
      <c r="D30" s="148"/>
      <c r="E30" s="149"/>
      <c r="F30" s="149"/>
      <c r="G30" s="149"/>
      <c r="H30" s="149"/>
      <c r="I30" s="150"/>
      <c r="J30" s="151"/>
      <c r="K30" s="52"/>
    </row>
    <row r="31" ht="19.5" customHeight="1">
      <c r="I31" s="42"/>
    </row>
    <row r="32" spans="3:9" ht="19.5" customHeight="1">
      <c r="C32" s="179" t="s">
        <v>28</v>
      </c>
      <c r="D32" s="179"/>
      <c r="E32" s="179"/>
      <c r="F32" s="179" t="s">
        <v>29</v>
      </c>
      <c r="G32" s="179"/>
      <c r="H32" s="179"/>
      <c r="I32" s="41" t="s">
        <v>144</v>
      </c>
    </row>
    <row r="33" spans="3:9" ht="19.5" customHeight="1">
      <c r="C33" s="169" t="s">
        <v>32</v>
      </c>
      <c r="D33" s="170"/>
      <c r="E33" s="29" t="s">
        <v>8</v>
      </c>
      <c r="F33" s="22"/>
      <c r="G33" s="22">
        <f>IF(E5="○",35,IF(E6="○",30,25))</f>
        <v>25</v>
      </c>
      <c r="H33" s="21" t="s">
        <v>72</v>
      </c>
      <c r="I33" s="41"/>
    </row>
    <row r="34" spans="3:9" ht="19.5" customHeight="1">
      <c r="C34" s="171"/>
      <c r="D34" s="172"/>
      <c r="E34" s="29" t="s">
        <v>20</v>
      </c>
      <c r="F34" s="22"/>
      <c r="G34" s="22">
        <f>IF(E5="○",18,IF(E6="○",17,16))</f>
        <v>16</v>
      </c>
      <c r="H34" s="23" t="s">
        <v>79</v>
      </c>
      <c r="I34" s="41"/>
    </row>
    <row r="35" spans="3:9" ht="19.5" customHeight="1">
      <c r="C35" s="171"/>
      <c r="D35" s="172"/>
      <c r="E35" s="28" t="s">
        <v>17</v>
      </c>
      <c r="F35" s="22" t="s">
        <v>80</v>
      </c>
      <c r="G35" s="25">
        <f>G18-G20</f>
        <v>0</v>
      </c>
      <c r="H35" s="21" t="s">
        <v>69</v>
      </c>
      <c r="I35" s="41"/>
    </row>
    <row r="36" spans="3:9" ht="19.5" customHeight="1">
      <c r="C36" s="171"/>
      <c r="D36" s="172"/>
      <c r="E36" s="28" t="s">
        <v>30</v>
      </c>
      <c r="F36" s="22" t="s">
        <v>81</v>
      </c>
      <c r="G36" s="25">
        <v>0</v>
      </c>
      <c r="H36" s="21" t="s">
        <v>72</v>
      </c>
      <c r="I36" s="41"/>
    </row>
    <row r="37" spans="3:9" ht="19.5" customHeight="1">
      <c r="C37" s="171"/>
      <c r="D37" s="172"/>
      <c r="E37" s="28" t="s">
        <v>145</v>
      </c>
      <c r="F37" s="22" t="s">
        <v>147</v>
      </c>
      <c r="G37" s="121" t="e">
        <f>VLOOKUP("○",S8:U16,3,FALSE)</f>
        <v>#N/A</v>
      </c>
      <c r="H37" s="21" t="s">
        <v>76</v>
      </c>
      <c r="I37" s="54" t="e">
        <f>IF(E12&lt;0,"",IF('計算シート（印刷なし）'!C45&gt;'計算シート（印刷なし）'!C46,"採用","不採用"))</f>
        <v>#N/A</v>
      </c>
    </row>
    <row r="38" spans="3:9" ht="19.5" customHeight="1">
      <c r="C38" s="173"/>
      <c r="D38" s="174"/>
      <c r="E38" s="28" t="s">
        <v>160</v>
      </c>
      <c r="F38" s="22" t="s">
        <v>147</v>
      </c>
      <c r="G38" s="121" t="e">
        <f>VLOOKUP("○",S8:U16,3,FALSE)</f>
        <v>#N/A</v>
      </c>
      <c r="H38" s="21" t="s">
        <v>76</v>
      </c>
      <c r="I38" s="108" t="e">
        <f>IF(G37-G25&lt;=0,"RED無し。計算不要",G37-G25)</f>
        <v>#N/A</v>
      </c>
    </row>
    <row r="39" spans="3:9" ht="19.5" customHeight="1">
      <c r="C39" s="51"/>
      <c r="D39" s="51"/>
      <c r="E39" s="111"/>
      <c r="F39" s="112"/>
      <c r="G39" s="113"/>
      <c r="H39" s="114"/>
      <c r="I39" s="115"/>
    </row>
    <row r="40" spans="3:9" ht="19.5" customHeight="1">
      <c r="C40" s="51"/>
      <c r="D40" s="116"/>
      <c r="E40" s="117"/>
      <c r="F40" s="52"/>
      <c r="G40" s="118"/>
      <c r="H40" s="119"/>
      <c r="I40" s="120"/>
    </row>
    <row r="41" spans="3:9" ht="19.5" customHeight="1">
      <c r="C41" s="116"/>
      <c r="D41" s="116"/>
      <c r="E41" s="52"/>
      <c r="F41" s="52"/>
      <c r="G41" s="52"/>
      <c r="H41" s="52"/>
      <c r="I41" s="52"/>
    </row>
  </sheetData>
  <sheetProtection/>
  <mergeCells count="28">
    <mergeCell ref="C3:D3"/>
    <mergeCell ref="C4:D4"/>
    <mergeCell ref="U7:U8"/>
    <mergeCell ref="F3:G3"/>
    <mergeCell ref="F4:G4"/>
    <mergeCell ref="F5:G7"/>
    <mergeCell ref="L8:N8"/>
    <mergeCell ref="T7:T8"/>
    <mergeCell ref="F8:G8"/>
    <mergeCell ref="C5:D5"/>
    <mergeCell ref="C6:D6"/>
    <mergeCell ref="C7:D7"/>
    <mergeCell ref="F32:H32"/>
    <mergeCell ref="F17:H17"/>
    <mergeCell ref="C17:E17"/>
    <mergeCell ref="C14:D14"/>
    <mergeCell ref="C15:F15"/>
    <mergeCell ref="G12:I13"/>
    <mergeCell ref="C13:D13"/>
    <mergeCell ref="C10:D10"/>
    <mergeCell ref="C11:D11"/>
    <mergeCell ref="C12:D12"/>
    <mergeCell ref="C33:D38"/>
    <mergeCell ref="C20:D22"/>
    <mergeCell ref="C23:D25"/>
    <mergeCell ref="C26:D29"/>
    <mergeCell ref="C18:D19"/>
    <mergeCell ref="C32:E32"/>
  </mergeCells>
  <conditionalFormatting sqref="G35">
    <cfRule type="cellIs" priority="15" dxfId="10" operator="lessThan" stopIfTrue="1">
      <formula>5</formula>
    </cfRule>
  </conditionalFormatting>
  <conditionalFormatting sqref="R9:S16">
    <cfRule type="cellIs" priority="13" dxfId="11" operator="equal">
      <formula>"○"</formula>
    </cfRule>
  </conditionalFormatting>
  <conditionalFormatting sqref="T9:U16">
    <cfRule type="cellIs" priority="12" dxfId="11" operator="equal">
      <formula>"○"</formula>
    </cfRule>
  </conditionalFormatting>
  <conditionalFormatting sqref="E11:E14">
    <cfRule type="cellIs" priority="11" dxfId="12" operator="equal">
      <formula>1</formula>
    </cfRule>
  </conditionalFormatting>
  <conditionalFormatting sqref="C11:D12 C13:C14 C20:D29">
    <cfRule type="cellIs" priority="6" dxfId="11" operator="equal">
      <formula>$B$15</formula>
    </cfRule>
  </conditionalFormatting>
  <conditionalFormatting sqref="G25">
    <cfRule type="cellIs" priority="5" dxfId="13" operator="greaterThanOrEqual">
      <formula>$G$38</formula>
    </cfRule>
  </conditionalFormatting>
  <conditionalFormatting sqref="C20:D29">
    <cfRule type="cellIs" priority="4" dxfId="11" operator="equal">
      <formula>$B$15</formula>
    </cfRule>
  </conditionalFormatting>
  <conditionalFormatting sqref="E20">
    <cfRule type="cellIs" priority="3" dxfId="11" operator="equal">
      <formula>$B$20</formula>
    </cfRule>
  </conditionalFormatting>
  <conditionalFormatting sqref="G18">
    <cfRule type="cellIs" priority="2" dxfId="11" operator="lessThan">
      <formula>5</formula>
    </cfRule>
  </conditionalFormatting>
  <conditionalFormatting sqref="G19">
    <cfRule type="cellIs" priority="1" dxfId="11" operator="lessThan">
      <formula>30</formula>
    </cfRule>
  </conditionalFormatting>
  <dataValidations count="1">
    <dataValidation type="list" allowBlank="1" showInputMessage="1" showErrorMessage="1" sqref="E11:E14">
      <formula1>$L$4:$L$5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BQ57"/>
  <sheetViews>
    <sheetView view="pageBreakPreview" zoomScale="115" zoomScaleSheetLayoutView="115" zoomScalePageLayoutView="0" workbookViewId="0" topLeftCell="A1">
      <selection activeCell="M30" sqref="M30"/>
    </sheetView>
  </sheetViews>
  <sheetFormatPr defaultColWidth="4.00390625" defaultRowHeight="19.5" customHeight="1"/>
  <cols>
    <col min="1" max="40" width="4.00390625" style="3" customWidth="1"/>
    <col min="41" max="43" width="4.125" style="3" customWidth="1"/>
    <col min="44" max="44" width="4.00390625" style="3" customWidth="1"/>
    <col min="45" max="45" width="4.625" style="3" customWidth="1"/>
    <col min="46" max="50" width="2.75390625" style="3" customWidth="1"/>
    <col min="51" max="67" width="9.75390625" style="3" customWidth="1"/>
    <col min="68" max="16384" width="4.00390625" style="3" customWidth="1"/>
  </cols>
  <sheetData>
    <row r="1" ht="12" customHeight="1" thickBot="1"/>
    <row r="2" spans="2:45" ht="12" customHeight="1">
      <c r="B2" s="9"/>
      <c r="C2" s="10">
        <f>'入力シート（印刷なし）'!E3</f>
        <v>0</v>
      </c>
      <c r="D2" s="10"/>
      <c r="E2" s="10"/>
      <c r="F2" s="10"/>
      <c r="G2" s="10"/>
      <c r="H2" s="10"/>
      <c r="I2" s="10"/>
      <c r="J2" s="10"/>
      <c r="K2" s="10"/>
      <c r="L2" s="10"/>
      <c r="M2" s="10"/>
      <c r="N2" s="10"/>
      <c r="O2" s="10"/>
      <c r="P2" s="10"/>
      <c r="Q2" s="11"/>
      <c r="R2" s="11"/>
      <c r="S2" s="11"/>
      <c r="T2" s="11"/>
      <c r="U2" s="12"/>
      <c r="V2" s="12"/>
      <c r="W2" s="12"/>
      <c r="X2" s="12"/>
      <c r="Y2" s="12"/>
      <c r="Z2" s="12"/>
      <c r="AA2" s="10"/>
      <c r="AB2" s="10"/>
      <c r="AC2" s="10"/>
      <c r="AD2" s="10"/>
      <c r="AE2" s="10"/>
      <c r="AF2" s="10"/>
      <c r="AG2" s="10"/>
      <c r="AH2" s="10"/>
      <c r="AI2" s="10"/>
      <c r="AJ2" s="10"/>
      <c r="AK2" s="10"/>
      <c r="AL2" s="10"/>
      <c r="AM2" s="10"/>
      <c r="AN2" s="10"/>
      <c r="AO2" s="10"/>
      <c r="AP2" s="10"/>
      <c r="AQ2" s="10"/>
      <c r="AR2" s="10"/>
      <c r="AS2" s="13"/>
    </row>
    <row r="3" spans="2:67" ht="12" customHeight="1">
      <c r="B3" s="6"/>
      <c r="C3" s="220" t="s">
        <v>37</v>
      </c>
      <c r="D3" s="221"/>
      <c r="E3" s="220" t="s">
        <v>38</v>
      </c>
      <c r="F3" s="221"/>
      <c r="G3" s="224" t="s">
        <v>39</v>
      </c>
      <c r="H3" s="225"/>
      <c r="I3" s="228" t="s">
        <v>40</v>
      </c>
      <c r="J3" s="229"/>
      <c r="K3" s="229"/>
      <c r="L3" s="228" t="s">
        <v>41</v>
      </c>
      <c r="M3" s="229"/>
      <c r="N3" s="232"/>
      <c r="O3" s="229" t="s">
        <v>42</v>
      </c>
      <c r="P3" s="229"/>
      <c r="Q3" s="232"/>
      <c r="R3" s="229" t="s">
        <v>43</v>
      </c>
      <c r="S3" s="229"/>
      <c r="T3" s="232"/>
      <c r="U3" s="229" t="s">
        <v>44</v>
      </c>
      <c r="V3" s="229"/>
      <c r="W3" s="232"/>
      <c r="X3" s="229" t="s">
        <v>45</v>
      </c>
      <c r="Y3" s="229"/>
      <c r="Z3" s="232"/>
      <c r="AA3" s="228" t="s">
        <v>46</v>
      </c>
      <c r="AB3" s="229"/>
      <c r="AC3" s="232"/>
      <c r="AS3" s="14"/>
      <c r="AY3" s="56"/>
      <c r="AZ3" s="56">
        <v>0</v>
      </c>
      <c r="BA3" s="56">
        <v>1</v>
      </c>
      <c r="BB3" s="56">
        <v>2</v>
      </c>
      <c r="BC3" s="56">
        <v>3</v>
      </c>
      <c r="BD3" s="56">
        <v>4</v>
      </c>
      <c r="BE3" s="56">
        <v>5</v>
      </c>
      <c r="BF3" s="56">
        <v>6</v>
      </c>
      <c r="BG3" s="56">
        <v>7</v>
      </c>
      <c r="BH3" s="56">
        <v>8</v>
      </c>
      <c r="BI3" s="56">
        <v>9</v>
      </c>
      <c r="BJ3" s="56">
        <v>10</v>
      </c>
      <c r="BK3" s="56">
        <v>11</v>
      </c>
      <c r="BL3" s="56">
        <v>12</v>
      </c>
      <c r="BM3" s="56">
        <v>13</v>
      </c>
      <c r="BN3" s="56">
        <v>14</v>
      </c>
      <c r="BO3" s="56">
        <v>15</v>
      </c>
    </row>
    <row r="4" spans="2:69" ht="12" customHeight="1">
      <c r="B4" s="6"/>
      <c r="C4" s="222"/>
      <c r="D4" s="223"/>
      <c r="E4" s="222"/>
      <c r="F4" s="223"/>
      <c r="G4" s="226"/>
      <c r="H4" s="227"/>
      <c r="I4" s="230"/>
      <c r="J4" s="231"/>
      <c r="K4" s="231"/>
      <c r="L4" s="230"/>
      <c r="M4" s="231"/>
      <c r="N4" s="233"/>
      <c r="O4" s="231"/>
      <c r="P4" s="231"/>
      <c r="Q4" s="233"/>
      <c r="R4" s="231"/>
      <c r="S4" s="231"/>
      <c r="T4" s="233"/>
      <c r="U4" s="231"/>
      <c r="V4" s="231"/>
      <c r="W4" s="233"/>
      <c r="X4" s="231"/>
      <c r="Y4" s="231"/>
      <c r="Z4" s="233"/>
      <c r="AA4" s="230"/>
      <c r="AB4" s="231"/>
      <c r="AC4" s="233"/>
      <c r="AS4" s="14"/>
      <c r="AY4" s="62" t="s">
        <v>133</v>
      </c>
      <c r="AZ4" s="56" t="e">
        <f>'計算シート（印刷なし）'!C24</f>
        <v>#NAME?</v>
      </c>
      <c r="BA4" s="56" t="e">
        <f>'計算シート（印刷なし）'!D24</f>
        <v>#NAME?</v>
      </c>
      <c r="BB4" s="56" t="e">
        <f>'計算シート（印刷なし）'!E24</f>
        <v>#NAME?</v>
      </c>
      <c r="BC4" s="56" t="e">
        <f>'計算シート（印刷なし）'!F24</f>
        <v>#NAME?</v>
      </c>
      <c r="BD4" s="56" t="e">
        <f>'計算シート（印刷なし）'!G24</f>
        <v>#NAME?</v>
      </c>
      <c r="BE4" s="56" t="e">
        <f>'計算シート（印刷なし）'!H24</f>
        <v>#NAME?</v>
      </c>
      <c r="BF4" s="56" t="e">
        <f>'計算シート（印刷なし）'!I24</f>
        <v>#NAME?</v>
      </c>
      <c r="BG4" s="56" t="e">
        <f>'計算シート（印刷なし）'!J24</f>
        <v>#NAME?</v>
      </c>
      <c r="BH4" s="56" t="e">
        <f>'計算シート（印刷なし）'!K24</f>
        <v>#NAME?</v>
      </c>
      <c r="BI4" s="56" t="e">
        <f>'計算シート（印刷なし）'!L24</f>
        <v>#NAME?</v>
      </c>
      <c r="BJ4" s="56" t="e">
        <f>'計算シート（印刷なし）'!M24</f>
        <v>#NAME?</v>
      </c>
      <c r="BK4" s="56" t="e">
        <f>'計算シート（印刷なし）'!N24</f>
        <v>#NAME?</v>
      </c>
      <c r="BL4" s="56" t="e">
        <f>'計算シート（印刷なし）'!O24</f>
        <v>#NAME?</v>
      </c>
      <c r="BM4" s="56" t="e">
        <f>'計算シート（印刷なし）'!P24</f>
        <v>#NAME?</v>
      </c>
      <c r="BN4" s="56" t="e">
        <f>'計算シート（印刷なし）'!Q24</f>
        <v>#NAME?</v>
      </c>
      <c r="BO4" s="56" t="e">
        <f>'計算シート（印刷なし）'!R24</f>
        <v>#NAME?</v>
      </c>
      <c r="BP4" s="3" t="e">
        <f>'計算シート（印刷なし）'!S42</f>
        <v>#NAME?</v>
      </c>
      <c r="BQ4" s="3" t="e">
        <f>'計算シート（印刷なし）'!S23</f>
        <v>#NAME?</v>
      </c>
    </row>
    <row r="5" spans="2:69" ht="12" customHeight="1">
      <c r="B5" s="6"/>
      <c r="C5" s="235"/>
      <c r="D5" s="235"/>
      <c r="E5" s="236" t="str">
        <f>CONCATENATE('入力シート（印刷なし）'!E4,AF5)</f>
        <v>m</v>
      </c>
      <c r="F5" s="237"/>
      <c r="G5" s="238">
        <f>'入力シート（印刷なし）'!G18</f>
        <v>0</v>
      </c>
      <c r="H5" s="239"/>
      <c r="I5" s="214">
        <f>'入力シート（印刷なし）'!G19</f>
        <v>0</v>
      </c>
      <c r="J5" s="215"/>
      <c r="K5" s="216"/>
      <c r="L5" s="214"/>
      <c r="M5" s="215"/>
      <c r="N5" s="216"/>
      <c r="O5" s="214"/>
      <c r="P5" s="215"/>
      <c r="Q5" s="216"/>
      <c r="R5" s="214"/>
      <c r="S5" s="215"/>
      <c r="T5" s="216"/>
      <c r="U5" s="214">
        <v>0</v>
      </c>
      <c r="V5" s="215"/>
      <c r="W5" s="216"/>
      <c r="X5" s="214">
        <f>'入力シート（印刷なし）'!G28</f>
        <v>0</v>
      </c>
      <c r="Y5" s="215"/>
      <c r="Z5" s="216"/>
      <c r="AA5" s="214">
        <f>'入力シート（印刷なし）'!G29</f>
        <v>0</v>
      </c>
      <c r="AB5" s="215"/>
      <c r="AC5" s="216"/>
      <c r="AE5" s="5"/>
      <c r="AF5" s="20" t="s">
        <v>62</v>
      </c>
      <c r="AG5" s="19" t="s">
        <v>63</v>
      </c>
      <c r="AS5" s="14"/>
      <c r="AY5" s="56"/>
      <c r="AZ5" s="56" t="e">
        <f>'計算シート（印刷なし）'!C33</f>
        <v>#N/A</v>
      </c>
      <c r="BA5" s="56" t="e">
        <f>'計算シート（印刷なし）'!D33</f>
        <v>#N/A</v>
      </c>
      <c r="BB5" s="56" t="e">
        <f>'計算シート（印刷なし）'!E33</f>
        <v>#N/A</v>
      </c>
      <c r="BC5" s="56" t="e">
        <f>'計算シート（印刷なし）'!F33</f>
        <v>#N/A</v>
      </c>
      <c r="BD5" s="56" t="e">
        <f>'計算シート（印刷なし）'!G33</f>
        <v>#N/A</v>
      </c>
      <c r="BE5" s="56" t="e">
        <f>'計算シート（印刷なし）'!H33</f>
        <v>#N/A</v>
      </c>
      <c r="BF5" s="56" t="e">
        <f>'計算シート（印刷なし）'!I33</f>
        <v>#N/A</v>
      </c>
      <c r="BG5" s="56" t="e">
        <f>'計算シート（印刷なし）'!J33</f>
        <v>#N/A</v>
      </c>
      <c r="BH5" s="56" t="e">
        <f>'計算シート（印刷なし）'!K33</f>
        <v>#N/A</v>
      </c>
      <c r="BI5" s="56" t="e">
        <f>'計算シート（印刷なし）'!L33</f>
        <v>#N/A</v>
      </c>
      <c r="BJ5" s="56" t="e">
        <f>'計算シート（印刷なし）'!M33</f>
        <v>#N/A</v>
      </c>
      <c r="BK5" s="56" t="e">
        <f>'計算シート（印刷なし）'!N33</f>
        <v>#N/A</v>
      </c>
      <c r="BL5" s="56" t="e">
        <f>'計算シート（印刷なし）'!O33</f>
        <v>#N/A</v>
      </c>
      <c r="BM5" s="56" t="e">
        <f>'計算シート（印刷なし）'!P33</f>
        <v>#N/A</v>
      </c>
      <c r="BN5" s="56" t="e">
        <f>'計算シート（印刷なし）'!Q33</f>
        <v>#N/A</v>
      </c>
      <c r="BO5" s="56" t="e">
        <f>'計算シート（印刷なし）'!R33</f>
        <v>#N/A</v>
      </c>
      <c r="BP5" s="3" t="e">
        <f>'計算シート（印刷なし）'!S31</f>
        <v>#N/A</v>
      </c>
      <c r="BQ5" s="3" t="e">
        <f>'計算シート（印刷なし）'!S32</f>
        <v>#N/A</v>
      </c>
    </row>
    <row r="6" spans="2:69" ht="12" customHeight="1">
      <c r="B6" s="6"/>
      <c r="C6" s="212"/>
      <c r="D6" s="212"/>
      <c r="E6" s="248" t="str">
        <f>CONCATENATE('入力シート（印刷なし）'!E4,AF6)</f>
        <v>a</v>
      </c>
      <c r="F6" s="249"/>
      <c r="G6" s="250">
        <f>'入力シート（印刷なし）'!G35</f>
        <v>0</v>
      </c>
      <c r="H6" s="251"/>
      <c r="I6" s="217"/>
      <c r="J6" s="218"/>
      <c r="K6" s="219"/>
      <c r="L6" s="217">
        <f>'入力シート（印刷なし）'!G21</f>
        <v>0</v>
      </c>
      <c r="M6" s="218"/>
      <c r="N6" s="219"/>
      <c r="O6" s="217">
        <f>'入力シート（印刷なし）'!G22</f>
        <v>0</v>
      </c>
      <c r="P6" s="218"/>
      <c r="Q6" s="219"/>
      <c r="R6" s="217">
        <f>'入力シート（印刷なし）'!G20</f>
        <v>0</v>
      </c>
      <c r="S6" s="218"/>
      <c r="T6" s="219"/>
      <c r="U6" s="217">
        <v>0</v>
      </c>
      <c r="V6" s="218"/>
      <c r="W6" s="219"/>
      <c r="X6" s="217">
        <f>X5</f>
        <v>0</v>
      </c>
      <c r="Y6" s="218"/>
      <c r="Z6" s="219"/>
      <c r="AA6" s="217">
        <f>AA5</f>
        <v>0</v>
      </c>
      <c r="AB6" s="218"/>
      <c r="AC6" s="219"/>
      <c r="AF6" s="20" t="s">
        <v>61</v>
      </c>
      <c r="AG6" s="19" t="s">
        <v>64</v>
      </c>
      <c r="AS6" s="14"/>
      <c r="AY6" s="62" t="s">
        <v>126</v>
      </c>
      <c r="AZ6" s="56" t="e">
        <f>'計算シート（印刷なし）'!C44</f>
        <v>#NAME?</v>
      </c>
      <c r="BA6" s="56" t="e">
        <f>'計算シート（印刷なし）'!D44</f>
        <v>#NAME?</v>
      </c>
      <c r="BB6" s="56" t="e">
        <f>'計算シート（印刷なし）'!E44</f>
        <v>#NAME?</v>
      </c>
      <c r="BC6" s="56" t="e">
        <f>'計算シート（印刷なし）'!F44</f>
        <v>#NAME?</v>
      </c>
      <c r="BD6" s="56" t="e">
        <f>'計算シート（印刷なし）'!G44</f>
        <v>#NAME?</v>
      </c>
      <c r="BE6" s="56" t="e">
        <f>'計算シート（印刷なし）'!H44</f>
        <v>#NAME?</v>
      </c>
      <c r="BF6" s="56" t="e">
        <f>'計算シート（印刷なし）'!I44</f>
        <v>#NAME?</v>
      </c>
      <c r="BG6" s="56" t="e">
        <f>'計算シート（印刷なし）'!J44</f>
        <v>#NAME?</v>
      </c>
      <c r="BH6" s="56" t="e">
        <f>'計算シート（印刷なし）'!K44</f>
        <v>#NAME?</v>
      </c>
      <c r="BI6" s="56" t="e">
        <f>'計算シート（印刷なし）'!L44</f>
        <v>#NAME?</v>
      </c>
      <c r="BJ6" s="56" t="e">
        <f>'計算シート（印刷なし）'!M44</f>
        <v>#NAME?</v>
      </c>
      <c r="BK6" s="56" t="e">
        <f>'計算シート（印刷なし）'!N44</f>
        <v>#NAME?</v>
      </c>
      <c r="BL6" s="56" t="e">
        <f>'計算シート（印刷なし）'!O44</f>
        <v>#NAME?</v>
      </c>
      <c r="BM6" s="56" t="e">
        <f>'計算シート（印刷なし）'!P44</f>
        <v>#NAME?</v>
      </c>
      <c r="BN6" s="56" t="e">
        <f>'計算シート（印刷なし）'!Q44</f>
        <v>#NAME?</v>
      </c>
      <c r="BO6" s="56" t="e">
        <f>'計算シート（印刷なし）'!R44</f>
        <v>#NAME?</v>
      </c>
      <c r="BP6" s="3" t="e">
        <f>'計算シート（印刷なし）'!S42</f>
        <v>#NAME?</v>
      </c>
      <c r="BQ6" s="3" t="e">
        <f>'計算シート（印刷なし）'!S43</f>
        <v>#NAME?</v>
      </c>
    </row>
    <row r="7" spans="2:69" ht="12" customHeight="1">
      <c r="B7" s="6"/>
      <c r="C7" s="35"/>
      <c r="D7" s="35"/>
      <c r="E7" s="35"/>
      <c r="F7" s="35"/>
      <c r="G7" s="36"/>
      <c r="H7" s="36"/>
      <c r="I7" s="37"/>
      <c r="J7" s="37"/>
      <c r="K7" s="37"/>
      <c r="L7" s="37"/>
      <c r="M7" s="37"/>
      <c r="N7" s="37"/>
      <c r="O7" s="37"/>
      <c r="P7" s="37"/>
      <c r="Q7" s="37"/>
      <c r="R7" s="37"/>
      <c r="S7" s="37"/>
      <c r="T7" s="37"/>
      <c r="U7" s="37"/>
      <c r="V7" s="37"/>
      <c r="W7" s="37"/>
      <c r="X7" s="35"/>
      <c r="Y7" s="35"/>
      <c r="Z7" s="35"/>
      <c r="AA7" s="35"/>
      <c r="AB7" s="35"/>
      <c r="AC7" s="35"/>
      <c r="AS7" s="14"/>
      <c r="AY7" s="56"/>
      <c r="AZ7" s="56" t="e">
        <f>'計算シート（印刷なし）'!C61</f>
        <v>#N/A</v>
      </c>
      <c r="BA7" s="56" t="e">
        <f>'計算シート（印刷なし）'!D61</f>
        <v>#N/A</v>
      </c>
      <c r="BB7" s="56" t="e">
        <f>'計算シート（印刷なし）'!E61</f>
        <v>#N/A</v>
      </c>
      <c r="BC7" s="56" t="e">
        <f>'計算シート（印刷なし）'!F61</f>
        <v>#N/A</v>
      </c>
      <c r="BD7" s="56" t="e">
        <f>'計算シート（印刷なし）'!G61</f>
        <v>#N/A</v>
      </c>
      <c r="BE7" s="56" t="e">
        <f>'計算シート（印刷なし）'!H61</f>
        <v>#N/A</v>
      </c>
      <c r="BF7" s="56" t="e">
        <f>'計算シート（印刷なし）'!I61</f>
        <v>#N/A</v>
      </c>
      <c r="BG7" s="56" t="e">
        <f>'計算シート（印刷なし）'!J61</f>
        <v>#N/A</v>
      </c>
      <c r="BH7" s="56" t="e">
        <f>'計算シート（印刷なし）'!K61</f>
        <v>#N/A</v>
      </c>
      <c r="BI7" s="56" t="e">
        <f>'計算シート（印刷なし）'!L61</f>
        <v>#N/A</v>
      </c>
      <c r="BJ7" s="56" t="e">
        <f>'計算シート（印刷なし）'!M61</f>
        <v>#N/A</v>
      </c>
      <c r="BK7" s="56" t="e">
        <f>'計算シート（印刷なし）'!N61</f>
        <v>#N/A</v>
      </c>
      <c r="BL7" s="56" t="e">
        <f>'計算シート（印刷なし）'!O61</f>
        <v>#N/A</v>
      </c>
      <c r="BM7" s="56" t="e">
        <f>'計算シート（印刷なし）'!P61</f>
        <v>#N/A</v>
      </c>
      <c r="BN7" s="56" t="e">
        <f>'計算シート（印刷なし）'!Q61</f>
        <v>#N/A</v>
      </c>
      <c r="BO7" s="56" t="e">
        <f>'計算シート（印刷なし）'!R61</f>
        <v>#N/A</v>
      </c>
      <c r="BP7" s="3" t="e">
        <f>'計算シート（印刷なし）'!S59</f>
        <v>#N/A</v>
      </c>
      <c r="BQ7" s="3" t="e">
        <f>'計算シート（印刷なし）'!S60</f>
        <v>#N/A</v>
      </c>
    </row>
    <row r="8" spans="2:69" ht="12" customHeight="1">
      <c r="B8" s="6"/>
      <c r="C8" s="38"/>
      <c r="D8" s="38"/>
      <c r="E8" s="38"/>
      <c r="F8" s="38"/>
      <c r="G8" s="39"/>
      <c r="H8" s="39"/>
      <c r="I8" s="40"/>
      <c r="J8" s="40"/>
      <c r="K8" s="40"/>
      <c r="L8" s="40"/>
      <c r="M8" s="40"/>
      <c r="N8" s="40"/>
      <c r="O8" s="40"/>
      <c r="P8" s="40"/>
      <c r="Q8" s="40"/>
      <c r="R8" s="40"/>
      <c r="S8" s="40"/>
      <c r="T8" s="40"/>
      <c r="U8" s="40"/>
      <c r="V8" s="40"/>
      <c r="W8" s="40"/>
      <c r="X8" s="38"/>
      <c r="Y8" s="38"/>
      <c r="Z8" s="38"/>
      <c r="AA8" s="38"/>
      <c r="AB8" s="38"/>
      <c r="AC8" s="38"/>
      <c r="AS8" s="15"/>
      <c r="AT8" s="4"/>
      <c r="AY8" s="62" t="s">
        <v>127</v>
      </c>
      <c r="AZ8" s="56">
        <f>""</f>
      </c>
      <c r="BA8" s="56">
        <f>""</f>
      </c>
      <c r="BB8" s="56">
        <f>""</f>
      </c>
      <c r="BC8" s="56">
        <f>""</f>
      </c>
      <c r="BD8" s="56">
        <f>""</f>
      </c>
      <c r="BE8" s="56">
        <f>""</f>
      </c>
      <c r="BF8" s="56">
        <f>""</f>
      </c>
      <c r="BG8" s="56">
        <f>""</f>
      </c>
      <c r="BH8" s="56">
        <f>""</f>
      </c>
      <c r="BI8" s="56">
        <f>""</f>
      </c>
      <c r="BJ8" s="56">
        <f>""</f>
      </c>
      <c r="BK8" s="56">
        <f>""</f>
      </c>
      <c r="BL8" s="56">
        <f>""</f>
      </c>
      <c r="BM8" s="56">
        <f>""</f>
      </c>
      <c r="BN8" s="56">
        <f>""</f>
      </c>
      <c r="BO8" s="56">
        <f>""</f>
      </c>
      <c r="BP8" s="3">
        <f>'計算シート（印刷なし）'!S68</f>
        <v>0</v>
      </c>
      <c r="BQ8" s="3">
        <v>0</v>
      </c>
    </row>
    <row r="9" spans="2:69" ht="12" customHeight="1">
      <c r="B9" s="6"/>
      <c r="H9" s="4"/>
      <c r="I9" s="4"/>
      <c r="J9" s="4"/>
      <c r="AS9" s="15"/>
      <c r="AT9" s="4"/>
      <c r="AY9" s="56"/>
      <c r="AZ9" s="56" t="e">
        <f>'計算シート（印刷なし）'!C78</f>
        <v>#N/A</v>
      </c>
      <c r="BA9" s="56" t="e">
        <f>'計算シート（印刷なし）'!D78</f>
        <v>#N/A</v>
      </c>
      <c r="BB9" s="56" t="e">
        <f>'計算シート（印刷なし）'!E78</f>
        <v>#N/A</v>
      </c>
      <c r="BC9" s="56" t="e">
        <f>'計算シート（印刷なし）'!F78</f>
        <v>#N/A</v>
      </c>
      <c r="BD9" s="56" t="e">
        <f>'計算シート（印刷なし）'!G78</f>
        <v>#N/A</v>
      </c>
      <c r="BE9" s="56" t="e">
        <f>'計算シート（印刷なし）'!H78</f>
        <v>#N/A</v>
      </c>
      <c r="BF9" s="56" t="e">
        <f>'計算シート（印刷なし）'!I78</f>
        <v>#N/A</v>
      </c>
      <c r="BG9" s="56" t="e">
        <f>'計算シート（印刷なし）'!J78</f>
        <v>#N/A</v>
      </c>
      <c r="BH9" s="56" t="e">
        <f>'計算シート（印刷なし）'!K78</f>
        <v>#N/A</v>
      </c>
      <c r="BI9" s="56" t="e">
        <f>'計算シート（印刷なし）'!L78</f>
        <v>#N/A</v>
      </c>
      <c r="BJ9" s="56" t="e">
        <f>'計算シート（印刷なし）'!M78</f>
        <v>#N/A</v>
      </c>
      <c r="BK9" s="56" t="e">
        <f>'計算シート（印刷なし）'!N78</f>
        <v>#N/A</v>
      </c>
      <c r="BL9" s="56" t="e">
        <f>'計算シート（印刷なし）'!O78</f>
        <v>#N/A</v>
      </c>
      <c r="BM9" s="56" t="e">
        <f>'計算シート（印刷なし）'!P78</f>
        <v>#N/A</v>
      </c>
      <c r="BN9" s="56" t="e">
        <f>'計算シート（印刷なし）'!Q78</f>
        <v>#N/A</v>
      </c>
      <c r="BO9" s="56" t="e">
        <f>'計算シート（印刷なし）'!R78</f>
        <v>#N/A</v>
      </c>
      <c r="BP9" s="3" t="e">
        <f>'計算シート（印刷なし）'!S76</f>
        <v>#N/A</v>
      </c>
      <c r="BQ9" s="3" t="e">
        <f>'計算シート（印刷なし）'!S77</f>
        <v>#N/A</v>
      </c>
    </row>
    <row r="10" spans="2:69" ht="12" customHeight="1">
      <c r="B10" s="6"/>
      <c r="C10" s="220" t="s">
        <v>47</v>
      </c>
      <c r="D10" s="252"/>
      <c r="E10" s="252"/>
      <c r="F10" s="252"/>
      <c r="G10" s="252"/>
      <c r="H10" s="252"/>
      <c r="I10" s="252"/>
      <c r="J10" s="252"/>
      <c r="K10" s="221"/>
      <c r="M10" s="234">
        <f>'入力シート（印刷なし）'!B15</f>
      </c>
      <c r="N10" s="234"/>
      <c r="O10" s="234"/>
      <c r="P10" s="234"/>
      <c r="Q10" s="234"/>
      <c r="R10" s="234"/>
      <c r="S10" s="234"/>
      <c r="T10" s="234"/>
      <c r="AS10" s="14"/>
      <c r="AY10" s="62" t="s">
        <v>161</v>
      </c>
      <c r="AZ10" s="57" t="e">
        <f>'計算シート（印刷なし）'!C101</f>
        <v>#NAME?</v>
      </c>
      <c r="BA10" s="57" t="e">
        <f>'計算シート（印刷なし）'!D101</f>
        <v>#NAME?</v>
      </c>
      <c r="BB10" s="57" t="e">
        <f>'計算シート（印刷なし）'!E101</f>
        <v>#NAME?</v>
      </c>
      <c r="BC10" s="57" t="e">
        <f>'計算シート（印刷なし）'!F101</f>
        <v>#NAME?</v>
      </c>
      <c r="BD10" s="57" t="e">
        <f>'計算シート（印刷なし）'!G101</f>
        <v>#NAME?</v>
      </c>
      <c r="BE10" s="57" t="e">
        <f>'計算シート（印刷なし）'!H101</f>
        <v>#NAME?</v>
      </c>
      <c r="BF10" s="57" t="e">
        <f>'計算シート（印刷なし）'!I101</f>
        <v>#NAME?</v>
      </c>
      <c r="BG10" s="57" t="e">
        <f>'計算シート（印刷なし）'!J101</f>
        <v>#NAME?</v>
      </c>
      <c r="BH10" s="57" t="e">
        <f>'計算シート（印刷なし）'!K101</f>
        <v>#NAME?</v>
      </c>
      <c r="BI10" s="57" t="e">
        <f>'計算シート（印刷なし）'!L101</f>
        <v>#NAME?</v>
      </c>
      <c r="BJ10" s="57" t="e">
        <f>'計算シート（印刷なし）'!M101</f>
        <v>#NAME?</v>
      </c>
      <c r="BK10" s="57" t="e">
        <f>'計算シート（印刷なし）'!N101</f>
        <v>#NAME?</v>
      </c>
      <c r="BL10" s="57" t="e">
        <f>'計算シート（印刷なし）'!O101</f>
        <v>#NAME?</v>
      </c>
      <c r="BM10" s="57" t="e">
        <f>'計算シート（印刷なし）'!P101</f>
        <v>#NAME?</v>
      </c>
      <c r="BN10" s="57" t="e">
        <f>'計算シート（印刷なし）'!Q101</f>
        <v>#NAME?</v>
      </c>
      <c r="BO10" s="57" t="e">
        <f>'計算シート（印刷なし）'!R101</f>
        <v>#NAME?</v>
      </c>
      <c r="BP10" s="3" t="e">
        <f>'計算シート（印刷なし）'!S91</f>
        <v>#NAME?</v>
      </c>
      <c r="BQ10" s="3" t="e">
        <f>'計算シート（印刷なし）'!S92</f>
        <v>#NAME?</v>
      </c>
    </row>
    <row r="11" spans="2:69" ht="12" customHeight="1">
      <c r="B11" s="6"/>
      <c r="C11" s="222"/>
      <c r="D11" s="253"/>
      <c r="E11" s="253"/>
      <c r="F11" s="253"/>
      <c r="G11" s="253"/>
      <c r="H11" s="253"/>
      <c r="I11" s="253"/>
      <c r="J11" s="253"/>
      <c r="K11" s="223"/>
      <c r="M11" s="234"/>
      <c r="N11" s="234"/>
      <c r="O11" s="234"/>
      <c r="P11" s="234"/>
      <c r="Q11" s="234"/>
      <c r="R11" s="234"/>
      <c r="S11" s="234"/>
      <c r="T11" s="234"/>
      <c r="AS11" s="14"/>
      <c r="AY11" s="56"/>
      <c r="AZ11" s="57" t="e">
        <f>'計算シート（印刷なし）'!C136</f>
        <v>#N/A</v>
      </c>
      <c r="BA11" s="57" t="e">
        <f>'計算シート（印刷なし）'!D136</f>
        <v>#N/A</v>
      </c>
      <c r="BB11" s="57" t="e">
        <f>'計算シート（印刷なし）'!E136</f>
        <v>#N/A</v>
      </c>
      <c r="BC11" s="57" t="e">
        <f>'計算シート（印刷なし）'!F136</f>
        <v>#N/A</v>
      </c>
      <c r="BD11" s="57" t="e">
        <f>'計算シート（印刷なし）'!G136</f>
        <v>#N/A</v>
      </c>
      <c r="BE11" s="57" t="e">
        <f>'計算シート（印刷なし）'!H136</f>
        <v>#N/A</v>
      </c>
      <c r="BF11" s="57" t="e">
        <f>'計算シート（印刷なし）'!I136</f>
        <v>#N/A</v>
      </c>
      <c r="BG11" s="57" t="e">
        <f>'計算シート（印刷なし）'!J136</f>
        <v>#N/A</v>
      </c>
      <c r="BH11" s="57" t="e">
        <f>'計算シート（印刷なし）'!K136</f>
        <v>#N/A</v>
      </c>
      <c r="BI11" s="57" t="e">
        <f>'計算シート（印刷なし）'!L136</f>
        <v>#N/A</v>
      </c>
      <c r="BJ11" s="57" t="e">
        <f>'計算シート（印刷なし）'!M136</f>
        <v>#N/A</v>
      </c>
      <c r="BK11" s="57" t="e">
        <f>'計算シート（印刷なし）'!N136</f>
        <v>#N/A</v>
      </c>
      <c r="BL11" s="57" t="e">
        <f>'計算シート（印刷なし）'!O136</f>
        <v>#N/A</v>
      </c>
      <c r="BM11" s="57" t="e">
        <f>'計算シート（印刷なし）'!P136</f>
        <v>#N/A</v>
      </c>
      <c r="BN11" s="57" t="e">
        <f>'計算シート（印刷なし）'!Q136</f>
        <v>#N/A</v>
      </c>
      <c r="BO11" s="57" t="e">
        <f>'計算シート（印刷なし）'!R136</f>
        <v>#N/A</v>
      </c>
      <c r="BP11" s="3" t="e">
        <f>'計算シート（印刷なし）'!S132</f>
        <v>#N/A</v>
      </c>
      <c r="BQ11" s="3" t="e">
        <f>'計算シート（印刷なし）'!S133</f>
        <v>#N/A</v>
      </c>
    </row>
    <row r="12" spans="2:67" ht="12" customHeight="1">
      <c r="B12" s="6"/>
      <c r="AS12" s="14"/>
      <c r="AY12" s="62" t="s">
        <v>162</v>
      </c>
      <c r="AZ12" s="57"/>
      <c r="BA12" s="57"/>
      <c r="BB12" s="57"/>
      <c r="BC12" s="57"/>
      <c r="BD12" s="57"/>
      <c r="BE12" s="57"/>
      <c r="BF12" s="57"/>
      <c r="BG12" s="57"/>
      <c r="BH12" s="57"/>
      <c r="BI12" s="57"/>
      <c r="BJ12" s="57"/>
      <c r="BK12" s="57"/>
      <c r="BL12" s="57"/>
      <c r="BM12" s="57"/>
      <c r="BN12" s="57"/>
      <c r="BO12" s="57"/>
    </row>
    <row r="13" spans="2:67" ht="12" customHeight="1">
      <c r="B13" s="6"/>
      <c r="C13" s="241" t="s">
        <v>48</v>
      </c>
      <c r="D13" s="241"/>
      <c r="E13" s="242" t="s">
        <v>49</v>
      </c>
      <c r="F13" s="243"/>
      <c r="G13" s="246" t="s">
        <v>50</v>
      </c>
      <c r="H13" s="246"/>
      <c r="I13" s="246"/>
      <c r="J13" s="246" t="s">
        <v>51</v>
      </c>
      <c r="K13" s="246"/>
      <c r="L13" s="246"/>
      <c r="M13" s="241" t="s">
        <v>52</v>
      </c>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15"/>
      <c r="AT13" s="4"/>
      <c r="AU13" s="4"/>
      <c r="AY13" s="56"/>
      <c r="AZ13" s="57"/>
      <c r="BA13" s="57"/>
      <c r="BB13" s="57"/>
      <c r="BC13" s="57"/>
      <c r="BD13" s="57"/>
      <c r="BE13" s="57"/>
      <c r="BF13" s="57"/>
      <c r="BG13" s="57"/>
      <c r="BH13" s="57"/>
      <c r="BI13" s="57"/>
      <c r="BJ13" s="57"/>
      <c r="BK13" s="57"/>
      <c r="BL13" s="57"/>
      <c r="BM13" s="57"/>
      <c r="BN13" s="57"/>
      <c r="BO13" s="57"/>
    </row>
    <row r="14" spans="2:47" ht="12" customHeight="1">
      <c r="B14" s="6"/>
      <c r="C14" s="241"/>
      <c r="D14" s="241"/>
      <c r="E14" s="244"/>
      <c r="F14" s="245"/>
      <c r="G14" s="246"/>
      <c r="H14" s="246"/>
      <c r="I14" s="246"/>
      <c r="J14" s="246"/>
      <c r="K14" s="246"/>
      <c r="L14" s="246"/>
      <c r="M14" s="247">
        <v>0</v>
      </c>
      <c r="N14" s="247"/>
      <c r="O14" s="247">
        <v>1</v>
      </c>
      <c r="P14" s="247"/>
      <c r="Q14" s="247">
        <v>2</v>
      </c>
      <c r="R14" s="247"/>
      <c r="S14" s="247">
        <v>3</v>
      </c>
      <c r="T14" s="247"/>
      <c r="U14" s="247">
        <v>4</v>
      </c>
      <c r="V14" s="247"/>
      <c r="W14" s="247">
        <v>5</v>
      </c>
      <c r="X14" s="247"/>
      <c r="Y14" s="247">
        <v>6</v>
      </c>
      <c r="Z14" s="247"/>
      <c r="AA14" s="247">
        <v>7</v>
      </c>
      <c r="AB14" s="247"/>
      <c r="AC14" s="247">
        <v>8</v>
      </c>
      <c r="AD14" s="247"/>
      <c r="AE14" s="247">
        <v>9</v>
      </c>
      <c r="AF14" s="247"/>
      <c r="AG14" s="247">
        <v>10</v>
      </c>
      <c r="AH14" s="247"/>
      <c r="AI14" s="247">
        <v>11</v>
      </c>
      <c r="AJ14" s="247"/>
      <c r="AK14" s="247">
        <v>12</v>
      </c>
      <c r="AL14" s="247"/>
      <c r="AM14" s="247">
        <v>13</v>
      </c>
      <c r="AN14" s="247"/>
      <c r="AO14" s="247">
        <v>14</v>
      </c>
      <c r="AP14" s="247"/>
      <c r="AQ14" s="247">
        <v>15</v>
      </c>
      <c r="AR14" s="247"/>
      <c r="AS14" s="15"/>
      <c r="AT14" s="4"/>
      <c r="AU14" s="4"/>
    </row>
    <row r="15" spans="2:69" ht="12" customHeight="1">
      <c r="B15" s="6"/>
      <c r="C15" s="241"/>
      <c r="D15" s="241"/>
      <c r="E15" s="240" t="s">
        <v>53</v>
      </c>
      <c r="F15" s="241"/>
      <c r="G15" s="240" t="s">
        <v>54</v>
      </c>
      <c r="H15" s="241"/>
      <c r="I15" s="241"/>
      <c r="J15" s="240" t="s">
        <v>55</v>
      </c>
      <c r="K15" s="241"/>
      <c r="L15" s="241"/>
      <c r="M15" s="241" t="s">
        <v>56</v>
      </c>
      <c r="N15" s="241"/>
      <c r="O15" s="241" t="s">
        <v>56</v>
      </c>
      <c r="P15" s="241"/>
      <c r="Q15" s="241" t="s">
        <v>56</v>
      </c>
      <c r="R15" s="241"/>
      <c r="S15" s="241" t="s">
        <v>56</v>
      </c>
      <c r="T15" s="241"/>
      <c r="U15" s="241" t="s">
        <v>56</v>
      </c>
      <c r="V15" s="241"/>
      <c r="W15" s="241" t="s">
        <v>56</v>
      </c>
      <c r="X15" s="241"/>
      <c r="Y15" s="241" t="s">
        <v>56</v>
      </c>
      <c r="Z15" s="241"/>
      <c r="AA15" s="241" t="s">
        <v>56</v>
      </c>
      <c r="AB15" s="241"/>
      <c r="AC15" s="241" t="s">
        <v>56</v>
      </c>
      <c r="AD15" s="241"/>
      <c r="AE15" s="241" t="s">
        <v>56</v>
      </c>
      <c r="AF15" s="241"/>
      <c r="AG15" s="241" t="s">
        <v>56</v>
      </c>
      <c r="AH15" s="241"/>
      <c r="AI15" s="241" t="s">
        <v>56</v>
      </c>
      <c r="AJ15" s="241"/>
      <c r="AK15" s="241" t="s">
        <v>56</v>
      </c>
      <c r="AL15" s="241"/>
      <c r="AM15" s="241" t="s">
        <v>56</v>
      </c>
      <c r="AN15" s="241"/>
      <c r="AO15" s="241" t="s">
        <v>56</v>
      </c>
      <c r="AP15" s="241"/>
      <c r="AQ15" s="241" t="s">
        <v>56</v>
      </c>
      <c r="AR15" s="241"/>
      <c r="AS15" s="15"/>
      <c r="AT15" s="4"/>
      <c r="AU15" s="4"/>
      <c r="AY15" s="58" t="e">
        <f>VLOOKUP(AY16,'入力シート（印刷なし）'!E10:F14,2,FALSE)</f>
        <v>#N/A</v>
      </c>
      <c r="AZ15" s="59" t="e">
        <f aca="true" t="shared" si="0" ref="AZ15:BQ15">IF($AY$15=1,AZ4,IF($AY$15=2,AZ6,IF($AY$15=3,AZ8,IF($AY$15=4,AZ10,"-"))))</f>
        <v>#N/A</v>
      </c>
      <c r="BA15" s="59" t="e">
        <f t="shared" si="0"/>
        <v>#N/A</v>
      </c>
      <c r="BB15" s="59" t="e">
        <f t="shared" si="0"/>
        <v>#N/A</v>
      </c>
      <c r="BC15" s="59" t="e">
        <f t="shared" si="0"/>
        <v>#N/A</v>
      </c>
      <c r="BD15" s="59" t="e">
        <f t="shared" si="0"/>
        <v>#N/A</v>
      </c>
      <c r="BE15" s="59" t="e">
        <f t="shared" si="0"/>
        <v>#N/A</v>
      </c>
      <c r="BF15" s="59" t="e">
        <f t="shared" si="0"/>
        <v>#N/A</v>
      </c>
      <c r="BG15" s="59" t="e">
        <f t="shared" si="0"/>
        <v>#N/A</v>
      </c>
      <c r="BH15" s="59" t="e">
        <f t="shared" si="0"/>
        <v>#N/A</v>
      </c>
      <c r="BI15" s="59" t="e">
        <f t="shared" si="0"/>
        <v>#N/A</v>
      </c>
      <c r="BJ15" s="59" t="e">
        <f t="shared" si="0"/>
        <v>#N/A</v>
      </c>
      <c r="BK15" s="59" t="e">
        <f t="shared" si="0"/>
        <v>#N/A</v>
      </c>
      <c r="BL15" s="59" t="e">
        <f t="shared" si="0"/>
        <v>#N/A</v>
      </c>
      <c r="BM15" s="59" t="e">
        <f t="shared" si="0"/>
        <v>#N/A</v>
      </c>
      <c r="BN15" s="59" t="e">
        <f t="shared" si="0"/>
        <v>#N/A</v>
      </c>
      <c r="BO15" s="59" t="e">
        <f t="shared" si="0"/>
        <v>#N/A</v>
      </c>
      <c r="BP15" s="59" t="e">
        <f t="shared" si="0"/>
        <v>#N/A</v>
      </c>
      <c r="BQ15" s="59" t="e">
        <f t="shared" si="0"/>
        <v>#N/A</v>
      </c>
    </row>
    <row r="16" spans="2:69" ht="12" customHeight="1">
      <c r="B16" s="6"/>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15"/>
      <c r="AT16" s="4"/>
      <c r="AU16" s="4"/>
      <c r="AY16" s="58">
        <v>1</v>
      </c>
      <c r="AZ16" s="59" t="e">
        <f>IF($AY$15=1,AZ5,IF($AY$15=2,AZ7,IF($AY$15=3,AZ9,IF($AY$15=4,AZ11,"-"))))</f>
        <v>#N/A</v>
      </c>
      <c r="BA16" s="59" t="e">
        <f aca="true" t="shared" si="1" ref="BA16:BQ16">IF($AY$15=1,BA5,IF($AY$15=2,BA7,IF($AY$15=3,BA9,IF($AY$15=4,BA11,"-"))))</f>
        <v>#N/A</v>
      </c>
      <c r="BB16" s="59" t="e">
        <f t="shared" si="1"/>
        <v>#N/A</v>
      </c>
      <c r="BC16" s="59" t="e">
        <f t="shared" si="1"/>
        <v>#N/A</v>
      </c>
      <c r="BD16" s="59" t="e">
        <f t="shared" si="1"/>
        <v>#N/A</v>
      </c>
      <c r="BE16" s="59" t="e">
        <f t="shared" si="1"/>
        <v>#N/A</v>
      </c>
      <c r="BF16" s="59" t="e">
        <f t="shared" si="1"/>
        <v>#N/A</v>
      </c>
      <c r="BG16" s="59" t="e">
        <f t="shared" si="1"/>
        <v>#N/A</v>
      </c>
      <c r="BH16" s="59" t="e">
        <f t="shared" si="1"/>
        <v>#N/A</v>
      </c>
      <c r="BI16" s="59" t="e">
        <f t="shared" si="1"/>
        <v>#N/A</v>
      </c>
      <c r="BJ16" s="59" t="e">
        <f t="shared" si="1"/>
        <v>#N/A</v>
      </c>
      <c r="BK16" s="59" t="e">
        <f t="shared" si="1"/>
        <v>#N/A</v>
      </c>
      <c r="BL16" s="59" t="e">
        <f t="shared" si="1"/>
        <v>#N/A</v>
      </c>
      <c r="BM16" s="59" t="e">
        <f t="shared" si="1"/>
        <v>#N/A</v>
      </c>
      <c r="BN16" s="59" t="e">
        <f t="shared" si="1"/>
        <v>#N/A</v>
      </c>
      <c r="BO16" s="59" t="e">
        <f t="shared" si="1"/>
        <v>#N/A</v>
      </c>
      <c r="BP16" s="59" t="e">
        <f t="shared" si="1"/>
        <v>#N/A</v>
      </c>
      <c r="BQ16" s="59" t="e">
        <f t="shared" si="1"/>
        <v>#N/A</v>
      </c>
    </row>
    <row r="17" spans="2:47" ht="12" customHeight="1">
      <c r="B17" s="6"/>
      <c r="C17" s="241"/>
      <c r="D17" s="241"/>
      <c r="E17" s="240" t="s">
        <v>57</v>
      </c>
      <c r="F17" s="241"/>
      <c r="G17" s="240" t="s">
        <v>58</v>
      </c>
      <c r="H17" s="241"/>
      <c r="I17" s="241"/>
      <c r="J17" s="254" t="s">
        <v>59</v>
      </c>
      <c r="K17" s="255"/>
      <c r="L17" s="256"/>
      <c r="M17" s="246" t="s">
        <v>60</v>
      </c>
      <c r="N17" s="246"/>
      <c r="O17" s="246" t="s">
        <v>60</v>
      </c>
      <c r="P17" s="246"/>
      <c r="Q17" s="246" t="s">
        <v>60</v>
      </c>
      <c r="R17" s="246"/>
      <c r="S17" s="246" t="s">
        <v>60</v>
      </c>
      <c r="T17" s="246"/>
      <c r="U17" s="246" t="s">
        <v>60</v>
      </c>
      <c r="V17" s="246"/>
      <c r="W17" s="246" t="s">
        <v>60</v>
      </c>
      <c r="X17" s="246"/>
      <c r="Y17" s="246" t="s">
        <v>60</v>
      </c>
      <c r="Z17" s="246"/>
      <c r="AA17" s="246" t="s">
        <v>60</v>
      </c>
      <c r="AB17" s="246"/>
      <c r="AC17" s="246" t="s">
        <v>60</v>
      </c>
      <c r="AD17" s="246"/>
      <c r="AE17" s="246" t="s">
        <v>60</v>
      </c>
      <c r="AF17" s="246"/>
      <c r="AG17" s="246" t="s">
        <v>60</v>
      </c>
      <c r="AH17" s="246"/>
      <c r="AI17" s="246" t="s">
        <v>60</v>
      </c>
      <c r="AJ17" s="246"/>
      <c r="AK17" s="246" t="s">
        <v>60</v>
      </c>
      <c r="AL17" s="246"/>
      <c r="AM17" s="246" t="s">
        <v>60</v>
      </c>
      <c r="AN17" s="246"/>
      <c r="AO17" s="246" t="s">
        <v>60</v>
      </c>
      <c r="AP17" s="246"/>
      <c r="AQ17" s="246" t="s">
        <v>60</v>
      </c>
      <c r="AR17" s="246"/>
      <c r="AS17" s="15"/>
      <c r="AT17" s="4"/>
      <c r="AU17" s="4"/>
    </row>
    <row r="18" spans="2:47" ht="12" customHeight="1">
      <c r="B18" s="6"/>
      <c r="C18" s="241"/>
      <c r="D18" s="241"/>
      <c r="E18" s="241"/>
      <c r="F18" s="241"/>
      <c r="G18" s="241"/>
      <c r="H18" s="241"/>
      <c r="I18" s="241"/>
      <c r="J18" s="257"/>
      <c r="K18" s="258"/>
      <c r="L18" s="259"/>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15"/>
      <c r="AT18" s="4"/>
      <c r="AU18" s="4"/>
    </row>
    <row r="19" spans="2:47" ht="12" customHeight="1">
      <c r="B19" s="6"/>
      <c r="C19" s="207" t="str">
        <f>E5</f>
        <v>m</v>
      </c>
      <c r="D19" s="207"/>
      <c r="E19" s="260">
        <f>G5</f>
        <v>0</v>
      </c>
      <c r="F19" s="261"/>
      <c r="G19" s="262">
        <f>MIN(50,2*E19)</f>
        <v>0</v>
      </c>
      <c r="H19" s="263"/>
      <c r="I19" s="264"/>
      <c r="J19" s="262" t="e">
        <f>BQ15</f>
        <v>#N/A</v>
      </c>
      <c r="K19" s="263"/>
      <c r="L19" s="264"/>
      <c r="M19" s="265" t="e">
        <f>AZ15</f>
        <v>#N/A</v>
      </c>
      <c r="N19" s="266"/>
      <c r="O19" s="265" t="e">
        <f>BA15</f>
        <v>#N/A</v>
      </c>
      <c r="P19" s="266"/>
      <c r="Q19" s="265" t="e">
        <f>BB15</f>
        <v>#N/A</v>
      </c>
      <c r="R19" s="266"/>
      <c r="S19" s="265" t="e">
        <f>BC15</f>
        <v>#N/A</v>
      </c>
      <c r="T19" s="266"/>
      <c r="U19" s="265" t="e">
        <f>BD15</f>
        <v>#N/A</v>
      </c>
      <c r="V19" s="266"/>
      <c r="W19" s="265" t="e">
        <f>BE15</f>
        <v>#N/A</v>
      </c>
      <c r="X19" s="266"/>
      <c r="Y19" s="265" t="e">
        <f>BF15</f>
        <v>#N/A</v>
      </c>
      <c r="Z19" s="266"/>
      <c r="AA19" s="265" t="e">
        <f>BG15</f>
        <v>#N/A</v>
      </c>
      <c r="AB19" s="266"/>
      <c r="AC19" s="265" t="e">
        <f>BH15</f>
        <v>#N/A</v>
      </c>
      <c r="AD19" s="266"/>
      <c r="AE19" s="265" t="e">
        <f>BI15</f>
        <v>#N/A</v>
      </c>
      <c r="AF19" s="266"/>
      <c r="AG19" s="265" t="e">
        <f>BJ15</f>
        <v>#N/A</v>
      </c>
      <c r="AH19" s="266"/>
      <c r="AI19" s="265" t="e">
        <f>BK15</f>
        <v>#N/A</v>
      </c>
      <c r="AJ19" s="266"/>
      <c r="AK19" s="265" t="e">
        <f>BL15</f>
        <v>#N/A</v>
      </c>
      <c r="AL19" s="266"/>
      <c r="AM19" s="265" t="e">
        <f>BM15</f>
        <v>#N/A</v>
      </c>
      <c r="AN19" s="266"/>
      <c r="AO19" s="265" t="e">
        <f>BN15</f>
        <v>#N/A</v>
      </c>
      <c r="AP19" s="266"/>
      <c r="AQ19" s="265" t="e">
        <f>BO15</f>
        <v>#N/A</v>
      </c>
      <c r="AR19" s="266"/>
      <c r="AS19" s="16"/>
      <c r="AT19" s="7"/>
      <c r="AU19" s="7"/>
    </row>
    <row r="20" spans="2:47" ht="12" customHeight="1">
      <c r="B20" s="6"/>
      <c r="C20" s="207"/>
      <c r="D20" s="207"/>
      <c r="E20" s="260">
        <f>I5</f>
        <v>0</v>
      </c>
      <c r="F20" s="261"/>
      <c r="G20" s="262" t="e">
        <f>MAX(BP15,BP16)</f>
        <v>#N/A</v>
      </c>
      <c r="H20" s="263"/>
      <c r="I20" s="264"/>
      <c r="J20" s="262"/>
      <c r="K20" s="263"/>
      <c r="L20" s="264"/>
      <c r="M20" s="205"/>
      <c r="N20" s="206"/>
      <c r="O20" s="205"/>
      <c r="P20" s="206"/>
      <c r="Q20" s="205"/>
      <c r="R20" s="206"/>
      <c r="S20" s="205"/>
      <c r="T20" s="206"/>
      <c r="U20" s="205"/>
      <c r="V20" s="206"/>
      <c r="W20" s="205"/>
      <c r="X20" s="206"/>
      <c r="Y20" s="205"/>
      <c r="Z20" s="206"/>
      <c r="AA20" s="205"/>
      <c r="AB20" s="206"/>
      <c r="AC20" s="205"/>
      <c r="AD20" s="206"/>
      <c r="AE20" s="205"/>
      <c r="AF20" s="206"/>
      <c r="AG20" s="205"/>
      <c r="AH20" s="206"/>
      <c r="AI20" s="205"/>
      <c r="AJ20" s="206"/>
      <c r="AK20" s="205"/>
      <c r="AL20" s="206"/>
      <c r="AM20" s="205"/>
      <c r="AN20" s="206"/>
      <c r="AO20" s="205"/>
      <c r="AP20" s="206"/>
      <c r="AQ20" s="205"/>
      <c r="AR20" s="206"/>
      <c r="AS20" s="16"/>
      <c r="AT20" s="7"/>
      <c r="AU20" s="7"/>
    </row>
    <row r="21" spans="2:47" ht="12" customHeight="1">
      <c r="B21" s="6"/>
      <c r="C21" s="207" t="str">
        <f>E6</f>
        <v>a</v>
      </c>
      <c r="D21" s="207"/>
      <c r="E21" s="260">
        <f>G6</f>
        <v>0</v>
      </c>
      <c r="F21" s="261"/>
      <c r="G21" s="267"/>
      <c r="H21" s="268"/>
      <c r="I21" s="269"/>
      <c r="J21" s="262"/>
      <c r="K21" s="263"/>
      <c r="L21" s="264"/>
      <c r="M21" s="205"/>
      <c r="N21" s="206"/>
      <c r="O21" s="205"/>
      <c r="P21" s="206"/>
      <c r="Q21" s="205"/>
      <c r="R21" s="206"/>
      <c r="S21" s="205"/>
      <c r="T21" s="206"/>
      <c r="U21" s="205"/>
      <c r="V21" s="206"/>
      <c r="W21" s="205"/>
      <c r="X21" s="206"/>
      <c r="Y21" s="205"/>
      <c r="Z21" s="206"/>
      <c r="AA21" s="205"/>
      <c r="AB21" s="206"/>
      <c r="AC21" s="205"/>
      <c r="AD21" s="206"/>
      <c r="AE21" s="205"/>
      <c r="AF21" s="206"/>
      <c r="AG21" s="205"/>
      <c r="AH21" s="206"/>
      <c r="AI21" s="205"/>
      <c r="AJ21" s="206"/>
      <c r="AK21" s="205"/>
      <c r="AL21" s="206"/>
      <c r="AM21" s="205"/>
      <c r="AN21" s="206"/>
      <c r="AO21" s="205"/>
      <c r="AP21" s="206"/>
      <c r="AQ21" s="205"/>
      <c r="AR21" s="206"/>
      <c r="AS21" s="16"/>
      <c r="AT21" s="7"/>
      <c r="AU21" s="7"/>
    </row>
    <row r="22" spans="2:47" ht="12" customHeight="1">
      <c r="B22" s="6"/>
      <c r="C22" s="207"/>
      <c r="D22" s="207"/>
      <c r="E22" s="260">
        <f>L6</f>
        <v>0</v>
      </c>
      <c r="F22" s="261"/>
      <c r="G22" s="267"/>
      <c r="H22" s="268"/>
      <c r="I22" s="269"/>
      <c r="J22" s="262" t="e">
        <f>BQ16</f>
        <v>#N/A</v>
      </c>
      <c r="K22" s="263"/>
      <c r="L22" s="264"/>
      <c r="M22" s="265" t="e">
        <f>AZ16</f>
        <v>#N/A</v>
      </c>
      <c r="N22" s="266"/>
      <c r="O22" s="265" t="e">
        <f>BA16</f>
        <v>#N/A</v>
      </c>
      <c r="P22" s="266"/>
      <c r="Q22" s="265" t="e">
        <f>BB16</f>
        <v>#N/A</v>
      </c>
      <c r="R22" s="266"/>
      <c r="S22" s="265" t="e">
        <f>BC16</f>
        <v>#N/A</v>
      </c>
      <c r="T22" s="266"/>
      <c r="U22" s="265" t="e">
        <f>BD16</f>
        <v>#N/A</v>
      </c>
      <c r="V22" s="266"/>
      <c r="W22" s="265" t="e">
        <f>BE16</f>
        <v>#N/A</v>
      </c>
      <c r="X22" s="266"/>
      <c r="Y22" s="265" t="e">
        <f>BF16</f>
        <v>#N/A</v>
      </c>
      <c r="Z22" s="266"/>
      <c r="AA22" s="265" t="e">
        <f>BG16</f>
        <v>#N/A</v>
      </c>
      <c r="AB22" s="266"/>
      <c r="AC22" s="265" t="e">
        <f>BH16</f>
        <v>#N/A</v>
      </c>
      <c r="AD22" s="266"/>
      <c r="AE22" s="265" t="e">
        <f>BI16</f>
        <v>#N/A</v>
      </c>
      <c r="AF22" s="266"/>
      <c r="AG22" s="265" t="e">
        <f>BJ16</f>
        <v>#N/A</v>
      </c>
      <c r="AH22" s="266"/>
      <c r="AI22" s="265" t="e">
        <f>BK16</f>
        <v>#N/A</v>
      </c>
      <c r="AJ22" s="266"/>
      <c r="AK22" s="265" t="e">
        <f>BL16</f>
        <v>#N/A</v>
      </c>
      <c r="AL22" s="266"/>
      <c r="AM22" s="265" t="e">
        <f>BM16</f>
        <v>#N/A</v>
      </c>
      <c r="AN22" s="266"/>
      <c r="AO22" s="265" t="e">
        <f>BN16</f>
        <v>#N/A</v>
      </c>
      <c r="AP22" s="266"/>
      <c r="AQ22" s="265" t="e">
        <f>BO16</f>
        <v>#N/A</v>
      </c>
      <c r="AR22" s="266"/>
      <c r="AS22" s="16"/>
      <c r="AT22" s="7"/>
      <c r="AU22" s="7"/>
    </row>
    <row r="23" spans="2:47" ht="12" customHeight="1">
      <c r="B23" s="6"/>
      <c r="C23" s="101"/>
      <c r="D23" s="101"/>
      <c r="E23" s="106" t="s">
        <v>177</v>
      </c>
      <c r="F23" s="102"/>
      <c r="G23" s="103"/>
      <c r="H23" s="103"/>
      <c r="I23" s="103"/>
      <c r="J23" s="104"/>
      <c r="K23" s="104"/>
      <c r="L23" s="104"/>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6"/>
      <c r="AT23" s="7"/>
      <c r="AU23" s="7"/>
    </row>
    <row r="24" spans="2:47" ht="12" customHeight="1">
      <c r="B24" s="6"/>
      <c r="C24" s="101"/>
      <c r="D24" s="101"/>
      <c r="E24" s="102"/>
      <c r="F24" s="106"/>
      <c r="G24" s="103"/>
      <c r="H24" s="103"/>
      <c r="I24" s="103"/>
      <c r="J24" s="104"/>
      <c r="K24" s="104"/>
      <c r="L24" s="104"/>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6"/>
      <c r="AT24" s="7"/>
      <c r="AU24" s="7"/>
    </row>
    <row r="25" spans="2:45" ht="13.5" thickBot="1">
      <c r="B25" s="17"/>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18"/>
    </row>
    <row r="26" ht="19.5" customHeight="1">
      <c r="C26" s="19" t="s">
        <v>169</v>
      </c>
    </row>
    <row r="27" spans="3:44" ht="12" customHeight="1">
      <c r="C27" s="213" t="s">
        <v>179</v>
      </c>
      <c r="D27" s="213"/>
      <c r="E27" s="208" t="s">
        <v>170</v>
      </c>
      <c r="F27" s="209"/>
      <c r="G27" s="209"/>
      <c r="H27" s="209"/>
      <c r="I27" s="209"/>
      <c r="J27" s="209"/>
      <c r="K27" s="209"/>
      <c r="L27" s="210"/>
      <c r="M27" s="205" t="str">
        <f>'計算シート（印刷なし）'!C96</f>
        <v>通常</v>
      </c>
      <c r="N27" s="206"/>
      <c r="O27" s="205" t="str">
        <f>'計算シート（印刷なし）'!D96</f>
        <v>通常</v>
      </c>
      <c r="P27" s="206"/>
      <c r="Q27" s="205" t="str">
        <f>'計算シート（印刷なし）'!E96</f>
        <v>通常</v>
      </c>
      <c r="R27" s="206"/>
      <c r="S27" s="205" t="str">
        <f>'計算シート（印刷なし）'!F96</f>
        <v>通常</v>
      </c>
      <c r="T27" s="206"/>
      <c r="U27" s="205" t="str">
        <f>'計算シート（印刷なし）'!G96</f>
        <v>通常</v>
      </c>
      <c r="V27" s="206"/>
      <c r="W27" s="205" t="str">
        <f>'計算シート（印刷なし）'!H96</f>
        <v>通常</v>
      </c>
      <c r="X27" s="206"/>
      <c r="Y27" s="205" t="str">
        <f>'計算シート（印刷なし）'!I96</f>
        <v>通常</v>
      </c>
      <c r="Z27" s="206"/>
      <c r="AA27" s="205" t="str">
        <f>'計算シート（印刷なし）'!J96</f>
        <v>通常</v>
      </c>
      <c r="AB27" s="206"/>
      <c r="AC27" s="205" t="str">
        <f>'計算シート（印刷なし）'!K96</f>
        <v>通常</v>
      </c>
      <c r="AD27" s="206"/>
      <c r="AE27" s="205" t="str">
        <f>'計算シート（印刷なし）'!L96</f>
        <v>通常</v>
      </c>
      <c r="AF27" s="206"/>
      <c r="AG27" s="205" t="str">
        <f>'計算シート（印刷なし）'!M96</f>
        <v>通常</v>
      </c>
      <c r="AH27" s="206"/>
      <c r="AI27" s="205" t="str">
        <f>'計算シート（印刷なし）'!N96</f>
        <v>通常</v>
      </c>
      <c r="AJ27" s="206"/>
      <c r="AK27" s="205" t="str">
        <f>'計算シート（印刷なし）'!O96</f>
        <v>通常</v>
      </c>
      <c r="AL27" s="206"/>
      <c r="AM27" s="205" t="str">
        <f>'計算シート（印刷なし）'!P96</f>
        <v>通常</v>
      </c>
      <c r="AN27" s="206"/>
      <c r="AO27" s="205" t="str">
        <f>'計算シート（印刷なし）'!Q96</f>
        <v>通常</v>
      </c>
      <c r="AP27" s="206"/>
      <c r="AQ27" s="205" t="str">
        <f>'計算シート（印刷なし）'!R96</f>
        <v>通常</v>
      </c>
      <c r="AR27" s="206"/>
    </row>
    <row r="28" spans="3:44" ht="12" customHeight="1">
      <c r="C28" s="213"/>
      <c r="D28" s="213"/>
      <c r="E28" s="208" t="s">
        <v>176</v>
      </c>
      <c r="F28" s="209"/>
      <c r="G28" s="209"/>
      <c r="H28" s="209"/>
      <c r="I28" s="209"/>
      <c r="J28" s="209"/>
      <c r="K28" s="209"/>
      <c r="L28" s="210"/>
      <c r="M28" s="205" t="e">
        <f>'計算シート（印刷なし）'!C87</f>
        <v>#N/A</v>
      </c>
      <c r="N28" s="206"/>
      <c r="O28" s="205" t="e">
        <f>'計算シート（印刷なし）'!D87</f>
        <v>#N/A</v>
      </c>
      <c r="P28" s="206"/>
      <c r="Q28" s="205" t="e">
        <f>'計算シート（印刷なし）'!E87</f>
        <v>#N/A</v>
      </c>
      <c r="R28" s="206"/>
      <c r="S28" s="205" t="e">
        <f>'計算シート（印刷なし）'!F87</f>
        <v>#N/A</v>
      </c>
      <c r="T28" s="206"/>
      <c r="U28" s="205" t="e">
        <f>'計算シート（印刷なし）'!G87</f>
        <v>#N/A</v>
      </c>
      <c r="V28" s="206"/>
      <c r="W28" s="205" t="e">
        <f>'計算シート（印刷なし）'!H87</f>
        <v>#N/A</v>
      </c>
      <c r="X28" s="206"/>
      <c r="Y28" s="205" t="e">
        <f>'計算シート（印刷なし）'!I87</f>
        <v>#N/A</v>
      </c>
      <c r="Z28" s="206"/>
      <c r="AA28" s="205" t="e">
        <f>'計算シート（印刷なし）'!J87</f>
        <v>#N/A</v>
      </c>
      <c r="AB28" s="206"/>
      <c r="AC28" s="205" t="e">
        <f>'計算シート（印刷なし）'!K87</f>
        <v>#N/A</v>
      </c>
      <c r="AD28" s="206"/>
      <c r="AE28" s="205" t="e">
        <f>'計算シート（印刷なし）'!L87</f>
        <v>#N/A</v>
      </c>
      <c r="AF28" s="206"/>
      <c r="AG28" s="205" t="e">
        <f>'計算シート（印刷なし）'!M87</f>
        <v>#N/A</v>
      </c>
      <c r="AH28" s="206"/>
      <c r="AI28" s="205" t="e">
        <f>'計算シート（印刷なし）'!N87</f>
        <v>#N/A</v>
      </c>
      <c r="AJ28" s="206"/>
      <c r="AK28" s="205" t="e">
        <f>'計算シート（印刷なし）'!O87</f>
        <v>#N/A</v>
      </c>
      <c r="AL28" s="206"/>
      <c r="AM28" s="205" t="e">
        <f>'計算シート（印刷なし）'!P87</f>
        <v>#N/A</v>
      </c>
      <c r="AN28" s="206"/>
      <c r="AO28" s="205" t="e">
        <f>'計算シート（印刷なし）'!Q87</f>
        <v>#N/A</v>
      </c>
      <c r="AP28" s="206"/>
      <c r="AQ28" s="205" t="e">
        <f>'計算シート（印刷なし）'!R87</f>
        <v>#N/A</v>
      </c>
      <c r="AR28" s="206"/>
    </row>
    <row r="29" spans="3:44" ht="12" customHeight="1">
      <c r="C29" s="213"/>
      <c r="D29" s="213"/>
      <c r="E29" s="208" t="s">
        <v>178</v>
      </c>
      <c r="F29" s="209"/>
      <c r="G29" s="209"/>
      <c r="H29" s="209"/>
      <c r="I29" s="209"/>
      <c r="J29" s="209"/>
      <c r="K29" s="209"/>
      <c r="L29" s="210"/>
      <c r="M29" s="205" t="str">
        <f>'計算シート（印刷なし）'!C100</f>
        <v>通常</v>
      </c>
      <c r="N29" s="206"/>
      <c r="O29" s="205" t="str">
        <f>'計算シート（印刷なし）'!D100</f>
        <v>通常</v>
      </c>
      <c r="P29" s="206"/>
      <c r="Q29" s="205" t="str">
        <f>'計算シート（印刷なし）'!E100</f>
        <v>通常</v>
      </c>
      <c r="R29" s="206"/>
      <c r="S29" s="205" t="str">
        <f>'計算シート（印刷なし）'!F100</f>
        <v>通常</v>
      </c>
      <c r="T29" s="206"/>
      <c r="U29" s="205" t="str">
        <f>'計算シート（印刷なし）'!G100</f>
        <v>通常</v>
      </c>
      <c r="V29" s="206"/>
      <c r="W29" s="205" t="str">
        <f>'計算シート（印刷なし）'!H100</f>
        <v>通常</v>
      </c>
      <c r="X29" s="206"/>
      <c r="Y29" s="205" t="str">
        <f>'計算シート（印刷なし）'!I100</f>
        <v>通常</v>
      </c>
      <c r="Z29" s="206"/>
      <c r="AA29" s="205" t="str">
        <f>'計算シート（印刷なし）'!J100</f>
        <v>通常</v>
      </c>
      <c r="AB29" s="206"/>
      <c r="AC29" s="205" t="str">
        <f>'計算シート（印刷なし）'!K100</f>
        <v>通常</v>
      </c>
      <c r="AD29" s="206"/>
      <c r="AE29" s="205" t="str">
        <f>'計算シート（印刷なし）'!L100</f>
        <v>通常</v>
      </c>
      <c r="AF29" s="206"/>
      <c r="AG29" s="205" t="str">
        <f>'計算シート（印刷なし）'!M100</f>
        <v>通常</v>
      </c>
      <c r="AH29" s="206"/>
      <c r="AI29" s="205" t="str">
        <f>'計算シート（印刷なし）'!N100</f>
        <v>通常</v>
      </c>
      <c r="AJ29" s="206"/>
      <c r="AK29" s="205" t="str">
        <f>'計算シート（印刷なし）'!O100</f>
        <v>通常</v>
      </c>
      <c r="AL29" s="206"/>
      <c r="AM29" s="205" t="str">
        <f>'計算シート（印刷なし）'!P100</f>
        <v>通常</v>
      </c>
      <c r="AN29" s="206"/>
      <c r="AO29" s="205" t="str">
        <f>'計算シート（印刷なし）'!Q100</f>
        <v>通常</v>
      </c>
      <c r="AP29" s="206"/>
      <c r="AQ29" s="205" t="str">
        <f>'計算シート（印刷なし）'!R100</f>
        <v>通常</v>
      </c>
      <c r="AR29" s="206"/>
    </row>
    <row r="30" ht="12" customHeight="1">
      <c r="C30" s="19"/>
    </row>
    <row r="31" spans="3:44" ht="12" customHeight="1">
      <c r="C31" s="207" t="s">
        <v>180</v>
      </c>
      <c r="D31" s="207"/>
      <c r="E31" s="211" t="s">
        <v>170</v>
      </c>
      <c r="F31" s="211"/>
      <c r="G31" s="211"/>
      <c r="H31" s="211"/>
      <c r="I31" s="211"/>
      <c r="J31" s="211"/>
      <c r="K31" s="211"/>
      <c r="L31" s="211"/>
      <c r="M31" s="205" t="str">
        <f>'計算シート（印刷なし）'!C105</f>
        <v>通常</v>
      </c>
      <c r="N31" s="206"/>
      <c r="O31" s="205" t="str">
        <f>'計算シート（印刷なし）'!D105</f>
        <v>通常</v>
      </c>
      <c r="P31" s="206"/>
      <c r="Q31" s="205" t="str">
        <f>'計算シート（印刷なし）'!E105</f>
        <v>通常</v>
      </c>
      <c r="R31" s="206"/>
      <c r="S31" s="205" t="str">
        <f>'計算シート（印刷なし）'!F105</f>
        <v>通常</v>
      </c>
      <c r="T31" s="206"/>
      <c r="U31" s="205" t="str">
        <f>'計算シート（印刷なし）'!G105</f>
        <v>通常</v>
      </c>
      <c r="V31" s="206"/>
      <c r="W31" s="205" t="str">
        <f>'計算シート（印刷なし）'!H105</f>
        <v>通常</v>
      </c>
      <c r="X31" s="206"/>
      <c r="Y31" s="205" t="str">
        <f>'計算シート（印刷なし）'!I105</f>
        <v>通常</v>
      </c>
      <c r="Z31" s="206"/>
      <c r="AA31" s="205" t="str">
        <f>'計算シート（印刷なし）'!J105</f>
        <v>通常</v>
      </c>
      <c r="AB31" s="206"/>
      <c r="AC31" s="205" t="str">
        <f>'計算シート（印刷なし）'!K105</f>
        <v>通常</v>
      </c>
      <c r="AD31" s="206"/>
      <c r="AE31" s="205" t="str">
        <f>'計算シート（印刷なし）'!L105</f>
        <v>通常</v>
      </c>
      <c r="AF31" s="206"/>
      <c r="AG31" s="205" t="str">
        <f>'計算シート（印刷なし）'!M105</f>
        <v>通常</v>
      </c>
      <c r="AH31" s="206"/>
      <c r="AI31" s="205" t="str">
        <f>'計算シート（印刷なし）'!N105</f>
        <v>通常</v>
      </c>
      <c r="AJ31" s="206"/>
      <c r="AK31" s="205" t="str">
        <f>'計算シート（印刷なし）'!O105</f>
        <v>通常</v>
      </c>
      <c r="AL31" s="206"/>
      <c r="AM31" s="205" t="str">
        <f>'計算シート（印刷なし）'!P105</f>
        <v>通常</v>
      </c>
      <c r="AN31" s="206"/>
      <c r="AO31" s="205" t="str">
        <f>'計算シート（印刷なし）'!Q105</f>
        <v>通常</v>
      </c>
      <c r="AP31" s="206"/>
      <c r="AQ31" s="205" t="str">
        <f>'計算シート（印刷なし）'!R105</f>
        <v>通常</v>
      </c>
      <c r="AR31" s="206"/>
    </row>
    <row r="32" spans="3:44" ht="12" customHeight="1">
      <c r="C32" s="207"/>
      <c r="D32" s="207"/>
      <c r="E32" s="211" t="s">
        <v>181</v>
      </c>
      <c r="F32" s="211"/>
      <c r="G32" s="211"/>
      <c r="H32" s="211"/>
      <c r="I32" s="211"/>
      <c r="J32" s="211"/>
      <c r="K32" s="211"/>
      <c r="L32" s="211"/>
      <c r="M32" s="205" t="e">
        <f>'計算シート（印刷なし）'!C111</f>
        <v>#N/A</v>
      </c>
      <c r="N32" s="206"/>
      <c r="O32" s="205" t="e">
        <f>'計算シート（印刷なし）'!D111</f>
        <v>#N/A</v>
      </c>
      <c r="P32" s="206"/>
      <c r="Q32" s="205" t="e">
        <f>'計算シート（印刷なし）'!E111</f>
        <v>#N/A</v>
      </c>
      <c r="R32" s="206"/>
      <c r="S32" s="205" t="e">
        <f>'計算シート（印刷なし）'!F111</f>
        <v>#N/A</v>
      </c>
      <c r="T32" s="206"/>
      <c r="U32" s="205" t="e">
        <f>'計算シート（印刷なし）'!G111</f>
        <v>#N/A</v>
      </c>
      <c r="V32" s="206"/>
      <c r="W32" s="205" t="e">
        <f>'計算シート（印刷なし）'!H111</f>
        <v>#N/A</v>
      </c>
      <c r="X32" s="206"/>
      <c r="Y32" s="205" t="e">
        <f>'計算シート（印刷なし）'!I111</f>
        <v>#N/A</v>
      </c>
      <c r="Z32" s="206"/>
      <c r="AA32" s="205" t="e">
        <f>'計算シート（印刷なし）'!J111</f>
        <v>#N/A</v>
      </c>
      <c r="AB32" s="206"/>
      <c r="AC32" s="205" t="e">
        <f>'計算シート（印刷なし）'!K111</f>
        <v>#N/A</v>
      </c>
      <c r="AD32" s="206"/>
      <c r="AE32" s="205" t="e">
        <f>'計算シート（印刷なし）'!L111</f>
        <v>#N/A</v>
      </c>
      <c r="AF32" s="206"/>
      <c r="AG32" s="205" t="e">
        <f>'計算シート（印刷なし）'!M111</f>
        <v>#N/A</v>
      </c>
      <c r="AH32" s="206"/>
      <c r="AI32" s="205" t="e">
        <f>'計算シート（印刷なし）'!N111</f>
        <v>#N/A</v>
      </c>
      <c r="AJ32" s="206"/>
      <c r="AK32" s="205" t="e">
        <f>'計算シート（印刷なし）'!O111</f>
        <v>#N/A</v>
      </c>
      <c r="AL32" s="206"/>
      <c r="AM32" s="205" t="e">
        <f>'計算シート（印刷なし）'!P111</f>
        <v>#N/A</v>
      </c>
      <c r="AN32" s="206"/>
      <c r="AO32" s="205" t="e">
        <f>'計算シート（印刷なし）'!Q111</f>
        <v>#N/A</v>
      </c>
      <c r="AP32" s="206"/>
      <c r="AQ32" s="205" t="e">
        <f>'計算シート（印刷なし）'!R111</f>
        <v>#N/A</v>
      </c>
      <c r="AR32" s="206"/>
    </row>
    <row r="33" spans="3:44" ht="12" customHeight="1">
      <c r="C33" s="207"/>
      <c r="D33" s="207"/>
      <c r="E33" s="211" t="s">
        <v>184</v>
      </c>
      <c r="F33" s="211"/>
      <c r="G33" s="211"/>
      <c r="H33" s="211"/>
      <c r="I33" s="211"/>
      <c r="J33" s="211"/>
      <c r="K33" s="211"/>
      <c r="L33" s="211"/>
      <c r="M33" s="205" t="str">
        <f>'計算シート（印刷なし）'!C114</f>
        <v>護岸肩</v>
      </c>
      <c r="N33" s="206"/>
      <c r="O33" s="205" t="str">
        <f>'計算シート（印刷なし）'!D114</f>
        <v>護岸肩</v>
      </c>
      <c r="P33" s="206"/>
      <c r="Q33" s="205" t="str">
        <f>'計算シート（印刷なし）'!E114</f>
        <v>護岸肩</v>
      </c>
      <c r="R33" s="206"/>
      <c r="S33" s="205" t="str">
        <f>'計算シート（印刷なし）'!F114</f>
        <v>護岸肩</v>
      </c>
      <c r="T33" s="206"/>
      <c r="U33" s="205" t="str">
        <f>'計算シート（印刷なし）'!G114</f>
        <v>護岸肩</v>
      </c>
      <c r="V33" s="206"/>
      <c r="W33" s="205" t="str">
        <f>'計算シート（印刷なし）'!H114</f>
        <v>護岸肩</v>
      </c>
      <c r="X33" s="206"/>
      <c r="Y33" s="205" t="str">
        <f>'計算シート（印刷なし）'!I114</f>
        <v>護岸肩</v>
      </c>
      <c r="Z33" s="206"/>
      <c r="AA33" s="205" t="str">
        <f>'計算シート（印刷なし）'!J114</f>
        <v>護岸肩</v>
      </c>
      <c r="AB33" s="206"/>
      <c r="AC33" s="205" t="str">
        <f>'計算シート（印刷なし）'!K114</f>
        <v>護岸肩</v>
      </c>
      <c r="AD33" s="206"/>
      <c r="AE33" s="205" t="str">
        <f>'計算シート（印刷なし）'!L114</f>
        <v>護岸肩</v>
      </c>
      <c r="AF33" s="206"/>
      <c r="AG33" s="205" t="str">
        <f>'計算シート（印刷なし）'!M114</f>
        <v>護岸肩</v>
      </c>
      <c r="AH33" s="206"/>
      <c r="AI33" s="205" t="str">
        <f>'計算シート（印刷なし）'!N114</f>
        <v>護岸肩</v>
      </c>
      <c r="AJ33" s="206"/>
      <c r="AK33" s="205" t="str">
        <f>'計算シート（印刷なし）'!O114</f>
        <v>護岸肩</v>
      </c>
      <c r="AL33" s="206"/>
      <c r="AM33" s="205" t="str">
        <f>'計算シート（印刷なし）'!P114</f>
        <v>護岸肩</v>
      </c>
      <c r="AN33" s="206"/>
      <c r="AO33" s="205" t="str">
        <f>'計算シート（印刷なし）'!Q114</f>
        <v>護岸肩</v>
      </c>
      <c r="AP33" s="206"/>
      <c r="AQ33" s="205" t="str">
        <f>'計算シート（印刷なし）'!R114</f>
        <v>護岸肩</v>
      </c>
      <c r="AR33" s="206"/>
    </row>
    <row r="34" spans="1:44" ht="12" customHeight="1">
      <c r="A34" s="60"/>
      <c r="B34" s="60"/>
      <c r="C34" s="207"/>
      <c r="D34" s="207"/>
      <c r="E34" s="271" t="s">
        <v>190</v>
      </c>
      <c r="F34" s="272"/>
      <c r="G34" s="272"/>
      <c r="H34" s="272"/>
      <c r="I34" s="272"/>
      <c r="J34" s="272"/>
      <c r="K34" s="272"/>
      <c r="L34" s="107">
        <v>1</v>
      </c>
      <c r="M34" s="205" t="e">
        <f>'計算シート（印刷なし）'!C119</f>
        <v>#N/A</v>
      </c>
      <c r="N34" s="206"/>
      <c r="O34" s="205" t="e">
        <f>'計算シート（印刷なし）'!D119</f>
        <v>#N/A</v>
      </c>
      <c r="P34" s="206"/>
      <c r="Q34" s="205" t="e">
        <f>'計算シート（印刷なし）'!E119</f>
        <v>#N/A</v>
      </c>
      <c r="R34" s="206"/>
      <c r="S34" s="205" t="e">
        <f>'計算シート（印刷なし）'!F119</f>
        <v>#N/A</v>
      </c>
      <c r="T34" s="206"/>
      <c r="U34" s="205" t="e">
        <f>'計算シート（印刷なし）'!G119</f>
        <v>#N/A</v>
      </c>
      <c r="V34" s="206"/>
      <c r="W34" s="205" t="e">
        <f>'計算シート（印刷なし）'!H119</f>
        <v>#N/A</v>
      </c>
      <c r="X34" s="206"/>
      <c r="Y34" s="205" t="e">
        <f>'計算シート（印刷なし）'!I119</f>
        <v>#N/A</v>
      </c>
      <c r="Z34" s="206"/>
      <c r="AA34" s="205" t="e">
        <f>'計算シート（印刷なし）'!J119</f>
        <v>#N/A</v>
      </c>
      <c r="AB34" s="206"/>
      <c r="AC34" s="205" t="e">
        <f>'計算シート（印刷なし）'!K119</f>
        <v>#N/A</v>
      </c>
      <c r="AD34" s="206"/>
      <c r="AE34" s="205" t="e">
        <f>'計算シート（印刷なし）'!L119</f>
        <v>#N/A</v>
      </c>
      <c r="AF34" s="206"/>
      <c r="AG34" s="205" t="e">
        <f>'計算シート（印刷なし）'!M119</f>
        <v>#N/A</v>
      </c>
      <c r="AH34" s="206"/>
      <c r="AI34" s="205" t="e">
        <f>'計算シート（印刷なし）'!N119</f>
        <v>#N/A</v>
      </c>
      <c r="AJ34" s="206"/>
      <c r="AK34" s="205" t="e">
        <f>'計算シート（印刷なし）'!O119</f>
        <v>#N/A</v>
      </c>
      <c r="AL34" s="206"/>
      <c r="AM34" s="205" t="e">
        <f>'計算シート（印刷なし）'!P119</f>
        <v>#N/A</v>
      </c>
      <c r="AN34" s="206"/>
      <c r="AO34" s="205" t="e">
        <f>'計算シート（印刷なし）'!Q119</f>
        <v>#N/A</v>
      </c>
      <c r="AP34" s="206"/>
      <c r="AQ34" s="205" t="e">
        <f>'計算シート（印刷なし）'!R119</f>
        <v>#N/A</v>
      </c>
      <c r="AR34" s="206"/>
    </row>
    <row r="35" spans="1:44" ht="12" customHeight="1">
      <c r="A35" s="60"/>
      <c r="B35" s="60"/>
      <c r="C35" s="207"/>
      <c r="D35" s="207"/>
      <c r="E35" s="273" t="s">
        <v>194</v>
      </c>
      <c r="F35" s="274"/>
      <c r="G35" s="274"/>
      <c r="H35" s="274"/>
      <c r="I35" s="274"/>
      <c r="J35" s="274"/>
      <c r="K35" s="275"/>
      <c r="L35" s="107">
        <v>2</v>
      </c>
      <c r="M35" s="205" t="e">
        <f>'計算シート（印刷なし）'!C121</f>
        <v>#N/A</v>
      </c>
      <c r="N35" s="206"/>
      <c r="O35" s="205" t="e">
        <f>'計算シート（印刷なし）'!D121</f>
        <v>#N/A</v>
      </c>
      <c r="P35" s="206"/>
      <c r="Q35" s="205" t="e">
        <f>'計算シート（印刷なし）'!E121</f>
        <v>#N/A</v>
      </c>
      <c r="R35" s="206"/>
      <c r="S35" s="205" t="e">
        <f>'計算シート（印刷なし）'!F121</f>
        <v>#N/A</v>
      </c>
      <c r="T35" s="206"/>
      <c r="U35" s="205" t="e">
        <f>'計算シート（印刷なし）'!G121</f>
        <v>#N/A</v>
      </c>
      <c r="V35" s="206"/>
      <c r="W35" s="205" t="e">
        <f>'計算シート（印刷なし）'!H121</f>
        <v>#N/A</v>
      </c>
      <c r="X35" s="206"/>
      <c r="Y35" s="205" t="e">
        <f>'計算シート（印刷なし）'!I121</f>
        <v>#N/A</v>
      </c>
      <c r="Z35" s="206"/>
      <c r="AA35" s="205" t="e">
        <f>'計算シート（印刷なし）'!J121</f>
        <v>#N/A</v>
      </c>
      <c r="AB35" s="206"/>
      <c r="AC35" s="205" t="e">
        <f>'計算シート（印刷なし）'!K121</f>
        <v>#N/A</v>
      </c>
      <c r="AD35" s="206"/>
      <c r="AE35" s="205" t="e">
        <f>'計算シート（印刷なし）'!L121</f>
        <v>#N/A</v>
      </c>
      <c r="AF35" s="206"/>
      <c r="AG35" s="205" t="e">
        <f>'計算シート（印刷なし）'!M121</f>
        <v>#N/A</v>
      </c>
      <c r="AH35" s="206"/>
      <c r="AI35" s="205" t="e">
        <f>'計算シート（印刷なし）'!N121</f>
        <v>#N/A</v>
      </c>
      <c r="AJ35" s="206"/>
      <c r="AK35" s="205" t="e">
        <f>'計算シート（印刷なし）'!O121</f>
        <v>#N/A</v>
      </c>
      <c r="AL35" s="206"/>
      <c r="AM35" s="205" t="e">
        <f>'計算シート（印刷なし）'!P121</f>
        <v>#N/A</v>
      </c>
      <c r="AN35" s="206"/>
      <c r="AO35" s="205" t="e">
        <f>'計算シート（印刷なし）'!Q121</f>
        <v>#N/A</v>
      </c>
      <c r="AP35" s="206"/>
      <c r="AQ35" s="205" t="e">
        <f>'計算シート（印刷なし）'!R121</f>
        <v>#N/A</v>
      </c>
      <c r="AR35" s="206"/>
    </row>
    <row r="36" spans="1:44" ht="12" customHeight="1">
      <c r="A36" s="60"/>
      <c r="B36" s="61"/>
      <c r="C36" s="207"/>
      <c r="D36" s="207"/>
      <c r="E36" s="276" t="s">
        <v>195</v>
      </c>
      <c r="F36" s="277"/>
      <c r="G36" s="277"/>
      <c r="H36" s="277"/>
      <c r="I36" s="277"/>
      <c r="J36" s="277"/>
      <c r="K36" s="277"/>
      <c r="L36" s="278"/>
      <c r="M36" s="205" t="e">
        <f>'計算シート（印刷なし）'!C122</f>
        <v>#N/A</v>
      </c>
      <c r="N36" s="206"/>
      <c r="O36" s="205" t="e">
        <f>'計算シート（印刷なし）'!D122</f>
        <v>#N/A</v>
      </c>
      <c r="P36" s="206"/>
      <c r="Q36" s="205" t="e">
        <f>'計算シート（印刷なし）'!E122</f>
        <v>#N/A</v>
      </c>
      <c r="R36" s="206"/>
      <c r="S36" s="205" t="e">
        <f>'計算シート（印刷なし）'!F122</f>
        <v>#N/A</v>
      </c>
      <c r="T36" s="206"/>
      <c r="U36" s="205" t="e">
        <f>'計算シート（印刷なし）'!G122</f>
        <v>#N/A</v>
      </c>
      <c r="V36" s="206"/>
      <c r="W36" s="205" t="e">
        <f>'計算シート（印刷なし）'!H122</f>
        <v>#N/A</v>
      </c>
      <c r="X36" s="206"/>
      <c r="Y36" s="205" t="e">
        <f>'計算シート（印刷なし）'!I122</f>
        <v>#N/A</v>
      </c>
      <c r="Z36" s="206"/>
      <c r="AA36" s="205" t="e">
        <f>'計算シート（印刷なし）'!J122</f>
        <v>#N/A</v>
      </c>
      <c r="AB36" s="206"/>
      <c r="AC36" s="205" t="e">
        <f>'計算シート（印刷なし）'!K122</f>
        <v>#N/A</v>
      </c>
      <c r="AD36" s="206"/>
      <c r="AE36" s="205" t="e">
        <f>'計算シート（印刷なし）'!L122</f>
        <v>#N/A</v>
      </c>
      <c r="AF36" s="206"/>
      <c r="AG36" s="205" t="e">
        <f>'計算シート（印刷なし）'!M122</f>
        <v>#N/A</v>
      </c>
      <c r="AH36" s="206"/>
      <c r="AI36" s="205" t="e">
        <f>'計算シート（印刷なし）'!N122</f>
        <v>#N/A</v>
      </c>
      <c r="AJ36" s="206"/>
      <c r="AK36" s="205" t="e">
        <f>'計算シート（印刷なし）'!O122</f>
        <v>#N/A</v>
      </c>
      <c r="AL36" s="206"/>
      <c r="AM36" s="205" t="e">
        <f>'計算シート（印刷なし）'!P122</f>
        <v>#N/A</v>
      </c>
      <c r="AN36" s="206"/>
      <c r="AO36" s="205" t="e">
        <f>'計算シート（印刷なし）'!Q122</f>
        <v>#N/A</v>
      </c>
      <c r="AP36" s="206"/>
      <c r="AQ36" s="205" t="e">
        <f>'計算シート（印刷なし）'!R122</f>
        <v>#N/A</v>
      </c>
      <c r="AR36" s="206"/>
    </row>
    <row r="37" spans="1:2" ht="12" customHeight="1">
      <c r="A37" s="61"/>
      <c r="B37" s="60"/>
    </row>
    <row r="38" spans="1:2" ht="12" customHeight="1">
      <c r="A38" s="60"/>
      <c r="B38" s="60"/>
    </row>
    <row r="39" ht="12" customHeight="1">
      <c r="A39" s="60"/>
    </row>
    <row r="40" spans="1:3" ht="19.5" customHeight="1">
      <c r="A40" s="60"/>
      <c r="C40" s="19"/>
    </row>
    <row r="41" spans="1:3" ht="19.5" customHeight="1">
      <c r="A41" s="60"/>
      <c r="C41" s="19"/>
    </row>
    <row r="43" ht="19.5" customHeight="1">
      <c r="C43" s="19"/>
    </row>
    <row r="44" ht="19.5" customHeight="1">
      <c r="C44" s="19"/>
    </row>
    <row r="51" spans="13:44" ht="19.5" customHeight="1">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row>
    <row r="52" spans="13:44" ht="19.5" customHeight="1">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row>
    <row r="53" spans="13:44" ht="19.5" customHeight="1">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row>
    <row r="54" spans="13:44" ht="19.5" customHeight="1">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row>
    <row r="55" spans="13:44" ht="19.5" customHeight="1">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row>
    <row r="56" spans="13:44" ht="19.5" customHeight="1">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row>
    <row r="57" spans="13:44" ht="19.5" customHeight="1">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row>
  </sheetData>
  <sheetProtection/>
  <mergeCells count="436">
    <mergeCell ref="E34:K34"/>
    <mergeCell ref="E35:K35"/>
    <mergeCell ref="E36:L36"/>
    <mergeCell ref="AA35:AB35"/>
    <mergeCell ref="AC35:AD35"/>
    <mergeCell ref="AE35:AF35"/>
    <mergeCell ref="W34:X34"/>
    <mergeCell ref="Y34:Z34"/>
    <mergeCell ref="AA34:AB34"/>
    <mergeCell ref="AC34:AD34"/>
    <mergeCell ref="AA36:AB36"/>
    <mergeCell ref="AC36:AD36"/>
    <mergeCell ref="AE36:AF36"/>
    <mergeCell ref="AG36:AH36"/>
    <mergeCell ref="AI36:AJ36"/>
    <mergeCell ref="AK36:AL36"/>
    <mergeCell ref="AQ35:AR35"/>
    <mergeCell ref="AO33:AP33"/>
    <mergeCell ref="AQ33:AR33"/>
    <mergeCell ref="M34:N34"/>
    <mergeCell ref="O34:P34"/>
    <mergeCell ref="Q34:R34"/>
    <mergeCell ref="S34:T34"/>
    <mergeCell ref="U34:V34"/>
    <mergeCell ref="AG35:AH35"/>
    <mergeCell ref="AI35:AJ35"/>
    <mergeCell ref="AI34:AJ34"/>
    <mergeCell ref="AK34:AL34"/>
    <mergeCell ref="AM34:AN34"/>
    <mergeCell ref="AO34:AP34"/>
    <mergeCell ref="AM35:AN35"/>
    <mergeCell ref="AO35:AP35"/>
    <mergeCell ref="AK35:AL35"/>
    <mergeCell ref="AQ34:AR34"/>
    <mergeCell ref="W33:X33"/>
    <mergeCell ref="Y33:Z33"/>
    <mergeCell ref="AA33:AB33"/>
    <mergeCell ref="AG33:AH33"/>
    <mergeCell ref="AI33:AJ33"/>
    <mergeCell ref="AK33:AL33"/>
    <mergeCell ref="AM33:AN33"/>
    <mergeCell ref="AE34:AF34"/>
    <mergeCell ref="AG34:AH34"/>
    <mergeCell ref="E33:L33"/>
    <mergeCell ref="M33:N33"/>
    <mergeCell ref="O33:P33"/>
    <mergeCell ref="Q33:R33"/>
    <mergeCell ref="S33:T33"/>
    <mergeCell ref="U33:V33"/>
    <mergeCell ref="AO27:AP27"/>
    <mergeCell ref="AK31:AL31"/>
    <mergeCell ref="AM31:AN31"/>
    <mergeCell ref="AO31:AP31"/>
    <mergeCell ref="AQ31:AR31"/>
    <mergeCell ref="E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S31:T31"/>
    <mergeCell ref="U31:V31"/>
    <mergeCell ref="U52:V52"/>
    <mergeCell ref="W52:X52"/>
    <mergeCell ref="AQ27:AR27"/>
    <mergeCell ref="E27:L27"/>
    <mergeCell ref="M27:N27"/>
    <mergeCell ref="O27:P27"/>
    <mergeCell ref="Q27:R27"/>
    <mergeCell ref="S27:T27"/>
    <mergeCell ref="AC29:AD29"/>
    <mergeCell ref="U27:V27"/>
    <mergeCell ref="W27:X27"/>
    <mergeCell ref="Y27:Z27"/>
    <mergeCell ref="AA27:AB27"/>
    <mergeCell ref="AE27:AF27"/>
    <mergeCell ref="AI29:AJ29"/>
    <mergeCell ref="AI27:AJ27"/>
    <mergeCell ref="AK27:AL27"/>
    <mergeCell ref="W31:X31"/>
    <mergeCell ref="Y31:Z31"/>
    <mergeCell ref="AA31:AB31"/>
    <mergeCell ref="AC31:AD31"/>
    <mergeCell ref="AE31:AF31"/>
    <mergeCell ref="AG31:AH31"/>
    <mergeCell ref="AI31:AJ31"/>
    <mergeCell ref="Y54:Z54"/>
    <mergeCell ref="AM27:AN27"/>
    <mergeCell ref="AE55:AF55"/>
    <mergeCell ref="AG55:AH55"/>
    <mergeCell ref="AI55:AJ55"/>
    <mergeCell ref="AK55:AL55"/>
    <mergeCell ref="AM55:AN55"/>
    <mergeCell ref="AM54:AN54"/>
    <mergeCell ref="AE29:AF29"/>
    <mergeCell ref="AG29:AH29"/>
    <mergeCell ref="AC54:AD54"/>
    <mergeCell ref="AE54:AF54"/>
    <mergeCell ref="AG54:AH54"/>
    <mergeCell ref="AI54:AJ54"/>
    <mergeCell ref="AK54:AL54"/>
    <mergeCell ref="O54:P54"/>
    <mergeCell ref="Q54:R54"/>
    <mergeCell ref="S54:T54"/>
    <mergeCell ref="U54:V54"/>
    <mergeCell ref="W54:X54"/>
    <mergeCell ref="AO55:AP55"/>
    <mergeCell ref="AQ55:AR55"/>
    <mergeCell ref="M29:N29"/>
    <mergeCell ref="O29:P29"/>
    <mergeCell ref="Q29:R29"/>
    <mergeCell ref="S29:T29"/>
    <mergeCell ref="U29:V29"/>
    <mergeCell ref="W29:X29"/>
    <mergeCell ref="Y29:Z29"/>
    <mergeCell ref="AA29:AB29"/>
    <mergeCell ref="AK29:AL29"/>
    <mergeCell ref="AM29:AN29"/>
    <mergeCell ref="AO29:AP29"/>
    <mergeCell ref="AQ29:AR29"/>
    <mergeCell ref="AI53:AJ53"/>
    <mergeCell ref="AK53:AL53"/>
    <mergeCell ref="AM53:AN53"/>
    <mergeCell ref="AO53:AP53"/>
    <mergeCell ref="AQ53:AR53"/>
    <mergeCell ref="AO52:AP52"/>
    <mergeCell ref="M54:N54"/>
    <mergeCell ref="AC56:AD56"/>
    <mergeCell ref="AE57:AF57"/>
    <mergeCell ref="AG57:AH57"/>
    <mergeCell ref="AI57:AJ57"/>
    <mergeCell ref="AK57:AL57"/>
    <mergeCell ref="AA57:AB57"/>
    <mergeCell ref="AC57:AD57"/>
    <mergeCell ref="AE56:AF56"/>
    <mergeCell ref="AG56:AH56"/>
    <mergeCell ref="AM57:AN57"/>
    <mergeCell ref="AO57:AP57"/>
    <mergeCell ref="AQ57:AR57"/>
    <mergeCell ref="M57:N57"/>
    <mergeCell ref="O57:P57"/>
    <mergeCell ref="Q57:R57"/>
    <mergeCell ref="S57:T57"/>
    <mergeCell ref="U57:V57"/>
    <mergeCell ref="W57:X57"/>
    <mergeCell ref="Y57:Z57"/>
    <mergeCell ref="AI56:AJ56"/>
    <mergeCell ref="AK56:AL56"/>
    <mergeCell ref="AM56:AN56"/>
    <mergeCell ref="AO56:AP56"/>
    <mergeCell ref="AQ56:AR56"/>
    <mergeCell ref="M56:N56"/>
    <mergeCell ref="O56:P56"/>
    <mergeCell ref="Q56:R56"/>
    <mergeCell ref="S56:T56"/>
    <mergeCell ref="U56:V56"/>
    <mergeCell ref="Y56:Z56"/>
    <mergeCell ref="AA56:AB56"/>
    <mergeCell ref="AG53:AH53"/>
    <mergeCell ref="S53:T53"/>
    <mergeCell ref="U53:V53"/>
    <mergeCell ref="W53:X53"/>
    <mergeCell ref="Y53:Z53"/>
    <mergeCell ref="AA53:AB53"/>
    <mergeCell ref="AC53:AD53"/>
    <mergeCell ref="AA54:AB54"/>
    <mergeCell ref="O55:P55"/>
    <mergeCell ref="Q55:R55"/>
    <mergeCell ref="S55:T55"/>
    <mergeCell ref="U55:V55"/>
    <mergeCell ref="W55:X55"/>
    <mergeCell ref="W56:X56"/>
    <mergeCell ref="Y55:Z55"/>
    <mergeCell ref="AA55:AB55"/>
    <mergeCell ref="AC55:AD55"/>
    <mergeCell ref="AO54:AP54"/>
    <mergeCell ref="AQ54:AR54"/>
    <mergeCell ref="M53:N53"/>
    <mergeCell ref="O53:P53"/>
    <mergeCell ref="Q53:R53"/>
    <mergeCell ref="AE53:AF53"/>
    <mergeCell ref="M55:N55"/>
    <mergeCell ref="AE51:AF51"/>
    <mergeCell ref="Q51:R51"/>
    <mergeCell ref="S51:T51"/>
    <mergeCell ref="U51:V51"/>
    <mergeCell ref="W51:X51"/>
    <mergeCell ref="Y51:Z51"/>
    <mergeCell ref="AA51:AB51"/>
    <mergeCell ref="AC51:AD51"/>
    <mergeCell ref="AG51:AH51"/>
    <mergeCell ref="AI51:AJ51"/>
    <mergeCell ref="AK51:AL51"/>
    <mergeCell ref="AM51:AN51"/>
    <mergeCell ref="AO51:AP51"/>
    <mergeCell ref="AQ51:AR51"/>
    <mergeCell ref="M52:N52"/>
    <mergeCell ref="O52:P52"/>
    <mergeCell ref="Q52:R52"/>
    <mergeCell ref="S52:T52"/>
    <mergeCell ref="Y52:Z52"/>
    <mergeCell ref="AA52:AB52"/>
    <mergeCell ref="AC52:AD52"/>
    <mergeCell ref="AE52:AF52"/>
    <mergeCell ref="AG52:AH52"/>
    <mergeCell ref="AI52:AJ52"/>
    <mergeCell ref="AK52:AL52"/>
    <mergeCell ref="AM52:AN52"/>
    <mergeCell ref="AQ52:AR52"/>
    <mergeCell ref="M51:N51"/>
    <mergeCell ref="O51:P51"/>
    <mergeCell ref="AM22:AN22"/>
    <mergeCell ref="AO22:AP22"/>
    <mergeCell ref="J22:L22"/>
    <mergeCell ref="M22:N22"/>
    <mergeCell ref="O22:P22"/>
    <mergeCell ref="Q22:R22"/>
    <mergeCell ref="S22:T22"/>
    <mergeCell ref="AE22:AF22"/>
    <mergeCell ref="AG22:AH22"/>
    <mergeCell ref="AI22:AJ22"/>
    <mergeCell ref="AK22:AL22"/>
    <mergeCell ref="AC28:AD28"/>
    <mergeCell ref="AE28:AF28"/>
    <mergeCell ref="AG28:AH28"/>
    <mergeCell ref="AI28:AJ28"/>
    <mergeCell ref="AK28:AL28"/>
    <mergeCell ref="AG27:AH27"/>
    <mergeCell ref="AM28:AN28"/>
    <mergeCell ref="AO28:AP28"/>
    <mergeCell ref="AQ28:AR28"/>
    <mergeCell ref="AA28:AB28"/>
    <mergeCell ref="AC27:AD27"/>
    <mergeCell ref="AO20:AP20"/>
    <mergeCell ref="AQ20:AR20"/>
    <mergeCell ref="AO21:AP21"/>
    <mergeCell ref="AQ21:AR21"/>
    <mergeCell ref="AQ22:AR22"/>
    <mergeCell ref="C21:D22"/>
    <mergeCell ref="E21:F21"/>
    <mergeCell ref="G21:I21"/>
    <mergeCell ref="J21:L21"/>
    <mergeCell ref="M21:N21"/>
    <mergeCell ref="W20:X20"/>
    <mergeCell ref="E22:F22"/>
    <mergeCell ref="G22:I22"/>
    <mergeCell ref="U22:V22"/>
    <mergeCell ref="W22:X22"/>
    <mergeCell ref="Y20:Z20"/>
    <mergeCell ref="AA20:AB20"/>
    <mergeCell ref="AC20:AD20"/>
    <mergeCell ref="AE20:AF20"/>
    <mergeCell ref="AG20:AH20"/>
    <mergeCell ref="AM21:AN21"/>
    <mergeCell ref="AK21:AL21"/>
    <mergeCell ref="AA21:AB21"/>
    <mergeCell ref="Y22:Z22"/>
    <mergeCell ref="AA22:AB22"/>
    <mergeCell ref="AC22:AD22"/>
    <mergeCell ref="AI20:AJ20"/>
    <mergeCell ref="AK20:AL20"/>
    <mergeCell ref="AM20:AN20"/>
    <mergeCell ref="AC21:AD21"/>
    <mergeCell ref="AE21:AF21"/>
    <mergeCell ref="AG21:AH21"/>
    <mergeCell ref="AI21:AJ21"/>
    <mergeCell ref="AG19:AH19"/>
    <mergeCell ref="AI19:AJ19"/>
    <mergeCell ref="AK19:AL19"/>
    <mergeCell ref="AM19:AN19"/>
    <mergeCell ref="O21:P21"/>
    <mergeCell ref="Q21:R21"/>
    <mergeCell ref="S21:T21"/>
    <mergeCell ref="U21:V21"/>
    <mergeCell ref="W21:X21"/>
    <mergeCell ref="Y21:Z21"/>
    <mergeCell ref="Q19:R19"/>
    <mergeCell ref="S19:T19"/>
    <mergeCell ref="U19:V19"/>
    <mergeCell ref="W19:X19"/>
    <mergeCell ref="Y19:Z19"/>
    <mergeCell ref="AA19:AB19"/>
    <mergeCell ref="C19:D20"/>
    <mergeCell ref="E19:F19"/>
    <mergeCell ref="G19:I19"/>
    <mergeCell ref="J19:L19"/>
    <mergeCell ref="M19:N19"/>
    <mergeCell ref="O19:P19"/>
    <mergeCell ref="Q20:R20"/>
    <mergeCell ref="AC17:AD18"/>
    <mergeCell ref="AE17:AF18"/>
    <mergeCell ref="AG17:AH18"/>
    <mergeCell ref="AI17:AJ18"/>
    <mergeCell ref="AO19:AP19"/>
    <mergeCell ref="AM17:AN18"/>
    <mergeCell ref="AO17:AP18"/>
    <mergeCell ref="Y17:Z18"/>
    <mergeCell ref="AA17:AB18"/>
    <mergeCell ref="J17:L18"/>
    <mergeCell ref="M17:N18"/>
    <mergeCell ref="O17:P18"/>
    <mergeCell ref="Q17:R18"/>
    <mergeCell ref="S17:T18"/>
    <mergeCell ref="E20:F20"/>
    <mergeCell ref="G20:I20"/>
    <mergeCell ref="J20:L20"/>
    <mergeCell ref="M20:N20"/>
    <mergeCell ref="O20:P20"/>
    <mergeCell ref="AI15:AJ16"/>
    <mergeCell ref="AK15:AL16"/>
    <mergeCell ref="AK17:AL18"/>
    <mergeCell ref="S20:T20"/>
    <mergeCell ref="U20:V20"/>
    <mergeCell ref="AQ15:AR16"/>
    <mergeCell ref="AQ19:AR19"/>
    <mergeCell ref="AQ17:AR18"/>
    <mergeCell ref="AC19:AD19"/>
    <mergeCell ref="AE19:AF19"/>
    <mergeCell ref="AM15:AN16"/>
    <mergeCell ref="AO15:AP16"/>
    <mergeCell ref="S15:T16"/>
    <mergeCell ref="U15:V16"/>
    <mergeCell ref="W15:X16"/>
    <mergeCell ref="Y15:Z16"/>
    <mergeCell ref="AA15:AB16"/>
    <mergeCell ref="AC15:AD16"/>
    <mergeCell ref="AE15:AF16"/>
    <mergeCell ref="AG15:AH16"/>
    <mergeCell ref="AI14:AJ14"/>
    <mergeCell ref="M14:N14"/>
    <mergeCell ref="O14:P14"/>
    <mergeCell ref="Q14:R14"/>
    <mergeCell ref="S14:T14"/>
    <mergeCell ref="U14:V14"/>
    <mergeCell ref="C10:K11"/>
    <mergeCell ref="C13:D18"/>
    <mergeCell ref="AA14:AB14"/>
    <mergeCell ref="AC14:AD14"/>
    <mergeCell ref="AE14:AF14"/>
    <mergeCell ref="AG14:AH14"/>
    <mergeCell ref="U17:V18"/>
    <mergeCell ref="W17:X18"/>
    <mergeCell ref="E17:F18"/>
    <mergeCell ref="G17:I18"/>
    <mergeCell ref="AQ14:AR14"/>
    <mergeCell ref="Y14:Z14"/>
    <mergeCell ref="W14:X14"/>
    <mergeCell ref="E6:F6"/>
    <mergeCell ref="G6:H6"/>
    <mergeCell ref="I6:K6"/>
    <mergeCell ref="O6:Q6"/>
    <mergeCell ref="R6:T6"/>
    <mergeCell ref="U6:W6"/>
    <mergeCell ref="X6:Z6"/>
    <mergeCell ref="M15:N16"/>
    <mergeCell ref="O15:P16"/>
    <mergeCell ref="Q15:R16"/>
    <mergeCell ref="E13:F14"/>
    <mergeCell ref="G13:I14"/>
    <mergeCell ref="J13:L14"/>
    <mergeCell ref="M13:AR13"/>
    <mergeCell ref="AK14:AL14"/>
    <mergeCell ref="AM14:AN14"/>
    <mergeCell ref="AO14:AP14"/>
    <mergeCell ref="R3:T4"/>
    <mergeCell ref="U3:W4"/>
    <mergeCell ref="X3:Z4"/>
    <mergeCell ref="AA3:AC4"/>
    <mergeCell ref="C5:D5"/>
    <mergeCell ref="E5:F5"/>
    <mergeCell ref="G5:H5"/>
    <mergeCell ref="I5:K5"/>
    <mergeCell ref="C3:D4"/>
    <mergeCell ref="E3:F4"/>
    <mergeCell ref="G3:H4"/>
    <mergeCell ref="I3:K4"/>
    <mergeCell ref="L3:N4"/>
    <mergeCell ref="O3:Q4"/>
    <mergeCell ref="R5:T5"/>
    <mergeCell ref="U5:W5"/>
    <mergeCell ref="X5:Z5"/>
    <mergeCell ref="AA5:AC5"/>
    <mergeCell ref="L5:N5"/>
    <mergeCell ref="AA6:AC6"/>
    <mergeCell ref="O5:Q5"/>
    <mergeCell ref="L6:N6"/>
    <mergeCell ref="C6:D6"/>
    <mergeCell ref="C27:D29"/>
    <mergeCell ref="E28:L28"/>
    <mergeCell ref="M28:N28"/>
    <mergeCell ref="O28:P28"/>
    <mergeCell ref="Q28:R28"/>
    <mergeCell ref="M10:T11"/>
    <mergeCell ref="E15:F16"/>
    <mergeCell ref="G15:I16"/>
    <mergeCell ref="J15:L16"/>
    <mergeCell ref="S28:T28"/>
    <mergeCell ref="U28:V28"/>
    <mergeCell ref="W28:X28"/>
    <mergeCell ref="Y28:Z28"/>
    <mergeCell ref="E29:L29"/>
    <mergeCell ref="AM36:AN36"/>
    <mergeCell ref="E31:L31"/>
    <mergeCell ref="M31:N31"/>
    <mergeCell ref="O31:P31"/>
    <mergeCell ref="Q31:R31"/>
    <mergeCell ref="AO36:AP36"/>
    <mergeCell ref="AQ36:AR36"/>
    <mergeCell ref="C31:D36"/>
    <mergeCell ref="M36:N36"/>
    <mergeCell ref="O36:P36"/>
    <mergeCell ref="Q36:R36"/>
    <mergeCell ref="S36:T36"/>
    <mergeCell ref="U36:V36"/>
    <mergeCell ref="W36:X36"/>
    <mergeCell ref="Y36:Z36"/>
    <mergeCell ref="Y35:Z35"/>
    <mergeCell ref="AC33:AD33"/>
    <mergeCell ref="AE33:AF33"/>
    <mergeCell ref="M35:N35"/>
    <mergeCell ref="O35:P35"/>
    <mergeCell ref="Q35:R35"/>
    <mergeCell ref="S35:T35"/>
    <mergeCell ref="U35:V35"/>
    <mergeCell ref="W35:X35"/>
  </mergeCells>
  <conditionalFormatting sqref="M27:AR29 M31:AR35">
    <cfRule type="cellIs" priority="1" dxfId="14" operator="notEqual">
      <formula>"通常"</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136"/>
  <sheetViews>
    <sheetView zoomScale="85" zoomScaleNormal="85" zoomScalePageLayoutView="0" workbookViewId="0" topLeftCell="A1">
      <selection activeCell="A81" sqref="A81:A136"/>
    </sheetView>
  </sheetViews>
  <sheetFormatPr defaultColWidth="9.00390625" defaultRowHeight="12.75"/>
  <cols>
    <col min="1" max="1" width="32.125" style="46" bestFit="1" customWidth="1"/>
    <col min="2" max="2" width="36.75390625" style="46" bestFit="1" customWidth="1"/>
    <col min="3" max="18" width="10.75390625" style="46" customWidth="1"/>
    <col min="19" max="16384" width="9.125" style="46" customWidth="1"/>
  </cols>
  <sheetData>
    <row r="1" spans="1:7" ht="12">
      <c r="A1" s="75" t="s">
        <v>99</v>
      </c>
      <c r="B1" s="75" t="s">
        <v>7</v>
      </c>
      <c r="C1" s="76">
        <v>0</v>
      </c>
      <c r="D1" s="50"/>
      <c r="E1" s="281" t="s">
        <v>109</v>
      </c>
      <c r="F1" s="281"/>
      <c r="G1" s="47">
        <f>'入力シート（印刷なし）'!G20</f>
        <v>0</v>
      </c>
    </row>
    <row r="2" spans="1:7" ht="12">
      <c r="A2" s="75" t="s">
        <v>0</v>
      </c>
      <c r="B2" s="75" t="s">
        <v>10</v>
      </c>
      <c r="C2" s="77">
        <v>0.75</v>
      </c>
      <c r="E2" s="281" t="s">
        <v>110</v>
      </c>
      <c r="F2" s="281"/>
      <c r="G2" s="47">
        <f>'入力シート（印刷なし）'!G21</f>
        <v>0</v>
      </c>
    </row>
    <row r="3" spans="1:7" ht="12">
      <c r="A3" s="75" t="s">
        <v>1</v>
      </c>
      <c r="B3" s="75" t="s">
        <v>5</v>
      </c>
      <c r="C3" s="76">
        <f>C6*2/3</f>
        <v>16.666666666666668</v>
      </c>
      <c r="E3" s="281" t="s">
        <v>111</v>
      </c>
      <c r="F3" s="281"/>
      <c r="G3" s="47">
        <f>'入力シート（印刷なし）'!G22</f>
        <v>0</v>
      </c>
    </row>
    <row r="4" spans="1:7" ht="14.25">
      <c r="A4" s="78" t="s">
        <v>2</v>
      </c>
      <c r="B4" s="78" t="s">
        <v>142</v>
      </c>
      <c r="C4" s="79">
        <v>1.8</v>
      </c>
      <c r="E4" s="281"/>
      <c r="F4" s="281"/>
      <c r="G4" s="47"/>
    </row>
    <row r="5" spans="1:7" ht="14.25">
      <c r="A5" s="78" t="s">
        <v>3</v>
      </c>
      <c r="B5" s="78" t="s">
        <v>143</v>
      </c>
      <c r="C5" s="79">
        <v>9.8</v>
      </c>
      <c r="E5" s="281"/>
      <c r="F5" s="281"/>
      <c r="G5" s="47"/>
    </row>
    <row r="6" spans="1:7" ht="12">
      <c r="A6" s="75" t="s">
        <v>94</v>
      </c>
      <c r="B6" s="75" t="s">
        <v>4</v>
      </c>
      <c r="C6" s="76">
        <f>'入力シート（印刷なし）'!$G$33</f>
        <v>25</v>
      </c>
      <c r="E6" s="281"/>
      <c r="F6" s="281"/>
      <c r="G6" s="47"/>
    </row>
    <row r="7" spans="1:7" ht="12">
      <c r="A7" s="80" t="s">
        <v>95</v>
      </c>
      <c r="B7" s="80" t="s">
        <v>9</v>
      </c>
      <c r="C7" s="76">
        <f>'入力シート（印刷なし）'!$G$34</f>
        <v>16</v>
      </c>
      <c r="E7" s="281"/>
      <c r="F7" s="281"/>
      <c r="G7" s="47"/>
    </row>
    <row r="8" spans="1:7" ht="12">
      <c r="A8" s="78" t="s">
        <v>96</v>
      </c>
      <c r="B8" s="78" t="s">
        <v>12</v>
      </c>
      <c r="C8" s="79">
        <v>0.5</v>
      </c>
      <c r="E8" s="281"/>
      <c r="F8" s="281"/>
      <c r="G8" s="47"/>
    </row>
    <row r="9" spans="1:7" ht="12">
      <c r="A9" s="78" t="s">
        <v>97</v>
      </c>
      <c r="B9" s="78" t="s">
        <v>13</v>
      </c>
      <c r="C9" s="81">
        <v>0.025</v>
      </c>
      <c r="E9" s="281"/>
      <c r="F9" s="281"/>
      <c r="G9" s="47"/>
    </row>
    <row r="10" spans="1:7" ht="12">
      <c r="A10" s="78" t="s">
        <v>98</v>
      </c>
      <c r="B10" s="78" t="s">
        <v>11</v>
      </c>
      <c r="C10" s="79">
        <v>2.6</v>
      </c>
      <c r="E10" s="281"/>
      <c r="F10" s="281"/>
      <c r="G10" s="47"/>
    </row>
    <row r="15" spans="1:18" ht="12">
      <c r="A15" s="282" t="s">
        <v>88</v>
      </c>
      <c r="B15" s="282"/>
      <c r="C15" s="47">
        <v>0</v>
      </c>
      <c r="D15" s="47">
        <v>1</v>
      </c>
      <c r="E15" s="47">
        <v>2</v>
      </c>
      <c r="F15" s="47">
        <v>3</v>
      </c>
      <c r="G15" s="47">
        <v>4</v>
      </c>
      <c r="H15" s="47">
        <v>5</v>
      </c>
      <c r="I15" s="47">
        <v>6</v>
      </c>
      <c r="J15" s="47">
        <v>7</v>
      </c>
      <c r="K15" s="47">
        <v>8</v>
      </c>
      <c r="L15" s="47">
        <v>9</v>
      </c>
      <c r="M15" s="47">
        <v>10</v>
      </c>
      <c r="N15" s="47">
        <v>11</v>
      </c>
      <c r="O15" s="47">
        <v>12</v>
      </c>
      <c r="P15" s="47">
        <v>13</v>
      </c>
      <c r="Q15" s="47">
        <v>14</v>
      </c>
      <c r="R15" s="47">
        <v>15</v>
      </c>
    </row>
    <row r="16" spans="1:18" ht="12">
      <c r="A16" s="283" t="s">
        <v>154</v>
      </c>
      <c r="B16" s="47" t="s">
        <v>89</v>
      </c>
      <c r="C16" s="48">
        <f>'入力シート（印刷なし）'!$G$18</f>
        <v>0</v>
      </c>
      <c r="D16" s="48">
        <f>C16</f>
        <v>0</v>
      </c>
      <c r="E16" s="48">
        <f aca="true" t="shared" si="0" ref="E16:R16">D16</f>
        <v>0</v>
      </c>
      <c r="F16" s="48">
        <f t="shared" si="0"/>
        <v>0</v>
      </c>
      <c r="G16" s="48">
        <f t="shared" si="0"/>
        <v>0</v>
      </c>
      <c r="H16" s="48">
        <f t="shared" si="0"/>
        <v>0</v>
      </c>
      <c r="I16" s="48">
        <f t="shared" si="0"/>
        <v>0</v>
      </c>
      <c r="J16" s="48">
        <f t="shared" si="0"/>
        <v>0</v>
      </c>
      <c r="K16" s="48">
        <f t="shared" si="0"/>
        <v>0</v>
      </c>
      <c r="L16" s="48">
        <f t="shared" si="0"/>
        <v>0</v>
      </c>
      <c r="M16" s="48">
        <f t="shared" si="0"/>
        <v>0</v>
      </c>
      <c r="N16" s="48">
        <f t="shared" si="0"/>
        <v>0</v>
      </c>
      <c r="O16" s="48">
        <f t="shared" si="0"/>
        <v>0</v>
      </c>
      <c r="P16" s="48">
        <f t="shared" si="0"/>
        <v>0</v>
      </c>
      <c r="Q16" s="48">
        <f t="shared" si="0"/>
        <v>0</v>
      </c>
      <c r="R16" s="48">
        <f t="shared" si="0"/>
        <v>0</v>
      </c>
    </row>
    <row r="17" spans="1:18" ht="12">
      <c r="A17" s="284"/>
      <c r="B17" s="47" t="s">
        <v>90</v>
      </c>
      <c r="C17" s="49">
        <f>'入力シート（印刷なし）'!$G$19</f>
        <v>0</v>
      </c>
      <c r="D17" s="49">
        <f>C17</f>
        <v>0</v>
      </c>
      <c r="E17" s="49">
        <f aca="true" t="shared" si="1" ref="E17:R17">D17</f>
        <v>0</v>
      </c>
      <c r="F17" s="49">
        <f t="shared" si="1"/>
        <v>0</v>
      </c>
      <c r="G17" s="49">
        <f t="shared" si="1"/>
        <v>0</v>
      </c>
      <c r="H17" s="49">
        <f t="shared" si="1"/>
        <v>0</v>
      </c>
      <c r="I17" s="49">
        <f t="shared" si="1"/>
        <v>0</v>
      </c>
      <c r="J17" s="49">
        <f t="shared" si="1"/>
        <v>0</v>
      </c>
      <c r="K17" s="49">
        <f t="shared" si="1"/>
        <v>0</v>
      </c>
      <c r="L17" s="49">
        <f t="shared" si="1"/>
        <v>0</v>
      </c>
      <c r="M17" s="49">
        <f t="shared" si="1"/>
        <v>0</v>
      </c>
      <c r="N17" s="49">
        <f t="shared" si="1"/>
        <v>0</v>
      </c>
      <c r="O17" s="49">
        <f t="shared" si="1"/>
        <v>0</v>
      </c>
      <c r="P17" s="49">
        <f t="shared" si="1"/>
        <v>0</v>
      </c>
      <c r="Q17" s="49">
        <f t="shared" si="1"/>
        <v>0</v>
      </c>
      <c r="R17" s="49">
        <f t="shared" si="1"/>
        <v>0</v>
      </c>
    </row>
    <row r="18" spans="1:18" ht="12">
      <c r="A18" s="284"/>
      <c r="B18" s="47" t="s">
        <v>91</v>
      </c>
      <c r="C18" s="48" t="e">
        <f>'入力シート（印刷なし）'!$I$18</f>
        <v>#N/A</v>
      </c>
      <c r="D18" s="48" t="e">
        <f>C18</f>
        <v>#N/A</v>
      </c>
      <c r="E18" s="48" t="e">
        <f aca="true" t="shared" si="2" ref="E18:R18">D18</f>
        <v>#N/A</v>
      </c>
      <c r="F18" s="48" t="e">
        <f t="shared" si="2"/>
        <v>#N/A</v>
      </c>
      <c r="G18" s="48" t="e">
        <f t="shared" si="2"/>
        <v>#N/A</v>
      </c>
      <c r="H18" s="48" t="e">
        <f t="shared" si="2"/>
        <v>#N/A</v>
      </c>
      <c r="I18" s="48" t="e">
        <f t="shared" si="2"/>
        <v>#N/A</v>
      </c>
      <c r="J18" s="48" t="e">
        <f t="shared" si="2"/>
        <v>#N/A</v>
      </c>
      <c r="K18" s="48" t="e">
        <f t="shared" si="2"/>
        <v>#N/A</v>
      </c>
      <c r="L18" s="48" t="e">
        <f t="shared" si="2"/>
        <v>#N/A</v>
      </c>
      <c r="M18" s="48" t="e">
        <f t="shared" si="2"/>
        <v>#N/A</v>
      </c>
      <c r="N18" s="48" t="e">
        <f t="shared" si="2"/>
        <v>#N/A</v>
      </c>
      <c r="O18" s="48" t="e">
        <f t="shared" si="2"/>
        <v>#N/A</v>
      </c>
      <c r="P18" s="48" t="e">
        <f t="shared" si="2"/>
        <v>#N/A</v>
      </c>
      <c r="Q18" s="48" t="e">
        <f t="shared" si="2"/>
        <v>#N/A</v>
      </c>
      <c r="R18" s="48" t="e">
        <f t="shared" si="2"/>
        <v>#N/A</v>
      </c>
    </row>
    <row r="19" spans="1:18" ht="12">
      <c r="A19" s="284"/>
      <c r="B19" s="82" t="s">
        <v>92</v>
      </c>
      <c r="C19" s="83" t="e">
        <f>ROUNDUP(fsm(C15,$C$16,$C$17,$C$1,$C$6,$C$2,$C$4,$C$5,$C$10,$C$8,$C$9),1)</f>
        <v>#NAME?</v>
      </c>
      <c r="D19" s="83" t="e">
        <f aca="true" t="shared" si="3" ref="D19:R19">ROUNDUP(fsm(D15,$C$16,$C$17,$C$1,$C$6,$C$2,$C$4,$C$5,$C$10,$C$8,$C$9),1)</f>
        <v>#NAME?</v>
      </c>
      <c r="E19" s="83" t="e">
        <f t="shared" si="3"/>
        <v>#NAME?</v>
      </c>
      <c r="F19" s="83" t="e">
        <f t="shared" si="3"/>
        <v>#NAME?</v>
      </c>
      <c r="G19" s="83" t="e">
        <f t="shared" si="3"/>
        <v>#NAME?</v>
      </c>
      <c r="H19" s="83" t="e">
        <f t="shared" si="3"/>
        <v>#NAME?</v>
      </c>
      <c r="I19" s="83" t="e">
        <f t="shared" si="3"/>
        <v>#NAME?</v>
      </c>
      <c r="J19" s="83" t="e">
        <f t="shared" si="3"/>
        <v>#NAME?</v>
      </c>
      <c r="K19" s="83" t="e">
        <f t="shared" si="3"/>
        <v>#NAME?</v>
      </c>
      <c r="L19" s="83" t="e">
        <f t="shared" si="3"/>
        <v>#NAME?</v>
      </c>
      <c r="M19" s="83" t="e">
        <f t="shared" si="3"/>
        <v>#NAME?</v>
      </c>
      <c r="N19" s="83" t="e">
        <f t="shared" si="3"/>
        <v>#NAME?</v>
      </c>
      <c r="O19" s="83" t="e">
        <f t="shared" si="3"/>
        <v>#NAME?</v>
      </c>
      <c r="P19" s="83" t="e">
        <f t="shared" si="3"/>
        <v>#NAME?</v>
      </c>
      <c r="Q19" s="83" t="e">
        <f t="shared" si="3"/>
        <v>#NAME?</v>
      </c>
      <c r="R19" s="83" t="e">
        <f t="shared" si="3"/>
        <v>#NAME?</v>
      </c>
    </row>
    <row r="20" spans="1:18" ht="12">
      <c r="A20" s="284"/>
      <c r="B20" s="82" t="s">
        <v>106</v>
      </c>
      <c r="C20" s="83" t="e">
        <f aca="true" t="shared" si="4" ref="C20:R20">TEXT(C19,"#0.0")</f>
        <v>#NAME?</v>
      </c>
      <c r="D20" s="83" t="e">
        <f t="shared" si="4"/>
        <v>#NAME?</v>
      </c>
      <c r="E20" s="83" t="e">
        <f t="shared" si="4"/>
        <v>#NAME?</v>
      </c>
      <c r="F20" s="83" t="e">
        <f t="shared" si="4"/>
        <v>#NAME?</v>
      </c>
      <c r="G20" s="83" t="e">
        <f t="shared" si="4"/>
        <v>#NAME?</v>
      </c>
      <c r="H20" s="83" t="e">
        <f t="shared" si="4"/>
        <v>#NAME?</v>
      </c>
      <c r="I20" s="83" t="e">
        <f t="shared" si="4"/>
        <v>#NAME?</v>
      </c>
      <c r="J20" s="83" t="e">
        <f t="shared" si="4"/>
        <v>#NAME?</v>
      </c>
      <c r="K20" s="83" t="e">
        <f t="shared" si="4"/>
        <v>#NAME?</v>
      </c>
      <c r="L20" s="83" t="e">
        <f t="shared" si="4"/>
        <v>#NAME?</v>
      </c>
      <c r="M20" s="83" t="e">
        <f t="shared" si="4"/>
        <v>#NAME?</v>
      </c>
      <c r="N20" s="83" t="e">
        <f t="shared" si="4"/>
        <v>#NAME?</v>
      </c>
      <c r="O20" s="83" t="e">
        <f t="shared" si="4"/>
        <v>#NAME?</v>
      </c>
      <c r="P20" s="83" t="e">
        <f t="shared" si="4"/>
        <v>#NAME?</v>
      </c>
      <c r="Q20" s="83" t="e">
        <f t="shared" si="4"/>
        <v>#NAME?</v>
      </c>
      <c r="R20" s="83" t="e">
        <f t="shared" si="4"/>
        <v>#NAME?</v>
      </c>
    </row>
    <row r="21" spans="1:18" ht="12">
      <c r="A21" s="284"/>
      <c r="B21" s="84" t="s">
        <v>93</v>
      </c>
      <c r="C21" s="85" t="e">
        <f>ROUNDDOWN(funcp1($C$2),1)</f>
        <v>#NAME?</v>
      </c>
      <c r="D21" s="85" t="e">
        <f aca="true" t="shared" si="5" ref="D21:R21">ROUNDDOWN(funcp1($C$2),1)</f>
        <v>#NAME?</v>
      </c>
      <c r="E21" s="85" t="e">
        <f t="shared" si="5"/>
        <v>#NAME?</v>
      </c>
      <c r="F21" s="85" t="e">
        <f t="shared" si="5"/>
        <v>#NAME?</v>
      </c>
      <c r="G21" s="85" t="e">
        <f t="shared" si="5"/>
        <v>#NAME?</v>
      </c>
      <c r="H21" s="85" t="e">
        <f t="shared" si="5"/>
        <v>#NAME?</v>
      </c>
      <c r="I21" s="85" t="e">
        <f t="shared" si="5"/>
        <v>#NAME?</v>
      </c>
      <c r="J21" s="85" t="e">
        <f t="shared" si="5"/>
        <v>#NAME?</v>
      </c>
      <c r="K21" s="85" t="e">
        <f t="shared" si="5"/>
        <v>#NAME?</v>
      </c>
      <c r="L21" s="85" t="e">
        <f t="shared" si="5"/>
        <v>#NAME?</v>
      </c>
      <c r="M21" s="85" t="e">
        <f t="shared" si="5"/>
        <v>#NAME?</v>
      </c>
      <c r="N21" s="85" t="e">
        <f t="shared" si="5"/>
        <v>#NAME?</v>
      </c>
      <c r="O21" s="85" t="e">
        <f t="shared" si="5"/>
        <v>#NAME?</v>
      </c>
      <c r="P21" s="85" t="e">
        <f t="shared" si="5"/>
        <v>#NAME?</v>
      </c>
      <c r="Q21" s="85" t="e">
        <f t="shared" si="5"/>
        <v>#NAME?</v>
      </c>
      <c r="R21" s="85" t="e">
        <f t="shared" si="5"/>
        <v>#NAME?</v>
      </c>
    </row>
    <row r="22" spans="1:19" ht="12">
      <c r="A22" s="284"/>
      <c r="B22" s="82" t="s">
        <v>100</v>
      </c>
      <c r="C22" s="82" t="e">
        <f>IF(C19&gt;=C21,1,0)</f>
        <v>#NAME?</v>
      </c>
      <c r="D22" s="82" t="e">
        <f aca="true" t="shared" si="6" ref="D22:R22">IF(D19&gt;=D21,1,0)</f>
        <v>#NAME?</v>
      </c>
      <c r="E22" s="82" t="e">
        <f t="shared" si="6"/>
        <v>#NAME?</v>
      </c>
      <c r="F22" s="82" t="e">
        <f t="shared" si="6"/>
        <v>#NAME?</v>
      </c>
      <c r="G22" s="82" t="e">
        <f t="shared" si="6"/>
        <v>#NAME?</v>
      </c>
      <c r="H22" s="82" t="e">
        <f t="shared" si="6"/>
        <v>#NAME?</v>
      </c>
      <c r="I22" s="82" t="e">
        <f t="shared" si="6"/>
        <v>#NAME?</v>
      </c>
      <c r="J22" s="82" t="e">
        <f t="shared" si="6"/>
        <v>#NAME?</v>
      </c>
      <c r="K22" s="82" t="e">
        <f t="shared" si="6"/>
        <v>#NAME?</v>
      </c>
      <c r="L22" s="82" t="e">
        <f t="shared" si="6"/>
        <v>#NAME?</v>
      </c>
      <c r="M22" s="82" t="e">
        <f t="shared" si="6"/>
        <v>#NAME?</v>
      </c>
      <c r="N22" s="82" t="e">
        <f t="shared" si="6"/>
        <v>#NAME?</v>
      </c>
      <c r="O22" s="82" t="e">
        <f t="shared" si="6"/>
        <v>#NAME?</v>
      </c>
      <c r="P22" s="82" t="e">
        <f t="shared" si="6"/>
        <v>#NAME?</v>
      </c>
      <c r="Q22" s="82" t="e">
        <f t="shared" si="6"/>
        <v>#NAME?</v>
      </c>
      <c r="R22" s="82" t="e">
        <f t="shared" si="6"/>
        <v>#NAME?</v>
      </c>
      <c r="S22" s="46" t="e">
        <f>SUM(C22:R22)-1</f>
        <v>#NAME?</v>
      </c>
    </row>
    <row r="23" spans="1:19" ht="12">
      <c r="A23" s="284"/>
      <c r="B23" s="82" t="s">
        <v>128</v>
      </c>
      <c r="C23" s="82" t="e">
        <f>IF(C19&gt;100,1,0)</f>
        <v>#NAME?</v>
      </c>
      <c r="D23" s="82" t="e">
        <f aca="true" t="shared" si="7" ref="D23:R23">IF(D19&gt;100,1,0)</f>
        <v>#NAME?</v>
      </c>
      <c r="E23" s="82" t="e">
        <f t="shared" si="7"/>
        <v>#NAME?</v>
      </c>
      <c r="F23" s="82" t="e">
        <f t="shared" si="7"/>
        <v>#NAME?</v>
      </c>
      <c r="G23" s="82" t="e">
        <f t="shared" si="7"/>
        <v>#NAME?</v>
      </c>
      <c r="H23" s="82" t="e">
        <f t="shared" si="7"/>
        <v>#NAME?</v>
      </c>
      <c r="I23" s="82" t="e">
        <f t="shared" si="7"/>
        <v>#NAME?</v>
      </c>
      <c r="J23" s="82" t="e">
        <f t="shared" si="7"/>
        <v>#NAME?</v>
      </c>
      <c r="K23" s="82" t="e">
        <f t="shared" si="7"/>
        <v>#NAME?</v>
      </c>
      <c r="L23" s="82" t="e">
        <f t="shared" si="7"/>
        <v>#NAME?</v>
      </c>
      <c r="M23" s="82" t="e">
        <f t="shared" si="7"/>
        <v>#NAME?</v>
      </c>
      <c r="N23" s="82" t="e">
        <f t="shared" si="7"/>
        <v>#NAME?</v>
      </c>
      <c r="O23" s="82" t="e">
        <f t="shared" si="7"/>
        <v>#NAME?</v>
      </c>
      <c r="P23" s="82" t="e">
        <f t="shared" si="7"/>
        <v>#NAME?</v>
      </c>
      <c r="Q23" s="82" t="e">
        <f t="shared" si="7"/>
        <v>#NAME?</v>
      </c>
      <c r="R23" s="82" t="e">
        <f t="shared" si="7"/>
        <v>#NAME?</v>
      </c>
      <c r="S23" s="46" t="e">
        <f>SUM(C23:R23)</f>
        <v>#NAME?</v>
      </c>
    </row>
    <row r="24" spans="1:18" ht="12">
      <c r="A24" s="284"/>
      <c r="B24" s="82" t="s">
        <v>101</v>
      </c>
      <c r="C24" s="82" t="e">
        <f>IF(C22=1&gt;0,IF(C22=1,CONCATENATE(C20),CONCATENATE("*",C20,"&lt;",C21)),"")</f>
        <v>#NAME?</v>
      </c>
      <c r="D24" s="82" t="e">
        <f>IF(C22+D22&gt;0,IF(D22=1,CONCATENATE(D20),CONCATENATE("*",D20,"&lt;",D21)),"")</f>
        <v>#NAME?</v>
      </c>
      <c r="E24" s="82" t="e">
        <f aca="true" t="shared" si="8" ref="E24:R24">IF(D22+E22&gt;0,IF(E22=1,CONCATENATE(E20),CONCATENATE("*",E20,"&lt;",E21)),"")</f>
        <v>#NAME?</v>
      </c>
      <c r="F24" s="82" t="e">
        <f t="shared" si="8"/>
        <v>#NAME?</v>
      </c>
      <c r="G24" s="82" t="e">
        <f t="shared" si="8"/>
        <v>#NAME?</v>
      </c>
      <c r="H24" s="82" t="e">
        <f t="shared" si="8"/>
        <v>#NAME?</v>
      </c>
      <c r="I24" s="82" t="e">
        <f t="shared" si="8"/>
        <v>#NAME?</v>
      </c>
      <c r="J24" s="82" t="e">
        <f t="shared" si="8"/>
        <v>#NAME?</v>
      </c>
      <c r="K24" s="82" t="e">
        <f t="shared" si="8"/>
        <v>#NAME?</v>
      </c>
      <c r="L24" s="82" t="e">
        <f t="shared" si="8"/>
        <v>#NAME?</v>
      </c>
      <c r="M24" s="82" t="e">
        <f t="shared" si="8"/>
        <v>#NAME?</v>
      </c>
      <c r="N24" s="82" t="e">
        <f t="shared" si="8"/>
        <v>#NAME?</v>
      </c>
      <c r="O24" s="82" t="e">
        <f t="shared" si="8"/>
        <v>#NAME?</v>
      </c>
      <c r="P24" s="82" t="e">
        <f t="shared" si="8"/>
        <v>#NAME?</v>
      </c>
      <c r="Q24" s="82" t="e">
        <f t="shared" si="8"/>
        <v>#NAME?</v>
      </c>
      <c r="R24" s="82" t="e">
        <f t="shared" si="8"/>
        <v>#NAME?</v>
      </c>
    </row>
    <row r="25" spans="1:18" ht="12">
      <c r="A25" s="284"/>
      <c r="B25" s="86" t="s">
        <v>103</v>
      </c>
      <c r="C25" s="87" t="e">
        <f aca="true" t="shared" si="9" ref="C25:R25">ROUNDUP((-C15+(C15^2+2*C18*TAN(RADIANS(90-C17)))^0.5)/TAN(RADIANS(90-C17)),1)</f>
        <v>#N/A</v>
      </c>
      <c r="D25" s="87" t="e">
        <f t="shared" si="9"/>
        <v>#N/A</v>
      </c>
      <c r="E25" s="87" t="e">
        <f t="shared" si="9"/>
        <v>#N/A</v>
      </c>
      <c r="F25" s="87" t="e">
        <f t="shared" si="9"/>
        <v>#N/A</v>
      </c>
      <c r="G25" s="87" t="e">
        <f t="shared" si="9"/>
        <v>#N/A</v>
      </c>
      <c r="H25" s="87" t="e">
        <f t="shared" si="9"/>
        <v>#N/A</v>
      </c>
      <c r="I25" s="87" t="e">
        <f t="shared" si="9"/>
        <v>#N/A</v>
      </c>
      <c r="J25" s="87" t="e">
        <f t="shared" si="9"/>
        <v>#N/A</v>
      </c>
      <c r="K25" s="87" t="e">
        <f t="shared" si="9"/>
        <v>#N/A</v>
      </c>
      <c r="L25" s="87" t="e">
        <f t="shared" si="9"/>
        <v>#N/A</v>
      </c>
      <c r="M25" s="87" t="e">
        <f t="shared" si="9"/>
        <v>#N/A</v>
      </c>
      <c r="N25" s="87" t="e">
        <f t="shared" si="9"/>
        <v>#N/A</v>
      </c>
      <c r="O25" s="87" t="e">
        <f t="shared" si="9"/>
        <v>#N/A</v>
      </c>
      <c r="P25" s="87" t="e">
        <f t="shared" si="9"/>
        <v>#N/A</v>
      </c>
      <c r="Q25" s="87" t="e">
        <f t="shared" si="9"/>
        <v>#N/A</v>
      </c>
      <c r="R25" s="87" t="e">
        <f t="shared" si="9"/>
        <v>#N/A</v>
      </c>
    </row>
    <row r="26" spans="1:18" ht="12">
      <c r="A26" s="284"/>
      <c r="B26" s="86" t="s">
        <v>106</v>
      </c>
      <c r="C26" s="87" t="e">
        <f>TEXT(C25,"#0.0")</f>
        <v>#N/A</v>
      </c>
      <c r="D26" s="87" t="e">
        <f aca="true" t="shared" si="10" ref="D26:R26">TEXT(D25,"#0.0")</f>
        <v>#N/A</v>
      </c>
      <c r="E26" s="87" t="e">
        <f t="shared" si="10"/>
        <v>#N/A</v>
      </c>
      <c r="F26" s="87" t="e">
        <f t="shared" si="10"/>
        <v>#N/A</v>
      </c>
      <c r="G26" s="87" t="e">
        <f t="shared" si="10"/>
        <v>#N/A</v>
      </c>
      <c r="H26" s="87" t="e">
        <f t="shared" si="10"/>
        <v>#N/A</v>
      </c>
      <c r="I26" s="87" t="e">
        <f t="shared" si="10"/>
        <v>#N/A</v>
      </c>
      <c r="J26" s="87" t="e">
        <f t="shared" si="10"/>
        <v>#N/A</v>
      </c>
      <c r="K26" s="87" t="e">
        <f t="shared" si="10"/>
        <v>#N/A</v>
      </c>
      <c r="L26" s="87" t="e">
        <f t="shared" si="10"/>
        <v>#N/A</v>
      </c>
      <c r="M26" s="87" t="e">
        <f t="shared" si="10"/>
        <v>#N/A</v>
      </c>
      <c r="N26" s="87" t="e">
        <f t="shared" si="10"/>
        <v>#N/A</v>
      </c>
      <c r="O26" s="87" t="e">
        <f t="shared" si="10"/>
        <v>#N/A</v>
      </c>
      <c r="P26" s="87" t="e">
        <f t="shared" si="10"/>
        <v>#N/A</v>
      </c>
      <c r="Q26" s="87" t="e">
        <f t="shared" si="10"/>
        <v>#N/A</v>
      </c>
      <c r="R26" s="87" t="e">
        <f t="shared" si="10"/>
        <v>#N/A</v>
      </c>
    </row>
    <row r="27" spans="1:18" ht="12">
      <c r="A27" s="284"/>
      <c r="B27" s="86" t="s">
        <v>102</v>
      </c>
      <c r="C27" s="86" t="e">
        <f>ROUNDUP(($C$7*C25*COS(RADIANS($C$6))^2)/(COS(RADIANS($C$3))*(1+(SIN(RADIANS($C$6+$C$3))*SIN(RADIANS($C$6))/COS(RADIANS($C$3)))^0.5)^2),1)</f>
        <v>#N/A</v>
      </c>
      <c r="D27" s="86" t="e">
        <f aca="true" t="shared" si="11" ref="D27:R27">ROUNDUP(($C$7*D25*COS(RADIANS($C$6))^2)/(COS(RADIANS($C$3))*(1+(SIN(RADIANS($C$6+$C$3))*SIN(RADIANS($C$6))/COS(RADIANS($C$3)))^0.5)^2),1)</f>
        <v>#N/A</v>
      </c>
      <c r="E27" s="86" t="e">
        <f t="shared" si="11"/>
        <v>#N/A</v>
      </c>
      <c r="F27" s="86" t="e">
        <f t="shared" si="11"/>
        <v>#N/A</v>
      </c>
      <c r="G27" s="86" t="e">
        <f t="shared" si="11"/>
        <v>#N/A</v>
      </c>
      <c r="H27" s="86" t="e">
        <f t="shared" si="11"/>
        <v>#N/A</v>
      </c>
      <c r="I27" s="86" t="e">
        <f t="shared" si="11"/>
        <v>#N/A</v>
      </c>
      <c r="J27" s="86" t="e">
        <f t="shared" si="11"/>
        <v>#N/A</v>
      </c>
      <c r="K27" s="86" t="e">
        <f t="shared" si="11"/>
        <v>#N/A</v>
      </c>
      <c r="L27" s="86" t="e">
        <f t="shared" si="11"/>
        <v>#N/A</v>
      </c>
      <c r="M27" s="86" t="e">
        <f t="shared" si="11"/>
        <v>#N/A</v>
      </c>
      <c r="N27" s="86" t="e">
        <f t="shared" si="11"/>
        <v>#N/A</v>
      </c>
      <c r="O27" s="86" t="e">
        <f t="shared" si="11"/>
        <v>#N/A</v>
      </c>
      <c r="P27" s="86" t="e">
        <f t="shared" si="11"/>
        <v>#N/A</v>
      </c>
      <c r="Q27" s="86" t="e">
        <f t="shared" si="11"/>
        <v>#N/A</v>
      </c>
      <c r="R27" s="86" t="e">
        <f t="shared" si="11"/>
        <v>#N/A</v>
      </c>
    </row>
    <row r="28" spans="1:18" ht="12">
      <c r="A28" s="284"/>
      <c r="B28" s="86" t="s">
        <v>106</v>
      </c>
      <c r="C28" s="87" t="e">
        <f aca="true" t="shared" si="12" ref="C28:R28">TEXT(C27,"#0.0")</f>
        <v>#N/A</v>
      </c>
      <c r="D28" s="87" t="e">
        <f t="shared" si="12"/>
        <v>#N/A</v>
      </c>
      <c r="E28" s="87" t="e">
        <f t="shared" si="12"/>
        <v>#N/A</v>
      </c>
      <c r="F28" s="87" t="e">
        <f t="shared" si="12"/>
        <v>#N/A</v>
      </c>
      <c r="G28" s="87" t="e">
        <f t="shared" si="12"/>
        <v>#N/A</v>
      </c>
      <c r="H28" s="87" t="e">
        <f t="shared" si="12"/>
        <v>#N/A</v>
      </c>
      <c r="I28" s="87" t="e">
        <f t="shared" si="12"/>
        <v>#N/A</v>
      </c>
      <c r="J28" s="87" t="e">
        <f t="shared" si="12"/>
        <v>#N/A</v>
      </c>
      <c r="K28" s="87" t="e">
        <f t="shared" si="12"/>
        <v>#N/A</v>
      </c>
      <c r="L28" s="87" t="e">
        <f t="shared" si="12"/>
        <v>#N/A</v>
      </c>
      <c r="M28" s="87" t="e">
        <f t="shared" si="12"/>
        <v>#N/A</v>
      </c>
      <c r="N28" s="87" t="e">
        <f t="shared" si="12"/>
        <v>#N/A</v>
      </c>
      <c r="O28" s="87" t="e">
        <f t="shared" si="12"/>
        <v>#N/A</v>
      </c>
      <c r="P28" s="87" t="e">
        <f t="shared" si="12"/>
        <v>#N/A</v>
      </c>
      <c r="Q28" s="87" t="e">
        <f t="shared" si="12"/>
        <v>#N/A</v>
      </c>
      <c r="R28" s="87" t="e">
        <f t="shared" si="12"/>
        <v>#N/A</v>
      </c>
    </row>
    <row r="29" spans="1:18" ht="12">
      <c r="A29" s="284"/>
      <c r="B29" s="86" t="s">
        <v>105</v>
      </c>
      <c r="C29" s="87" t="e">
        <f>IF(C25&gt;4.2,4.2,C25)</f>
        <v>#N/A</v>
      </c>
      <c r="D29" s="87" t="e">
        <f aca="true" t="shared" si="13" ref="D29:R29">IF(D25&gt;4.2,4.2,D25)</f>
        <v>#N/A</v>
      </c>
      <c r="E29" s="87" t="e">
        <f t="shared" si="13"/>
        <v>#N/A</v>
      </c>
      <c r="F29" s="87" t="e">
        <f t="shared" si="13"/>
        <v>#N/A</v>
      </c>
      <c r="G29" s="87" t="e">
        <f t="shared" si="13"/>
        <v>#N/A</v>
      </c>
      <c r="H29" s="87" t="e">
        <f t="shared" si="13"/>
        <v>#N/A</v>
      </c>
      <c r="I29" s="87" t="e">
        <f t="shared" si="13"/>
        <v>#N/A</v>
      </c>
      <c r="J29" s="87" t="e">
        <f t="shared" si="13"/>
        <v>#N/A</v>
      </c>
      <c r="K29" s="87" t="e">
        <f t="shared" si="13"/>
        <v>#N/A</v>
      </c>
      <c r="L29" s="87" t="e">
        <f t="shared" si="13"/>
        <v>#N/A</v>
      </c>
      <c r="M29" s="87" t="e">
        <f t="shared" si="13"/>
        <v>#N/A</v>
      </c>
      <c r="N29" s="87" t="e">
        <f t="shared" si="13"/>
        <v>#N/A</v>
      </c>
      <c r="O29" s="87" t="e">
        <f t="shared" si="13"/>
        <v>#N/A</v>
      </c>
      <c r="P29" s="87" t="e">
        <f t="shared" si="13"/>
        <v>#N/A</v>
      </c>
      <c r="Q29" s="87" t="e">
        <f t="shared" si="13"/>
        <v>#N/A</v>
      </c>
      <c r="R29" s="87" t="e">
        <f t="shared" si="13"/>
        <v>#N/A</v>
      </c>
    </row>
    <row r="30" spans="1:18" ht="12">
      <c r="A30" s="284"/>
      <c r="B30" s="90" t="s">
        <v>104</v>
      </c>
      <c r="C30" s="87" t="e">
        <f>ROUNDDOWN(106/(C29*(8.4-C29)),1)</f>
        <v>#N/A</v>
      </c>
      <c r="D30" s="87" t="e">
        <f aca="true" t="shared" si="14" ref="D30:R30">ROUNDDOWN(106/(D29*(8.4-D29)),1)</f>
        <v>#N/A</v>
      </c>
      <c r="E30" s="87" t="e">
        <f t="shared" si="14"/>
        <v>#N/A</v>
      </c>
      <c r="F30" s="87" t="e">
        <f t="shared" si="14"/>
        <v>#N/A</v>
      </c>
      <c r="G30" s="87" t="e">
        <f t="shared" si="14"/>
        <v>#N/A</v>
      </c>
      <c r="H30" s="87" t="e">
        <f t="shared" si="14"/>
        <v>#N/A</v>
      </c>
      <c r="I30" s="87" t="e">
        <f t="shared" si="14"/>
        <v>#N/A</v>
      </c>
      <c r="J30" s="87" t="e">
        <f t="shared" si="14"/>
        <v>#N/A</v>
      </c>
      <c r="K30" s="87" t="e">
        <f t="shared" si="14"/>
        <v>#N/A</v>
      </c>
      <c r="L30" s="87" t="e">
        <f t="shared" si="14"/>
        <v>#N/A</v>
      </c>
      <c r="M30" s="87" t="e">
        <f t="shared" si="14"/>
        <v>#N/A</v>
      </c>
      <c r="N30" s="87" t="e">
        <f t="shared" si="14"/>
        <v>#N/A</v>
      </c>
      <c r="O30" s="87" t="e">
        <f t="shared" si="14"/>
        <v>#N/A</v>
      </c>
      <c r="P30" s="87" t="e">
        <f t="shared" si="14"/>
        <v>#N/A</v>
      </c>
      <c r="Q30" s="87" t="e">
        <f t="shared" si="14"/>
        <v>#N/A</v>
      </c>
      <c r="R30" s="87" t="e">
        <f t="shared" si="14"/>
        <v>#N/A</v>
      </c>
    </row>
    <row r="31" spans="1:19" ht="12">
      <c r="A31" s="284"/>
      <c r="B31" s="86" t="s">
        <v>100</v>
      </c>
      <c r="C31" s="86" t="e">
        <f>IF(C27&gt;=C30,1,0)</f>
        <v>#N/A</v>
      </c>
      <c r="D31" s="86" t="e">
        <f aca="true" t="shared" si="15" ref="D31:R31">IF(D27&gt;=D30,1,0)</f>
        <v>#N/A</v>
      </c>
      <c r="E31" s="86" t="e">
        <f t="shared" si="15"/>
        <v>#N/A</v>
      </c>
      <c r="F31" s="86" t="e">
        <f t="shared" si="15"/>
        <v>#N/A</v>
      </c>
      <c r="G31" s="86" t="e">
        <f t="shared" si="15"/>
        <v>#N/A</v>
      </c>
      <c r="H31" s="86" t="e">
        <f t="shared" si="15"/>
        <v>#N/A</v>
      </c>
      <c r="I31" s="86" t="e">
        <f t="shared" si="15"/>
        <v>#N/A</v>
      </c>
      <c r="J31" s="86" t="e">
        <f t="shared" si="15"/>
        <v>#N/A</v>
      </c>
      <c r="K31" s="86" t="e">
        <f t="shared" si="15"/>
        <v>#N/A</v>
      </c>
      <c r="L31" s="86" t="e">
        <f t="shared" si="15"/>
        <v>#N/A</v>
      </c>
      <c r="M31" s="86" t="e">
        <f t="shared" si="15"/>
        <v>#N/A</v>
      </c>
      <c r="N31" s="86" t="e">
        <f t="shared" si="15"/>
        <v>#N/A</v>
      </c>
      <c r="O31" s="86" t="e">
        <f t="shared" si="15"/>
        <v>#N/A</v>
      </c>
      <c r="P31" s="86" t="e">
        <f t="shared" si="15"/>
        <v>#N/A</v>
      </c>
      <c r="Q31" s="86" t="e">
        <f t="shared" si="15"/>
        <v>#N/A</v>
      </c>
      <c r="R31" s="86" t="e">
        <f t="shared" si="15"/>
        <v>#N/A</v>
      </c>
      <c r="S31" s="46" t="e">
        <f>SUM(C31:R31)-1</f>
        <v>#N/A</v>
      </c>
    </row>
    <row r="32" spans="1:19" ht="12">
      <c r="A32" s="284"/>
      <c r="B32" s="86" t="s">
        <v>129</v>
      </c>
      <c r="C32" s="86" t="e">
        <f>IF(C25&gt;3,1,0)</f>
        <v>#N/A</v>
      </c>
      <c r="D32" s="86" t="e">
        <f aca="true" t="shared" si="16" ref="D32:R32">IF(D25&gt;3,1,0)</f>
        <v>#N/A</v>
      </c>
      <c r="E32" s="86" t="e">
        <f t="shared" si="16"/>
        <v>#N/A</v>
      </c>
      <c r="F32" s="86" t="e">
        <f t="shared" si="16"/>
        <v>#N/A</v>
      </c>
      <c r="G32" s="86" t="e">
        <f t="shared" si="16"/>
        <v>#N/A</v>
      </c>
      <c r="H32" s="86" t="e">
        <f t="shared" si="16"/>
        <v>#N/A</v>
      </c>
      <c r="I32" s="86" t="e">
        <f t="shared" si="16"/>
        <v>#N/A</v>
      </c>
      <c r="J32" s="86" t="e">
        <f t="shared" si="16"/>
        <v>#N/A</v>
      </c>
      <c r="K32" s="86" t="e">
        <f t="shared" si="16"/>
        <v>#N/A</v>
      </c>
      <c r="L32" s="86" t="e">
        <f t="shared" si="16"/>
        <v>#N/A</v>
      </c>
      <c r="M32" s="86" t="e">
        <f t="shared" si="16"/>
        <v>#N/A</v>
      </c>
      <c r="N32" s="86" t="e">
        <f t="shared" si="16"/>
        <v>#N/A</v>
      </c>
      <c r="O32" s="86" t="e">
        <f t="shared" si="16"/>
        <v>#N/A</v>
      </c>
      <c r="P32" s="86" t="e">
        <f t="shared" si="16"/>
        <v>#N/A</v>
      </c>
      <c r="Q32" s="86" t="e">
        <f t="shared" si="16"/>
        <v>#N/A</v>
      </c>
      <c r="R32" s="86" t="e">
        <f t="shared" si="16"/>
        <v>#N/A</v>
      </c>
      <c r="S32" s="46" t="e">
        <f>SUM(C32:R32)</f>
        <v>#N/A</v>
      </c>
    </row>
    <row r="33" spans="1:18" ht="12">
      <c r="A33" s="284"/>
      <c r="B33" s="86" t="s">
        <v>101</v>
      </c>
      <c r="C33" s="86" t="e">
        <f>IF(C31=1&gt;0,IF(C31=1,CONCATENATE(C28,"(",(C26),")"),CONCATENATE("*",C28,"&lt;",C30)),"")</f>
        <v>#N/A</v>
      </c>
      <c r="D33" s="86" t="e">
        <f>IF(C31+D31&gt;0,IF(D31=1,CONCATENATE(D28,"(",(D26),")"),CONCATENATE("*",D28,"&lt;",D30)),"")</f>
        <v>#N/A</v>
      </c>
      <c r="E33" s="86" t="e">
        <f aca="true" t="shared" si="17" ref="E33:R33">IF(D31+E31&gt;0,IF(E31=1,CONCATENATE(E28,"(",(E26),")"),CONCATENATE("*",E28,"&lt;",E30)),"")</f>
        <v>#N/A</v>
      </c>
      <c r="F33" s="86" t="e">
        <f t="shared" si="17"/>
        <v>#N/A</v>
      </c>
      <c r="G33" s="86" t="e">
        <f t="shared" si="17"/>
        <v>#N/A</v>
      </c>
      <c r="H33" s="86" t="e">
        <f t="shared" si="17"/>
        <v>#N/A</v>
      </c>
      <c r="I33" s="86" t="e">
        <f t="shared" si="17"/>
        <v>#N/A</v>
      </c>
      <c r="J33" s="86" t="e">
        <f t="shared" si="17"/>
        <v>#N/A</v>
      </c>
      <c r="K33" s="86" t="e">
        <f t="shared" si="17"/>
        <v>#N/A</v>
      </c>
      <c r="L33" s="86" t="e">
        <f t="shared" si="17"/>
        <v>#N/A</v>
      </c>
      <c r="M33" s="86" t="e">
        <f t="shared" si="17"/>
        <v>#N/A</v>
      </c>
      <c r="N33" s="86" t="e">
        <f t="shared" si="17"/>
        <v>#N/A</v>
      </c>
      <c r="O33" s="86" t="e">
        <f t="shared" si="17"/>
        <v>#N/A</v>
      </c>
      <c r="P33" s="86" t="e">
        <f t="shared" si="17"/>
        <v>#N/A</v>
      </c>
      <c r="Q33" s="86" t="e">
        <f t="shared" si="17"/>
        <v>#N/A</v>
      </c>
      <c r="R33" s="86" t="e">
        <f t="shared" si="17"/>
        <v>#N/A</v>
      </c>
    </row>
    <row r="35" spans="1:18" ht="12">
      <c r="A35" s="282" t="s">
        <v>88</v>
      </c>
      <c r="B35" s="282"/>
      <c r="C35" s="47">
        <v>0</v>
      </c>
      <c r="D35" s="47">
        <v>1</v>
      </c>
      <c r="E35" s="47">
        <v>2</v>
      </c>
      <c r="F35" s="47">
        <v>3</v>
      </c>
      <c r="G35" s="47">
        <v>4</v>
      </c>
      <c r="H35" s="47">
        <v>5</v>
      </c>
      <c r="I35" s="47">
        <v>6</v>
      </c>
      <c r="J35" s="47">
        <v>7</v>
      </c>
      <c r="K35" s="47">
        <v>8</v>
      </c>
      <c r="L35" s="47">
        <v>9</v>
      </c>
      <c r="M35" s="47">
        <v>10</v>
      </c>
      <c r="N35" s="47">
        <v>11</v>
      </c>
      <c r="O35" s="47">
        <v>12</v>
      </c>
      <c r="P35" s="47">
        <v>13</v>
      </c>
      <c r="Q35" s="47">
        <v>14</v>
      </c>
      <c r="R35" s="47">
        <v>15</v>
      </c>
    </row>
    <row r="36" spans="1:18" ht="12">
      <c r="A36" s="279" t="s">
        <v>155</v>
      </c>
      <c r="B36" s="47" t="s">
        <v>89</v>
      </c>
      <c r="C36" s="48">
        <f>'入力シート（印刷なし）'!$G$18</f>
        <v>0</v>
      </c>
      <c r="D36" s="48">
        <f aca="true" t="shared" si="18" ref="D36:R36">C36</f>
        <v>0</v>
      </c>
      <c r="E36" s="48">
        <f t="shared" si="18"/>
        <v>0</v>
      </c>
      <c r="F36" s="48">
        <f t="shared" si="18"/>
        <v>0</v>
      </c>
      <c r="G36" s="48">
        <f t="shared" si="18"/>
        <v>0</v>
      </c>
      <c r="H36" s="48">
        <f t="shared" si="18"/>
        <v>0</v>
      </c>
      <c r="I36" s="48">
        <f t="shared" si="18"/>
        <v>0</v>
      </c>
      <c r="J36" s="48">
        <f t="shared" si="18"/>
        <v>0</v>
      </c>
      <c r="K36" s="48">
        <f t="shared" si="18"/>
        <v>0</v>
      </c>
      <c r="L36" s="48">
        <f t="shared" si="18"/>
        <v>0</v>
      </c>
      <c r="M36" s="48">
        <f t="shared" si="18"/>
        <v>0</v>
      </c>
      <c r="N36" s="48">
        <f t="shared" si="18"/>
        <v>0</v>
      </c>
      <c r="O36" s="48">
        <f t="shared" si="18"/>
        <v>0</v>
      </c>
      <c r="P36" s="48">
        <f t="shared" si="18"/>
        <v>0</v>
      </c>
      <c r="Q36" s="48">
        <f t="shared" si="18"/>
        <v>0</v>
      </c>
      <c r="R36" s="48">
        <f t="shared" si="18"/>
        <v>0</v>
      </c>
    </row>
    <row r="37" spans="1:18" ht="12">
      <c r="A37" s="282"/>
      <c r="B37" s="47" t="s">
        <v>90</v>
      </c>
      <c r="C37" s="49">
        <f>'入力シート（印刷なし）'!$G$19</f>
        <v>0</v>
      </c>
      <c r="D37" s="49">
        <f aca="true" t="shared" si="19" ref="D37:R37">C37</f>
        <v>0</v>
      </c>
      <c r="E37" s="49">
        <f t="shared" si="19"/>
        <v>0</v>
      </c>
      <c r="F37" s="49">
        <f t="shared" si="19"/>
        <v>0</v>
      </c>
      <c r="G37" s="49">
        <f t="shared" si="19"/>
        <v>0</v>
      </c>
      <c r="H37" s="49">
        <f t="shared" si="19"/>
        <v>0</v>
      </c>
      <c r="I37" s="49">
        <f t="shared" si="19"/>
        <v>0</v>
      </c>
      <c r="J37" s="49">
        <f t="shared" si="19"/>
        <v>0</v>
      </c>
      <c r="K37" s="49">
        <f t="shared" si="19"/>
        <v>0</v>
      </c>
      <c r="L37" s="49">
        <f t="shared" si="19"/>
        <v>0</v>
      </c>
      <c r="M37" s="49">
        <f t="shared" si="19"/>
        <v>0</v>
      </c>
      <c r="N37" s="49">
        <f t="shared" si="19"/>
        <v>0</v>
      </c>
      <c r="O37" s="49">
        <f t="shared" si="19"/>
        <v>0</v>
      </c>
      <c r="P37" s="49">
        <f t="shared" si="19"/>
        <v>0</v>
      </c>
      <c r="Q37" s="49">
        <f t="shared" si="19"/>
        <v>0</v>
      </c>
      <c r="R37" s="49">
        <f t="shared" si="19"/>
        <v>0</v>
      </c>
    </row>
    <row r="38" spans="1:18" ht="12">
      <c r="A38" s="282"/>
      <c r="B38" s="47" t="s">
        <v>107</v>
      </c>
      <c r="C38" s="48" t="e">
        <f>'入力シート（印刷なし）'!$G$37</f>
        <v>#N/A</v>
      </c>
      <c r="D38" s="48" t="e">
        <f aca="true" t="shared" si="20" ref="D38:R38">C38</f>
        <v>#N/A</v>
      </c>
      <c r="E38" s="48" t="e">
        <f t="shared" si="20"/>
        <v>#N/A</v>
      </c>
      <c r="F38" s="48" t="e">
        <f t="shared" si="20"/>
        <v>#N/A</v>
      </c>
      <c r="G38" s="48" t="e">
        <f t="shared" si="20"/>
        <v>#N/A</v>
      </c>
      <c r="H38" s="48" t="e">
        <f t="shared" si="20"/>
        <v>#N/A</v>
      </c>
      <c r="I38" s="48" t="e">
        <f t="shared" si="20"/>
        <v>#N/A</v>
      </c>
      <c r="J38" s="48" t="e">
        <f t="shared" si="20"/>
        <v>#N/A</v>
      </c>
      <c r="K38" s="48" t="e">
        <f t="shared" si="20"/>
        <v>#N/A</v>
      </c>
      <c r="L38" s="48" t="e">
        <f t="shared" si="20"/>
        <v>#N/A</v>
      </c>
      <c r="M38" s="48" t="e">
        <f t="shared" si="20"/>
        <v>#N/A</v>
      </c>
      <c r="N38" s="48" t="e">
        <f t="shared" si="20"/>
        <v>#N/A</v>
      </c>
      <c r="O38" s="48" t="e">
        <f t="shared" si="20"/>
        <v>#N/A</v>
      </c>
      <c r="P38" s="48" t="e">
        <f t="shared" si="20"/>
        <v>#N/A</v>
      </c>
      <c r="Q38" s="48" t="e">
        <f t="shared" si="20"/>
        <v>#N/A</v>
      </c>
      <c r="R38" s="48" t="e">
        <f t="shared" si="20"/>
        <v>#N/A</v>
      </c>
    </row>
    <row r="39" spans="1:18" ht="12">
      <c r="A39" s="282"/>
      <c r="B39" s="82" t="s">
        <v>92</v>
      </c>
      <c r="C39" s="83" t="e">
        <f>ROUNDUP(fsm(C35,$C$16,$C$17,$C$1,$C$6,$C$2,$C$4,$C$5,$C$10,$C$8,$C$9),1)</f>
        <v>#NAME?</v>
      </c>
      <c r="D39" s="83" t="e">
        <f aca="true" t="shared" si="21" ref="D39:R39">ROUNDUP(fsm(D35,$C$16,$C$17,$C$1,$C$6,$C$2,$C$4,$C$5,$C$10,$C$8,$C$9),1)</f>
        <v>#NAME?</v>
      </c>
      <c r="E39" s="83" t="e">
        <f t="shared" si="21"/>
        <v>#NAME?</v>
      </c>
      <c r="F39" s="83" t="e">
        <f t="shared" si="21"/>
        <v>#NAME?</v>
      </c>
      <c r="G39" s="83" t="e">
        <f t="shared" si="21"/>
        <v>#NAME?</v>
      </c>
      <c r="H39" s="83" t="e">
        <f t="shared" si="21"/>
        <v>#NAME?</v>
      </c>
      <c r="I39" s="83" t="e">
        <f t="shared" si="21"/>
        <v>#NAME?</v>
      </c>
      <c r="J39" s="83" t="e">
        <f t="shared" si="21"/>
        <v>#NAME?</v>
      </c>
      <c r="K39" s="83" t="e">
        <f t="shared" si="21"/>
        <v>#NAME?</v>
      </c>
      <c r="L39" s="83" t="e">
        <f t="shared" si="21"/>
        <v>#NAME?</v>
      </c>
      <c r="M39" s="83" t="e">
        <f t="shared" si="21"/>
        <v>#NAME?</v>
      </c>
      <c r="N39" s="83" t="e">
        <f t="shared" si="21"/>
        <v>#NAME?</v>
      </c>
      <c r="O39" s="83" t="e">
        <f t="shared" si="21"/>
        <v>#NAME?</v>
      </c>
      <c r="P39" s="83" t="e">
        <f t="shared" si="21"/>
        <v>#NAME?</v>
      </c>
      <c r="Q39" s="83" t="e">
        <f t="shared" si="21"/>
        <v>#NAME?</v>
      </c>
      <c r="R39" s="83" t="e">
        <f t="shared" si="21"/>
        <v>#NAME?</v>
      </c>
    </row>
    <row r="40" spans="1:18" ht="12">
      <c r="A40" s="282"/>
      <c r="B40" s="82" t="s">
        <v>106</v>
      </c>
      <c r="C40" s="83" t="e">
        <f aca="true" t="shared" si="22" ref="C40:R40">TEXT(C39,"#0.0")</f>
        <v>#NAME?</v>
      </c>
      <c r="D40" s="83" t="e">
        <f t="shared" si="22"/>
        <v>#NAME?</v>
      </c>
      <c r="E40" s="83" t="e">
        <f t="shared" si="22"/>
        <v>#NAME?</v>
      </c>
      <c r="F40" s="83" t="e">
        <f t="shared" si="22"/>
        <v>#NAME?</v>
      </c>
      <c r="G40" s="83" t="e">
        <f t="shared" si="22"/>
        <v>#NAME?</v>
      </c>
      <c r="H40" s="83" t="e">
        <f t="shared" si="22"/>
        <v>#NAME?</v>
      </c>
      <c r="I40" s="83" t="e">
        <f t="shared" si="22"/>
        <v>#NAME?</v>
      </c>
      <c r="J40" s="83" t="e">
        <f t="shared" si="22"/>
        <v>#NAME?</v>
      </c>
      <c r="K40" s="83" t="e">
        <f t="shared" si="22"/>
        <v>#NAME?</v>
      </c>
      <c r="L40" s="83" t="e">
        <f t="shared" si="22"/>
        <v>#NAME?</v>
      </c>
      <c r="M40" s="83" t="e">
        <f t="shared" si="22"/>
        <v>#NAME?</v>
      </c>
      <c r="N40" s="83" t="e">
        <f t="shared" si="22"/>
        <v>#NAME?</v>
      </c>
      <c r="O40" s="83" t="e">
        <f t="shared" si="22"/>
        <v>#NAME?</v>
      </c>
      <c r="P40" s="83" t="e">
        <f t="shared" si="22"/>
        <v>#NAME?</v>
      </c>
      <c r="Q40" s="83" t="e">
        <f t="shared" si="22"/>
        <v>#NAME?</v>
      </c>
      <c r="R40" s="83" t="e">
        <f t="shared" si="22"/>
        <v>#NAME?</v>
      </c>
    </row>
    <row r="41" spans="1:18" ht="12">
      <c r="A41" s="282"/>
      <c r="B41" s="84" t="s">
        <v>93</v>
      </c>
      <c r="C41" s="85" t="e">
        <f>ROUNDDOWN(funcp1($C$2),1)</f>
        <v>#NAME?</v>
      </c>
      <c r="D41" s="85" t="e">
        <f aca="true" t="shared" si="23" ref="D41:R41">ROUNDDOWN(funcp1($C$2),1)</f>
        <v>#NAME?</v>
      </c>
      <c r="E41" s="85" t="e">
        <f t="shared" si="23"/>
        <v>#NAME?</v>
      </c>
      <c r="F41" s="85" t="e">
        <f t="shared" si="23"/>
        <v>#NAME?</v>
      </c>
      <c r="G41" s="85" t="e">
        <f t="shared" si="23"/>
        <v>#NAME?</v>
      </c>
      <c r="H41" s="85" t="e">
        <f t="shared" si="23"/>
        <v>#NAME?</v>
      </c>
      <c r="I41" s="85" t="e">
        <f t="shared" si="23"/>
        <v>#NAME?</v>
      </c>
      <c r="J41" s="85" t="e">
        <f t="shared" si="23"/>
        <v>#NAME?</v>
      </c>
      <c r="K41" s="85" t="e">
        <f t="shared" si="23"/>
        <v>#NAME?</v>
      </c>
      <c r="L41" s="85" t="e">
        <f t="shared" si="23"/>
        <v>#NAME?</v>
      </c>
      <c r="M41" s="85" t="e">
        <f t="shared" si="23"/>
        <v>#NAME?</v>
      </c>
      <c r="N41" s="85" t="e">
        <f t="shared" si="23"/>
        <v>#NAME?</v>
      </c>
      <c r="O41" s="85" t="e">
        <f t="shared" si="23"/>
        <v>#NAME?</v>
      </c>
      <c r="P41" s="85" t="e">
        <f t="shared" si="23"/>
        <v>#NAME?</v>
      </c>
      <c r="Q41" s="85" t="e">
        <f t="shared" si="23"/>
        <v>#NAME?</v>
      </c>
      <c r="R41" s="85" t="e">
        <f t="shared" si="23"/>
        <v>#NAME?</v>
      </c>
    </row>
    <row r="42" spans="1:19" ht="12">
      <c r="A42" s="282"/>
      <c r="B42" s="82" t="s">
        <v>100</v>
      </c>
      <c r="C42" s="82" t="e">
        <f>IF(C39&gt;=C41,1,0)</f>
        <v>#NAME?</v>
      </c>
      <c r="D42" s="82" t="e">
        <f aca="true" t="shared" si="24" ref="D42:R42">IF(D39&gt;=D41,1,0)</f>
        <v>#NAME?</v>
      </c>
      <c r="E42" s="82" t="e">
        <f t="shared" si="24"/>
        <v>#NAME?</v>
      </c>
      <c r="F42" s="82" t="e">
        <f t="shared" si="24"/>
        <v>#NAME?</v>
      </c>
      <c r="G42" s="82" t="e">
        <f t="shared" si="24"/>
        <v>#NAME?</v>
      </c>
      <c r="H42" s="82" t="e">
        <f t="shared" si="24"/>
        <v>#NAME?</v>
      </c>
      <c r="I42" s="82" t="e">
        <f t="shared" si="24"/>
        <v>#NAME?</v>
      </c>
      <c r="J42" s="82" t="e">
        <f t="shared" si="24"/>
        <v>#NAME?</v>
      </c>
      <c r="K42" s="82" t="e">
        <f t="shared" si="24"/>
        <v>#NAME?</v>
      </c>
      <c r="L42" s="82" t="e">
        <f t="shared" si="24"/>
        <v>#NAME?</v>
      </c>
      <c r="M42" s="82" t="e">
        <f t="shared" si="24"/>
        <v>#NAME?</v>
      </c>
      <c r="N42" s="82" t="e">
        <f t="shared" si="24"/>
        <v>#NAME?</v>
      </c>
      <c r="O42" s="82" t="e">
        <f t="shared" si="24"/>
        <v>#NAME?</v>
      </c>
      <c r="P42" s="82" t="e">
        <f t="shared" si="24"/>
        <v>#NAME?</v>
      </c>
      <c r="Q42" s="82" t="e">
        <f t="shared" si="24"/>
        <v>#NAME?</v>
      </c>
      <c r="R42" s="82" t="e">
        <f t="shared" si="24"/>
        <v>#NAME?</v>
      </c>
      <c r="S42" s="46" t="e">
        <f>SUM(C42:R42)-1</f>
        <v>#NAME?</v>
      </c>
    </row>
    <row r="43" spans="1:19" ht="12">
      <c r="A43" s="282"/>
      <c r="B43" s="82" t="s">
        <v>128</v>
      </c>
      <c r="C43" s="82" t="e">
        <f>IF(C39&gt;100,1,0)</f>
        <v>#NAME?</v>
      </c>
      <c r="D43" s="82" t="e">
        <f aca="true" t="shared" si="25" ref="D43:R43">IF(D39&gt;100,1,0)</f>
        <v>#NAME?</v>
      </c>
      <c r="E43" s="82" t="e">
        <f t="shared" si="25"/>
        <v>#NAME?</v>
      </c>
      <c r="F43" s="82" t="e">
        <f t="shared" si="25"/>
        <v>#NAME?</v>
      </c>
      <c r="G43" s="82" t="e">
        <f t="shared" si="25"/>
        <v>#NAME?</v>
      </c>
      <c r="H43" s="82" t="e">
        <f t="shared" si="25"/>
        <v>#NAME?</v>
      </c>
      <c r="I43" s="82" t="e">
        <f t="shared" si="25"/>
        <v>#NAME?</v>
      </c>
      <c r="J43" s="82" t="e">
        <f t="shared" si="25"/>
        <v>#NAME?</v>
      </c>
      <c r="K43" s="82" t="e">
        <f t="shared" si="25"/>
        <v>#NAME?</v>
      </c>
      <c r="L43" s="82" t="e">
        <f t="shared" si="25"/>
        <v>#NAME?</v>
      </c>
      <c r="M43" s="82" t="e">
        <f t="shared" si="25"/>
        <v>#NAME?</v>
      </c>
      <c r="N43" s="82" t="e">
        <f t="shared" si="25"/>
        <v>#NAME?</v>
      </c>
      <c r="O43" s="82" t="e">
        <f t="shared" si="25"/>
        <v>#NAME?</v>
      </c>
      <c r="P43" s="82" t="e">
        <f t="shared" si="25"/>
        <v>#NAME?</v>
      </c>
      <c r="Q43" s="82" t="e">
        <f t="shared" si="25"/>
        <v>#NAME?</v>
      </c>
      <c r="R43" s="82" t="e">
        <f t="shared" si="25"/>
        <v>#NAME?</v>
      </c>
      <c r="S43" s="46" t="e">
        <f>SUM(C43:R43)</f>
        <v>#NAME?</v>
      </c>
    </row>
    <row r="44" spans="1:18" ht="12">
      <c r="A44" s="282"/>
      <c r="B44" s="82" t="s">
        <v>101</v>
      </c>
      <c r="C44" s="82" t="e">
        <f>IF(C42&gt;0,IF(C42=1,CONCATENATE(C40),CONCATENATE("*",C40,"&lt;",C41)),"")</f>
        <v>#NAME?</v>
      </c>
      <c r="D44" s="82" t="e">
        <f>IF(C42+D42&gt;0,IF(D42=1,CONCATENATE(D40),CONCATENATE("*",D40,"&lt;",D41)),"")</f>
        <v>#NAME?</v>
      </c>
      <c r="E44" s="82" t="e">
        <f aca="true" t="shared" si="26" ref="E44:R44">IF(D42+E42&gt;0,IF(E42=1,CONCATENATE(E40),CONCATENATE("*",E40,"&lt;",E41)),"")</f>
        <v>#NAME?</v>
      </c>
      <c r="F44" s="82" t="e">
        <f t="shared" si="26"/>
        <v>#NAME?</v>
      </c>
      <c r="G44" s="82" t="e">
        <f t="shared" si="26"/>
        <v>#NAME?</v>
      </c>
      <c r="H44" s="82" t="e">
        <f t="shared" si="26"/>
        <v>#NAME?</v>
      </c>
      <c r="I44" s="82" t="e">
        <f t="shared" si="26"/>
        <v>#NAME?</v>
      </c>
      <c r="J44" s="82" t="e">
        <f t="shared" si="26"/>
        <v>#NAME?</v>
      </c>
      <c r="K44" s="82" t="e">
        <f t="shared" si="26"/>
        <v>#NAME?</v>
      </c>
      <c r="L44" s="82" t="e">
        <f t="shared" si="26"/>
        <v>#NAME?</v>
      </c>
      <c r="M44" s="82" t="e">
        <f t="shared" si="26"/>
        <v>#NAME?</v>
      </c>
      <c r="N44" s="82" t="e">
        <f t="shared" si="26"/>
        <v>#NAME?</v>
      </c>
      <c r="O44" s="82" t="e">
        <f t="shared" si="26"/>
        <v>#NAME?</v>
      </c>
      <c r="P44" s="82" t="e">
        <f t="shared" si="26"/>
        <v>#NAME?</v>
      </c>
      <c r="Q44" s="82" t="e">
        <f t="shared" si="26"/>
        <v>#NAME?</v>
      </c>
      <c r="R44" s="82" t="e">
        <f t="shared" si="26"/>
        <v>#NAME?</v>
      </c>
    </row>
    <row r="45" spans="1:18" ht="12">
      <c r="A45" s="282"/>
      <c r="B45" s="86" t="s">
        <v>112</v>
      </c>
      <c r="C45" s="87" t="e">
        <f>(-C35+(C35^2+2*C38*TAN(RADIANS(90-$G$2)))^0.5)/TAN(RADIANS(90-$G$2))</f>
        <v>#N/A</v>
      </c>
      <c r="D45" s="87" t="e">
        <f aca="true" t="shared" si="27" ref="D45:R45">(-D35+(D35^2+2*D38*TAN(RADIANS(90-$G$2)))^0.5)/TAN(RADIANS(90-$G$2))</f>
        <v>#N/A</v>
      </c>
      <c r="E45" s="87" t="e">
        <f t="shared" si="27"/>
        <v>#N/A</v>
      </c>
      <c r="F45" s="87" t="e">
        <f t="shared" si="27"/>
        <v>#N/A</v>
      </c>
      <c r="G45" s="87" t="e">
        <f t="shared" si="27"/>
        <v>#N/A</v>
      </c>
      <c r="H45" s="87" t="e">
        <f t="shared" si="27"/>
        <v>#N/A</v>
      </c>
      <c r="I45" s="87" t="e">
        <f t="shared" si="27"/>
        <v>#N/A</v>
      </c>
      <c r="J45" s="87" t="e">
        <f t="shared" si="27"/>
        <v>#N/A</v>
      </c>
      <c r="K45" s="87" t="e">
        <f t="shared" si="27"/>
        <v>#N/A</v>
      </c>
      <c r="L45" s="87" t="e">
        <f t="shared" si="27"/>
        <v>#N/A</v>
      </c>
      <c r="M45" s="87" t="e">
        <f t="shared" si="27"/>
        <v>#N/A</v>
      </c>
      <c r="N45" s="87" t="e">
        <f t="shared" si="27"/>
        <v>#N/A</v>
      </c>
      <c r="O45" s="87" t="e">
        <f t="shared" si="27"/>
        <v>#N/A</v>
      </c>
      <c r="P45" s="87" t="e">
        <f t="shared" si="27"/>
        <v>#N/A</v>
      </c>
      <c r="Q45" s="87" t="e">
        <f t="shared" si="27"/>
        <v>#N/A</v>
      </c>
      <c r="R45" s="87" t="e">
        <f t="shared" si="27"/>
        <v>#N/A</v>
      </c>
    </row>
    <row r="46" spans="1:18" ht="12">
      <c r="A46" s="282"/>
      <c r="B46" s="86" t="s">
        <v>113</v>
      </c>
      <c r="C46" s="87" t="e">
        <f>IF(C45&lt;$G$1,C45,$G$1)</f>
        <v>#N/A</v>
      </c>
      <c r="D46" s="87" t="e">
        <f aca="true" t="shared" si="28" ref="D46:R46">IF(D45&lt;$G$1,D45,$G$1)</f>
        <v>#N/A</v>
      </c>
      <c r="E46" s="87" t="e">
        <f t="shared" si="28"/>
        <v>#N/A</v>
      </c>
      <c r="F46" s="87" t="e">
        <f t="shared" si="28"/>
        <v>#N/A</v>
      </c>
      <c r="G46" s="87" t="e">
        <f t="shared" si="28"/>
        <v>#N/A</v>
      </c>
      <c r="H46" s="87" t="e">
        <f t="shared" si="28"/>
        <v>#N/A</v>
      </c>
      <c r="I46" s="87" t="e">
        <f t="shared" si="28"/>
        <v>#N/A</v>
      </c>
      <c r="J46" s="87" t="e">
        <f t="shared" si="28"/>
        <v>#N/A</v>
      </c>
      <c r="K46" s="87" t="e">
        <f t="shared" si="28"/>
        <v>#N/A</v>
      </c>
      <c r="L46" s="87" t="e">
        <f t="shared" si="28"/>
        <v>#N/A</v>
      </c>
      <c r="M46" s="87" t="e">
        <f t="shared" si="28"/>
        <v>#N/A</v>
      </c>
      <c r="N46" s="87" t="e">
        <f t="shared" si="28"/>
        <v>#N/A</v>
      </c>
      <c r="O46" s="87" t="e">
        <f t="shared" si="28"/>
        <v>#N/A</v>
      </c>
      <c r="P46" s="87" t="e">
        <f t="shared" si="28"/>
        <v>#N/A</v>
      </c>
      <c r="Q46" s="87" t="e">
        <f t="shared" si="28"/>
        <v>#N/A</v>
      </c>
      <c r="R46" s="87" t="e">
        <f t="shared" si="28"/>
        <v>#N/A</v>
      </c>
    </row>
    <row r="47" spans="1:18" ht="12">
      <c r="A47" s="282"/>
      <c r="B47" s="86" t="s">
        <v>115</v>
      </c>
      <c r="C47" s="88" t="e">
        <f>IF(C45=C46,0,1)</f>
        <v>#N/A</v>
      </c>
      <c r="D47" s="88" t="e">
        <f aca="true" t="shared" si="29" ref="D47:R47">IF(D45=D46,0,1)</f>
        <v>#N/A</v>
      </c>
      <c r="E47" s="88" t="e">
        <f t="shared" si="29"/>
        <v>#N/A</v>
      </c>
      <c r="F47" s="88" t="e">
        <f t="shared" si="29"/>
        <v>#N/A</v>
      </c>
      <c r="G47" s="88" t="e">
        <f t="shared" si="29"/>
        <v>#N/A</v>
      </c>
      <c r="H47" s="88" t="e">
        <f t="shared" si="29"/>
        <v>#N/A</v>
      </c>
      <c r="I47" s="88" t="e">
        <f t="shared" si="29"/>
        <v>#N/A</v>
      </c>
      <c r="J47" s="88" t="e">
        <f t="shared" si="29"/>
        <v>#N/A</v>
      </c>
      <c r="K47" s="88" t="e">
        <f t="shared" si="29"/>
        <v>#N/A</v>
      </c>
      <c r="L47" s="88" t="e">
        <f t="shared" si="29"/>
        <v>#N/A</v>
      </c>
      <c r="M47" s="88" t="e">
        <f t="shared" si="29"/>
        <v>#N/A</v>
      </c>
      <c r="N47" s="88" t="e">
        <f t="shared" si="29"/>
        <v>#N/A</v>
      </c>
      <c r="O47" s="88" t="e">
        <f t="shared" si="29"/>
        <v>#N/A</v>
      </c>
      <c r="P47" s="88" t="e">
        <f t="shared" si="29"/>
        <v>#N/A</v>
      </c>
      <c r="Q47" s="88" t="e">
        <f t="shared" si="29"/>
        <v>#N/A</v>
      </c>
      <c r="R47" s="88" t="e">
        <f t="shared" si="29"/>
        <v>#N/A</v>
      </c>
    </row>
    <row r="48" spans="1:18" ht="12">
      <c r="A48" s="282"/>
      <c r="B48" s="86" t="s">
        <v>114</v>
      </c>
      <c r="C48" s="89" t="e">
        <f>IF(C47=1,((C35+C35+(TAN(RADIANS(90-$G$2)))*$G$1)*$G$1/2),0)</f>
        <v>#N/A</v>
      </c>
      <c r="D48" s="89" t="e">
        <f>IF(D47=1,((D35+D35+(TAN(RADIANS(90-$G$2)))*$G$1)*$G$1/2),0)</f>
        <v>#N/A</v>
      </c>
      <c r="E48" s="89" t="e">
        <f aca="true" t="shared" si="30" ref="E48:R48">IF(E47=1,((E35+E35+(TAN(RADIANS(90-$G$2)))*$G$1)*$G$1/2),0)</f>
        <v>#N/A</v>
      </c>
      <c r="F48" s="89" t="e">
        <f t="shared" si="30"/>
        <v>#N/A</v>
      </c>
      <c r="G48" s="89" t="e">
        <f t="shared" si="30"/>
        <v>#N/A</v>
      </c>
      <c r="H48" s="89" t="e">
        <f t="shared" si="30"/>
        <v>#N/A</v>
      </c>
      <c r="I48" s="89" t="e">
        <f t="shared" si="30"/>
        <v>#N/A</v>
      </c>
      <c r="J48" s="89" t="e">
        <f t="shared" si="30"/>
        <v>#N/A</v>
      </c>
      <c r="K48" s="89" t="e">
        <f t="shared" si="30"/>
        <v>#N/A</v>
      </c>
      <c r="L48" s="89" t="e">
        <f t="shared" si="30"/>
        <v>#N/A</v>
      </c>
      <c r="M48" s="89" t="e">
        <f t="shared" si="30"/>
        <v>#N/A</v>
      </c>
      <c r="N48" s="89" t="e">
        <f t="shared" si="30"/>
        <v>#N/A</v>
      </c>
      <c r="O48" s="89" t="e">
        <f t="shared" si="30"/>
        <v>#N/A</v>
      </c>
      <c r="P48" s="89" t="e">
        <f t="shared" si="30"/>
        <v>#N/A</v>
      </c>
      <c r="Q48" s="89" t="e">
        <f t="shared" si="30"/>
        <v>#N/A</v>
      </c>
      <c r="R48" s="89" t="e">
        <f t="shared" si="30"/>
        <v>#N/A</v>
      </c>
    </row>
    <row r="49" spans="1:18" ht="12">
      <c r="A49" s="282"/>
      <c r="B49" s="86" t="s">
        <v>116</v>
      </c>
      <c r="C49" s="89" t="e">
        <f>C38-C48</f>
        <v>#N/A</v>
      </c>
      <c r="D49" s="89" t="e">
        <f aca="true" t="shared" si="31" ref="D49:R49">D38-D48</f>
        <v>#N/A</v>
      </c>
      <c r="E49" s="89" t="e">
        <f t="shared" si="31"/>
        <v>#N/A</v>
      </c>
      <c r="F49" s="89" t="e">
        <f t="shared" si="31"/>
        <v>#N/A</v>
      </c>
      <c r="G49" s="89" t="e">
        <f t="shared" si="31"/>
        <v>#N/A</v>
      </c>
      <c r="H49" s="89" t="e">
        <f t="shared" si="31"/>
        <v>#N/A</v>
      </c>
      <c r="I49" s="89" t="e">
        <f t="shared" si="31"/>
        <v>#N/A</v>
      </c>
      <c r="J49" s="89" t="e">
        <f t="shared" si="31"/>
        <v>#N/A</v>
      </c>
      <c r="K49" s="89" t="e">
        <f t="shared" si="31"/>
        <v>#N/A</v>
      </c>
      <c r="L49" s="89" t="e">
        <f t="shared" si="31"/>
        <v>#N/A</v>
      </c>
      <c r="M49" s="89" t="e">
        <f t="shared" si="31"/>
        <v>#N/A</v>
      </c>
      <c r="N49" s="89" t="e">
        <f t="shared" si="31"/>
        <v>#N/A</v>
      </c>
      <c r="O49" s="89" t="e">
        <f t="shared" si="31"/>
        <v>#N/A</v>
      </c>
      <c r="P49" s="89" t="e">
        <f t="shared" si="31"/>
        <v>#N/A</v>
      </c>
      <c r="Q49" s="89" t="e">
        <f t="shared" si="31"/>
        <v>#N/A</v>
      </c>
      <c r="R49" s="89" t="e">
        <f t="shared" si="31"/>
        <v>#N/A</v>
      </c>
    </row>
    <row r="50" spans="1:18" ht="12">
      <c r="A50" s="282"/>
      <c r="B50" s="86" t="s">
        <v>117</v>
      </c>
      <c r="C50" s="89">
        <f>$G$1*TAN(RADIANS(90-$G$2))</f>
        <v>0</v>
      </c>
      <c r="D50" s="89">
        <f aca="true" t="shared" si="32" ref="D50:R50">$G$1*TAN(RADIANS(90-$G$2))</f>
        <v>0</v>
      </c>
      <c r="E50" s="89">
        <f t="shared" si="32"/>
        <v>0</v>
      </c>
      <c r="F50" s="89">
        <f t="shared" si="32"/>
        <v>0</v>
      </c>
      <c r="G50" s="89">
        <f t="shared" si="32"/>
        <v>0</v>
      </c>
      <c r="H50" s="89">
        <f t="shared" si="32"/>
        <v>0</v>
      </c>
      <c r="I50" s="89">
        <f t="shared" si="32"/>
        <v>0</v>
      </c>
      <c r="J50" s="89">
        <f t="shared" si="32"/>
        <v>0</v>
      </c>
      <c r="K50" s="89">
        <f t="shared" si="32"/>
        <v>0</v>
      </c>
      <c r="L50" s="89">
        <f t="shared" si="32"/>
        <v>0</v>
      </c>
      <c r="M50" s="89">
        <f t="shared" si="32"/>
        <v>0</v>
      </c>
      <c r="N50" s="89">
        <f t="shared" si="32"/>
        <v>0</v>
      </c>
      <c r="O50" s="89">
        <f t="shared" si="32"/>
        <v>0</v>
      </c>
      <c r="P50" s="89">
        <f t="shared" si="32"/>
        <v>0</v>
      </c>
      <c r="Q50" s="89">
        <f t="shared" si="32"/>
        <v>0</v>
      </c>
      <c r="R50" s="89">
        <f t="shared" si="32"/>
        <v>0</v>
      </c>
    </row>
    <row r="51" spans="1:18" ht="12">
      <c r="A51" s="282"/>
      <c r="B51" s="86"/>
      <c r="C51" s="89">
        <f>C35+C50</f>
        <v>0</v>
      </c>
      <c r="D51" s="89">
        <f aca="true" t="shared" si="33" ref="D51:R51">D35+D50</f>
        <v>1</v>
      </c>
      <c r="E51" s="89">
        <f t="shared" si="33"/>
        <v>2</v>
      </c>
      <c r="F51" s="89">
        <f t="shared" si="33"/>
        <v>3</v>
      </c>
      <c r="G51" s="89">
        <f t="shared" si="33"/>
        <v>4</v>
      </c>
      <c r="H51" s="89">
        <f t="shared" si="33"/>
        <v>5</v>
      </c>
      <c r="I51" s="89">
        <f t="shared" si="33"/>
        <v>6</v>
      </c>
      <c r="J51" s="89">
        <f t="shared" si="33"/>
        <v>7</v>
      </c>
      <c r="K51" s="89">
        <f t="shared" si="33"/>
        <v>8</v>
      </c>
      <c r="L51" s="89">
        <f t="shared" si="33"/>
        <v>9</v>
      </c>
      <c r="M51" s="89">
        <f t="shared" si="33"/>
        <v>10</v>
      </c>
      <c r="N51" s="89">
        <f t="shared" si="33"/>
        <v>11</v>
      </c>
      <c r="O51" s="89">
        <f t="shared" si="33"/>
        <v>12</v>
      </c>
      <c r="P51" s="89">
        <f t="shared" si="33"/>
        <v>13</v>
      </c>
      <c r="Q51" s="89">
        <f t="shared" si="33"/>
        <v>14</v>
      </c>
      <c r="R51" s="89">
        <f t="shared" si="33"/>
        <v>15</v>
      </c>
    </row>
    <row r="52" spans="1:18" ht="12">
      <c r="A52" s="282"/>
      <c r="B52" s="86"/>
      <c r="C52" s="89" t="e">
        <f>IF(C47=1,((-C51+(C51^2+2*C49*TAN(RADIANS(90-$G$3)))^0.5)/TAN(RADIANS(90-$G$3))),0)</f>
        <v>#N/A</v>
      </c>
      <c r="D52" s="89" t="e">
        <f aca="true" t="shared" si="34" ref="D52:R52">IF(D47=1,((-D51+(D51^2+2*D49*TAN(RADIANS(90-$G$3)))^0.5)/TAN(RADIANS(90-$G$3))),0)</f>
        <v>#N/A</v>
      </c>
      <c r="E52" s="89" t="e">
        <f t="shared" si="34"/>
        <v>#N/A</v>
      </c>
      <c r="F52" s="89" t="e">
        <f t="shared" si="34"/>
        <v>#N/A</v>
      </c>
      <c r="G52" s="89" t="e">
        <f t="shared" si="34"/>
        <v>#N/A</v>
      </c>
      <c r="H52" s="89" t="e">
        <f t="shared" si="34"/>
        <v>#N/A</v>
      </c>
      <c r="I52" s="89" t="e">
        <f t="shared" si="34"/>
        <v>#N/A</v>
      </c>
      <c r="J52" s="89" t="e">
        <f t="shared" si="34"/>
        <v>#N/A</v>
      </c>
      <c r="K52" s="89" t="e">
        <f t="shared" si="34"/>
        <v>#N/A</v>
      </c>
      <c r="L52" s="89" t="e">
        <f t="shared" si="34"/>
        <v>#N/A</v>
      </c>
      <c r="M52" s="89" t="e">
        <f t="shared" si="34"/>
        <v>#N/A</v>
      </c>
      <c r="N52" s="89" t="e">
        <f t="shared" si="34"/>
        <v>#N/A</v>
      </c>
      <c r="O52" s="89" t="e">
        <f t="shared" si="34"/>
        <v>#N/A</v>
      </c>
      <c r="P52" s="89" t="e">
        <f t="shared" si="34"/>
        <v>#N/A</v>
      </c>
      <c r="Q52" s="89" t="e">
        <f t="shared" si="34"/>
        <v>#N/A</v>
      </c>
      <c r="R52" s="89" t="e">
        <f t="shared" si="34"/>
        <v>#N/A</v>
      </c>
    </row>
    <row r="53" spans="1:18" ht="12">
      <c r="A53" s="282"/>
      <c r="B53" s="86" t="s">
        <v>118</v>
      </c>
      <c r="C53" s="87" t="e">
        <f aca="true" t="shared" si="35" ref="C53:R53">ROUNDUP((C46+C52),1)</f>
        <v>#N/A</v>
      </c>
      <c r="D53" s="87" t="e">
        <f t="shared" si="35"/>
        <v>#N/A</v>
      </c>
      <c r="E53" s="87" t="e">
        <f t="shared" si="35"/>
        <v>#N/A</v>
      </c>
      <c r="F53" s="87" t="e">
        <f t="shared" si="35"/>
        <v>#N/A</v>
      </c>
      <c r="G53" s="87" t="e">
        <f t="shared" si="35"/>
        <v>#N/A</v>
      </c>
      <c r="H53" s="87" t="e">
        <f t="shared" si="35"/>
        <v>#N/A</v>
      </c>
      <c r="I53" s="87" t="e">
        <f t="shared" si="35"/>
        <v>#N/A</v>
      </c>
      <c r="J53" s="87" t="e">
        <f t="shared" si="35"/>
        <v>#N/A</v>
      </c>
      <c r="K53" s="87" t="e">
        <f t="shared" si="35"/>
        <v>#N/A</v>
      </c>
      <c r="L53" s="87" t="e">
        <f t="shared" si="35"/>
        <v>#N/A</v>
      </c>
      <c r="M53" s="87" t="e">
        <f t="shared" si="35"/>
        <v>#N/A</v>
      </c>
      <c r="N53" s="87" t="e">
        <f t="shared" si="35"/>
        <v>#N/A</v>
      </c>
      <c r="O53" s="87" t="e">
        <f t="shared" si="35"/>
        <v>#N/A</v>
      </c>
      <c r="P53" s="87" t="e">
        <f t="shared" si="35"/>
        <v>#N/A</v>
      </c>
      <c r="Q53" s="87" t="e">
        <f t="shared" si="35"/>
        <v>#N/A</v>
      </c>
      <c r="R53" s="87" t="e">
        <f t="shared" si="35"/>
        <v>#N/A</v>
      </c>
    </row>
    <row r="54" spans="1:18" ht="12">
      <c r="A54" s="282"/>
      <c r="B54" s="86" t="s">
        <v>106</v>
      </c>
      <c r="C54" s="87" t="e">
        <f>TEXT(C53,"#0.0")</f>
        <v>#N/A</v>
      </c>
      <c r="D54" s="87" t="e">
        <f aca="true" t="shared" si="36" ref="D54:R54">TEXT(D53,"#0.0")</f>
        <v>#N/A</v>
      </c>
      <c r="E54" s="87" t="e">
        <f t="shared" si="36"/>
        <v>#N/A</v>
      </c>
      <c r="F54" s="87" t="e">
        <f t="shared" si="36"/>
        <v>#N/A</v>
      </c>
      <c r="G54" s="87" t="e">
        <f t="shared" si="36"/>
        <v>#N/A</v>
      </c>
      <c r="H54" s="87" t="e">
        <f t="shared" si="36"/>
        <v>#N/A</v>
      </c>
      <c r="I54" s="87" t="e">
        <f t="shared" si="36"/>
        <v>#N/A</v>
      </c>
      <c r="J54" s="87" t="e">
        <f t="shared" si="36"/>
        <v>#N/A</v>
      </c>
      <c r="K54" s="87" t="e">
        <f t="shared" si="36"/>
        <v>#N/A</v>
      </c>
      <c r="L54" s="87" t="e">
        <f t="shared" si="36"/>
        <v>#N/A</v>
      </c>
      <c r="M54" s="87" t="e">
        <f t="shared" si="36"/>
        <v>#N/A</v>
      </c>
      <c r="N54" s="87" t="e">
        <f t="shared" si="36"/>
        <v>#N/A</v>
      </c>
      <c r="O54" s="87" t="e">
        <f t="shared" si="36"/>
        <v>#N/A</v>
      </c>
      <c r="P54" s="87" t="e">
        <f t="shared" si="36"/>
        <v>#N/A</v>
      </c>
      <c r="Q54" s="87" t="e">
        <f t="shared" si="36"/>
        <v>#N/A</v>
      </c>
      <c r="R54" s="87" t="e">
        <f t="shared" si="36"/>
        <v>#N/A</v>
      </c>
    </row>
    <row r="55" spans="1:18" ht="12">
      <c r="A55" s="282"/>
      <c r="B55" s="86" t="s">
        <v>102</v>
      </c>
      <c r="C55" s="86" t="e">
        <f>ROUNDUP(($C$7*C53*COS(RADIANS($C$6))^2)/(COS(RADIANS($C$3))*(1+(SIN(RADIANS($C$6+$C$3))*SIN(RADIANS($C$6))/COS(RADIANS($C$3)))^0.5)^2),1)</f>
        <v>#N/A</v>
      </c>
      <c r="D55" s="86" t="e">
        <f aca="true" t="shared" si="37" ref="D55:R55">ROUNDUP(($C$7*D53*COS(RADIANS($C$6))^2)/(COS(RADIANS($C$3))*(1+(SIN(RADIANS($C$6+$C$3))*SIN(RADIANS($C$6))/COS(RADIANS($C$3)))^0.5)^2),1)</f>
        <v>#N/A</v>
      </c>
      <c r="E55" s="86" t="e">
        <f t="shared" si="37"/>
        <v>#N/A</v>
      </c>
      <c r="F55" s="86" t="e">
        <f t="shared" si="37"/>
        <v>#N/A</v>
      </c>
      <c r="G55" s="86" t="e">
        <f t="shared" si="37"/>
        <v>#N/A</v>
      </c>
      <c r="H55" s="86" t="e">
        <f t="shared" si="37"/>
        <v>#N/A</v>
      </c>
      <c r="I55" s="86" t="e">
        <f t="shared" si="37"/>
        <v>#N/A</v>
      </c>
      <c r="J55" s="86" t="e">
        <f t="shared" si="37"/>
        <v>#N/A</v>
      </c>
      <c r="K55" s="86" t="e">
        <f t="shared" si="37"/>
        <v>#N/A</v>
      </c>
      <c r="L55" s="86" t="e">
        <f t="shared" si="37"/>
        <v>#N/A</v>
      </c>
      <c r="M55" s="86" t="e">
        <f t="shared" si="37"/>
        <v>#N/A</v>
      </c>
      <c r="N55" s="86" t="e">
        <f t="shared" si="37"/>
        <v>#N/A</v>
      </c>
      <c r="O55" s="86" t="e">
        <f t="shared" si="37"/>
        <v>#N/A</v>
      </c>
      <c r="P55" s="86" t="e">
        <f t="shared" si="37"/>
        <v>#N/A</v>
      </c>
      <c r="Q55" s="86" t="e">
        <f t="shared" si="37"/>
        <v>#N/A</v>
      </c>
      <c r="R55" s="86" t="e">
        <f t="shared" si="37"/>
        <v>#N/A</v>
      </c>
    </row>
    <row r="56" spans="1:18" ht="12">
      <c r="A56" s="282"/>
      <c r="B56" s="86" t="s">
        <v>106</v>
      </c>
      <c r="C56" s="87" t="e">
        <f aca="true" t="shared" si="38" ref="C56:R56">TEXT(C55,"#0.0")</f>
        <v>#N/A</v>
      </c>
      <c r="D56" s="87" t="e">
        <f t="shared" si="38"/>
        <v>#N/A</v>
      </c>
      <c r="E56" s="87" t="e">
        <f t="shared" si="38"/>
        <v>#N/A</v>
      </c>
      <c r="F56" s="87" t="e">
        <f t="shared" si="38"/>
        <v>#N/A</v>
      </c>
      <c r="G56" s="87" t="e">
        <f t="shared" si="38"/>
        <v>#N/A</v>
      </c>
      <c r="H56" s="87" t="e">
        <f t="shared" si="38"/>
        <v>#N/A</v>
      </c>
      <c r="I56" s="87" t="e">
        <f t="shared" si="38"/>
        <v>#N/A</v>
      </c>
      <c r="J56" s="87" t="e">
        <f t="shared" si="38"/>
        <v>#N/A</v>
      </c>
      <c r="K56" s="87" t="e">
        <f t="shared" si="38"/>
        <v>#N/A</v>
      </c>
      <c r="L56" s="87" t="e">
        <f t="shared" si="38"/>
        <v>#N/A</v>
      </c>
      <c r="M56" s="87" t="e">
        <f t="shared" si="38"/>
        <v>#N/A</v>
      </c>
      <c r="N56" s="87" t="e">
        <f t="shared" si="38"/>
        <v>#N/A</v>
      </c>
      <c r="O56" s="87" t="e">
        <f t="shared" si="38"/>
        <v>#N/A</v>
      </c>
      <c r="P56" s="87" t="e">
        <f t="shared" si="38"/>
        <v>#N/A</v>
      </c>
      <c r="Q56" s="87" t="e">
        <f t="shared" si="38"/>
        <v>#N/A</v>
      </c>
      <c r="R56" s="87" t="e">
        <f t="shared" si="38"/>
        <v>#N/A</v>
      </c>
    </row>
    <row r="57" spans="1:18" ht="12">
      <c r="A57" s="282"/>
      <c r="B57" s="86" t="s">
        <v>105</v>
      </c>
      <c r="C57" s="87" t="e">
        <f>IF(C53&gt;4.2,4.2,C53)</f>
        <v>#N/A</v>
      </c>
      <c r="D57" s="87" t="e">
        <f aca="true" t="shared" si="39" ref="D57:R57">IF(D53&gt;4.2,4.2,D53)</f>
        <v>#N/A</v>
      </c>
      <c r="E57" s="87" t="e">
        <f t="shared" si="39"/>
        <v>#N/A</v>
      </c>
      <c r="F57" s="87" t="e">
        <f t="shared" si="39"/>
        <v>#N/A</v>
      </c>
      <c r="G57" s="87" t="e">
        <f t="shared" si="39"/>
        <v>#N/A</v>
      </c>
      <c r="H57" s="87" t="e">
        <f t="shared" si="39"/>
        <v>#N/A</v>
      </c>
      <c r="I57" s="87" t="e">
        <f t="shared" si="39"/>
        <v>#N/A</v>
      </c>
      <c r="J57" s="87" t="e">
        <f t="shared" si="39"/>
        <v>#N/A</v>
      </c>
      <c r="K57" s="87" t="e">
        <f t="shared" si="39"/>
        <v>#N/A</v>
      </c>
      <c r="L57" s="87" t="e">
        <f t="shared" si="39"/>
        <v>#N/A</v>
      </c>
      <c r="M57" s="87" t="e">
        <f t="shared" si="39"/>
        <v>#N/A</v>
      </c>
      <c r="N57" s="87" t="e">
        <f t="shared" si="39"/>
        <v>#N/A</v>
      </c>
      <c r="O57" s="87" t="e">
        <f t="shared" si="39"/>
        <v>#N/A</v>
      </c>
      <c r="P57" s="87" t="e">
        <f t="shared" si="39"/>
        <v>#N/A</v>
      </c>
      <c r="Q57" s="87" t="e">
        <f t="shared" si="39"/>
        <v>#N/A</v>
      </c>
      <c r="R57" s="87" t="e">
        <f t="shared" si="39"/>
        <v>#N/A</v>
      </c>
    </row>
    <row r="58" spans="1:18" ht="12">
      <c r="A58" s="282"/>
      <c r="B58" s="90" t="s">
        <v>104</v>
      </c>
      <c r="C58" s="87" t="e">
        <f aca="true" t="shared" si="40" ref="C58:R58">ROUNDDOWN(106/(C57*(8.4-C57)),1)</f>
        <v>#N/A</v>
      </c>
      <c r="D58" s="87" t="e">
        <f t="shared" si="40"/>
        <v>#N/A</v>
      </c>
      <c r="E58" s="87" t="e">
        <f t="shared" si="40"/>
        <v>#N/A</v>
      </c>
      <c r="F58" s="87" t="e">
        <f t="shared" si="40"/>
        <v>#N/A</v>
      </c>
      <c r="G58" s="87" t="e">
        <f t="shared" si="40"/>
        <v>#N/A</v>
      </c>
      <c r="H58" s="87" t="e">
        <f t="shared" si="40"/>
        <v>#N/A</v>
      </c>
      <c r="I58" s="87" t="e">
        <f t="shared" si="40"/>
        <v>#N/A</v>
      </c>
      <c r="J58" s="87" t="e">
        <f t="shared" si="40"/>
        <v>#N/A</v>
      </c>
      <c r="K58" s="87" t="e">
        <f t="shared" si="40"/>
        <v>#N/A</v>
      </c>
      <c r="L58" s="87" t="e">
        <f t="shared" si="40"/>
        <v>#N/A</v>
      </c>
      <c r="M58" s="87" t="e">
        <f t="shared" si="40"/>
        <v>#N/A</v>
      </c>
      <c r="N58" s="87" t="e">
        <f t="shared" si="40"/>
        <v>#N/A</v>
      </c>
      <c r="O58" s="87" t="e">
        <f t="shared" si="40"/>
        <v>#N/A</v>
      </c>
      <c r="P58" s="87" t="e">
        <f t="shared" si="40"/>
        <v>#N/A</v>
      </c>
      <c r="Q58" s="87" t="e">
        <f t="shared" si="40"/>
        <v>#N/A</v>
      </c>
      <c r="R58" s="87" t="e">
        <f t="shared" si="40"/>
        <v>#N/A</v>
      </c>
    </row>
    <row r="59" spans="1:19" ht="12">
      <c r="A59" s="282"/>
      <c r="B59" s="86" t="s">
        <v>100</v>
      </c>
      <c r="C59" s="86" t="e">
        <f aca="true" t="shared" si="41" ref="C59:R59">IF(C55&gt;=C58,1,0)</f>
        <v>#N/A</v>
      </c>
      <c r="D59" s="86" t="e">
        <f t="shared" si="41"/>
        <v>#N/A</v>
      </c>
      <c r="E59" s="86" t="e">
        <f t="shared" si="41"/>
        <v>#N/A</v>
      </c>
      <c r="F59" s="86" t="e">
        <f t="shared" si="41"/>
        <v>#N/A</v>
      </c>
      <c r="G59" s="86" t="e">
        <f t="shared" si="41"/>
        <v>#N/A</v>
      </c>
      <c r="H59" s="86" t="e">
        <f t="shared" si="41"/>
        <v>#N/A</v>
      </c>
      <c r="I59" s="86" t="e">
        <f t="shared" si="41"/>
        <v>#N/A</v>
      </c>
      <c r="J59" s="86" t="e">
        <f t="shared" si="41"/>
        <v>#N/A</v>
      </c>
      <c r="K59" s="86" t="e">
        <f t="shared" si="41"/>
        <v>#N/A</v>
      </c>
      <c r="L59" s="86" t="e">
        <f t="shared" si="41"/>
        <v>#N/A</v>
      </c>
      <c r="M59" s="86" t="e">
        <f t="shared" si="41"/>
        <v>#N/A</v>
      </c>
      <c r="N59" s="86" t="e">
        <f t="shared" si="41"/>
        <v>#N/A</v>
      </c>
      <c r="O59" s="86" t="e">
        <f t="shared" si="41"/>
        <v>#N/A</v>
      </c>
      <c r="P59" s="86" t="e">
        <f t="shared" si="41"/>
        <v>#N/A</v>
      </c>
      <c r="Q59" s="86" t="e">
        <f t="shared" si="41"/>
        <v>#N/A</v>
      </c>
      <c r="R59" s="86" t="e">
        <f t="shared" si="41"/>
        <v>#N/A</v>
      </c>
      <c r="S59" s="46" t="e">
        <f>SUM(C59:R59)-1</f>
        <v>#N/A</v>
      </c>
    </row>
    <row r="60" spans="1:19" ht="12">
      <c r="A60" s="282"/>
      <c r="B60" s="86" t="s">
        <v>129</v>
      </c>
      <c r="C60" s="86" t="e">
        <f>IF(C53&gt;3,1,0)</f>
        <v>#N/A</v>
      </c>
      <c r="D60" s="86" t="e">
        <f aca="true" t="shared" si="42" ref="D60:R60">IF(D53&gt;3,1,0)</f>
        <v>#N/A</v>
      </c>
      <c r="E60" s="86" t="e">
        <f t="shared" si="42"/>
        <v>#N/A</v>
      </c>
      <c r="F60" s="86" t="e">
        <f t="shared" si="42"/>
        <v>#N/A</v>
      </c>
      <c r="G60" s="86" t="e">
        <f t="shared" si="42"/>
        <v>#N/A</v>
      </c>
      <c r="H60" s="86" t="e">
        <f t="shared" si="42"/>
        <v>#N/A</v>
      </c>
      <c r="I60" s="86" t="e">
        <f t="shared" si="42"/>
        <v>#N/A</v>
      </c>
      <c r="J60" s="86" t="e">
        <f t="shared" si="42"/>
        <v>#N/A</v>
      </c>
      <c r="K60" s="86" t="e">
        <f t="shared" si="42"/>
        <v>#N/A</v>
      </c>
      <c r="L60" s="86" t="e">
        <f t="shared" si="42"/>
        <v>#N/A</v>
      </c>
      <c r="M60" s="86" t="e">
        <f t="shared" si="42"/>
        <v>#N/A</v>
      </c>
      <c r="N60" s="86" t="e">
        <f t="shared" si="42"/>
        <v>#N/A</v>
      </c>
      <c r="O60" s="86" t="e">
        <f t="shared" si="42"/>
        <v>#N/A</v>
      </c>
      <c r="P60" s="86" t="e">
        <f t="shared" si="42"/>
        <v>#N/A</v>
      </c>
      <c r="Q60" s="86" t="e">
        <f t="shared" si="42"/>
        <v>#N/A</v>
      </c>
      <c r="R60" s="86" t="e">
        <f t="shared" si="42"/>
        <v>#N/A</v>
      </c>
      <c r="S60" s="46" t="e">
        <f>SUM(C60:R60)</f>
        <v>#N/A</v>
      </c>
    </row>
    <row r="61" spans="1:18" ht="12">
      <c r="A61" s="282"/>
      <c r="B61" s="86" t="s">
        <v>101</v>
      </c>
      <c r="C61" s="86" t="e">
        <f>IF(C59&gt;0,IF(C59=1,CONCATENATE(C56,"(",(C54),")"),CONCATENATE("*",C56,"&lt;",C58)),"")</f>
        <v>#N/A</v>
      </c>
      <c r="D61" s="86" t="e">
        <f>IF(C59+D59&gt;0,IF(D59=1,CONCATENATE(D56,"(",(D54),")"),CONCATENATE("*",D56,"&lt;",D58)),"")</f>
        <v>#N/A</v>
      </c>
      <c r="E61" s="86" t="e">
        <f aca="true" t="shared" si="43" ref="E61:R61">IF(D59+E59&gt;0,IF(E59=1,CONCATENATE(E56,"(",(E54),")"),CONCATENATE("*",E56,"&lt;",E58)),"")</f>
        <v>#N/A</v>
      </c>
      <c r="F61" s="86" t="e">
        <f t="shared" si="43"/>
        <v>#N/A</v>
      </c>
      <c r="G61" s="86" t="e">
        <f t="shared" si="43"/>
        <v>#N/A</v>
      </c>
      <c r="H61" s="86" t="e">
        <f t="shared" si="43"/>
        <v>#N/A</v>
      </c>
      <c r="I61" s="86" t="e">
        <f t="shared" si="43"/>
        <v>#N/A</v>
      </c>
      <c r="J61" s="86" t="e">
        <f t="shared" si="43"/>
        <v>#N/A</v>
      </c>
      <c r="K61" s="86" t="e">
        <f t="shared" si="43"/>
        <v>#N/A</v>
      </c>
      <c r="L61" s="86" t="e">
        <f t="shared" si="43"/>
        <v>#N/A</v>
      </c>
      <c r="M61" s="86" t="e">
        <f t="shared" si="43"/>
        <v>#N/A</v>
      </c>
      <c r="N61" s="86" t="e">
        <f t="shared" si="43"/>
        <v>#N/A</v>
      </c>
      <c r="O61" s="86" t="e">
        <f t="shared" si="43"/>
        <v>#N/A</v>
      </c>
      <c r="P61" s="86" t="e">
        <f t="shared" si="43"/>
        <v>#N/A</v>
      </c>
      <c r="Q61" s="86" t="e">
        <f t="shared" si="43"/>
        <v>#N/A</v>
      </c>
      <c r="R61" s="86" t="e">
        <f t="shared" si="43"/>
        <v>#N/A</v>
      </c>
    </row>
    <row r="63" spans="1:18" ht="12">
      <c r="A63" s="282" t="s">
        <v>88</v>
      </c>
      <c r="B63" s="282"/>
      <c r="C63" s="47">
        <v>0</v>
      </c>
      <c r="D63" s="47">
        <v>1</v>
      </c>
      <c r="E63" s="47">
        <v>2</v>
      </c>
      <c r="F63" s="47">
        <v>3</v>
      </c>
      <c r="G63" s="47">
        <v>4</v>
      </c>
      <c r="H63" s="47">
        <v>5</v>
      </c>
      <c r="I63" s="47">
        <v>6</v>
      </c>
      <c r="J63" s="47">
        <v>7</v>
      </c>
      <c r="K63" s="47">
        <v>8</v>
      </c>
      <c r="L63" s="47">
        <v>9</v>
      </c>
      <c r="M63" s="47">
        <v>10</v>
      </c>
      <c r="N63" s="47">
        <v>11</v>
      </c>
      <c r="O63" s="47">
        <v>12</v>
      </c>
      <c r="P63" s="47">
        <v>13</v>
      </c>
      <c r="Q63" s="47">
        <v>14</v>
      </c>
      <c r="R63" s="47">
        <v>15</v>
      </c>
    </row>
    <row r="64" spans="1:18" ht="12">
      <c r="A64" s="279" t="s">
        <v>156</v>
      </c>
      <c r="B64" s="47" t="s">
        <v>89</v>
      </c>
      <c r="C64" s="48">
        <f>'入力シート（印刷なし）'!$G$18</f>
        <v>0</v>
      </c>
      <c r="D64" s="48">
        <f aca="true" t="shared" si="44" ref="D64:R64">C64</f>
        <v>0</v>
      </c>
      <c r="E64" s="48">
        <f t="shared" si="44"/>
        <v>0</v>
      </c>
      <c r="F64" s="48">
        <f t="shared" si="44"/>
        <v>0</v>
      </c>
      <c r="G64" s="48">
        <f t="shared" si="44"/>
        <v>0</v>
      </c>
      <c r="H64" s="48">
        <f t="shared" si="44"/>
        <v>0</v>
      </c>
      <c r="I64" s="48">
        <f t="shared" si="44"/>
        <v>0</v>
      </c>
      <c r="J64" s="48">
        <f t="shared" si="44"/>
        <v>0</v>
      </c>
      <c r="K64" s="48">
        <f t="shared" si="44"/>
        <v>0</v>
      </c>
      <c r="L64" s="48">
        <f t="shared" si="44"/>
        <v>0</v>
      </c>
      <c r="M64" s="48">
        <f t="shared" si="44"/>
        <v>0</v>
      </c>
      <c r="N64" s="48">
        <f t="shared" si="44"/>
        <v>0</v>
      </c>
      <c r="O64" s="48">
        <f t="shared" si="44"/>
        <v>0</v>
      </c>
      <c r="P64" s="48">
        <f t="shared" si="44"/>
        <v>0</v>
      </c>
      <c r="Q64" s="48">
        <f t="shared" si="44"/>
        <v>0</v>
      </c>
      <c r="R64" s="48">
        <f t="shared" si="44"/>
        <v>0</v>
      </c>
    </row>
    <row r="65" spans="1:18" ht="12">
      <c r="A65" s="282"/>
      <c r="B65" s="47" t="s">
        <v>90</v>
      </c>
      <c r="C65" s="49">
        <f>'入力シート（印刷なし）'!$G$19</f>
        <v>0</v>
      </c>
      <c r="D65" s="49">
        <f aca="true" t="shared" si="45" ref="D65:R65">C65</f>
        <v>0</v>
      </c>
      <c r="E65" s="49">
        <f t="shared" si="45"/>
        <v>0</v>
      </c>
      <c r="F65" s="49">
        <f t="shared" si="45"/>
        <v>0</v>
      </c>
      <c r="G65" s="49">
        <f t="shared" si="45"/>
        <v>0</v>
      </c>
      <c r="H65" s="49">
        <f t="shared" si="45"/>
        <v>0</v>
      </c>
      <c r="I65" s="49">
        <f t="shared" si="45"/>
        <v>0</v>
      </c>
      <c r="J65" s="49">
        <f t="shared" si="45"/>
        <v>0</v>
      </c>
      <c r="K65" s="49">
        <f t="shared" si="45"/>
        <v>0</v>
      </c>
      <c r="L65" s="49">
        <f t="shared" si="45"/>
        <v>0</v>
      </c>
      <c r="M65" s="49">
        <f t="shared" si="45"/>
        <v>0</v>
      </c>
      <c r="N65" s="49">
        <f t="shared" si="45"/>
        <v>0</v>
      </c>
      <c r="O65" s="49">
        <f t="shared" si="45"/>
        <v>0</v>
      </c>
      <c r="P65" s="49">
        <f t="shared" si="45"/>
        <v>0</v>
      </c>
      <c r="Q65" s="49">
        <f t="shared" si="45"/>
        <v>0</v>
      </c>
      <c r="R65" s="49">
        <f t="shared" si="45"/>
        <v>0</v>
      </c>
    </row>
    <row r="66" spans="1:18" ht="12">
      <c r="A66" s="282"/>
      <c r="B66" s="47" t="s">
        <v>107</v>
      </c>
      <c r="C66" s="48" t="e">
        <f>'入力シート（印刷なし）'!I38</f>
        <v>#N/A</v>
      </c>
      <c r="D66" s="48" t="e">
        <f aca="true" t="shared" si="46" ref="D66:R66">C66</f>
        <v>#N/A</v>
      </c>
      <c r="E66" s="48" t="e">
        <f t="shared" si="46"/>
        <v>#N/A</v>
      </c>
      <c r="F66" s="48" t="e">
        <f t="shared" si="46"/>
        <v>#N/A</v>
      </c>
      <c r="G66" s="48" t="e">
        <f t="shared" si="46"/>
        <v>#N/A</v>
      </c>
      <c r="H66" s="48" t="e">
        <f t="shared" si="46"/>
        <v>#N/A</v>
      </c>
      <c r="I66" s="48" t="e">
        <f t="shared" si="46"/>
        <v>#N/A</v>
      </c>
      <c r="J66" s="48" t="e">
        <f t="shared" si="46"/>
        <v>#N/A</v>
      </c>
      <c r="K66" s="48" t="e">
        <f t="shared" si="46"/>
        <v>#N/A</v>
      </c>
      <c r="L66" s="48" t="e">
        <f t="shared" si="46"/>
        <v>#N/A</v>
      </c>
      <c r="M66" s="48" t="e">
        <f t="shared" si="46"/>
        <v>#N/A</v>
      </c>
      <c r="N66" s="48" t="e">
        <f t="shared" si="46"/>
        <v>#N/A</v>
      </c>
      <c r="O66" s="48" t="e">
        <f t="shared" si="46"/>
        <v>#N/A</v>
      </c>
      <c r="P66" s="48" t="e">
        <f t="shared" si="46"/>
        <v>#N/A</v>
      </c>
      <c r="Q66" s="48" t="e">
        <f t="shared" si="46"/>
        <v>#N/A</v>
      </c>
      <c r="R66" s="48" t="e">
        <f t="shared" si="46"/>
        <v>#N/A</v>
      </c>
    </row>
    <row r="67" spans="1:18" ht="12">
      <c r="A67" s="282"/>
      <c r="B67" s="82" t="s">
        <v>92</v>
      </c>
      <c r="C67" s="83"/>
      <c r="D67" s="83"/>
      <c r="E67" s="83"/>
      <c r="F67" s="83"/>
      <c r="G67" s="83"/>
      <c r="H67" s="83"/>
      <c r="I67" s="83"/>
      <c r="J67" s="83"/>
      <c r="K67" s="83"/>
      <c r="L67" s="83"/>
      <c r="M67" s="83"/>
      <c r="N67" s="83"/>
      <c r="O67" s="83"/>
      <c r="P67" s="83"/>
      <c r="Q67" s="83"/>
      <c r="R67" s="83"/>
    </row>
    <row r="68" spans="1:19" ht="12">
      <c r="A68" s="282"/>
      <c r="B68" s="82" t="s">
        <v>101</v>
      </c>
      <c r="C68" s="82"/>
      <c r="D68" s="82"/>
      <c r="E68" s="82"/>
      <c r="F68" s="82"/>
      <c r="G68" s="82"/>
      <c r="H68" s="82"/>
      <c r="I68" s="82"/>
      <c r="J68" s="82"/>
      <c r="K68" s="82"/>
      <c r="L68" s="82"/>
      <c r="M68" s="82"/>
      <c r="N68" s="82"/>
      <c r="O68" s="82"/>
      <c r="P68" s="82"/>
      <c r="Q68" s="82"/>
      <c r="R68" s="82"/>
      <c r="S68" s="46">
        <f>SUM(C68:R68)</f>
        <v>0</v>
      </c>
    </row>
    <row r="69" spans="1:18" ht="12">
      <c r="A69" s="282"/>
      <c r="B69" s="86" t="s">
        <v>121</v>
      </c>
      <c r="C69" s="86">
        <f>'入力シート（印刷なし）'!$G$24+C63</f>
        <v>0</v>
      </c>
      <c r="D69" s="86">
        <f>'入力シート（印刷なし）'!$G$24+D63</f>
        <v>1</v>
      </c>
      <c r="E69" s="86">
        <f>'入力シート（印刷なし）'!$G$24+E63</f>
        <v>2</v>
      </c>
      <c r="F69" s="86">
        <f>'入力シート（印刷なし）'!$G$24+F63</f>
        <v>3</v>
      </c>
      <c r="G69" s="86">
        <f>'入力シート（印刷なし）'!$G$24+G63</f>
        <v>4</v>
      </c>
      <c r="H69" s="86">
        <f>'入力シート（印刷なし）'!$G$24+H63</f>
        <v>5</v>
      </c>
      <c r="I69" s="86">
        <f>'入力シート（印刷なし）'!$G$24+I63</f>
        <v>6</v>
      </c>
      <c r="J69" s="86">
        <f>'入力シート（印刷なし）'!$G$24+J63</f>
        <v>7</v>
      </c>
      <c r="K69" s="86">
        <f>'入力シート（印刷なし）'!$G$24+K63</f>
        <v>8</v>
      </c>
      <c r="L69" s="86">
        <f>'入力シート（印刷なし）'!$G$24+L63</f>
        <v>9</v>
      </c>
      <c r="M69" s="86">
        <f>'入力シート（印刷なし）'!$G$24+M63</f>
        <v>10</v>
      </c>
      <c r="N69" s="86">
        <f>'入力シート（印刷なし）'!$G$24+N63</f>
        <v>11</v>
      </c>
      <c r="O69" s="86">
        <f>'入力シート（印刷なし）'!$G$24+O63</f>
        <v>12</v>
      </c>
      <c r="P69" s="86">
        <f>'入力シート（印刷なし）'!$G$24+P63</f>
        <v>13</v>
      </c>
      <c r="Q69" s="86">
        <f>'入力シート（印刷なし）'!$G$24+Q63</f>
        <v>14</v>
      </c>
      <c r="R69" s="86">
        <f>'入力シート（印刷なし）'!$G$24+R63</f>
        <v>15</v>
      </c>
    </row>
    <row r="70" spans="1:18" ht="12">
      <c r="A70" s="282"/>
      <c r="B70" s="86" t="s">
        <v>103</v>
      </c>
      <c r="C70" s="87" t="e">
        <f>ROUNDUP((-C69+(C69^2+2*C66*TAN(RADIANS(90-C65)))^0.5)/TAN(RADIANS(90-C65)),1)</f>
        <v>#N/A</v>
      </c>
      <c r="D70" s="87" t="e">
        <f aca="true" t="shared" si="47" ref="D70:R70">ROUNDUP((-D69+(D69^2+2*D66*TAN(RADIANS(90-D65)))^0.5)/TAN(RADIANS(90-D65)),1)</f>
        <v>#N/A</v>
      </c>
      <c r="E70" s="87" t="e">
        <f t="shared" si="47"/>
        <v>#N/A</v>
      </c>
      <c r="F70" s="87" t="e">
        <f t="shared" si="47"/>
        <v>#N/A</v>
      </c>
      <c r="G70" s="87" t="e">
        <f t="shared" si="47"/>
        <v>#N/A</v>
      </c>
      <c r="H70" s="87" t="e">
        <f t="shared" si="47"/>
        <v>#N/A</v>
      </c>
      <c r="I70" s="87" t="e">
        <f t="shared" si="47"/>
        <v>#N/A</v>
      </c>
      <c r="J70" s="87" t="e">
        <f t="shared" si="47"/>
        <v>#N/A</v>
      </c>
      <c r="K70" s="87" t="e">
        <f t="shared" si="47"/>
        <v>#N/A</v>
      </c>
      <c r="L70" s="87" t="e">
        <f t="shared" si="47"/>
        <v>#N/A</v>
      </c>
      <c r="M70" s="87" t="e">
        <f t="shared" si="47"/>
        <v>#N/A</v>
      </c>
      <c r="N70" s="87" t="e">
        <f t="shared" si="47"/>
        <v>#N/A</v>
      </c>
      <c r="O70" s="87" t="e">
        <f t="shared" si="47"/>
        <v>#N/A</v>
      </c>
      <c r="P70" s="87" t="e">
        <f t="shared" si="47"/>
        <v>#N/A</v>
      </c>
      <c r="Q70" s="87" t="e">
        <f t="shared" si="47"/>
        <v>#N/A</v>
      </c>
      <c r="R70" s="87" t="e">
        <f t="shared" si="47"/>
        <v>#N/A</v>
      </c>
    </row>
    <row r="71" spans="1:18" ht="12">
      <c r="A71" s="282"/>
      <c r="B71" s="86" t="s">
        <v>86</v>
      </c>
      <c r="C71" s="87" t="e">
        <f>TEXT(C70,"#0.0")</f>
        <v>#N/A</v>
      </c>
      <c r="D71" s="87" t="e">
        <f aca="true" t="shared" si="48" ref="D71:R71">TEXT(D70,"#0.0")</f>
        <v>#N/A</v>
      </c>
      <c r="E71" s="87" t="e">
        <f t="shared" si="48"/>
        <v>#N/A</v>
      </c>
      <c r="F71" s="87" t="e">
        <f t="shared" si="48"/>
        <v>#N/A</v>
      </c>
      <c r="G71" s="87" t="e">
        <f t="shared" si="48"/>
        <v>#N/A</v>
      </c>
      <c r="H71" s="87" t="e">
        <f t="shared" si="48"/>
        <v>#N/A</v>
      </c>
      <c r="I71" s="87" t="e">
        <f t="shared" si="48"/>
        <v>#N/A</v>
      </c>
      <c r="J71" s="87" t="e">
        <f t="shared" si="48"/>
        <v>#N/A</v>
      </c>
      <c r="K71" s="87" t="e">
        <f t="shared" si="48"/>
        <v>#N/A</v>
      </c>
      <c r="L71" s="87" t="e">
        <f t="shared" si="48"/>
        <v>#N/A</v>
      </c>
      <c r="M71" s="87" t="e">
        <f t="shared" si="48"/>
        <v>#N/A</v>
      </c>
      <c r="N71" s="87" t="e">
        <f t="shared" si="48"/>
        <v>#N/A</v>
      </c>
      <c r="O71" s="87" t="e">
        <f t="shared" si="48"/>
        <v>#N/A</v>
      </c>
      <c r="P71" s="87" t="e">
        <f t="shared" si="48"/>
        <v>#N/A</v>
      </c>
      <c r="Q71" s="87" t="e">
        <f t="shared" si="48"/>
        <v>#N/A</v>
      </c>
      <c r="R71" s="87" t="e">
        <f t="shared" si="48"/>
        <v>#N/A</v>
      </c>
    </row>
    <row r="72" spans="1:18" ht="12">
      <c r="A72" s="282"/>
      <c r="B72" s="86" t="s">
        <v>102</v>
      </c>
      <c r="C72" s="86" t="e">
        <f>ROUNDUP(($C$7*C70*COS(RADIANS($C$6))^2)/(COS(RADIANS($C$3))*(1+(SIN(RADIANS($C$6+$C$3))*SIN(RADIANS($C$6))/COS(RADIANS($C$3)))^0.5)^2),1)</f>
        <v>#N/A</v>
      </c>
      <c r="D72" s="86" t="e">
        <f aca="true" t="shared" si="49" ref="D72:R72">ROUNDUP(($C$7*D70*COS(RADIANS($C$6))^2)/(COS(RADIANS($C$3))*(1+(SIN(RADIANS($C$6+$C$3))*SIN(RADIANS($C$6))/COS(RADIANS($C$3)))^0.5)^2),1)</f>
        <v>#N/A</v>
      </c>
      <c r="E72" s="86" t="e">
        <f t="shared" si="49"/>
        <v>#N/A</v>
      </c>
      <c r="F72" s="86" t="e">
        <f t="shared" si="49"/>
        <v>#N/A</v>
      </c>
      <c r="G72" s="86" t="e">
        <f t="shared" si="49"/>
        <v>#N/A</v>
      </c>
      <c r="H72" s="86" t="e">
        <f t="shared" si="49"/>
        <v>#N/A</v>
      </c>
      <c r="I72" s="86" t="e">
        <f t="shared" si="49"/>
        <v>#N/A</v>
      </c>
      <c r="J72" s="86" t="e">
        <f t="shared" si="49"/>
        <v>#N/A</v>
      </c>
      <c r="K72" s="86" t="e">
        <f t="shared" si="49"/>
        <v>#N/A</v>
      </c>
      <c r="L72" s="86" t="e">
        <f t="shared" si="49"/>
        <v>#N/A</v>
      </c>
      <c r="M72" s="86" t="e">
        <f t="shared" si="49"/>
        <v>#N/A</v>
      </c>
      <c r="N72" s="86" t="e">
        <f t="shared" si="49"/>
        <v>#N/A</v>
      </c>
      <c r="O72" s="86" t="e">
        <f t="shared" si="49"/>
        <v>#N/A</v>
      </c>
      <c r="P72" s="86" t="e">
        <f t="shared" si="49"/>
        <v>#N/A</v>
      </c>
      <c r="Q72" s="86" t="e">
        <f t="shared" si="49"/>
        <v>#N/A</v>
      </c>
      <c r="R72" s="86" t="e">
        <f t="shared" si="49"/>
        <v>#N/A</v>
      </c>
    </row>
    <row r="73" spans="1:18" ht="12">
      <c r="A73" s="282"/>
      <c r="B73" s="86" t="s">
        <v>86</v>
      </c>
      <c r="C73" s="87" t="e">
        <f>TEXT(C72,"#0.0")</f>
        <v>#N/A</v>
      </c>
      <c r="D73" s="87" t="e">
        <f aca="true" t="shared" si="50" ref="D73:R73">TEXT(D72,"#0.0")</f>
        <v>#N/A</v>
      </c>
      <c r="E73" s="87" t="e">
        <f t="shared" si="50"/>
        <v>#N/A</v>
      </c>
      <c r="F73" s="87" t="e">
        <f t="shared" si="50"/>
        <v>#N/A</v>
      </c>
      <c r="G73" s="87" t="e">
        <f t="shared" si="50"/>
        <v>#N/A</v>
      </c>
      <c r="H73" s="87" t="e">
        <f t="shared" si="50"/>
        <v>#N/A</v>
      </c>
      <c r="I73" s="87" t="e">
        <f t="shared" si="50"/>
        <v>#N/A</v>
      </c>
      <c r="J73" s="87" t="e">
        <f t="shared" si="50"/>
        <v>#N/A</v>
      </c>
      <c r="K73" s="87" t="e">
        <f t="shared" si="50"/>
        <v>#N/A</v>
      </c>
      <c r="L73" s="87" t="e">
        <f t="shared" si="50"/>
        <v>#N/A</v>
      </c>
      <c r="M73" s="87" t="e">
        <f t="shared" si="50"/>
        <v>#N/A</v>
      </c>
      <c r="N73" s="87" t="e">
        <f t="shared" si="50"/>
        <v>#N/A</v>
      </c>
      <c r="O73" s="87" t="e">
        <f t="shared" si="50"/>
        <v>#N/A</v>
      </c>
      <c r="P73" s="87" t="e">
        <f t="shared" si="50"/>
        <v>#N/A</v>
      </c>
      <c r="Q73" s="87" t="e">
        <f t="shared" si="50"/>
        <v>#N/A</v>
      </c>
      <c r="R73" s="87" t="e">
        <f t="shared" si="50"/>
        <v>#N/A</v>
      </c>
    </row>
    <row r="74" spans="1:18" ht="12">
      <c r="A74" s="282"/>
      <c r="B74" s="86" t="s">
        <v>105</v>
      </c>
      <c r="C74" s="87" t="e">
        <f>IF(C70&gt;4.2,4.2,C70)</f>
        <v>#N/A</v>
      </c>
      <c r="D74" s="87" t="e">
        <f aca="true" t="shared" si="51" ref="D74:R74">IF(D70&gt;4.2,4.2,D70)</f>
        <v>#N/A</v>
      </c>
      <c r="E74" s="87" t="e">
        <f t="shared" si="51"/>
        <v>#N/A</v>
      </c>
      <c r="F74" s="87" t="e">
        <f t="shared" si="51"/>
        <v>#N/A</v>
      </c>
      <c r="G74" s="87" t="e">
        <f t="shared" si="51"/>
        <v>#N/A</v>
      </c>
      <c r="H74" s="87" t="e">
        <f t="shared" si="51"/>
        <v>#N/A</v>
      </c>
      <c r="I74" s="87" t="e">
        <f t="shared" si="51"/>
        <v>#N/A</v>
      </c>
      <c r="J74" s="87" t="e">
        <f t="shared" si="51"/>
        <v>#N/A</v>
      </c>
      <c r="K74" s="87" t="e">
        <f t="shared" si="51"/>
        <v>#N/A</v>
      </c>
      <c r="L74" s="87" t="e">
        <f t="shared" si="51"/>
        <v>#N/A</v>
      </c>
      <c r="M74" s="87" t="e">
        <f t="shared" si="51"/>
        <v>#N/A</v>
      </c>
      <c r="N74" s="87" t="e">
        <f t="shared" si="51"/>
        <v>#N/A</v>
      </c>
      <c r="O74" s="87" t="e">
        <f t="shared" si="51"/>
        <v>#N/A</v>
      </c>
      <c r="P74" s="87" t="e">
        <f t="shared" si="51"/>
        <v>#N/A</v>
      </c>
      <c r="Q74" s="87" t="e">
        <f t="shared" si="51"/>
        <v>#N/A</v>
      </c>
      <c r="R74" s="87" t="e">
        <f t="shared" si="51"/>
        <v>#N/A</v>
      </c>
    </row>
    <row r="75" spans="1:18" ht="12">
      <c r="A75" s="282"/>
      <c r="B75" s="90" t="s">
        <v>104</v>
      </c>
      <c r="C75" s="87" t="e">
        <f>ROUNDDOWN(106/(C74*(8.4-C74)),1)</f>
        <v>#N/A</v>
      </c>
      <c r="D75" s="87" t="e">
        <f aca="true" t="shared" si="52" ref="D75:R75">ROUNDDOWN(106/(D74*(8.4-D74)),1)</f>
        <v>#N/A</v>
      </c>
      <c r="E75" s="87" t="e">
        <f t="shared" si="52"/>
        <v>#N/A</v>
      </c>
      <c r="F75" s="87" t="e">
        <f t="shared" si="52"/>
        <v>#N/A</v>
      </c>
      <c r="G75" s="87" t="e">
        <f t="shared" si="52"/>
        <v>#N/A</v>
      </c>
      <c r="H75" s="87" t="e">
        <f t="shared" si="52"/>
        <v>#N/A</v>
      </c>
      <c r="I75" s="87" t="e">
        <f t="shared" si="52"/>
        <v>#N/A</v>
      </c>
      <c r="J75" s="87" t="e">
        <f t="shared" si="52"/>
        <v>#N/A</v>
      </c>
      <c r="K75" s="87" t="e">
        <f t="shared" si="52"/>
        <v>#N/A</v>
      </c>
      <c r="L75" s="87" t="e">
        <f t="shared" si="52"/>
        <v>#N/A</v>
      </c>
      <c r="M75" s="87" t="e">
        <f t="shared" si="52"/>
        <v>#N/A</v>
      </c>
      <c r="N75" s="87" t="e">
        <f t="shared" si="52"/>
        <v>#N/A</v>
      </c>
      <c r="O75" s="87" t="e">
        <f t="shared" si="52"/>
        <v>#N/A</v>
      </c>
      <c r="P75" s="87" t="e">
        <f t="shared" si="52"/>
        <v>#N/A</v>
      </c>
      <c r="Q75" s="87" t="e">
        <f t="shared" si="52"/>
        <v>#N/A</v>
      </c>
      <c r="R75" s="87" t="e">
        <f t="shared" si="52"/>
        <v>#N/A</v>
      </c>
    </row>
    <row r="76" spans="1:19" ht="12">
      <c r="A76" s="282"/>
      <c r="B76" s="86" t="s">
        <v>100</v>
      </c>
      <c r="C76" s="86" t="e">
        <f>IF(C72&gt;=C75,1,0)</f>
        <v>#N/A</v>
      </c>
      <c r="D76" s="86" t="e">
        <f aca="true" t="shared" si="53" ref="D76:R76">IF(D72&gt;=D75,1,0)</f>
        <v>#N/A</v>
      </c>
      <c r="E76" s="86" t="e">
        <f t="shared" si="53"/>
        <v>#N/A</v>
      </c>
      <c r="F76" s="86" t="e">
        <f t="shared" si="53"/>
        <v>#N/A</v>
      </c>
      <c r="G76" s="86" t="e">
        <f t="shared" si="53"/>
        <v>#N/A</v>
      </c>
      <c r="H76" s="86" t="e">
        <f t="shared" si="53"/>
        <v>#N/A</v>
      </c>
      <c r="I76" s="86" t="e">
        <f t="shared" si="53"/>
        <v>#N/A</v>
      </c>
      <c r="J76" s="86" t="e">
        <f t="shared" si="53"/>
        <v>#N/A</v>
      </c>
      <c r="K76" s="86" t="e">
        <f t="shared" si="53"/>
        <v>#N/A</v>
      </c>
      <c r="L76" s="86" t="e">
        <f t="shared" si="53"/>
        <v>#N/A</v>
      </c>
      <c r="M76" s="86" t="e">
        <f t="shared" si="53"/>
        <v>#N/A</v>
      </c>
      <c r="N76" s="86" t="e">
        <f t="shared" si="53"/>
        <v>#N/A</v>
      </c>
      <c r="O76" s="86" t="e">
        <f t="shared" si="53"/>
        <v>#N/A</v>
      </c>
      <c r="P76" s="86" t="e">
        <f t="shared" si="53"/>
        <v>#N/A</v>
      </c>
      <c r="Q76" s="86" t="e">
        <f t="shared" si="53"/>
        <v>#N/A</v>
      </c>
      <c r="R76" s="86" t="e">
        <f t="shared" si="53"/>
        <v>#N/A</v>
      </c>
      <c r="S76" s="46" t="e">
        <f>SUM(C76:R76)-1</f>
        <v>#N/A</v>
      </c>
    </row>
    <row r="77" spans="1:19" ht="12">
      <c r="A77" s="282"/>
      <c r="B77" s="86" t="s">
        <v>129</v>
      </c>
      <c r="C77" s="86" t="e">
        <f>IF(C70&gt;3,1,0)</f>
        <v>#N/A</v>
      </c>
      <c r="D77" s="86" t="e">
        <f aca="true" t="shared" si="54" ref="D77:R77">IF(D70&gt;3,1,0)</f>
        <v>#N/A</v>
      </c>
      <c r="E77" s="86" t="e">
        <f t="shared" si="54"/>
        <v>#N/A</v>
      </c>
      <c r="F77" s="86" t="e">
        <f t="shared" si="54"/>
        <v>#N/A</v>
      </c>
      <c r="G77" s="86" t="e">
        <f t="shared" si="54"/>
        <v>#N/A</v>
      </c>
      <c r="H77" s="86" t="e">
        <f t="shared" si="54"/>
        <v>#N/A</v>
      </c>
      <c r="I77" s="86" t="e">
        <f t="shared" si="54"/>
        <v>#N/A</v>
      </c>
      <c r="J77" s="86" t="e">
        <f t="shared" si="54"/>
        <v>#N/A</v>
      </c>
      <c r="K77" s="86" t="e">
        <f t="shared" si="54"/>
        <v>#N/A</v>
      </c>
      <c r="L77" s="86" t="e">
        <f t="shared" si="54"/>
        <v>#N/A</v>
      </c>
      <c r="M77" s="86" t="e">
        <f t="shared" si="54"/>
        <v>#N/A</v>
      </c>
      <c r="N77" s="86" t="e">
        <f t="shared" si="54"/>
        <v>#N/A</v>
      </c>
      <c r="O77" s="86" t="e">
        <f t="shared" si="54"/>
        <v>#N/A</v>
      </c>
      <c r="P77" s="86" t="e">
        <f t="shared" si="54"/>
        <v>#N/A</v>
      </c>
      <c r="Q77" s="86" t="e">
        <f t="shared" si="54"/>
        <v>#N/A</v>
      </c>
      <c r="R77" s="86" t="e">
        <f t="shared" si="54"/>
        <v>#N/A</v>
      </c>
      <c r="S77" s="46" t="e">
        <f>SUM(C77:R77)</f>
        <v>#N/A</v>
      </c>
    </row>
    <row r="78" spans="1:18" ht="12">
      <c r="A78" s="282"/>
      <c r="B78" s="86" t="s">
        <v>101</v>
      </c>
      <c r="C78" s="86" t="e">
        <f>IF(C76&gt;0,IF(C76=1,CONCATENATE(C73,"(",(C71),")"),CONCATENATE("*",C73,"&lt;",C75)),CONCATENATE("*",C73,"&lt;",C75))</f>
        <v>#N/A</v>
      </c>
      <c r="D78" s="86" t="e">
        <f aca="true" t="shared" si="55" ref="D78:R78">IF(C76+D76&gt;0,IF(D76=1,CONCATENATE(D73,"(",(D71),")"),CONCATENATE("*",D73,"&lt;",D75)),"")</f>
        <v>#N/A</v>
      </c>
      <c r="E78" s="86" t="e">
        <f t="shared" si="55"/>
        <v>#N/A</v>
      </c>
      <c r="F78" s="86" t="e">
        <f t="shared" si="55"/>
        <v>#N/A</v>
      </c>
      <c r="G78" s="86" t="e">
        <f t="shared" si="55"/>
        <v>#N/A</v>
      </c>
      <c r="H78" s="86" t="e">
        <f t="shared" si="55"/>
        <v>#N/A</v>
      </c>
      <c r="I78" s="86" t="e">
        <f t="shared" si="55"/>
        <v>#N/A</v>
      </c>
      <c r="J78" s="86" t="e">
        <f t="shared" si="55"/>
        <v>#N/A</v>
      </c>
      <c r="K78" s="86" t="e">
        <f t="shared" si="55"/>
        <v>#N/A</v>
      </c>
      <c r="L78" s="86" t="e">
        <f t="shared" si="55"/>
        <v>#N/A</v>
      </c>
      <c r="M78" s="86" t="e">
        <f t="shared" si="55"/>
        <v>#N/A</v>
      </c>
      <c r="N78" s="86" t="e">
        <f t="shared" si="55"/>
        <v>#N/A</v>
      </c>
      <c r="O78" s="86" t="e">
        <f t="shared" si="55"/>
        <v>#N/A</v>
      </c>
      <c r="P78" s="86" t="e">
        <f t="shared" si="55"/>
        <v>#N/A</v>
      </c>
      <c r="Q78" s="86" t="e">
        <f t="shared" si="55"/>
        <v>#N/A</v>
      </c>
      <c r="R78" s="86" t="e">
        <f t="shared" si="55"/>
        <v>#N/A</v>
      </c>
    </row>
    <row r="80" spans="1:18" ht="12">
      <c r="A80" s="282" t="s">
        <v>88</v>
      </c>
      <c r="B80" s="282"/>
      <c r="C80" s="47">
        <v>0</v>
      </c>
      <c r="D80" s="47">
        <v>1</v>
      </c>
      <c r="E80" s="47">
        <v>2</v>
      </c>
      <c r="F80" s="47">
        <v>3</v>
      </c>
      <c r="G80" s="47">
        <v>4</v>
      </c>
      <c r="H80" s="47">
        <v>5</v>
      </c>
      <c r="I80" s="47">
        <v>6</v>
      </c>
      <c r="J80" s="47">
        <v>7</v>
      </c>
      <c r="K80" s="47">
        <v>8</v>
      </c>
      <c r="L80" s="47">
        <v>9</v>
      </c>
      <c r="M80" s="47">
        <v>10</v>
      </c>
      <c r="N80" s="47">
        <v>11</v>
      </c>
      <c r="O80" s="47">
        <v>12</v>
      </c>
      <c r="P80" s="47">
        <v>13</v>
      </c>
      <c r="Q80" s="47">
        <v>14</v>
      </c>
      <c r="R80" s="47">
        <v>15</v>
      </c>
    </row>
    <row r="81" spans="1:18" ht="12" customHeight="1">
      <c r="A81" s="279" t="s">
        <v>157</v>
      </c>
      <c r="B81" s="94" t="s">
        <v>89</v>
      </c>
      <c r="C81" s="95">
        <f>'入力シート（印刷なし）'!$G$18</f>
        <v>0</v>
      </c>
      <c r="D81" s="95">
        <f aca="true" t="shared" si="56" ref="D81:R81">C81</f>
        <v>0</v>
      </c>
      <c r="E81" s="95">
        <f t="shared" si="56"/>
        <v>0</v>
      </c>
      <c r="F81" s="95">
        <f t="shared" si="56"/>
        <v>0</v>
      </c>
      <c r="G81" s="95">
        <f t="shared" si="56"/>
        <v>0</v>
      </c>
      <c r="H81" s="95">
        <f t="shared" si="56"/>
        <v>0</v>
      </c>
      <c r="I81" s="95">
        <f t="shared" si="56"/>
        <v>0</v>
      </c>
      <c r="J81" s="95">
        <f t="shared" si="56"/>
        <v>0</v>
      </c>
      <c r="K81" s="95">
        <f t="shared" si="56"/>
        <v>0</v>
      </c>
      <c r="L81" s="95">
        <f t="shared" si="56"/>
        <v>0</v>
      </c>
      <c r="M81" s="95">
        <f t="shared" si="56"/>
        <v>0</v>
      </c>
      <c r="N81" s="95">
        <f t="shared" si="56"/>
        <v>0</v>
      </c>
      <c r="O81" s="95">
        <f t="shared" si="56"/>
        <v>0</v>
      </c>
      <c r="P81" s="95">
        <f t="shared" si="56"/>
        <v>0</v>
      </c>
      <c r="Q81" s="95">
        <f t="shared" si="56"/>
        <v>0</v>
      </c>
      <c r="R81" s="95">
        <f t="shared" si="56"/>
        <v>0</v>
      </c>
    </row>
    <row r="82" spans="1:18" ht="12">
      <c r="A82" s="279"/>
      <c r="B82" s="94" t="s">
        <v>90</v>
      </c>
      <c r="C82" s="96">
        <f>'入力シート（印刷なし）'!$G$19</f>
        <v>0</v>
      </c>
      <c r="D82" s="96">
        <f aca="true" t="shared" si="57" ref="D82:R82">C82</f>
        <v>0</v>
      </c>
      <c r="E82" s="96">
        <f t="shared" si="57"/>
        <v>0</v>
      </c>
      <c r="F82" s="96">
        <f t="shared" si="57"/>
        <v>0</v>
      </c>
      <c r="G82" s="96">
        <f t="shared" si="57"/>
        <v>0</v>
      </c>
      <c r="H82" s="96">
        <f t="shared" si="57"/>
        <v>0</v>
      </c>
      <c r="I82" s="96">
        <f t="shared" si="57"/>
        <v>0</v>
      </c>
      <c r="J82" s="96">
        <f t="shared" si="57"/>
        <v>0</v>
      </c>
      <c r="K82" s="96">
        <f t="shared" si="57"/>
        <v>0</v>
      </c>
      <c r="L82" s="96">
        <f t="shared" si="57"/>
        <v>0</v>
      </c>
      <c r="M82" s="96">
        <f t="shared" si="57"/>
        <v>0</v>
      </c>
      <c r="N82" s="96">
        <f t="shared" si="57"/>
        <v>0</v>
      </c>
      <c r="O82" s="96">
        <f t="shared" si="57"/>
        <v>0</v>
      </c>
      <c r="P82" s="96">
        <f t="shared" si="57"/>
        <v>0</v>
      </c>
      <c r="Q82" s="96">
        <f t="shared" si="57"/>
        <v>0</v>
      </c>
      <c r="R82" s="96">
        <f t="shared" si="57"/>
        <v>0</v>
      </c>
    </row>
    <row r="83" spans="1:18" ht="12">
      <c r="A83" s="279"/>
      <c r="B83" s="94" t="s">
        <v>91</v>
      </c>
      <c r="C83" s="95" t="e">
        <f>'入力シート（印刷なし）'!$I$18</f>
        <v>#N/A</v>
      </c>
      <c r="D83" s="95" t="e">
        <f aca="true" t="shared" si="58" ref="D83:R83">C83</f>
        <v>#N/A</v>
      </c>
      <c r="E83" s="95" t="e">
        <f t="shared" si="58"/>
        <v>#N/A</v>
      </c>
      <c r="F83" s="95" t="e">
        <f t="shared" si="58"/>
        <v>#N/A</v>
      </c>
      <c r="G83" s="95" t="e">
        <f t="shared" si="58"/>
        <v>#N/A</v>
      </c>
      <c r="H83" s="95" t="e">
        <f t="shared" si="58"/>
        <v>#N/A</v>
      </c>
      <c r="I83" s="95" t="e">
        <f t="shared" si="58"/>
        <v>#N/A</v>
      </c>
      <c r="J83" s="95" t="e">
        <f t="shared" si="58"/>
        <v>#N/A</v>
      </c>
      <c r="K83" s="95" t="e">
        <f t="shared" si="58"/>
        <v>#N/A</v>
      </c>
      <c r="L83" s="95" t="e">
        <f t="shared" si="58"/>
        <v>#N/A</v>
      </c>
      <c r="M83" s="95" t="e">
        <f t="shared" si="58"/>
        <v>#N/A</v>
      </c>
      <c r="N83" s="95" t="e">
        <f t="shared" si="58"/>
        <v>#N/A</v>
      </c>
      <c r="O83" s="95" t="e">
        <f t="shared" si="58"/>
        <v>#N/A</v>
      </c>
      <c r="P83" s="95" t="e">
        <f t="shared" si="58"/>
        <v>#N/A</v>
      </c>
      <c r="Q83" s="95" t="e">
        <f t="shared" si="58"/>
        <v>#N/A</v>
      </c>
      <c r="R83" s="95" t="e">
        <f t="shared" si="58"/>
        <v>#N/A</v>
      </c>
    </row>
    <row r="84" spans="1:18" ht="12">
      <c r="A84" s="279"/>
      <c r="B84" s="94" t="s">
        <v>175</v>
      </c>
      <c r="C84" s="95" t="e">
        <f>IF(C83&lt;'入力シート（印刷なし）'!$G$29,1,0)</f>
        <v>#N/A</v>
      </c>
      <c r="D84" s="95" t="e">
        <f>IF(D83&lt;'入力シート（印刷なし）'!$G$29,1,0)</f>
        <v>#N/A</v>
      </c>
      <c r="E84" s="95" t="e">
        <f>IF(E83&lt;'入力シート（印刷なし）'!$G$29,1,0)</f>
        <v>#N/A</v>
      </c>
      <c r="F84" s="95" t="e">
        <f>IF(F83&lt;'入力シート（印刷なし）'!$G$29,1,0)</f>
        <v>#N/A</v>
      </c>
      <c r="G84" s="95" t="e">
        <f>IF(G83&lt;'入力シート（印刷なし）'!$G$29,1,0)</f>
        <v>#N/A</v>
      </c>
      <c r="H84" s="95" t="e">
        <f>IF(H83&lt;'入力シート（印刷なし）'!$G$29,1,0)</f>
        <v>#N/A</v>
      </c>
      <c r="I84" s="95" t="e">
        <f>IF(I83&lt;'入力シート（印刷なし）'!$G$29,1,0)</f>
        <v>#N/A</v>
      </c>
      <c r="J84" s="95" t="e">
        <f>IF(J83&lt;'入力シート（印刷なし）'!$G$29,1,0)</f>
        <v>#N/A</v>
      </c>
      <c r="K84" s="95" t="e">
        <f>IF(K83&lt;'入力シート（印刷なし）'!$G$29,1,0)</f>
        <v>#N/A</v>
      </c>
      <c r="L84" s="95" t="e">
        <f>IF(L83&lt;'入力シート（印刷なし）'!$G$29,1,0)</f>
        <v>#N/A</v>
      </c>
      <c r="M84" s="95" t="e">
        <f>IF(M83&lt;'入力シート（印刷なし）'!$G$29,1,0)</f>
        <v>#N/A</v>
      </c>
      <c r="N84" s="95" t="e">
        <f>IF(N83&lt;'入力シート（印刷なし）'!$G$29,1,0)</f>
        <v>#N/A</v>
      </c>
      <c r="O84" s="95" t="e">
        <f>IF(O83&lt;'入力シート（印刷なし）'!$G$29,1,0)</f>
        <v>#N/A</v>
      </c>
      <c r="P84" s="95" t="e">
        <f>IF(P83&lt;'入力シート（印刷なし）'!$G$29,1,0)</f>
        <v>#N/A</v>
      </c>
      <c r="Q84" s="95" t="e">
        <f>IF(Q83&lt;'入力シート（印刷なし）'!$G$29,1,0)</f>
        <v>#N/A</v>
      </c>
      <c r="R84" s="95" t="e">
        <f>IF(R83&lt;'入力シート（印刷なし）'!$G$29,1,0)</f>
        <v>#N/A</v>
      </c>
    </row>
    <row r="85" spans="1:18" ht="12">
      <c r="A85" s="279"/>
      <c r="B85" s="94" t="s">
        <v>173</v>
      </c>
      <c r="C85" s="95">
        <f>IF('入力シート（印刷なし）'!$G$26&gt;=0.75,1,0)</f>
        <v>0</v>
      </c>
      <c r="D85" s="95">
        <f>IF('入力シート（印刷なし）'!$G$26&gt;=0.75,1,0)</f>
        <v>0</v>
      </c>
      <c r="E85" s="95">
        <f>IF('入力シート（印刷なし）'!$G$26&gt;=0.75,1,0)</f>
        <v>0</v>
      </c>
      <c r="F85" s="95">
        <f>IF('入力シート（印刷なし）'!$G$26&gt;=0.75,1,0)</f>
        <v>0</v>
      </c>
      <c r="G85" s="95">
        <f>IF('入力シート（印刷なし）'!$G$26&gt;=0.75,1,0)</f>
        <v>0</v>
      </c>
      <c r="H85" s="95">
        <f>IF('入力シート（印刷なし）'!$G$26&gt;=0.75,1,0)</f>
        <v>0</v>
      </c>
      <c r="I85" s="95">
        <f>IF('入力シート（印刷なし）'!$G$26&gt;=0.75,1,0)</f>
        <v>0</v>
      </c>
      <c r="J85" s="95">
        <f>IF('入力シート（印刷なし）'!$G$26&gt;=0.75,1,0)</f>
        <v>0</v>
      </c>
      <c r="K85" s="95">
        <f>IF('入力シート（印刷なし）'!$G$26&gt;=0.75,1,0)</f>
        <v>0</v>
      </c>
      <c r="L85" s="95">
        <f>IF('入力シート（印刷なし）'!$G$26&gt;=0.75,1,0)</f>
        <v>0</v>
      </c>
      <c r="M85" s="95">
        <f>IF('入力シート（印刷なし）'!$G$26&gt;=0.75,1,0)</f>
        <v>0</v>
      </c>
      <c r="N85" s="95">
        <f>IF('入力シート（印刷なし）'!$G$26&gt;=0.75,1,0)</f>
        <v>0</v>
      </c>
      <c r="O85" s="95">
        <f>IF('入力シート（印刷なし）'!$G$26&gt;=0.75,1,0)</f>
        <v>0</v>
      </c>
      <c r="P85" s="95">
        <f>IF('入力シート（印刷なし）'!$G$26&gt;=0.75,1,0)</f>
        <v>0</v>
      </c>
      <c r="Q85" s="95">
        <f>IF('入力シート（印刷なし）'!$G$26&gt;=0.75,1,0)</f>
        <v>0</v>
      </c>
      <c r="R85" s="95">
        <f>IF('入力シート（印刷なし）'!$G$26&gt;=0.75,1,0)</f>
        <v>0</v>
      </c>
    </row>
    <row r="86" spans="1:18" ht="12">
      <c r="A86" s="279"/>
      <c r="B86" s="94" t="s">
        <v>166</v>
      </c>
      <c r="C86" s="95">
        <f>IF('入力シート（印刷なし）'!$G$28&lt;='計算シート（印刷なし）'!C80,1,0)</f>
        <v>1</v>
      </c>
      <c r="D86" s="95">
        <f>IF('入力シート（印刷なし）'!$G$28&lt;'計算シート（印刷なし）'!D80,1,0)</f>
        <v>1</v>
      </c>
      <c r="E86" s="95">
        <f>IF('入力シート（印刷なし）'!$G$28&lt;='計算シート（印刷なし）'!E80,1,0)</f>
        <v>1</v>
      </c>
      <c r="F86" s="95">
        <f>IF('入力シート（印刷なし）'!$G$28&lt;'計算シート（印刷なし）'!F80,1,0)</f>
        <v>1</v>
      </c>
      <c r="G86" s="95">
        <f>IF('入力シート（印刷なし）'!$G$28&lt;'計算シート（印刷なし）'!G80,1,0)</f>
        <v>1</v>
      </c>
      <c r="H86" s="95">
        <f>IF('入力シート（印刷なし）'!$G$28&lt;'計算シート（印刷なし）'!H80,1,0)</f>
        <v>1</v>
      </c>
      <c r="I86" s="95">
        <f>IF('入力シート（印刷なし）'!$G$28&lt;'計算シート（印刷なし）'!I80,1,0)</f>
        <v>1</v>
      </c>
      <c r="J86" s="95">
        <f>IF('入力シート（印刷なし）'!$G$28&lt;'計算シート（印刷なし）'!J80,1,0)</f>
        <v>1</v>
      </c>
      <c r="K86" s="95">
        <f>IF('入力シート（印刷なし）'!$G$28&lt;'計算シート（印刷なし）'!K80,1,0)</f>
        <v>1</v>
      </c>
      <c r="L86" s="95">
        <f>IF('入力シート（印刷なし）'!$G$28&lt;'計算シート（印刷なし）'!L80,1,0)</f>
        <v>1</v>
      </c>
      <c r="M86" s="95">
        <f>IF('入力シート（印刷なし）'!$G$28&lt;'計算シート（印刷なし）'!M80,1,0)</f>
        <v>1</v>
      </c>
      <c r="N86" s="95">
        <f>IF('入力シート（印刷なし）'!$G$28&lt;'計算シート（印刷なし）'!N80,1,0)</f>
        <v>1</v>
      </c>
      <c r="O86" s="95">
        <f>IF('入力シート（印刷なし）'!$G$28&lt;'計算シート（印刷なし）'!O80,1,0)</f>
        <v>1</v>
      </c>
      <c r="P86" s="95">
        <f>IF('入力シート（印刷なし）'!$G$28&lt;'計算シート（印刷なし）'!P80,1,0)</f>
        <v>1</v>
      </c>
      <c r="Q86" s="95">
        <f>IF('入力シート（印刷なし）'!$G$28&lt;'計算シート（印刷なし）'!Q80,1,0)</f>
        <v>1</v>
      </c>
      <c r="R86" s="95">
        <f>IF('入力シート（印刷なし）'!$G$28&lt;'計算シート（印刷なし）'!R80,1,0)</f>
        <v>1</v>
      </c>
    </row>
    <row r="87" spans="1:18" ht="12">
      <c r="A87" s="279"/>
      <c r="B87" s="94" t="s">
        <v>174</v>
      </c>
      <c r="C87" s="95" t="e">
        <f>IF(C84+C85+C86=3,"護岸肩","通常")</f>
        <v>#N/A</v>
      </c>
      <c r="D87" s="95" t="e">
        <f>IF(D84+D85+D86=3,"護岸肩","通常")</f>
        <v>#N/A</v>
      </c>
      <c r="E87" s="95" t="e">
        <f aca="true" t="shared" si="59" ref="E87:R87">IF(E84+E85+E86=3,"護岸肩","通常")</f>
        <v>#N/A</v>
      </c>
      <c r="F87" s="95" t="e">
        <f t="shared" si="59"/>
        <v>#N/A</v>
      </c>
      <c r="G87" s="95" t="e">
        <f t="shared" si="59"/>
        <v>#N/A</v>
      </c>
      <c r="H87" s="95" t="e">
        <f t="shared" si="59"/>
        <v>#N/A</v>
      </c>
      <c r="I87" s="95" t="e">
        <f t="shared" si="59"/>
        <v>#N/A</v>
      </c>
      <c r="J87" s="95" t="e">
        <f t="shared" si="59"/>
        <v>#N/A</v>
      </c>
      <c r="K87" s="95" t="e">
        <f t="shared" si="59"/>
        <v>#N/A</v>
      </c>
      <c r="L87" s="95" t="e">
        <f t="shared" si="59"/>
        <v>#N/A</v>
      </c>
      <c r="M87" s="95" t="e">
        <f t="shared" si="59"/>
        <v>#N/A</v>
      </c>
      <c r="N87" s="95" t="e">
        <f t="shared" si="59"/>
        <v>#N/A</v>
      </c>
      <c r="O87" s="95" t="e">
        <f t="shared" si="59"/>
        <v>#N/A</v>
      </c>
      <c r="P87" s="95" t="e">
        <f t="shared" si="59"/>
        <v>#N/A</v>
      </c>
      <c r="Q87" s="95" t="e">
        <f t="shared" si="59"/>
        <v>#N/A</v>
      </c>
      <c r="R87" s="95" t="e">
        <f t="shared" si="59"/>
        <v>#N/A</v>
      </c>
    </row>
    <row r="88" spans="1:18" ht="12">
      <c r="A88" s="279"/>
      <c r="B88" s="97" t="s">
        <v>92</v>
      </c>
      <c r="C88" s="98" t="e">
        <f aca="true" t="shared" si="60" ref="C88:R88">ROUNDUP(fsm(C80,$C$16,$C$17,$C$1,$C$6,$C$2,$C$4,$C$5,$C$10,$C$8,$C$9),1)</f>
        <v>#NAME?</v>
      </c>
      <c r="D88" s="98" t="e">
        <f t="shared" si="60"/>
        <v>#NAME?</v>
      </c>
      <c r="E88" s="98" t="e">
        <f t="shared" si="60"/>
        <v>#NAME?</v>
      </c>
      <c r="F88" s="98" t="e">
        <f t="shared" si="60"/>
        <v>#NAME?</v>
      </c>
      <c r="G88" s="98" t="e">
        <f t="shared" si="60"/>
        <v>#NAME?</v>
      </c>
      <c r="H88" s="98" t="e">
        <f t="shared" si="60"/>
        <v>#NAME?</v>
      </c>
      <c r="I88" s="98" t="e">
        <f t="shared" si="60"/>
        <v>#NAME?</v>
      </c>
      <c r="J88" s="98" t="e">
        <f t="shared" si="60"/>
        <v>#NAME?</v>
      </c>
      <c r="K88" s="98" t="e">
        <f t="shared" si="60"/>
        <v>#NAME?</v>
      </c>
      <c r="L88" s="98" t="e">
        <f t="shared" si="60"/>
        <v>#NAME?</v>
      </c>
      <c r="M88" s="98" t="e">
        <f t="shared" si="60"/>
        <v>#NAME?</v>
      </c>
      <c r="N88" s="98" t="e">
        <f t="shared" si="60"/>
        <v>#NAME?</v>
      </c>
      <c r="O88" s="98" t="e">
        <f t="shared" si="60"/>
        <v>#NAME?</v>
      </c>
      <c r="P88" s="98" t="e">
        <f t="shared" si="60"/>
        <v>#NAME?</v>
      </c>
      <c r="Q88" s="98" t="e">
        <f t="shared" si="60"/>
        <v>#NAME?</v>
      </c>
      <c r="R88" s="98" t="e">
        <f t="shared" si="60"/>
        <v>#NAME?</v>
      </c>
    </row>
    <row r="89" spans="1:18" ht="12">
      <c r="A89" s="279"/>
      <c r="B89" s="97" t="s">
        <v>86</v>
      </c>
      <c r="C89" s="98" t="e">
        <f>TEXT(C88,"#0.0")</f>
        <v>#NAME?</v>
      </c>
      <c r="D89" s="98" t="e">
        <f aca="true" t="shared" si="61" ref="D89:R89">TEXT(D88,"#0.0")</f>
        <v>#NAME?</v>
      </c>
      <c r="E89" s="98" t="e">
        <f t="shared" si="61"/>
        <v>#NAME?</v>
      </c>
      <c r="F89" s="98" t="e">
        <f t="shared" si="61"/>
        <v>#NAME?</v>
      </c>
      <c r="G89" s="98" t="e">
        <f t="shared" si="61"/>
        <v>#NAME?</v>
      </c>
      <c r="H89" s="98" t="e">
        <f t="shared" si="61"/>
        <v>#NAME?</v>
      </c>
      <c r="I89" s="98" t="e">
        <f t="shared" si="61"/>
        <v>#NAME?</v>
      </c>
      <c r="J89" s="98" t="e">
        <f t="shared" si="61"/>
        <v>#NAME?</v>
      </c>
      <c r="K89" s="98" t="e">
        <f t="shared" si="61"/>
        <v>#NAME?</v>
      </c>
      <c r="L89" s="98" t="e">
        <f t="shared" si="61"/>
        <v>#NAME?</v>
      </c>
      <c r="M89" s="98" t="e">
        <f t="shared" si="61"/>
        <v>#NAME?</v>
      </c>
      <c r="N89" s="98" t="e">
        <f t="shared" si="61"/>
        <v>#NAME?</v>
      </c>
      <c r="O89" s="98" t="e">
        <f t="shared" si="61"/>
        <v>#NAME?</v>
      </c>
      <c r="P89" s="98" t="e">
        <f t="shared" si="61"/>
        <v>#NAME?</v>
      </c>
      <c r="Q89" s="98" t="e">
        <f t="shared" si="61"/>
        <v>#NAME?</v>
      </c>
      <c r="R89" s="98" t="e">
        <f t="shared" si="61"/>
        <v>#NAME?</v>
      </c>
    </row>
    <row r="90" spans="1:18" ht="12">
      <c r="A90" s="279"/>
      <c r="B90" s="97" t="s">
        <v>93</v>
      </c>
      <c r="C90" s="99" t="e">
        <f>ROUNDDOWN(funcp1($C$2),1)</f>
        <v>#NAME?</v>
      </c>
      <c r="D90" s="99" t="e">
        <f aca="true" t="shared" si="62" ref="D90:R90">ROUNDDOWN(funcp1($C$2),1)</f>
        <v>#NAME?</v>
      </c>
      <c r="E90" s="99" t="e">
        <f t="shared" si="62"/>
        <v>#NAME?</v>
      </c>
      <c r="F90" s="99" t="e">
        <f t="shared" si="62"/>
        <v>#NAME?</v>
      </c>
      <c r="G90" s="99" t="e">
        <f t="shared" si="62"/>
        <v>#NAME?</v>
      </c>
      <c r="H90" s="99" t="e">
        <f t="shared" si="62"/>
        <v>#NAME?</v>
      </c>
      <c r="I90" s="99" t="e">
        <f t="shared" si="62"/>
        <v>#NAME?</v>
      </c>
      <c r="J90" s="99" t="e">
        <f t="shared" si="62"/>
        <v>#NAME?</v>
      </c>
      <c r="K90" s="99" t="e">
        <f t="shared" si="62"/>
        <v>#NAME?</v>
      </c>
      <c r="L90" s="99" t="e">
        <f t="shared" si="62"/>
        <v>#NAME?</v>
      </c>
      <c r="M90" s="99" t="e">
        <f t="shared" si="62"/>
        <v>#NAME?</v>
      </c>
      <c r="N90" s="99" t="e">
        <f t="shared" si="62"/>
        <v>#NAME?</v>
      </c>
      <c r="O90" s="99" t="e">
        <f t="shared" si="62"/>
        <v>#NAME?</v>
      </c>
      <c r="P90" s="99" t="e">
        <f t="shared" si="62"/>
        <v>#NAME?</v>
      </c>
      <c r="Q90" s="99" t="e">
        <f t="shared" si="62"/>
        <v>#NAME?</v>
      </c>
      <c r="R90" s="99" t="e">
        <f t="shared" si="62"/>
        <v>#NAME?</v>
      </c>
    </row>
    <row r="91" spans="1:19" ht="12">
      <c r="A91" s="279"/>
      <c r="B91" s="97" t="s">
        <v>100</v>
      </c>
      <c r="C91" s="97" t="e">
        <f>IF(C88&gt;=C90,1,0)</f>
        <v>#NAME?</v>
      </c>
      <c r="D91" s="97" t="e">
        <f aca="true" t="shared" si="63" ref="D91:R91">IF(D88&gt;=D90,1,0)</f>
        <v>#NAME?</v>
      </c>
      <c r="E91" s="97" t="e">
        <f t="shared" si="63"/>
        <v>#NAME?</v>
      </c>
      <c r="F91" s="97" t="e">
        <f t="shared" si="63"/>
        <v>#NAME?</v>
      </c>
      <c r="G91" s="97" t="e">
        <f t="shared" si="63"/>
        <v>#NAME?</v>
      </c>
      <c r="H91" s="97" t="e">
        <f t="shared" si="63"/>
        <v>#NAME?</v>
      </c>
      <c r="I91" s="97" t="e">
        <f t="shared" si="63"/>
        <v>#NAME?</v>
      </c>
      <c r="J91" s="97" t="e">
        <f t="shared" si="63"/>
        <v>#NAME?</v>
      </c>
      <c r="K91" s="97" t="e">
        <f t="shared" si="63"/>
        <v>#NAME?</v>
      </c>
      <c r="L91" s="97" t="e">
        <f t="shared" si="63"/>
        <v>#NAME?</v>
      </c>
      <c r="M91" s="97" t="e">
        <f t="shared" si="63"/>
        <v>#NAME?</v>
      </c>
      <c r="N91" s="97" t="e">
        <f t="shared" si="63"/>
        <v>#NAME?</v>
      </c>
      <c r="O91" s="97" t="e">
        <f t="shared" si="63"/>
        <v>#NAME?</v>
      </c>
      <c r="P91" s="97" t="e">
        <f t="shared" si="63"/>
        <v>#NAME?</v>
      </c>
      <c r="Q91" s="97" t="e">
        <f t="shared" si="63"/>
        <v>#NAME?</v>
      </c>
      <c r="R91" s="97" t="e">
        <f t="shared" si="63"/>
        <v>#NAME?</v>
      </c>
      <c r="S91" s="46" t="e">
        <f>SUM(C91:R91)-1</f>
        <v>#NAME?</v>
      </c>
    </row>
    <row r="92" spans="1:19" ht="12">
      <c r="A92" s="279"/>
      <c r="B92" s="97" t="s">
        <v>128</v>
      </c>
      <c r="C92" s="97" t="e">
        <f>IF(C88&gt;100,1,0)</f>
        <v>#NAME?</v>
      </c>
      <c r="D92" s="97" t="e">
        <f aca="true" t="shared" si="64" ref="D92:R92">IF(D88&gt;100,1,0)</f>
        <v>#NAME?</v>
      </c>
      <c r="E92" s="97" t="e">
        <f t="shared" si="64"/>
        <v>#NAME?</v>
      </c>
      <c r="F92" s="97" t="e">
        <f t="shared" si="64"/>
        <v>#NAME?</v>
      </c>
      <c r="G92" s="97" t="e">
        <f t="shared" si="64"/>
        <v>#NAME?</v>
      </c>
      <c r="H92" s="97" t="e">
        <f t="shared" si="64"/>
        <v>#NAME?</v>
      </c>
      <c r="I92" s="97" t="e">
        <f t="shared" si="64"/>
        <v>#NAME?</v>
      </c>
      <c r="J92" s="97" t="e">
        <f t="shared" si="64"/>
        <v>#NAME?</v>
      </c>
      <c r="K92" s="97" t="e">
        <f t="shared" si="64"/>
        <v>#NAME?</v>
      </c>
      <c r="L92" s="97" t="e">
        <f t="shared" si="64"/>
        <v>#NAME?</v>
      </c>
      <c r="M92" s="97" t="e">
        <f t="shared" si="64"/>
        <v>#NAME?</v>
      </c>
      <c r="N92" s="97" t="e">
        <f t="shared" si="64"/>
        <v>#NAME?</v>
      </c>
      <c r="O92" s="97" t="e">
        <f t="shared" si="64"/>
        <v>#NAME?</v>
      </c>
      <c r="P92" s="97" t="e">
        <f t="shared" si="64"/>
        <v>#NAME?</v>
      </c>
      <c r="Q92" s="97" t="e">
        <f t="shared" si="64"/>
        <v>#NAME?</v>
      </c>
      <c r="R92" s="97" t="e">
        <f t="shared" si="64"/>
        <v>#NAME?</v>
      </c>
      <c r="S92" s="46" t="e">
        <f>SUM(C92:R92)</f>
        <v>#NAME?</v>
      </c>
    </row>
    <row r="93" spans="1:18" ht="12">
      <c r="A93" s="279"/>
      <c r="B93" s="97" t="s">
        <v>170</v>
      </c>
      <c r="C93" s="97">
        <f>IF('入力シート（印刷なし）'!$G$29&gt;=15.8,1,0)</f>
        <v>0</v>
      </c>
      <c r="D93" s="97">
        <f>IF('入力シート（印刷なし）'!$G$29&gt;=15.8,1,0)</f>
        <v>0</v>
      </c>
      <c r="E93" s="97">
        <f>IF('入力シート（印刷なし）'!$G$29&gt;=15.8,1,0)</f>
        <v>0</v>
      </c>
      <c r="F93" s="97">
        <f>IF('入力シート（印刷なし）'!$G$29&gt;=15.8,1,0)</f>
        <v>0</v>
      </c>
      <c r="G93" s="97">
        <f>IF('入力シート（印刷なし）'!$G$29&gt;=15.8,1,0)</f>
        <v>0</v>
      </c>
      <c r="H93" s="97">
        <f>IF('入力シート（印刷なし）'!$G$29&gt;=15.8,1,0)</f>
        <v>0</v>
      </c>
      <c r="I93" s="97">
        <f>IF('入力シート（印刷なし）'!$G$29&gt;=15.8,1,0)</f>
        <v>0</v>
      </c>
      <c r="J93" s="97">
        <f>IF('入力シート（印刷なし）'!$G$29&gt;=15.8,1,0)</f>
        <v>0</v>
      </c>
      <c r="K93" s="97">
        <f>IF('入力シート（印刷なし）'!$G$29&gt;=15.8,1,0)</f>
        <v>0</v>
      </c>
      <c r="L93" s="97">
        <f>IF('入力シート（印刷なし）'!$G$29&gt;=15.8,1,0)</f>
        <v>0</v>
      </c>
      <c r="M93" s="97">
        <f>IF('入力シート（印刷なし）'!$G$29&gt;=15.8,1,0)</f>
        <v>0</v>
      </c>
      <c r="N93" s="97">
        <f>IF('入力シート（印刷なし）'!$G$29&gt;=15.8,1,0)</f>
        <v>0</v>
      </c>
      <c r="O93" s="97">
        <f>IF('入力シート（印刷なし）'!$G$29&gt;=15.8,1,0)</f>
        <v>0</v>
      </c>
      <c r="P93" s="97">
        <f>IF('入力シート（印刷なし）'!$G$29&gt;=15.8,1,0)</f>
        <v>0</v>
      </c>
      <c r="Q93" s="97">
        <f>IF('入力シート（印刷なし）'!$G$29&gt;=15.8,1,0)</f>
        <v>0</v>
      </c>
      <c r="R93" s="97">
        <f>IF('入力シート（印刷なし）'!$G$29&gt;=15.8,1,0)</f>
        <v>0</v>
      </c>
    </row>
    <row r="94" spans="1:18" ht="12">
      <c r="A94" s="279"/>
      <c r="B94" s="97" t="s">
        <v>171</v>
      </c>
      <c r="C94" s="97">
        <f>IF('入力シート（印刷なし）'!$G$28&lt;'計算シート（印刷なし）'!C80,1,0)</f>
        <v>0</v>
      </c>
      <c r="D94" s="97">
        <f>IF('入力シート（印刷なし）'!$G$28&lt;'計算シート（印刷なし）'!D80,1,0)</f>
        <v>1</v>
      </c>
      <c r="E94" s="97">
        <f>IF('入力シート（印刷なし）'!$G$28&lt;'計算シート（印刷なし）'!E80,1,0)</f>
        <v>1</v>
      </c>
      <c r="F94" s="97">
        <f>IF('入力シート（印刷なし）'!$G$28&lt;'計算シート（印刷なし）'!F80,1,0)</f>
        <v>1</v>
      </c>
      <c r="G94" s="97">
        <f>IF('入力シート（印刷なし）'!$G$28&lt;'計算シート（印刷なし）'!G80,1,0)</f>
        <v>1</v>
      </c>
      <c r="H94" s="97">
        <f>IF('入力シート（印刷なし）'!$G$28&lt;'計算シート（印刷なし）'!H80,1,0)</f>
        <v>1</v>
      </c>
      <c r="I94" s="97">
        <f>IF('入力シート（印刷なし）'!$G$28&lt;'計算シート（印刷なし）'!I80,1,0)</f>
        <v>1</v>
      </c>
      <c r="J94" s="97">
        <f>IF('入力シート（印刷なし）'!$G$28&lt;'計算シート（印刷なし）'!J80,1,0)</f>
        <v>1</v>
      </c>
      <c r="K94" s="97">
        <f>IF('入力シート（印刷なし）'!$G$28&lt;'計算シート（印刷なし）'!K80,1,0)</f>
        <v>1</v>
      </c>
      <c r="L94" s="97">
        <f>IF('入力シート（印刷なし）'!$G$28&lt;'計算シート（印刷なし）'!L80,1,0)</f>
        <v>1</v>
      </c>
      <c r="M94" s="97">
        <f>IF('入力シート（印刷なし）'!$G$28&lt;'計算シート（印刷なし）'!M80,1,0)</f>
        <v>1</v>
      </c>
      <c r="N94" s="97">
        <f>IF('入力シート（印刷なし）'!$G$28&lt;'計算シート（印刷なし）'!N80,1,0)</f>
        <v>1</v>
      </c>
      <c r="O94" s="97">
        <f>IF('入力シート（印刷なし）'!$G$28&lt;'計算シート（印刷なし）'!O80,1,0)</f>
        <v>1</v>
      </c>
      <c r="P94" s="97">
        <f>IF('入力シート（印刷なし）'!$G$28&lt;'計算シート（印刷なし）'!P80,1,0)</f>
        <v>1</v>
      </c>
      <c r="Q94" s="97">
        <f>IF('入力シート（印刷なし）'!$G$28&lt;'計算シート（印刷なし）'!Q80,1,0)</f>
        <v>1</v>
      </c>
      <c r="R94" s="97">
        <f>IF('入力シート（印刷なし）'!$G$28&lt;'計算シート（印刷なし）'!R80,1,0)</f>
        <v>1</v>
      </c>
    </row>
    <row r="95" spans="1:18" ht="12">
      <c r="A95" s="279"/>
      <c r="B95" s="97" t="s">
        <v>168</v>
      </c>
      <c r="C95" s="97" t="str">
        <f>IF(C93=1,'入力シート（印刷なし）'!$G$28,"検討不要")</f>
        <v>検討不要</v>
      </c>
      <c r="D95" s="97" t="str">
        <f>IF(D93=1,'入力シート（印刷なし）'!$G$28,"検討不要")</f>
        <v>検討不要</v>
      </c>
      <c r="E95" s="97" t="str">
        <f>IF(E93=1,'入力シート（印刷なし）'!$G$28,"検討不要")</f>
        <v>検討不要</v>
      </c>
      <c r="F95" s="97" t="str">
        <f>IF(F93=1,'入力シート（印刷なし）'!$G$28,"検討不要")</f>
        <v>検討不要</v>
      </c>
      <c r="G95" s="97" t="str">
        <f>IF(G93=1,'入力シート（印刷なし）'!$G$28,"検討不要")</f>
        <v>検討不要</v>
      </c>
      <c r="H95" s="97" t="str">
        <f>IF(H93=1,'入力シート（印刷なし）'!$G$28,"検討不要")</f>
        <v>検討不要</v>
      </c>
      <c r="I95" s="97" t="str">
        <f>IF(I93=1,'入力シート（印刷なし）'!$G$28,"検討不要")</f>
        <v>検討不要</v>
      </c>
      <c r="J95" s="97" t="str">
        <f>IF(J93=1,'入力シート（印刷なし）'!$G$28,"検討不要")</f>
        <v>検討不要</v>
      </c>
      <c r="K95" s="97" t="str">
        <f>IF(K93=1,'入力シート（印刷なし）'!$G$28,"検討不要")</f>
        <v>検討不要</v>
      </c>
      <c r="L95" s="97" t="str">
        <f>IF(L93=1,'入力シート（印刷なし）'!$G$28,"検討不要")</f>
        <v>検討不要</v>
      </c>
      <c r="M95" s="97" t="str">
        <f>IF(M93=1,'入力シート（印刷なし）'!$G$28,"検討不要")</f>
        <v>検討不要</v>
      </c>
      <c r="N95" s="97" t="str">
        <f>IF(N93=1,'入力シート（印刷なし）'!$G$28,"検討不要")</f>
        <v>検討不要</v>
      </c>
      <c r="O95" s="97" t="str">
        <f>IF(O93=1,'入力シート（印刷なし）'!$G$28,"検討不要")</f>
        <v>検討不要</v>
      </c>
      <c r="P95" s="97" t="str">
        <f>IF(P93=1,'入力シート（印刷なし）'!$G$28,"検討不要")</f>
        <v>検討不要</v>
      </c>
      <c r="Q95" s="97" t="str">
        <f>IF(Q93=1,'入力シート（印刷なし）'!$G$28,"検討不要")</f>
        <v>検討不要</v>
      </c>
      <c r="R95" s="97" t="str">
        <f>IF(R93=1,'入力シート（印刷なし）'!$G$28,"検討不要")</f>
        <v>検討不要</v>
      </c>
    </row>
    <row r="96" spans="1:18" ht="12">
      <c r="A96" s="279"/>
      <c r="B96" s="97" t="s">
        <v>170</v>
      </c>
      <c r="C96" s="97" t="str">
        <f aca="true" t="shared" si="65" ref="C96:R96">IF(C80&gt;=C95,"護岸肩","通常")</f>
        <v>通常</v>
      </c>
      <c r="D96" s="97" t="str">
        <f>IF(D80&gt;=D95,"護岸肩","通常")</f>
        <v>通常</v>
      </c>
      <c r="E96" s="97" t="str">
        <f t="shared" si="65"/>
        <v>通常</v>
      </c>
      <c r="F96" s="97" t="str">
        <f t="shared" si="65"/>
        <v>通常</v>
      </c>
      <c r="G96" s="97" t="str">
        <f t="shared" si="65"/>
        <v>通常</v>
      </c>
      <c r="H96" s="97" t="str">
        <f t="shared" si="65"/>
        <v>通常</v>
      </c>
      <c r="I96" s="97" t="str">
        <f t="shared" si="65"/>
        <v>通常</v>
      </c>
      <c r="J96" s="97" t="str">
        <f t="shared" si="65"/>
        <v>通常</v>
      </c>
      <c r="K96" s="97" t="str">
        <f t="shared" si="65"/>
        <v>通常</v>
      </c>
      <c r="L96" s="97" t="str">
        <f t="shared" si="65"/>
        <v>通常</v>
      </c>
      <c r="M96" s="97" t="str">
        <f t="shared" si="65"/>
        <v>通常</v>
      </c>
      <c r="N96" s="97" t="str">
        <f t="shared" si="65"/>
        <v>通常</v>
      </c>
      <c r="O96" s="97" t="str">
        <f t="shared" si="65"/>
        <v>通常</v>
      </c>
      <c r="P96" s="97" t="str">
        <f t="shared" si="65"/>
        <v>通常</v>
      </c>
      <c r="Q96" s="97" t="str">
        <f t="shared" si="65"/>
        <v>通常</v>
      </c>
      <c r="R96" s="97" t="str">
        <f t="shared" si="65"/>
        <v>通常</v>
      </c>
    </row>
    <row r="97" spans="1:18" ht="12">
      <c r="A97" s="279"/>
      <c r="B97" s="97" t="s">
        <v>165</v>
      </c>
      <c r="C97" s="97">
        <f>IF('入力シート（印刷なし）'!$G$26&gt;=1.5,1,0)</f>
        <v>0</v>
      </c>
      <c r="D97" s="97">
        <f>IF('入力シート（印刷なし）'!$G$26&gt;=1.5,1,0)</f>
        <v>0</v>
      </c>
      <c r="E97" s="97">
        <f>IF('入力シート（印刷なし）'!$G$26&gt;=1.5,1,0)</f>
        <v>0</v>
      </c>
      <c r="F97" s="97">
        <f>IF('入力シート（印刷なし）'!$G$26&gt;=1.5,1,0)</f>
        <v>0</v>
      </c>
      <c r="G97" s="97">
        <f>IF('入力シート（印刷なし）'!$G$26&gt;=1.5,1,0)</f>
        <v>0</v>
      </c>
      <c r="H97" s="97">
        <f>IF('入力シート（印刷なし）'!$G$26&gt;=1.5,1,0)</f>
        <v>0</v>
      </c>
      <c r="I97" s="97">
        <f>IF('入力シート（印刷なし）'!$G$26&gt;=1.5,1,0)</f>
        <v>0</v>
      </c>
      <c r="J97" s="97">
        <f>IF('入力シート（印刷なし）'!$G$26&gt;=1.5,1,0)</f>
        <v>0</v>
      </c>
      <c r="K97" s="97">
        <f>IF('入力シート（印刷なし）'!$G$26&gt;=1.5,1,0)</f>
        <v>0</v>
      </c>
      <c r="L97" s="97">
        <f>IF('入力シート（印刷なし）'!$G$26&gt;=1.5,1,0)</f>
        <v>0</v>
      </c>
      <c r="M97" s="97">
        <f>IF('入力シート（印刷なし）'!$G$26&gt;=1.5,1,0)</f>
        <v>0</v>
      </c>
      <c r="N97" s="97">
        <f>IF('入力シート（印刷なし）'!$G$26&gt;=1.5,1,0)</f>
        <v>0</v>
      </c>
      <c r="O97" s="97">
        <f>IF('入力シート（印刷なし）'!$G$26&gt;=1.5,1,0)</f>
        <v>0</v>
      </c>
      <c r="P97" s="97">
        <f>IF('入力シート（印刷なし）'!$G$26&gt;=1.5,1,0)</f>
        <v>0</v>
      </c>
      <c r="Q97" s="97">
        <f>IF('入力シート（印刷なし）'!$G$26&gt;=1.5,1,0)</f>
        <v>0</v>
      </c>
      <c r="R97" s="97">
        <f>IF('入力シート（印刷なし）'!$G$26&gt;=1.5,1,0)</f>
        <v>0</v>
      </c>
    </row>
    <row r="98" spans="1:18" ht="12">
      <c r="A98" s="279"/>
      <c r="B98" s="97" t="s">
        <v>166</v>
      </c>
      <c r="C98" s="97">
        <f>IF('入力シート（印刷なし）'!$G$28+'入力シート（印刷なし）'!$G$27&lt;'計算シート（印刷なし）'!C80,1,0)</f>
        <v>0</v>
      </c>
      <c r="D98" s="97">
        <f>IF('入力シート（印刷なし）'!$G$28+'入力シート（印刷なし）'!$G$27&lt;'計算シート（印刷なし）'!D80,1,0)</f>
        <v>1</v>
      </c>
      <c r="E98" s="97">
        <f>IF('入力シート（印刷なし）'!$G$28+'入力シート（印刷なし）'!$G$27&lt;'計算シート（印刷なし）'!E80,1,0)</f>
        <v>1</v>
      </c>
      <c r="F98" s="97">
        <f>IF('入力シート（印刷なし）'!$G$28+'入力シート（印刷なし）'!$G$27&lt;'計算シート（印刷なし）'!F80,1,0)</f>
        <v>1</v>
      </c>
      <c r="G98" s="97">
        <f>IF('入力シート（印刷なし）'!$G$28+'入力シート（印刷なし）'!$G$27&lt;'計算シート（印刷なし）'!G80,1,0)</f>
        <v>1</v>
      </c>
      <c r="H98" s="97">
        <f>IF('入力シート（印刷なし）'!$G$28+'入力シート（印刷なし）'!$G$27&lt;'計算シート（印刷なし）'!H80,1,0)</f>
        <v>1</v>
      </c>
      <c r="I98" s="97">
        <f>IF('入力シート（印刷なし）'!$G$28+'入力シート（印刷なし）'!$G$27&lt;'計算シート（印刷なし）'!I80,1,0)</f>
        <v>1</v>
      </c>
      <c r="J98" s="97">
        <f>IF('入力シート（印刷なし）'!$G$28+'入力シート（印刷なし）'!$G$27&lt;'計算シート（印刷なし）'!J80,1,0)</f>
        <v>1</v>
      </c>
      <c r="K98" s="97">
        <f>IF('入力シート（印刷なし）'!$G$28+'入力シート（印刷なし）'!$G$27&lt;'計算シート（印刷なし）'!K80,1,0)</f>
        <v>1</v>
      </c>
      <c r="L98" s="97">
        <f>IF('入力シート（印刷なし）'!$G$28+'入力シート（印刷なし）'!$G$27&lt;'計算シート（印刷なし）'!L80,1,0)</f>
        <v>1</v>
      </c>
      <c r="M98" s="97">
        <f>IF('入力シート（印刷なし）'!$G$28+'入力シート（印刷なし）'!$G$27&lt;'計算シート（印刷なし）'!M80,1,0)</f>
        <v>1</v>
      </c>
      <c r="N98" s="97">
        <f>IF('入力シート（印刷なし）'!$G$28+'入力シート（印刷なし）'!$G$27&lt;'計算シート（印刷なし）'!N80,1,0)</f>
        <v>1</v>
      </c>
      <c r="O98" s="97">
        <f>IF('入力シート（印刷なし）'!$G$28+'入力シート（印刷なし）'!$G$27&lt;'計算シート（印刷なし）'!O80,1,0)</f>
        <v>1</v>
      </c>
      <c r="P98" s="97">
        <f>IF('入力シート（印刷なし）'!$G$28+'入力シート（印刷なし）'!$G$27&lt;'計算シート（印刷なし）'!P80,1,0)</f>
        <v>1</v>
      </c>
      <c r="Q98" s="97">
        <f>IF('入力シート（印刷なし）'!$G$28+'入力シート（印刷なし）'!$G$27&lt;'計算シート（印刷なし）'!Q80,1,0)</f>
        <v>1</v>
      </c>
      <c r="R98" s="97">
        <f>IF('入力シート（印刷なし）'!$G$28+'入力シート（印刷なし）'!$G$27&lt;'計算シート（印刷なし）'!R80,1,0)</f>
        <v>1</v>
      </c>
    </row>
    <row r="99" spans="1:18" ht="12">
      <c r="A99" s="279"/>
      <c r="B99" s="97" t="s">
        <v>168</v>
      </c>
      <c r="C99" s="97" t="str">
        <f>IF(C97=1,'入力シート（印刷なし）'!$G$28,"検討不要")</f>
        <v>検討不要</v>
      </c>
      <c r="D99" s="97" t="str">
        <f>IF(D97=1,'入力シート（印刷なし）'!$G$28,"検討不要")</f>
        <v>検討不要</v>
      </c>
      <c r="E99" s="97" t="str">
        <f>IF(E97=1,'入力シート（印刷なし）'!$G$28,"検討不要")</f>
        <v>検討不要</v>
      </c>
      <c r="F99" s="97" t="str">
        <f>IF(F97=1,'入力シート（印刷なし）'!$G$28,"検討不要")</f>
        <v>検討不要</v>
      </c>
      <c r="G99" s="97" t="str">
        <f>IF(G97=1,'入力シート（印刷なし）'!$G$28,"検討不要")</f>
        <v>検討不要</v>
      </c>
      <c r="H99" s="97" t="str">
        <f>IF(H97=1,'入力シート（印刷なし）'!$G$28,"検討不要")</f>
        <v>検討不要</v>
      </c>
      <c r="I99" s="97" t="str">
        <f>IF(I97=1,'入力シート（印刷なし）'!$G$28,"検討不要")</f>
        <v>検討不要</v>
      </c>
      <c r="J99" s="97" t="str">
        <f>IF(J97=1,'入力シート（印刷なし）'!$G$28,"検討不要")</f>
        <v>検討不要</v>
      </c>
      <c r="K99" s="97" t="str">
        <f>IF(K97=1,'入力シート（印刷なし）'!$G$28,"検討不要")</f>
        <v>検討不要</v>
      </c>
      <c r="L99" s="97" t="str">
        <f>IF(L97=1,'入力シート（印刷なし）'!$G$28,"検討不要")</f>
        <v>検討不要</v>
      </c>
      <c r="M99" s="97" t="str">
        <f>IF(M97=1,'入力シート（印刷なし）'!$G$28,"検討不要")</f>
        <v>検討不要</v>
      </c>
      <c r="N99" s="97" t="str">
        <f>IF(N97=1,'入力シート（印刷なし）'!$G$28,"検討不要")</f>
        <v>検討不要</v>
      </c>
      <c r="O99" s="97" t="str">
        <f>IF(O97=1,'入力シート（印刷なし）'!$G$28,"検討不要")</f>
        <v>検討不要</v>
      </c>
      <c r="P99" s="97" t="str">
        <f>IF(P97=1,'入力シート（印刷なし）'!$G$28,"検討不要")</f>
        <v>検討不要</v>
      </c>
      <c r="Q99" s="97" t="str">
        <f>IF(Q97=1,'入力シート（印刷なし）'!$G$28,"検討不要")</f>
        <v>検討不要</v>
      </c>
      <c r="R99" s="97" t="str">
        <f>IF(R97=1,'入力シート（印刷なし）'!$G$28,"検討不要")</f>
        <v>検討不要</v>
      </c>
    </row>
    <row r="100" spans="1:18" ht="12">
      <c r="A100" s="279"/>
      <c r="B100" s="97" t="s">
        <v>167</v>
      </c>
      <c r="C100" s="97" t="str">
        <f>IF(C80&gt;=C99,"護岸肩","通常")</f>
        <v>通常</v>
      </c>
      <c r="D100" s="97" t="str">
        <f aca="true" t="shared" si="66" ref="D100:R100">IF(D80&gt;=D99,"護岸肩","通常")</f>
        <v>通常</v>
      </c>
      <c r="E100" s="97" t="str">
        <f t="shared" si="66"/>
        <v>通常</v>
      </c>
      <c r="F100" s="97" t="str">
        <f t="shared" si="66"/>
        <v>通常</v>
      </c>
      <c r="G100" s="97" t="str">
        <f t="shared" si="66"/>
        <v>通常</v>
      </c>
      <c r="H100" s="97" t="str">
        <f t="shared" si="66"/>
        <v>通常</v>
      </c>
      <c r="I100" s="97" t="str">
        <f t="shared" si="66"/>
        <v>通常</v>
      </c>
      <c r="J100" s="97" t="str">
        <f t="shared" si="66"/>
        <v>通常</v>
      </c>
      <c r="K100" s="97" t="str">
        <f t="shared" si="66"/>
        <v>通常</v>
      </c>
      <c r="L100" s="97" t="str">
        <f t="shared" si="66"/>
        <v>通常</v>
      </c>
      <c r="M100" s="97" t="str">
        <f t="shared" si="66"/>
        <v>通常</v>
      </c>
      <c r="N100" s="97" t="str">
        <f t="shared" si="66"/>
        <v>通常</v>
      </c>
      <c r="O100" s="97" t="str">
        <f t="shared" si="66"/>
        <v>通常</v>
      </c>
      <c r="P100" s="97" t="str">
        <f t="shared" si="66"/>
        <v>通常</v>
      </c>
      <c r="Q100" s="97" t="str">
        <f t="shared" si="66"/>
        <v>通常</v>
      </c>
      <c r="R100" s="97" t="str">
        <f t="shared" si="66"/>
        <v>通常</v>
      </c>
    </row>
    <row r="101" spans="1:18" ht="12">
      <c r="A101" s="279"/>
      <c r="B101" s="97" t="s">
        <v>101</v>
      </c>
      <c r="C101" s="97" t="e">
        <f>IF(C91=1&gt;0,IF(C91=1,CONCATENATE(C89),CONCATENATE("*",C89,"&lt;",C90)),"")</f>
        <v>#NAME?</v>
      </c>
      <c r="D101" s="97" t="e">
        <f aca="true" t="shared" si="67" ref="D101:R101">IF(C91+D91&gt;0,IF(D91=1,CONCATENATE(D89),CONCATENATE("*",D89,"&lt;",D90)),"")</f>
        <v>#NAME?</v>
      </c>
      <c r="E101" s="97" t="e">
        <f t="shared" si="67"/>
        <v>#NAME?</v>
      </c>
      <c r="F101" s="97" t="e">
        <f t="shared" si="67"/>
        <v>#NAME?</v>
      </c>
      <c r="G101" s="97" t="e">
        <f t="shared" si="67"/>
        <v>#NAME?</v>
      </c>
      <c r="H101" s="97" t="e">
        <f t="shared" si="67"/>
        <v>#NAME?</v>
      </c>
      <c r="I101" s="97" t="e">
        <f t="shared" si="67"/>
        <v>#NAME?</v>
      </c>
      <c r="J101" s="97" t="e">
        <f t="shared" si="67"/>
        <v>#NAME?</v>
      </c>
      <c r="K101" s="97" t="e">
        <f t="shared" si="67"/>
        <v>#NAME?</v>
      </c>
      <c r="L101" s="97" t="e">
        <f t="shared" si="67"/>
        <v>#NAME?</v>
      </c>
      <c r="M101" s="97" t="e">
        <f t="shared" si="67"/>
        <v>#NAME?</v>
      </c>
      <c r="N101" s="97" t="e">
        <f t="shared" si="67"/>
        <v>#NAME?</v>
      </c>
      <c r="O101" s="97" t="e">
        <f t="shared" si="67"/>
        <v>#NAME?</v>
      </c>
      <c r="P101" s="97" t="e">
        <f t="shared" si="67"/>
        <v>#NAME?</v>
      </c>
      <c r="Q101" s="97" t="e">
        <f t="shared" si="67"/>
        <v>#NAME?</v>
      </c>
      <c r="R101" s="97" t="e">
        <f t="shared" si="67"/>
        <v>#NAME?</v>
      </c>
    </row>
    <row r="102" spans="1:18" ht="12">
      <c r="A102" s="279"/>
      <c r="B102" s="91" t="s">
        <v>170</v>
      </c>
      <c r="C102" s="91">
        <f>IF('入力シート（印刷なし）'!$G$29&gt;=15.8,1,0)</f>
        <v>0</v>
      </c>
      <c r="D102" s="91">
        <f>IF('入力シート（印刷なし）'!$G$29&gt;=15.8,1,0)</f>
        <v>0</v>
      </c>
      <c r="E102" s="91">
        <f>IF('入力シート（印刷なし）'!$G$29&gt;=15.8,1,0)</f>
        <v>0</v>
      </c>
      <c r="F102" s="91">
        <f>IF('入力シート（印刷なし）'!$G$29&gt;=15.8,1,0)</f>
        <v>0</v>
      </c>
      <c r="G102" s="91">
        <f>IF('入力シート（印刷なし）'!$G$29&gt;=15.8,1,0)</f>
        <v>0</v>
      </c>
      <c r="H102" s="91">
        <f>IF('入力シート（印刷なし）'!$G$29&gt;=15.8,1,0)</f>
        <v>0</v>
      </c>
      <c r="I102" s="91">
        <f>IF('入力シート（印刷なし）'!$G$29&gt;=15.8,1,0)</f>
        <v>0</v>
      </c>
      <c r="J102" s="91">
        <f>IF('入力シート（印刷なし）'!$G$29&gt;=15.8,1,0)</f>
        <v>0</v>
      </c>
      <c r="K102" s="91">
        <f>IF('入力シート（印刷なし）'!$G$29&gt;=15.8,1,0)</f>
        <v>0</v>
      </c>
      <c r="L102" s="91">
        <f>IF('入力シート（印刷なし）'!$G$29&gt;=15.8,1,0)</f>
        <v>0</v>
      </c>
      <c r="M102" s="91">
        <f>IF('入力シート（印刷なし）'!$G$29&gt;=15.8,1,0)</f>
        <v>0</v>
      </c>
      <c r="N102" s="91">
        <f>IF('入力シート（印刷なし）'!$G$29&gt;=15.8,1,0)</f>
        <v>0</v>
      </c>
      <c r="O102" s="91">
        <f>IF('入力シート（印刷なし）'!$G$29&gt;=15.8,1,0)</f>
        <v>0</v>
      </c>
      <c r="P102" s="91">
        <f>IF('入力シート（印刷なし）'!$G$29&gt;=15.8,1,0)</f>
        <v>0</v>
      </c>
      <c r="Q102" s="91">
        <f>IF('入力シート（印刷なし）'!$G$29&gt;=15.8,1,0)</f>
        <v>0</v>
      </c>
      <c r="R102" s="91">
        <f>IF('入力シート（印刷なし）'!$G$29&gt;=15.8,1,0)</f>
        <v>0</v>
      </c>
    </row>
    <row r="103" spans="1:18" ht="12">
      <c r="A103" s="279"/>
      <c r="B103" s="91" t="s">
        <v>171</v>
      </c>
      <c r="C103" s="91">
        <f>IF('入力シート（印刷なし）'!$G$28&lt;'計算シート（印刷なし）'!C80,1,0)</f>
        <v>0</v>
      </c>
      <c r="D103" s="91">
        <f>IF('入力シート（印刷なし）'!$G$28&lt;'計算シート（印刷なし）'!D80,1,0)</f>
        <v>1</v>
      </c>
      <c r="E103" s="91">
        <f>IF('入力シート（印刷なし）'!$G$28&lt;'計算シート（印刷なし）'!E80,1,0)</f>
        <v>1</v>
      </c>
      <c r="F103" s="91">
        <f>IF('入力シート（印刷なし）'!$G$28&lt;'計算シート（印刷なし）'!F80,1,0)</f>
        <v>1</v>
      </c>
      <c r="G103" s="91">
        <f>IF('入力シート（印刷なし）'!$G$28&lt;'計算シート（印刷なし）'!G80,1,0)</f>
        <v>1</v>
      </c>
      <c r="H103" s="91">
        <f>IF('入力シート（印刷なし）'!$G$28&lt;'計算シート（印刷なし）'!H80,1,0)</f>
        <v>1</v>
      </c>
      <c r="I103" s="91">
        <f>IF('入力シート（印刷なし）'!$G$28&lt;'計算シート（印刷なし）'!I80,1,0)</f>
        <v>1</v>
      </c>
      <c r="J103" s="91">
        <f>IF('入力シート（印刷なし）'!$G$28&lt;'計算シート（印刷なし）'!J80,1,0)</f>
        <v>1</v>
      </c>
      <c r="K103" s="91">
        <f>IF('入力シート（印刷なし）'!$G$28&lt;'計算シート（印刷なし）'!K80,1,0)</f>
        <v>1</v>
      </c>
      <c r="L103" s="91">
        <f>IF('入力シート（印刷なし）'!$G$28&lt;'計算シート（印刷なし）'!L80,1,0)</f>
        <v>1</v>
      </c>
      <c r="M103" s="91">
        <f>IF('入力シート（印刷なし）'!$G$28&lt;'計算シート（印刷なし）'!M80,1,0)</f>
        <v>1</v>
      </c>
      <c r="N103" s="91">
        <f>IF('入力シート（印刷なし）'!$G$28&lt;'計算シート（印刷なし）'!N80,1,0)</f>
        <v>1</v>
      </c>
      <c r="O103" s="91">
        <f>IF('入力シート（印刷なし）'!$G$28&lt;'計算シート（印刷なし）'!O80,1,0)</f>
        <v>1</v>
      </c>
      <c r="P103" s="91">
        <f>IF('入力シート（印刷なし）'!$G$28&lt;'計算シート（印刷なし）'!P80,1,0)</f>
        <v>1</v>
      </c>
      <c r="Q103" s="91">
        <f>IF('入力シート（印刷なし）'!$G$28&lt;'計算シート（印刷なし）'!Q80,1,0)</f>
        <v>1</v>
      </c>
      <c r="R103" s="91">
        <f>IF('入力シート（印刷なし）'!$G$28&lt;'計算シート（印刷なし）'!R80,1,0)</f>
        <v>1</v>
      </c>
    </row>
    <row r="104" spans="1:18" ht="12">
      <c r="A104" s="279"/>
      <c r="B104" s="91" t="s">
        <v>168</v>
      </c>
      <c r="C104" s="91" t="str">
        <f>IF(C102=1,'入力シート（印刷なし）'!$G$28,"検討不要")</f>
        <v>検討不要</v>
      </c>
      <c r="D104" s="91" t="str">
        <f>IF(D102=1,'入力シート（印刷なし）'!$G$28,"検討不要")</f>
        <v>検討不要</v>
      </c>
      <c r="E104" s="91" t="str">
        <f>IF(E102=1,'入力シート（印刷なし）'!$G$28,"検討不要")</f>
        <v>検討不要</v>
      </c>
      <c r="F104" s="91" t="str">
        <f>IF(F102=1,'入力シート（印刷なし）'!$G$28,"検討不要")</f>
        <v>検討不要</v>
      </c>
      <c r="G104" s="91" t="str">
        <f>IF(G102=1,'入力シート（印刷なし）'!$G$28,"検討不要")</f>
        <v>検討不要</v>
      </c>
      <c r="H104" s="91" t="str">
        <f>IF(H102=1,'入力シート（印刷なし）'!$G$28,"検討不要")</f>
        <v>検討不要</v>
      </c>
      <c r="I104" s="91" t="str">
        <f>IF(I102=1,'入力シート（印刷なし）'!$G$28,"検討不要")</f>
        <v>検討不要</v>
      </c>
      <c r="J104" s="91" t="str">
        <f>IF(J102=1,'入力シート（印刷なし）'!$G$28,"検討不要")</f>
        <v>検討不要</v>
      </c>
      <c r="K104" s="91" t="str">
        <f>IF(K102=1,'入力シート（印刷なし）'!$G$28,"検討不要")</f>
        <v>検討不要</v>
      </c>
      <c r="L104" s="91" t="str">
        <f>IF(L102=1,'入力シート（印刷なし）'!$G$28,"検討不要")</f>
        <v>検討不要</v>
      </c>
      <c r="M104" s="91" t="str">
        <f>IF(M102=1,'入力シート（印刷なし）'!$G$28,"検討不要")</f>
        <v>検討不要</v>
      </c>
      <c r="N104" s="91" t="str">
        <f>IF(N102=1,'入力シート（印刷なし）'!$G$28,"検討不要")</f>
        <v>検討不要</v>
      </c>
      <c r="O104" s="91" t="str">
        <f>IF(O102=1,'入力シート（印刷なし）'!$G$28,"検討不要")</f>
        <v>検討不要</v>
      </c>
      <c r="P104" s="91" t="str">
        <f>IF(P102=1,'入力シート（印刷なし）'!$G$28,"検討不要")</f>
        <v>検討不要</v>
      </c>
      <c r="Q104" s="91" t="str">
        <f>IF(Q102=1,'入力シート（印刷なし）'!$G$28,"検討不要")</f>
        <v>検討不要</v>
      </c>
      <c r="R104" s="91" t="str">
        <f>IF(R102=1,'入力シート（印刷なし）'!$G$28,"検討不要")</f>
        <v>検討不要</v>
      </c>
    </row>
    <row r="105" spans="1:18" ht="12">
      <c r="A105" s="279"/>
      <c r="B105" s="91" t="s">
        <v>170</v>
      </c>
      <c r="C105" s="91" t="str">
        <f>IF(C80&gt;=C104,"護岸肩","通常")</f>
        <v>通常</v>
      </c>
      <c r="D105" s="91" t="str">
        <f>IF(D80&gt;=D104,"護岸肩","通常")</f>
        <v>通常</v>
      </c>
      <c r="E105" s="91" t="str">
        <f>IF(E80&gt;=E104,"護岸肩","通常")</f>
        <v>通常</v>
      </c>
      <c r="F105" s="91" t="str">
        <f>IF(F80&gt;=F104,"護岸肩","通常")</f>
        <v>通常</v>
      </c>
      <c r="G105" s="91" t="str">
        <f aca="true" t="shared" si="68" ref="G105:R105">IF(G80&gt;=G104,"護岸肩","通常")</f>
        <v>通常</v>
      </c>
      <c r="H105" s="91" t="str">
        <f t="shared" si="68"/>
        <v>通常</v>
      </c>
      <c r="I105" s="91" t="str">
        <f t="shared" si="68"/>
        <v>通常</v>
      </c>
      <c r="J105" s="91" t="str">
        <f t="shared" si="68"/>
        <v>通常</v>
      </c>
      <c r="K105" s="91" t="str">
        <f t="shared" si="68"/>
        <v>通常</v>
      </c>
      <c r="L105" s="91" t="str">
        <f t="shared" si="68"/>
        <v>通常</v>
      </c>
      <c r="M105" s="91" t="str">
        <f t="shared" si="68"/>
        <v>通常</v>
      </c>
      <c r="N105" s="91" t="str">
        <f t="shared" si="68"/>
        <v>通常</v>
      </c>
      <c r="O105" s="91" t="str">
        <f t="shared" si="68"/>
        <v>通常</v>
      </c>
      <c r="P105" s="91" t="str">
        <f t="shared" si="68"/>
        <v>通常</v>
      </c>
      <c r="Q105" s="91" t="str">
        <f t="shared" si="68"/>
        <v>通常</v>
      </c>
      <c r="R105" s="91" t="str">
        <f t="shared" si="68"/>
        <v>通常</v>
      </c>
    </row>
    <row r="106" spans="1:18" ht="12">
      <c r="A106" s="279"/>
      <c r="B106" s="91" t="s">
        <v>182</v>
      </c>
      <c r="C106" s="91">
        <f>'入力シート（印刷なし）'!$G$29</f>
        <v>0</v>
      </c>
      <c r="D106" s="91">
        <f>'入力シート（印刷なし）'!$G$29</f>
        <v>0</v>
      </c>
      <c r="E106" s="91">
        <f>'入力シート（印刷なし）'!$G$29</f>
        <v>0</v>
      </c>
      <c r="F106" s="91">
        <f>'入力シート（印刷なし）'!$G$29</f>
        <v>0</v>
      </c>
      <c r="G106" s="91">
        <f>'入力シート（印刷なし）'!$G$29</f>
        <v>0</v>
      </c>
      <c r="H106" s="91">
        <f>'入力シート（印刷なし）'!$G$29</f>
        <v>0</v>
      </c>
      <c r="I106" s="91">
        <f>'入力シート（印刷なし）'!$G$29</f>
        <v>0</v>
      </c>
      <c r="J106" s="91">
        <f>'入力シート（印刷なし）'!$G$29</f>
        <v>0</v>
      </c>
      <c r="K106" s="91">
        <f>'入力シート（印刷なし）'!$G$29</f>
        <v>0</v>
      </c>
      <c r="L106" s="91">
        <f>'入力シート（印刷なし）'!$G$29</f>
        <v>0</v>
      </c>
      <c r="M106" s="91">
        <f>'入力シート（印刷なし）'!$G$29</f>
        <v>0</v>
      </c>
      <c r="N106" s="91">
        <f>'入力シート（印刷なし）'!$G$29</f>
        <v>0</v>
      </c>
      <c r="O106" s="91">
        <f>'入力シート（印刷なし）'!$G$29</f>
        <v>0</v>
      </c>
      <c r="P106" s="91">
        <f>'入力シート（印刷なし）'!$G$29</f>
        <v>0</v>
      </c>
      <c r="Q106" s="91">
        <f>'入力シート（印刷なし）'!$G$29</f>
        <v>0</v>
      </c>
      <c r="R106" s="91">
        <f>'入力シート（印刷なし）'!$G$29</f>
        <v>0</v>
      </c>
    </row>
    <row r="107" spans="1:18" ht="12">
      <c r="A107" s="279"/>
      <c r="B107" s="91" t="s">
        <v>91</v>
      </c>
      <c r="C107" s="100" t="e">
        <f>$C$83</f>
        <v>#N/A</v>
      </c>
      <c r="D107" s="100" t="e">
        <f aca="true" t="shared" si="69" ref="D107:R107">$C$83</f>
        <v>#N/A</v>
      </c>
      <c r="E107" s="100" t="e">
        <f t="shared" si="69"/>
        <v>#N/A</v>
      </c>
      <c r="F107" s="100" t="e">
        <f t="shared" si="69"/>
        <v>#N/A</v>
      </c>
      <c r="G107" s="100" t="e">
        <f t="shared" si="69"/>
        <v>#N/A</v>
      </c>
      <c r="H107" s="100" t="e">
        <f t="shared" si="69"/>
        <v>#N/A</v>
      </c>
      <c r="I107" s="100" t="e">
        <f t="shared" si="69"/>
        <v>#N/A</v>
      </c>
      <c r="J107" s="100" t="e">
        <f t="shared" si="69"/>
        <v>#N/A</v>
      </c>
      <c r="K107" s="100" t="e">
        <f t="shared" si="69"/>
        <v>#N/A</v>
      </c>
      <c r="L107" s="100" t="e">
        <f t="shared" si="69"/>
        <v>#N/A</v>
      </c>
      <c r="M107" s="100" t="e">
        <f t="shared" si="69"/>
        <v>#N/A</v>
      </c>
      <c r="N107" s="100" t="e">
        <f t="shared" si="69"/>
        <v>#N/A</v>
      </c>
      <c r="O107" s="100" t="e">
        <f t="shared" si="69"/>
        <v>#N/A</v>
      </c>
      <c r="P107" s="100" t="e">
        <f t="shared" si="69"/>
        <v>#N/A</v>
      </c>
      <c r="Q107" s="100" t="e">
        <f t="shared" si="69"/>
        <v>#N/A</v>
      </c>
      <c r="R107" s="100" t="e">
        <f t="shared" si="69"/>
        <v>#N/A</v>
      </c>
    </row>
    <row r="108" spans="1:18" ht="12">
      <c r="A108" s="279"/>
      <c r="B108" s="91" t="s">
        <v>168</v>
      </c>
      <c r="C108" s="91">
        <f>'入力シート（印刷なし）'!$G$28</f>
        <v>0</v>
      </c>
      <c r="D108" s="91">
        <f>'入力シート（印刷なし）'!$G$28</f>
        <v>0</v>
      </c>
      <c r="E108" s="91">
        <f>'入力シート（印刷なし）'!$G$28</f>
        <v>0</v>
      </c>
      <c r="F108" s="91">
        <f>'入力シート（印刷なし）'!$G$28</f>
        <v>0</v>
      </c>
      <c r="G108" s="91">
        <f>'入力シート（印刷なし）'!$G$28</f>
        <v>0</v>
      </c>
      <c r="H108" s="91">
        <f>'入力シート（印刷なし）'!$G$28</f>
        <v>0</v>
      </c>
      <c r="I108" s="91">
        <f>'入力シート（印刷なし）'!$G$28</f>
        <v>0</v>
      </c>
      <c r="J108" s="91">
        <f>'入力シート（印刷なし）'!$G$28</f>
        <v>0</v>
      </c>
      <c r="K108" s="91">
        <f>'入力シート（印刷なし）'!$G$28</f>
        <v>0</v>
      </c>
      <c r="L108" s="91">
        <f>'入力シート（印刷なし）'!$G$28</f>
        <v>0</v>
      </c>
      <c r="M108" s="91">
        <f>'入力シート（印刷なし）'!$G$28</f>
        <v>0</v>
      </c>
      <c r="N108" s="91">
        <f>'入力シート（印刷なし）'!$G$28</f>
        <v>0</v>
      </c>
      <c r="O108" s="91">
        <f>'入力シート（印刷なし）'!$G$28</f>
        <v>0</v>
      </c>
      <c r="P108" s="91">
        <f>'入力シート（印刷なし）'!$G$28</f>
        <v>0</v>
      </c>
      <c r="Q108" s="91">
        <f>'入力シート（印刷なし）'!$G$28</f>
        <v>0</v>
      </c>
      <c r="R108" s="91">
        <f>'入力シート（印刷なし）'!$G$28</f>
        <v>0</v>
      </c>
    </row>
    <row r="109" spans="1:18" ht="12">
      <c r="A109" s="279"/>
      <c r="B109" s="109" t="s">
        <v>196</v>
      </c>
      <c r="C109" s="109">
        <f>IF(C80&gt;=C108,1,0)</f>
        <v>1</v>
      </c>
      <c r="D109" s="109">
        <f aca="true" t="shared" si="70" ref="D109:R109">IF(D80&gt;=D108,1,0)</f>
        <v>1</v>
      </c>
      <c r="E109" s="109">
        <f t="shared" si="70"/>
        <v>1</v>
      </c>
      <c r="F109" s="109">
        <f t="shared" si="70"/>
        <v>1</v>
      </c>
      <c r="G109" s="109">
        <f t="shared" si="70"/>
        <v>1</v>
      </c>
      <c r="H109" s="109">
        <f t="shared" si="70"/>
        <v>1</v>
      </c>
      <c r="I109" s="109">
        <f t="shared" si="70"/>
        <v>1</v>
      </c>
      <c r="J109" s="109">
        <f t="shared" si="70"/>
        <v>1</v>
      </c>
      <c r="K109" s="109">
        <f t="shared" si="70"/>
        <v>1</v>
      </c>
      <c r="L109" s="109">
        <f t="shared" si="70"/>
        <v>1</v>
      </c>
      <c r="M109" s="109">
        <f t="shared" si="70"/>
        <v>1</v>
      </c>
      <c r="N109" s="109">
        <f t="shared" si="70"/>
        <v>1</v>
      </c>
      <c r="O109" s="109">
        <f t="shared" si="70"/>
        <v>1</v>
      </c>
      <c r="P109" s="109">
        <f t="shared" si="70"/>
        <v>1</v>
      </c>
      <c r="Q109" s="109">
        <f t="shared" si="70"/>
        <v>1</v>
      </c>
      <c r="R109" s="109">
        <f t="shared" si="70"/>
        <v>1</v>
      </c>
    </row>
    <row r="110" spans="1:18" ht="12">
      <c r="A110" s="279"/>
      <c r="B110" s="109" t="s">
        <v>197</v>
      </c>
      <c r="C110" s="109" t="e">
        <f>IF(C106&gt;=C107,1,0)</f>
        <v>#N/A</v>
      </c>
      <c r="D110" s="109" t="e">
        <f aca="true" t="shared" si="71" ref="D110:R110">IF(D106&gt;=D107,1,0)</f>
        <v>#N/A</v>
      </c>
      <c r="E110" s="109" t="e">
        <f t="shared" si="71"/>
        <v>#N/A</v>
      </c>
      <c r="F110" s="109" t="e">
        <f t="shared" si="71"/>
        <v>#N/A</v>
      </c>
      <c r="G110" s="109" t="e">
        <f t="shared" si="71"/>
        <v>#N/A</v>
      </c>
      <c r="H110" s="109" t="e">
        <f t="shared" si="71"/>
        <v>#N/A</v>
      </c>
      <c r="I110" s="109" t="e">
        <f t="shared" si="71"/>
        <v>#N/A</v>
      </c>
      <c r="J110" s="109" t="e">
        <f t="shared" si="71"/>
        <v>#N/A</v>
      </c>
      <c r="K110" s="109" t="e">
        <f t="shared" si="71"/>
        <v>#N/A</v>
      </c>
      <c r="L110" s="109" t="e">
        <f t="shared" si="71"/>
        <v>#N/A</v>
      </c>
      <c r="M110" s="109" t="e">
        <f t="shared" si="71"/>
        <v>#N/A</v>
      </c>
      <c r="N110" s="109" t="e">
        <f t="shared" si="71"/>
        <v>#N/A</v>
      </c>
      <c r="O110" s="109" t="e">
        <f t="shared" si="71"/>
        <v>#N/A</v>
      </c>
      <c r="P110" s="109" t="e">
        <f t="shared" si="71"/>
        <v>#N/A</v>
      </c>
      <c r="Q110" s="109" t="e">
        <f t="shared" si="71"/>
        <v>#N/A</v>
      </c>
      <c r="R110" s="109" t="e">
        <f t="shared" si="71"/>
        <v>#N/A</v>
      </c>
    </row>
    <row r="111" spans="1:18" ht="12">
      <c r="A111" s="279"/>
      <c r="B111" s="91" t="s">
        <v>183</v>
      </c>
      <c r="C111" s="91" t="e">
        <f>IF(C109+C110=2,"護岸肩","通常")</f>
        <v>#N/A</v>
      </c>
      <c r="D111" s="109" t="e">
        <f aca="true" t="shared" si="72" ref="D111:R111">IF(D109+D110=2,"護岸肩","通常")</f>
        <v>#N/A</v>
      </c>
      <c r="E111" s="109" t="e">
        <f t="shared" si="72"/>
        <v>#N/A</v>
      </c>
      <c r="F111" s="109" t="e">
        <f t="shared" si="72"/>
        <v>#N/A</v>
      </c>
      <c r="G111" s="109" t="e">
        <f t="shared" si="72"/>
        <v>#N/A</v>
      </c>
      <c r="H111" s="109" t="e">
        <f t="shared" si="72"/>
        <v>#N/A</v>
      </c>
      <c r="I111" s="109" t="e">
        <f t="shared" si="72"/>
        <v>#N/A</v>
      </c>
      <c r="J111" s="109" t="e">
        <f t="shared" si="72"/>
        <v>#N/A</v>
      </c>
      <c r="K111" s="109" t="e">
        <f t="shared" si="72"/>
        <v>#N/A</v>
      </c>
      <c r="L111" s="109" t="e">
        <f t="shared" si="72"/>
        <v>#N/A</v>
      </c>
      <c r="M111" s="109" t="e">
        <f t="shared" si="72"/>
        <v>#N/A</v>
      </c>
      <c r="N111" s="109" t="e">
        <f t="shared" si="72"/>
        <v>#N/A</v>
      </c>
      <c r="O111" s="109" t="e">
        <f t="shared" si="72"/>
        <v>#N/A</v>
      </c>
      <c r="P111" s="109" t="e">
        <f t="shared" si="72"/>
        <v>#N/A</v>
      </c>
      <c r="Q111" s="109" t="e">
        <f t="shared" si="72"/>
        <v>#N/A</v>
      </c>
      <c r="R111" s="109" t="e">
        <f t="shared" si="72"/>
        <v>#N/A</v>
      </c>
    </row>
    <row r="112" spans="1:18" ht="12">
      <c r="A112" s="279"/>
      <c r="B112" s="91" t="s">
        <v>168</v>
      </c>
      <c r="C112" s="91">
        <f>'入力シート（印刷なし）'!$G$28</f>
        <v>0</v>
      </c>
      <c r="D112" s="91">
        <f>'入力シート（印刷なし）'!$G$28</f>
        <v>0</v>
      </c>
      <c r="E112" s="91">
        <f>'入力シート（印刷なし）'!$G$28</f>
        <v>0</v>
      </c>
      <c r="F112" s="91">
        <f>'入力シート（印刷なし）'!$G$28</f>
        <v>0</v>
      </c>
      <c r="G112" s="91">
        <f>'入力シート（印刷なし）'!$G$28</f>
        <v>0</v>
      </c>
      <c r="H112" s="91">
        <f>'入力シート（印刷なし）'!$G$28</f>
        <v>0</v>
      </c>
      <c r="I112" s="91">
        <f>'入力シート（印刷なし）'!$G$28</f>
        <v>0</v>
      </c>
      <c r="J112" s="91">
        <f>'入力シート（印刷なし）'!$G$28</f>
        <v>0</v>
      </c>
      <c r="K112" s="91">
        <f>'入力シート（印刷なし）'!$G$28</f>
        <v>0</v>
      </c>
      <c r="L112" s="91">
        <f>'入力シート（印刷なし）'!$G$28</f>
        <v>0</v>
      </c>
      <c r="M112" s="91">
        <f>'入力シート（印刷なし）'!$G$28</f>
        <v>0</v>
      </c>
      <c r="N112" s="91">
        <f>'入力シート（印刷なし）'!$G$28</f>
        <v>0</v>
      </c>
      <c r="O112" s="91">
        <f>'入力シート（印刷なし）'!$G$28</f>
        <v>0</v>
      </c>
      <c r="P112" s="91">
        <f>'入力シート（印刷なし）'!$G$28</f>
        <v>0</v>
      </c>
      <c r="Q112" s="91">
        <f>'入力シート（印刷なし）'!$G$28</f>
        <v>0</v>
      </c>
      <c r="R112" s="91">
        <f>'入力シート（印刷なし）'!$G$28</f>
        <v>0</v>
      </c>
    </row>
    <row r="113" spans="1:18" ht="12">
      <c r="A113" s="279"/>
      <c r="B113" s="91" t="s">
        <v>186</v>
      </c>
      <c r="C113" s="91">
        <f>'入力シート（印刷なし）'!$G$27</f>
        <v>0</v>
      </c>
      <c r="D113" s="91">
        <f>'入力シート（印刷なし）'!$G$27</f>
        <v>0</v>
      </c>
      <c r="E113" s="91">
        <f>'入力シート（印刷なし）'!$G$27</f>
        <v>0</v>
      </c>
      <c r="F113" s="91">
        <f>'入力シート（印刷なし）'!$G$27</f>
        <v>0</v>
      </c>
      <c r="G113" s="91">
        <f>'入力シート（印刷なし）'!$G$27</f>
        <v>0</v>
      </c>
      <c r="H113" s="91">
        <f>'入力シート（印刷なし）'!$G$27</f>
        <v>0</v>
      </c>
      <c r="I113" s="91">
        <f>'入力シート（印刷なし）'!$G$27</f>
        <v>0</v>
      </c>
      <c r="J113" s="91">
        <f>'入力シート（印刷なし）'!$G$27</f>
        <v>0</v>
      </c>
      <c r="K113" s="91">
        <f>'入力シート（印刷なし）'!$G$27</f>
        <v>0</v>
      </c>
      <c r="L113" s="91">
        <f>'入力シート（印刷なし）'!$G$27</f>
        <v>0</v>
      </c>
      <c r="M113" s="91">
        <f>'入力シート（印刷なし）'!$G$27</f>
        <v>0</v>
      </c>
      <c r="N113" s="91">
        <f>'入力シート（印刷なし）'!$G$27</f>
        <v>0</v>
      </c>
      <c r="O113" s="91">
        <f>'入力シート（印刷なし）'!$G$27</f>
        <v>0</v>
      </c>
      <c r="P113" s="91">
        <f>'入力シート（印刷なし）'!$G$27</f>
        <v>0</v>
      </c>
      <c r="Q113" s="91">
        <f>'入力シート（印刷なし）'!$G$27</f>
        <v>0</v>
      </c>
      <c r="R113" s="91">
        <f>'入力シート（印刷なし）'!$G$27</f>
        <v>0</v>
      </c>
    </row>
    <row r="114" spans="1:18" ht="12">
      <c r="A114" s="279"/>
      <c r="B114" s="91" t="s">
        <v>185</v>
      </c>
      <c r="C114" s="91" t="str">
        <f aca="true" t="shared" si="73" ref="C114:R114">IF(C80&lt;C112,"通常","護岸肩")</f>
        <v>護岸肩</v>
      </c>
      <c r="D114" s="91" t="str">
        <f t="shared" si="73"/>
        <v>護岸肩</v>
      </c>
      <c r="E114" s="91" t="str">
        <f t="shared" si="73"/>
        <v>護岸肩</v>
      </c>
      <c r="F114" s="91" t="str">
        <f t="shared" si="73"/>
        <v>護岸肩</v>
      </c>
      <c r="G114" s="91" t="str">
        <f t="shared" si="73"/>
        <v>護岸肩</v>
      </c>
      <c r="H114" s="91" t="str">
        <f t="shared" si="73"/>
        <v>護岸肩</v>
      </c>
      <c r="I114" s="91" t="str">
        <f t="shared" si="73"/>
        <v>護岸肩</v>
      </c>
      <c r="J114" s="91" t="str">
        <f t="shared" si="73"/>
        <v>護岸肩</v>
      </c>
      <c r="K114" s="91" t="str">
        <f t="shared" si="73"/>
        <v>護岸肩</v>
      </c>
      <c r="L114" s="91" t="str">
        <f t="shared" si="73"/>
        <v>護岸肩</v>
      </c>
      <c r="M114" s="91" t="str">
        <f t="shared" si="73"/>
        <v>護岸肩</v>
      </c>
      <c r="N114" s="91" t="str">
        <f t="shared" si="73"/>
        <v>護岸肩</v>
      </c>
      <c r="O114" s="91" t="str">
        <f t="shared" si="73"/>
        <v>護岸肩</v>
      </c>
      <c r="P114" s="91" t="str">
        <f t="shared" si="73"/>
        <v>護岸肩</v>
      </c>
      <c r="Q114" s="91" t="str">
        <f t="shared" si="73"/>
        <v>護岸肩</v>
      </c>
      <c r="R114" s="91" t="str">
        <f t="shared" si="73"/>
        <v>護岸肩</v>
      </c>
    </row>
    <row r="115" spans="1:18" ht="12">
      <c r="A115" s="279"/>
      <c r="B115" s="91" t="s">
        <v>168</v>
      </c>
      <c r="C115" s="91">
        <f>'入力シート（印刷なし）'!$G$28</f>
        <v>0</v>
      </c>
      <c r="D115" s="91">
        <f>'入力シート（印刷なし）'!$G$28</f>
        <v>0</v>
      </c>
      <c r="E115" s="91">
        <f>'入力シート（印刷なし）'!$G$28</f>
        <v>0</v>
      </c>
      <c r="F115" s="91">
        <f>'入力シート（印刷なし）'!$G$28</f>
        <v>0</v>
      </c>
      <c r="G115" s="91">
        <f>'入力シート（印刷なし）'!$G$28</f>
        <v>0</v>
      </c>
      <c r="H115" s="91">
        <f>'入力シート（印刷なし）'!$G$28</f>
        <v>0</v>
      </c>
      <c r="I115" s="91">
        <f>'入力シート（印刷なし）'!$G$28</f>
        <v>0</v>
      </c>
      <c r="J115" s="91">
        <f>'入力シート（印刷なし）'!$G$28</f>
        <v>0</v>
      </c>
      <c r="K115" s="91">
        <f>'入力シート（印刷なし）'!$G$28</f>
        <v>0</v>
      </c>
      <c r="L115" s="91">
        <f>'入力シート（印刷なし）'!$G$28</f>
        <v>0</v>
      </c>
      <c r="M115" s="91">
        <f>'入力シート（印刷なし）'!$G$28</f>
        <v>0</v>
      </c>
      <c r="N115" s="91">
        <f>'入力シート（印刷なし）'!$G$28</f>
        <v>0</v>
      </c>
      <c r="O115" s="91">
        <f>'入力シート（印刷なし）'!$G$28</f>
        <v>0</v>
      </c>
      <c r="P115" s="91">
        <f>'入力シート（印刷なし）'!$G$28</f>
        <v>0</v>
      </c>
      <c r="Q115" s="91">
        <f>'入力シート（印刷なし）'!$G$28</f>
        <v>0</v>
      </c>
      <c r="R115" s="91">
        <f>'入力シート（印刷なし）'!$G$28</f>
        <v>0</v>
      </c>
    </row>
    <row r="116" spans="1:18" ht="12">
      <c r="A116" s="279"/>
      <c r="B116" s="91" t="s">
        <v>186</v>
      </c>
      <c r="C116" s="91">
        <f>'入力シート（印刷なし）'!$G$27</f>
        <v>0</v>
      </c>
      <c r="D116" s="91">
        <f>'入力シート（印刷なし）'!$G$27</f>
        <v>0</v>
      </c>
      <c r="E116" s="91">
        <f>'入力シート（印刷なし）'!$G$27</f>
        <v>0</v>
      </c>
      <c r="F116" s="91">
        <f>'入力シート（印刷なし）'!$G$27</f>
        <v>0</v>
      </c>
      <c r="G116" s="91">
        <f>'入力シート（印刷なし）'!$G$27</f>
        <v>0</v>
      </c>
      <c r="H116" s="91">
        <f>'入力シート（印刷なし）'!$G$27</f>
        <v>0</v>
      </c>
      <c r="I116" s="91">
        <f>'入力シート（印刷なし）'!$G$27</f>
        <v>0</v>
      </c>
      <c r="J116" s="91">
        <f>'入力シート（印刷なし）'!$G$27</f>
        <v>0</v>
      </c>
      <c r="K116" s="91">
        <f>'入力シート（印刷なし）'!$G$27</f>
        <v>0</v>
      </c>
      <c r="L116" s="91">
        <f>'入力シート（印刷なし）'!$G$27</f>
        <v>0</v>
      </c>
      <c r="M116" s="91">
        <f>'入力シート（印刷なし）'!$G$27</f>
        <v>0</v>
      </c>
      <c r="N116" s="91">
        <f>'入力シート（印刷なし）'!$G$27</f>
        <v>0</v>
      </c>
      <c r="O116" s="91">
        <f>'入力シート（印刷なし）'!$G$27</f>
        <v>0</v>
      </c>
      <c r="P116" s="91">
        <f>'入力シート（印刷なし）'!$G$27</f>
        <v>0</v>
      </c>
      <c r="Q116" s="91">
        <f>'入力シート（印刷なし）'!$G$27</f>
        <v>0</v>
      </c>
      <c r="R116" s="91">
        <f>'入力シート（印刷なし）'!$G$27</f>
        <v>0</v>
      </c>
    </row>
    <row r="117" spans="1:18" ht="12">
      <c r="A117" s="279"/>
      <c r="B117" s="91" t="s">
        <v>187</v>
      </c>
      <c r="C117" s="91" t="e">
        <f>IF(C31=0,0,IF(C80&lt;C115,0,IF(C80&lt;=C115+C116,1,2)))</f>
        <v>#N/A</v>
      </c>
      <c r="D117" s="91" t="e">
        <f>IF(D31=0,0,IF(D80&lt;D115,0,IF(D80&lt;=D115+D116,1,2)))</f>
        <v>#N/A</v>
      </c>
      <c r="E117" s="91" t="e">
        <f aca="true" t="shared" si="74" ref="E117:R117">IF(E31=0,0,IF(E80&lt;E115,0,IF(E80&lt;=E115+E116,1,2)))</f>
        <v>#N/A</v>
      </c>
      <c r="F117" s="91" t="e">
        <f>IF(F31=0,0,IF(F80&lt;F115,0,IF(F80&lt;=F115+F116,1,2)))</f>
        <v>#N/A</v>
      </c>
      <c r="G117" s="91" t="e">
        <f t="shared" si="74"/>
        <v>#N/A</v>
      </c>
      <c r="H117" s="91" t="e">
        <f t="shared" si="74"/>
        <v>#N/A</v>
      </c>
      <c r="I117" s="91" t="e">
        <f t="shared" si="74"/>
        <v>#N/A</v>
      </c>
      <c r="J117" s="91" t="e">
        <f t="shared" si="74"/>
        <v>#N/A</v>
      </c>
      <c r="K117" s="91" t="e">
        <f t="shared" si="74"/>
        <v>#N/A</v>
      </c>
      <c r="L117" s="91" t="e">
        <f t="shared" si="74"/>
        <v>#N/A</v>
      </c>
      <c r="M117" s="91" t="e">
        <f t="shared" si="74"/>
        <v>#N/A</v>
      </c>
      <c r="N117" s="91" t="e">
        <f t="shared" si="74"/>
        <v>#N/A</v>
      </c>
      <c r="O117" s="91" t="e">
        <f t="shared" si="74"/>
        <v>#N/A</v>
      </c>
      <c r="P117" s="91" t="e">
        <f t="shared" si="74"/>
        <v>#N/A</v>
      </c>
      <c r="Q117" s="91" t="e">
        <f t="shared" si="74"/>
        <v>#N/A</v>
      </c>
      <c r="R117" s="91" t="e">
        <f t="shared" si="74"/>
        <v>#N/A</v>
      </c>
    </row>
    <row r="118" spans="1:18" ht="12">
      <c r="A118" s="279"/>
      <c r="B118" s="91" t="s">
        <v>189</v>
      </c>
      <c r="C118" s="91" t="e">
        <f>IF(C117=0,"通常",IF(C117=1,"河川内","河川越"))</f>
        <v>#N/A</v>
      </c>
      <c r="D118" s="91" t="e">
        <f>IF(D117=0,"通常",IF(D117=1,"河川内","河川越"))</f>
        <v>#N/A</v>
      </c>
      <c r="E118" s="91" t="e">
        <f aca="true" t="shared" si="75" ref="E118:R118">IF(E117=0,"通常",IF(E117=1,"河川内","河川越"))</f>
        <v>#N/A</v>
      </c>
      <c r="F118" s="91" t="e">
        <f t="shared" si="75"/>
        <v>#N/A</v>
      </c>
      <c r="G118" s="91" t="e">
        <f t="shared" si="75"/>
        <v>#N/A</v>
      </c>
      <c r="H118" s="91" t="e">
        <f t="shared" si="75"/>
        <v>#N/A</v>
      </c>
      <c r="I118" s="91" t="e">
        <f t="shared" si="75"/>
        <v>#N/A</v>
      </c>
      <c r="J118" s="91" t="e">
        <f t="shared" si="75"/>
        <v>#N/A</v>
      </c>
      <c r="K118" s="91" t="e">
        <f t="shared" si="75"/>
        <v>#N/A</v>
      </c>
      <c r="L118" s="91" t="e">
        <f t="shared" si="75"/>
        <v>#N/A</v>
      </c>
      <c r="M118" s="91" t="e">
        <f t="shared" si="75"/>
        <v>#N/A</v>
      </c>
      <c r="N118" s="91" t="e">
        <f t="shared" si="75"/>
        <v>#N/A</v>
      </c>
      <c r="O118" s="91" t="e">
        <f t="shared" si="75"/>
        <v>#N/A</v>
      </c>
      <c r="P118" s="91" t="e">
        <f t="shared" si="75"/>
        <v>#N/A</v>
      </c>
      <c r="Q118" s="91" t="e">
        <f t="shared" si="75"/>
        <v>#N/A</v>
      </c>
      <c r="R118" s="91" t="e">
        <f t="shared" si="75"/>
        <v>#N/A</v>
      </c>
    </row>
    <row r="119" spans="1:18" ht="12">
      <c r="A119" s="279"/>
      <c r="B119" s="91" t="s">
        <v>193</v>
      </c>
      <c r="C119" s="91" t="e">
        <f>IF(MAX($C$117:$R$117)=2,IF(C118="通常","通常","断面積考慮"),"越えない")</f>
        <v>#N/A</v>
      </c>
      <c r="D119" s="91" t="e">
        <f aca="true" t="shared" si="76" ref="D119:R119">IF(MAX($C$117:$R$117)=2,IF(D118="通常","通常","断面積考慮"),"越えない")</f>
        <v>#N/A</v>
      </c>
      <c r="E119" s="91" t="e">
        <f t="shared" si="76"/>
        <v>#N/A</v>
      </c>
      <c r="F119" s="91" t="e">
        <f t="shared" si="76"/>
        <v>#N/A</v>
      </c>
      <c r="G119" s="91" t="e">
        <f t="shared" si="76"/>
        <v>#N/A</v>
      </c>
      <c r="H119" s="91" t="e">
        <f t="shared" si="76"/>
        <v>#N/A</v>
      </c>
      <c r="I119" s="91" t="e">
        <f t="shared" si="76"/>
        <v>#N/A</v>
      </c>
      <c r="J119" s="91" t="e">
        <f t="shared" si="76"/>
        <v>#N/A</v>
      </c>
      <c r="K119" s="91" t="e">
        <f t="shared" si="76"/>
        <v>#N/A</v>
      </c>
      <c r="L119" s="91" t="e">
        <f t="shared" si="76"/>
        <v>#N/A</v>
      </c>
      <c r="M119" s="91" t="e">
        <f t="shared" si="76"/>
        <v>#N/A</v>
      </c>
      <c r="N119" s="91" t="e">
        <f t="shared" si="76"/>
        <v>#N/A</v>
      </c>
      <c r="O119" s="91" t="e">
        <f t="shared" si="76"/>
        <v>#N/A</v>
      </c>
      <c r="P119" s="91" t="e">
        <f t="shared" si="76"/>
        <v>#N/A</v>
      </c>
      <c r="Q119" s="91" t="e">
        <f t="shared" si="76"/>
        <v>#N/A</v>
      </c>
      <c r="R119" s="91" t="e">
        <f t="shared" si="76"/>
        <v>#N/A</v>
      </c>
    </row>
    <row r="120" spans="1:18" ht="12">
      <c r="A120" s="279"/>
      <c r="B120" s="91" t="s">
        <v>192</v>
      </c>
      <c r="C120" s="91" t="e">
        <f>IF(C132=0,0,IF(C80&lt;C115,0,IF(C80&lt;=C115+C116,1,2)))</f>
        <v>#N/A</v>
      </c>
      <c r="D120" s="91" t="e">
        <f aca="true" t="shared" si="77" ref="D120:R120">IF(D132=0,0,IF(D80&lt;D115,0,IF(D80&lt;=D115+D116,1,2)))</f>
        <v>#N/A</v>
      </c>
      <c r="E120" s="91" t="e">
        <f t="shared" si="77"/>
        <v>#N/A</v>
      </c>
      <c r="F120" s="91" t="e">
        <f>IF(F132=0,0,IF(F80&lt;F115,0,IF(F80&lt;=F115+F116,1,2)))</f>
        <v>#N/A</v>
      </c>
      <c r="G120" s="91" t="e">
        <f t="shared" si="77"/>
        <v>#N/A</v>
      </c>
      <c r="H120" s="91" t="e">
        <f t="shared" si="77"/>
        <v>#N/A</v>
      </c>
      <c r="I120" s="91" t="e">
        <f t="shared" si="77"/>
        <v>#N/A</v>
      </c>
      <c r="J120" s="91" t="e">
        <f t="shared" si="77"/>
        <v>#N/A</v>
      </c>
      <c r="K120" s="91" t="e">
        <f t="shared" si="77"/>
        <v>#N/A</v>
      </c>
      <c r="L120" s="91" t="e">
        <f t="shared" si="77"/>
        <v>#N/A</v>
      </c>
      <c r="M120" s="91" t="e">
        <f t="shared" si="77"/>
        <v>#N/A</v>
      </c>
      <c r="N120" s="91" t="e">
        <f t="shared" si="77"/>
        <v>#N/A</v>
      </c>
      <c r="O120" s="91" t="e">
        <f t="shared" si="77"/>
        <v>#N/A</v>
      </c>
      <c r="P120" s="91" t="e">
        <f t="shared" si="77"/>
        <v>#N/A</v>
      </c>
      <c r="Q120" s="91" t="e">
        <f t="shared" si="77"/>
        <v>#N/A</v>
      </c>
      <c r="R120" s="91" t="e">
        <f t="shared" si="77"/>
        <v>#N/A</v>
      </c>
    </row>
    <row r="121" spans="1:18" ht="12">
      <c r="A121" s="279"/>
      <c r="B121" s="91" t="s">
        <v>188</v>
      </c>
      <c r="C121" s="91" t="e">
        <f>IF(C120=0,"通常",IF(MAX($C$120:$R$120)=2,"断面積考慮","護岸肩"))</f>
        <v>#N/A</v>
      </c>
      <c r="D121" s="91" t="e">
        <f aca="true" t="shared" si="78" ref="D121:R121">IF(D120=0,"通常",IF(MAX($C$120:$R$120)=2,"断面積考慮","護岸肩"))</f>
        <v>#N/A</v>
      </c>
      <c r="E121" s="91" t="e">
        <f t="shared" si="78"/>
        <v>#N/A</v>
      </c>
      <c r="F121" s="91" t="e">
        <f t="shared" si="78"/>
        <v>#N/A</v>
      </c>
      <c r="G121" s="91" t="e">
        <f t="shared" si="78"/>
        <v>#N/A</v>
      </c>
      <c r="H121" s="91" t="e">
        <f t="shared" si="78"/>
        <v>#N/A</v>
      </c>
      <c r="I121" s="91" t="e">
        <f t="shared" si="78"/>
        <v>#N/A</v>
      </c>
      <c r="J121" s="91" t="e">
        <f t="shared" si="78"/>
        <v>#N/A</v>
      </c>
      <c r="K121" s="91" t="e">
        <f t="shared" si="78"/>
        <v>#N/A</v>
      </c>
      <c r="L121" s="91" t="e">
        <f t="shared" si="78"/>
        <v>#N/A</v>
      </c>
      <c r="M121" s="91" t="e">
        <f t="shared" si="78"/>
        <v>#N/A</v>
      </c>
      <c r="N121" s="91" t="e">
        <f t="shared" si="78"/>
        <v>#N/A</v>
      </c>
      <c r="O121" s="91" t="e">
        <f t="shared" si="78"/>
        <v>#N/A</v>
      </c>
      <c r="P121" s="91" t="e">
        <f t="shared" si="78"/>
        <v>#N/A</v>
      </c>
      <c r="Q121" s="91" t="e">
        <f t="shared" si="78"/>
        <v>#N/A</v>
      </c>
      <c r="R121" s="91" t="e">
        <f t="shared" si="78"/>
        <v>#N/A</v>
      </c>
    </row>
    <row r="122" spans="1:18" ht="12">
      <c r="A122" s="279"/>
      <c r="B122" s="91" t="s">
        <v>191</v>
      </c>
      <c r="C122" s="91" t="e">
        <f>C136</f>
        <v>#N/A</v>
      </c>
      <c r="D122" s="91" t="e">
        <f aca="true" t="shared" si="79" ref="D122:R122">D136</f>
        <v>#N/A</v>
      </c>
      <c r="E122" s="91" t="e">
        <f t="shared" si="79"/>
        <v>#N/A</v>
      </c>
      <c r="F122" s="91" t="e">
        <f t="shared" si="79"/>
        <v>#N/A</v>
      </c>
      <c r="G122" s="91" t="e">
        <f t="shared" si="79"/>
        <v>#N/A</v>
      </c>
      <c r="H122" s="91" t="e">
        <f t="shared" si="79"/>
        <v>#N/A</v>
      </c>
      <c r="I122" s="91" t="e">
        <f t="shared" si="79"/>
        <v>#N/A</v>
      </c>
      <c r="J122" s="91" t="e">
        <f t="shared" si="79"/>
        <v>#N/A</v>
      </c>
      <c r="K122" s="91" t="e">
        <f t="shared" si="79"/>
        <v>#N/A</v>
      </c>
      <c r="L122" s="91" t="e">
        <f t="shared" si="79"/>
        <v>#N/A</v>
      </c>
      <c r="M122" s="91" t="e">
        <f t="shared" si="79"/>
        <v>#N/A</v>
      </c>
      <c r="N122" s="91" t="e">
        <f t="shared" si="79"/>
        <v>#N/A</v>
      </c>
      <c r="O122" s="91" t="e">
        <f t="shared" si="79"/>
        <v>#N/A</v>
      </c>
      <c r="P122" s="91" t="e">
        <f t="shared" si="79"/>
        <v>#N/A</v>
      </c>
      <c r="Q122" s="91" t="e">
        <f t="shared" si="79"/>
        <v>#N/A</v>
      </c>
      <c r="R122" s="91" t="e">
        <f t="shared" si="79"/>
        <v>#N/A</v>
      </c>
    </row>
    <row r="123" spans="1:18" ht="12">
      <c r="A123" s="279"/>
      <c r="B123" s="91" t="s">
        <v>123</v>
      </c>
      <c r="C123" s="91">
        <f>IF('入力シート（印刷なし）'!$G$28&lt;='計算シート（印刷なし）'!C80,1,0)</f>
        <v>1</v>
      </c>
      <c r="D123" s="91">
        <f>IF('入力シート（印刷なし）'!$G$28&lt;'計算シート（印刷なし）'!D80,1,0)</f>
        <v>1</v>
      </c>
      <c r="E123" s="91">
        <f>IF('入力シート（印刷なし）'!$G$28&lt;'計算シート（印刷なし）'!E80,1,0)</f>
        <v>1</v>
      </c>
      <c r="F123" s="91">
        <f>IF('入力シート（印刷なし）'!$G$28&lt;'計算シート（印刷なし）'!F80,1,0)</f>
        <v>1</v>
      </c>
      <c r="G123" s="91">
        <f>IF('入力シート（印刷なし）'!$G$28&lt;'計算シート（印刷なし）'!G80,1,0)</f>
        <v>1</v>
      </c>
      <c r="H123" s="91">
        <f>IF('入力シート（印刷なし）'!$G$28&lt;'計算シート（印刷なし）'!H80,1,0)</f>
        <v>1</v>
      </c>
      <c r="I123" s="91">
        <f>IF('入力シート（印刷なし）'!$G$28&lt;'計算シート（印刷なし）'!I80,1,0)</f>
        <v>1</v>
      </c>
      <c r="J123" s="91">
        <f>IF('入力シート（印刷なし）'!$G$28&lt;'計算シート（印刷なし）'!J80,1,0)</f>
        <v>1</v>
      </c>
      <c r="K123" s="91">
        <f>IF('入力シート（印刷なし）'!$G$28&lt;'計算シート（印刷なし）'!K80,1,0)</f>
        <v>1</v>
      </c>
      <c r="L123" s="91">
        <f>IF('入力シート（印刷なし）'!$G$28&lt;'計算シート（印刷なし）'!L80,1,0)</f>
        <v>1</v>
      </c>
      <c r="M123" s="91">
        <f>IF('入力シート（印刷なし）'!$G$28&lt;'計算シート（印刷なし）'!M80,1,0)</f>
        <v>1</v>
      </c>
      <c r="N123" s="91">
        <f>IF('入力シート（印刷なし）'!$G$28&lt;'計算シート（印刷なし）'!N80,1,0)</f>
        <v>1</v>
      </c>
      <c r="O123" s="91">
        <f>IF('入力シート（印刷なし）'!$G$28&lt;'計算シート（印刷なし）'!O80,1,0)</f>
        <v>1</v>
      </c>
      <c r="P123" s="91">
        <f>IF('入力シート（印刷なし）'!$G$28&lt;'計算シート（印刷なし）'!P80,1,0)</f>
        <v>1</v>
      </c>
      <c r="Q123" s="91">
        <f>IF('入力シート（印刷なし）'!$G$28&lt;'計算シート（印刷なし）'!Q80,1,0)</f>
        <v>1</v>
      </c>
      <c r="R123" s="91">
        <f>IF('入力シート（印刷なし）'!$G$28&lt;'計算シート（印刷なし）'!R80,1,0)</f>
        <v>1</v>
      </c>
    </row>
    <row r="124" spans="1:18" ht="12">
      <c r="A124" s="279"/>
      <c r="B124" s="91" t="s">
        <v>122</v>
      </c>
      <c r="C124" s="91" t="e">
        <f>IF(C123=0,C83,C83-'入力シート（印刷なし）'!$G$29)</f>
        <v>#N/A</v>
      </c>
      <c r="D124" s="91" t="e">
        <f>IF(D123=0,D83,D83-'入力シート（印刷なし）'!$G$29)</f>
        <v>#N/A</v>
      </c>
      <c r="E124" s="91" t="e">
        <f>IF(E123=0,E83,E83-'入力シート（印刷なし）'!$G$29)</f>
        <v>#N/A</v>
      </c>
      <c r="F124" s="91" t="e">
        <f>IF(F123=0,F83,F83-'入力シート（印刷なし）'!$G$29)</f>
        <v>#N/A</v>
      </c>
      <c r="G124" s="91" t="e">
        <f>IF(G123=0,G83,G83-'入力シート（印刷なし）'!$G$29)</f>
        <v>#N/A</v>
      </c>
      <c r="H124" s="91" t="e">
        <f>IF(H123=0,H83,H83-'入力シート（印刷なし）'!$G$29)</f>
        <v>#N/A</v>
      </c>
      <c r="I124" s="91" t="e">
        <f>IF(I123=0,I83,I83-'入力シート（印刷なし）'!$G$29)</f>
        <v>#N/A</v>
      </c>
      <c r="J124" s="91" t="e">
        <f>IF(J123=0,J83,J83-'入力シート（印刷なし）'!$G$29)</f>
        <v>#N/A</v>
      </c>
      <c r="K124" s="91" t="e">
        <f>IF(K123=0,K83,K83-'入力シート（印刷なし）'!$G$29)</f>
        <v>#N/A</v>
      </c>
      <c r="L124" s="91" t="e">
        <f>IF(L123=0,L83,L83-'入力シート（印刷なし）'!$G$29)</f>
        <v>#N/A</v>
      </c>
      <c r="M124" s="91" t="e">
        <f>IF(M123=0,M83,M83-'入力シート（印刷なし）'!$G$29)</f>
        <v>#N/A</v>
      </c>
      <c r="N124" s="91" t="e">
        <f>IF(N123=0,N83,N83-'入力シート（印刷なし）'!$G$29)</f>
        <v>#N/A</v>
      </c>
      <c r="O124" s="91" t="e">
        <f>IF(O123=0,O83,O83-'入力シート（印刷なし）'!$G$29)</f>
        <v>#N/A</v>
      </c>
      <c r="P124" s="91" t="e">
        <f>IF(P123=0,P83,P83-'入力シート（印刷なし）'!$G$29)</f>
        <v>#N/A</v>
      </c>
      <c r="Q124" s="91" t="e">
        <f>IF(Q123=0,Q83,Q83-'入力シート（印刷なし）'!$G$29)</f>
        <v>#N/A</v>
      </c>
      <c r="R124" s="91" t="e">
        <f>IF(R123=0,R83,R83-'入力シート（印刷なし）'!$G$29)</f>
        <v>#N/A</v>
      </c>
    </row>
    <row r="125" spans="1:18" ht="12">
      <c r="A125" s="279"/>
      <c r="B125" s="91" t="s">
        <v>172</v>
      </c>
      <c r="C125" s="91" t="e">
        <f>IF(C124&gt;0,C124,0)</f>
        <v>#N/A</v>
      </c>
      <c r="D125" s="91" t="e">
        <f aca="true" t="shared" si="80" ref="D125:R125">IF(D124&gt;0,D124,0)</f>
        <v>#N/A</v>
      </c>
      <c r="E125" s="91" t="e">
        <f t="shared" si="80"/>
        <v>#N/A</v>
      </c>
      <c r="F125" s="91" t="e">
        <f t="shared" si="80"/>
        <v>#N/A</v>
      </c>
      <c r="G125" s="91" t="e">
        <f t="shared" si="80"/>
        <v>#N/A</v>
      </c>
      <c r="H125" s="91" t="e">
        <f t="shared" si="80"/>
        <v>#N/A</v>
      </c>
      <c r="I125" s="91" t="e">
        <f t="shared" si="80"/>
        <v>#N/A</v>
      </c>
      <c r="J125" s="91" t="e">
        <f t="shared" si="80"/>
        <v>#N/A</v>
      </c>
      <c r="K125" s="91" t="e">
        <f t="shared" si="80"/>
        <v>#N/A</v>
      </c>
      <c r="L125" s="91" t="e">
        <f t="shared" si="80"/>
        <v>#N/A</v>
      </c>
      <c r="M125" s="91" t="e">
        <f t="shared" si="80"/>
        <v>#N/A</v>
      </c>
      <c r="N125" s="91" t="e">
        <f t="shared" si="80"/>
        <v>#N/A</v>
      </c>
      <c r="O125" s="91" t="e">
        <f t="shared" si="80"/>
        <v>#N/A</v>
      </c>
      <c r="P125" s="91" t="e">
        <f t="shared" si="80"/>
        <v>#N/A</v>
      </c>
      <c r="Q125" s="91" t="e">
        <f t="shared" si="80"/>
        <v>#N/A</v>
      </c>
      <c r="R125" s="91" t="e">
        <f t="shared" si="80"/>
        <v>#N/A</v>
      </c>
    </row>
    <row r="126" spans="1:18" ht="12">
      <c r="A126" s="279"/>
      <c r="B126" s="91" t="s">
        <v>103</v>
      </c>
      <c r="C126" s="100" t="e">
        <f aca="true" t="shared" si="81" ref="C126:R126">ROUNDUP((-C80+(C80^2+2*C125*TAN(RADIANS(90-C82)))^0.5)/TAN(RADIANS(90-C82)),1)</f>
        <v>#N/A</v>
      </c>
      <c r="D126" s="100" t="e">
        <f t="shared" si="81"/>
        <v>#N/A</v>
      </c>
      <c r="E126" s="100" t="e">
        <f t="shared" si="81"/>
        <v>#N/A</v>
      </c>
      <c r="F126" s="100" t="e">
        <f t="shared" si="81"/>
        <v>#N/A</v>
      </c>
      <c r="G126" s="100" t="e">
        <f t="shared" si="81"/>
        <v>#N/A</v>
      </c>
      <c r="H126" s="100" t="e">
        <f t="shared" si="81"/>
        <v>#N/A</v>
      </c>
      <c r="I126" s="100" t="e">
        <f t="shared" si="81"/>
        <v>#N/A</v>
      </c>
      <c r="J126" s="100" t="e">
        <f t="shared" si="81"/>
        <v>#N/A</v>
      </c>
      <c r="K126" s="100" t="e">
        <f t="shared" si="81"/>
        <v>#N/A</v>
      </c>
      <c r="L126" s="100" t="e">
        <f t="shared" si="81"/>
        <v>#N/A</v>
      </c>
      <c r="M126" s="100" t="e">
        <f t="shared" si="81"/>
        <v>#N/A</v>
      </c>
      <c r="N126" s="100" t="e">
        <f t="shared" si="81"/>
        <v>#N/A</v>
      </c>
      <c r="O126" s="100" t="e">
        <f t="shared" si="81"/>
        <v>#N/A</v>
      </c>
      <c r="P126" s="100" t="e">
        <f t="shared" si="81"/>
        <v>#N/A</v>
      </c>
      <c r="Q126" s="100" t="e">
        <f t="shared" si="81"/>
        <v>#N/A</v>
      </c>
      <c r="R126" s="100" t="e">
        <f t="shared" si="81"/>
        <v>#N/A</v>
      </c>
    </row>
    <row r="127" spans="1:18" ht="12">
      <c r="A127" s="279"/>
      <c r="B127" s="91" t="s">
        <v>86</v>
      </c>
      <c r="C127" s="100" t="e">
        <f>TEXT(C126,"#0.0")</f>
        <v>#N/A</v>
      </c>
      <c r="D127" s="100" t="e">
        <f aca="true" t="shared" si="82" ref="D127:R127">TEXT(D126,"#0.0")</f>
        <v>#N/A</v>
      </c>
      <c r="E127" s="100" t="e">
        <f t="shared" si="82"/>
        <v>#N/A</v>
      </c>
      <c r="F127" s="100" t="e">
        <f t="shared" si="82"/>
        <v>#N/A</v>
      </c>
      <c r="G127" s="100" t="e">
        <f t="shared" si="82"/>
        <v>#N/A</v>
      </c>
      <c r="H127" s="100" t="e">
        <f t="shared" si="82"/>
        <v>#N/A</v>
      </c>
      <c r="I127" s="100" t="e">
        <f t="shared" si="82"/>
        <v>#N/A</v>
      </c>
      <c r="J127" s="100" t="e">
        <f t="shared" si="82"/>
        <v>#N/A</v>
      </c>
      <c r="K127" s="100" t="e">
        <f t="shared" si="82"/>
        <v>#N/A</v>
      </c>
      <c r="L127" s="100" t="e">
        <f t="shared" si="82"/>
        <v>#N/A</v>
      </c>
      <c r="M127" s="100" t="e">
        <f t="shared" si="82"/>
        <v>#N/A</v>
      </c>
      <c r="N127" s="100" t="e">
        <f t="shared" si="82"/>
        <v>#N/A</v>
      </c>
      <c r="O127" s="100" t="e">
        <f t="shared" si="82"/>
        <v>#N/A</v>
      </c>
      <c r="P127" s="100" t="e">
        <f t="shared" si="82"/>
        <v>#N/A</v>
      </c>
      <c r="Q127" s="100" t="e">
        <f t="shared" si="82"/>
        <v>#N/A</v>
      </c>
      <c r="R127" s="100" t="e">
        <f t="shared" si="82"/>
        <v>#N/A</v>
      </c>
    </row>
    <row r="128" spans="1:18" ht="12">
      <c r="A128" s="279"/>
      <c r="B128" s="91" t="s">
        <v>102</v>
      </c>
      <c r="C128" s="91" t="e">
        <f>ROUNDUP(($C$7*C126*COS(RADIANS($C$6))^2)/(COS(RADIANS($C$3))*(1+(SIN(RADIANS($C$6+$C$3))*SIN(RADIANS($C$6))/COS(RADIANS($C$3)))^0.5)^2),1)</f>
        <v>#N/A</v>
      </c>
      <c r="D128" s="91" t="e">
        <f aca="true" t="shared" si="83" ref="D128:R128">ROUNDUP(($C$7*D126*COS(RADIANS($C$6))^2)/(COS(RADIANS($C$3))*(1+(SIN(RADIANS($C$6+$C$3))*SIN(RADIANS($C$6))/COS(RADIANS($C$3)))^0.5)^2),1)</f>
        <v>#N/A</v>
      </c>
      <c r="E128" s="91" t="e">
        <f t="shared" si="83"/>
        <v>#N/A</v>
      </c>
      <c r="F128" s="91" t="e">
        <f t="shared" si="83"/>
        <v>#N/A</v>
      </c>
      <c r="G128" s="91" t="e">
        <f t="shared" si="83"/>
        <v>#N/A</v>
      </c>
      <c r="H128" s="91" t="e">
        <f t="shared" si="83"/>
        <v>#N/A</v>
      </c>
      <c r="I128" s="91" t="e">
        <f t="shared" si="83"/>
        <v>#N/A</v>
      </c>
      <c r="J128" s="91" t="e">
        <f t="shared" si="83"/>
        <v>#N/A</v>
      </c>
      <c r="K128" s="91" t="e">
        <f t="shared" si="83"/>
        <v>#N/A</v>
      </c>
      <c r="L128" s="91" t="e">
        <f t="shared" si="83"/>
        <v>#N/A</v>
      </c>
      <c r="M128" s="91" t="e">
        <f t="shared" si="83"/>
        <v>#N/A</v>
      </c>
      <c r="N128" s="91" t="e">
        <f t="shared" si="83"/>
        <v>#N/A</v>
      </c>
      <c r="O128" s="91" t="e">
        <f t="shared" si="83"/>
        <v>#N/A</v>
      </c>
      <c r="P128" s="91" t="e">
        <f t="shared" si="83"/>
        <v>#N/A</v>
      </c>
      <c r="Q128" s="91" t="e">
        <f t="shared" si="83"/>
        <v>#N/A</v>
      </c>
      <c r="R128" s="91" t="e">
        <f t="shared" si="83"/>
        <v>#N/A</v>
      </c>
    </row>
    <row r="129" spans="1:18" ht="12">
      <c r="A129" s="279"/>
      <c r="B129" s="91" t="s">
        <v>86</v>
      </c>
      <c r="C129" s="100" t="e">
        <f>IF(C125=0,"",TEXT(C128,"#0.0"))</f>
        <v>#N/A</v>
      </c>
      <c r="D129" s="100" t="e">
        <f aca="true" t="shared" si="84" ref="D129:R129">IF(D125=0,"",TEXT(D128,"#0.0"))</f>
        <v>#N/A</v>
      </c>
      <c r="E129" s="100" t="e">
        <f t="shared" si="84"/>
        <v>#N/A</v>
      </c>
      <c r="F129" s="100" t="e">
        <f t="shared" si="84"/>
        <v>#N/A</v>
      </c>
      <c r="G129" s="100" t="e">
        <f t="shared" si="84"/>
        <v>#N/A</v>
      </c>
      <c r="H129" s="100" t="e">
        <f t="shared" si="84"/>
        <v>#N/A</v>
      </c>
      <c r="I129" s="100" t="e">
        <f t="shared" si="84"/>
        <v>#N/A</v>
      </c>
      <c r="J129" s="100" t="e">
        <f t="shared" si="84"/>
        <v>#N/A</v>
      </c>
      <c r="K129" s="100" t="e">
        <f t="shared" si="84"/>
        <v>#N/A</v>
      </c>
      <c r="L129" s="100" t="e">
        <f t="shared" si="84"/>
        <v>#N/A</v>
      </c>
      <c r="M129" s="100" t="e">
        <f t="shared" si="84"/>
        <v>#N/A</v>
      </c>
      <c r="N129" s="100" t="e">
        <f t="shared" si="84"/>
        <v>#N/A</v>
      </c>
      <c r="O129" s="100" t="e">
        <f t="shared" si="84"/>
        <v>#N/A</v>
      </c>
      <c r="P129" s="100" t="e">
        <f t="shared" si="84"/>
        <v>#N/A</v>
      </c>
      <c r="Q129" s="100" t="e">
        <f t="shared" si="84"/>
        <v>#N/A</v>
      </c>
      <c r="R129" s="100" t="e">
        <f t="shared" si="84"/>
        <v>#N/A</v>
      </c>
    </row>
    <row r="130" spans="1:18" ht="12">
      <c r="A130" s="279"/>
      <c r="B130" s="91" t="s">
        <v>105</v>
      </c>
      <c r="C130" s="100" t="e">
        <f>IF(C126&gt;4.2,4.2,C126)</f>
        <v>#N/A</v>
      </c>
      <c r="D130" s="100" t="e">
        <f aca="true" t="shared" si="85" ref="D130:R130">IF(D126&gt;4.2,4.2,D126)</f>
        <v>#N/A</v>
      </c>
      <c r="E130" s="100" t="e">
        <f t="shared" si="85"/>
        <v>#N/A</v>
      </c>
      <c r="F130" s="100" t="e">
        <f t="shared" si="85"/>
        <v>#N/A</v>
      </c>
      <c r="G130" s="100" t="e">
        <f t="shared" si="85"/>
        <v>#N/A</v>
      </c>
      <c r="H130" s="100" t="e">
        <f t="shared" si="85"/>
        <v>#N/A</v>
      </c>
      <c r="I130" s="100" t="e">
        <f t="shared" si="85"/>
        <v>#N/A</v>
      </c>
      <c r="J130" s="100" t="e">
        <f t="shared" si="85"/>
        <v>#N/A</v>
      </c>
      <c r="K130" s="100" t="e">
        <f t="shared" si="85"/>
        <v>#N/A</v>
      </c>
      <c r="L130" s="100" t="e">
        <f t="shared" si="85"/>
        <v>#N/A</v>
      </c>
      <c r="M130" s="100" t="e">
        <f t="shared" si="85"/>
        <v>#N/A</v>
      </c>
      <c r="N130" s="100" t="e">
        <f t="shared" si="85"/>
        <v>#N/A</v>
      </c>
      <c r="O130" s="100" t="e">
        <f t="shared" si="85"/>
        <v>#N/A</v>
      </c>
      <c r="P130" s="100" t="e">
        <f t="shared" si="85"/>
        <v>#N/A</v>
      </c>
      <c r="Q130" s="100" t="e">
        <f t="shared" si="85"/>
        <v>#N/A</v>
      </c>
      <c r="R130" s="100" t="e">
        <f t="shared" si="85"/>
        <v>#N/A</v>
      </c>
    </row>
    <row r="131" spans="1:18" ht="12">
      <c r="A131" s="279"/>
      <c r="B131" s="91" t="s">
        <v>104</v>
      </c>
      <c r="C131" s="100" t="e">
        <f>IF(C130=0,"河川条件適用",ROUNDDOWN(106/(C130*(8.4-C130)),1))</f>
        <v>#N/A</v>
      </c>
      <c r="D131" s="100" t="e">
        <f>IF(D130=0,"河川条件適用",ROUNDDOWN(106/(D130*(8.4-D130)),1))</f>
        <v>#N/A</v>
      </c>
      <c r="E131" s="100" t="e">
        <f aca="true" t="shared" si="86" ref="E131:R131">IF(E130=0,"河川条件適用",ROUNDDOWN(106/(E130*(8.4-E130)),1))</f>
        <v>#N/A</v>
      </c>
      <c r="F131" s="100" t="e">
        <f t="shared" si="86"/>
        <v>#N/A</v>
      </c>
      <c r="G131" s="100" t="e">
        <f t="shared" si="86"/>
        <v>#N/A</v>
      </c>
      <c r="H131" s="100" t="e">
        <f t="shared" si="86"/>
        <v>#N/A</v>
      </c>
      <c r="I131" s="100" t="e">
        <f t="shared" si="86"/>
        <v>#N/A</v>
      </c>
      <c r="J131" s="100" t="e">
        <f t="shared" si="86"/>
        <v>#N/A</v>
      </c>
      <c r="K131" s="100" t="e">
        <f t="shared" si="86"/>
        <v>#N/A</v>
      </c>
      <c r="L131" s="100" t="e">
        <f t="shared" si="86"/>
        <v>#N/A</v>
      </c>
      <c r="M131" s="100" t="e">
        <f t="shared" si="86"/>
        <v>#N/A</v>
      </c>
      <c r="N131" s="100" t="e">
        <f t="shared" si="86"/>
        <v>#N/A</v>
      </c>
      <c r="O131" s="100" t="e">
        <f t="shared" si="86"/>
        <v>#N/A</v>
      </c>
      <c r="P131" s="100" t="e">
        <f t="shared" si="86"/>
        <v>#N/A</v>
      </c>
      <c r="Q131" s="100" t="e">
        <f t="shared" si="86"/>
        <v>#N/A</v>
      </c>
      <c r="R131" s="100" t="e">
        <f t="shared" si="86"/>
        <v>#N/A</v>
      </c>
    </row>
    <row r="132" spans="1:19" ht="12">
      <c r="A132" s="279"/>
      <c r="B132" s="91" t="s">
        <v>100</v>
      </c>
      <c r="C132" s="91" t="e">
        <f>IF(C128&gt;=C131,1,0)</f>
        <v>#N/A</v>
      </c>
      <c r="D132" s="91" t="e">
        <f aca="true" t="shared" si="87" ref="D132:R132">IF(D128&gt;=D131,1,0)</f>
        <v>#N/A</v>
      </c>
      <c r="E132" s="91" t="e">
        <f t="shared" si="87"/>
        <v>#N/A</v>
      </c>
      <c r="F132" s="91" t="e">
        <f t="shared" si="87"/>
        <v>#N/A</v>
      </c>
      <c r="G132" s="91" t="e">
        <f t="shared" si="87"/>
        <v>#N/A</v>
      </c>
      <c r="H132" s="91" t="e">
        <f t="shared" si="87"/>
        <v>#N/A</v>
      </c>
      <c r="I132" s="91" t="e">
        <f t="shared" si="87"/>
        <v>#N/A</v>
      </c>
      <c r="J132" s="91" t="e">
        <f t="shared" si="87"/>
        <v>#N/A</v>
      </c>
      <c r="K132" s="91" t="e">
        <f t="shared" si="87"/>
        <v>#N/A</v>
      </c>
      <c r="L132" s="91" t="e">
        <f t="shared" si="87"/>
        <v>#N/A</v>
      </c>
      <c r="M132" s="91" t="e">
        <f t="shared" si="87"/>
        <v>#N/A</v>
      </c>
      <c r="N132" s="91" t="e">
        <f t="shared" si="87"/>
        <v>#N/A</v>
      </c>
      <c r="O132" s="91" t="e">
        <f t="shared" si="87"/>
        <v>#N/A</v>
      </c>
      <c r="P132" s="91" t="e">
        <f t="shared" si="87"/>
        <v>#N/A</v>
      </c>
      <c r="Q132" s="91" t="e">
        <f t="shared" si="87"/>
        <v>#N/A</v>
      </c>
      <c r="R132" s="91" t="e">
        <f t="shared" si="87"/>
        <v>#N/A</v>
      </c>
      <c r="S132" s="46" t="e">
        <f>SUM(C132:R132)-1</f>
        <v>#N/A</v>
      </c>
    </row>
    <row r="133" spans="1:19" ht="12">
      <c r="A133" s="279"/>
      <c r="B133" s="91" t="s">
        <v>129</v>
      </c>
      <c r="C133" s="91" t="e">
        <f>IF(C126&gt;3,1,0)</f>
        <v>#N/A</v>
      </c>
      <c r="D133" s="91" t="e">
        <f aca="true" t="shared" si="88" ref="D133:R133">IF(D126&gt;3,1,0)</f>
        <v>#N/A</v>
      </c>
      <c r="E133" s="91" t="e">
        <f t="shared" si="88"/>
        <v>#N/A</v>
      </c>
      <c r="F133" s="91" t="e">
        <f t="shared" si="88"/>
        <v>#N/A</v>
      </c>
      <c r="G133" s="91" t="e">
        <f t="shared" si="88"/>
        <v>#N/A</v>
      </c>
      <c r="H133" s="91" t="e">
        <f t="shared" si="88"/>
        <v>#N/A</v>
      </c>
      <c r="I133" s="91" t="e">
        <f t="shared" si="88"/>
        <v>#N/A</v>
      </c>
      <c r="J133" s="91" t="e">
        <f t="shared" si="88"/>
        <v>#N/A</v>
      </c>
      <c r="K133" s="91" t="e">
        <f t="shared" si="88"/>
        <v>#N/A</v>
      </c>
      <c r="L133" s="91" t="e">
        <f t="shared" si="88"/>
        <v>#N/A</v>
      </c>
      <c r="M133" s="91" t="e">
        <f t="shared" si="88"/>
        <v>#N/A</v>
      </c>
      <c r="N133" s="91" t="e">
        <f t="shared" si="88"/>
        <v>#N/A</v>
      </c>
      <c r="O133" s="91" t="e">
        <f t="shared" si="88"/>
        <v>#N/A</v>
      </c>
      <c r="P133" s="91" t="e">
        <f t="shared" si="88"/>
        <v>#N/A</v>
      </c>
      <c r="Q133" s="91" t="e">
        <f t="shared" si="88"/>
        <v>#N/A</v>
      </c>
      <c r="R133" s="91" t="e">
        <f t="shared" si="88"/>
        <v>#N/A</v>
      </c>
      <c r="S133" s="46" t="e">
        <f>SUM(C133:R133)</f>
        <v>#N/A</v>
      </c>
    </row>
    <row r="134" spans="1:18" ht="12">
      <c r="A134" s="279"/>
      <c r="B134" s="280" t="s">
        <v>124</v>
      </c>
      <c r="C134" s="91">
        <f>'入力シート（印刷なし）'!G28+'入力シート（印刷なし）'!G27</f>
        <v>0</v>
      </c>
      <c r="D134" s="91"/>
      <c r="E134" s="91"/>
      <c r="F134" s="91"/>
      <c r="G134" s="91"/>
      <c r="H134" s="91"/>
      <c r="I134" s="91"/>
      <c r="J134" s="91"/>
      <c r="K134" s="91"/>
      <c r="L134" s="91"/>
      <c r="M134" s="91"/>
      <c r="N134" s="91"/>
      <c r="O134" s="91"/>
      <c r="P134" s="91"/>
      <c r="Q134" s="91"/>
      <c r="R134" s="91"/>
    </row>
    <row r="135" spans="1:18" ht="12">
      <c r="A135" s="279"/>
      <c r="B135" s="280"/>
      <c r="C135" s="91" t="str">
        <f aca="true" t="shared" si="89" ref="C135:R135">IF($C$134&gt;C80,"-","河川条件確認")</f>
        <v>河川条件確認</v>
      </c>
      <c r="D135" s="91" t="str">
        <f t="shared" si="89"/>
        <v>河川条件確認</v>
      </c>
      <c r="E135" s="91" t="str">
        <f t="shared" si="89"/>
        <v>河川条件確認</v>
      </c>
      <c r="F135" s="91" t="str">
        <f t="shared" si="89"/>
        <v>河川条件確認</v>
      </c>
      <c r="G135" s="91" t="str">
        <f t="shared" si="89"/>
        <v>河川条件確認</v>
      </c>
      <c r="H135" s="91" t="str">
        <f t="shared" si="89"/>
        <v>河川条件確認</v>
      </c>
      <c r="I135" s="91" t="str">
        <f t="shared" si="89"/>
        <v>河川条件確認</v>
      </c>
      <c r="J135" s="91" t="str">
        <f t="shared" si="89"/>
        <v>河川条件確認</v>
      </c>
      <c r="K135" s="91" t="str">
        <f t="shared" si="89"/>
        <v>河川条件確認</v>
      </c>
      <c r="L135" s="91" t="str">
        <f t="shared" si="89"/>
        <v>河川条件確認</v>
      </c>
      <c r="M135" s="91" t="str">
        <f t="shared" si="89"/>
        <v>河川条件確認</v>
      </c>
      <c r="N135" s="91" t="str">
        <f t="shared" si="89"/>
        <v>河川条件確認</v>
      </c>
      <c r="O135" s="91" t="str">
        <f t="shared" si="89"/>
        <v>河川条件確認</v>
      </c>
      <c r="P135" s="91" t="str">
        <f t="shared" si="89"/>
        <v>河川条件確認</v>
      </c>
      <c r="Q135" s="91" t="str">
        <f t="shared" si="89"/>
        <v>河川条件確認</v>
      </c>
      <c r="R135" s="91" t="str">
        <f t="shared" si="89"/>
        <v>河川条件確認</v>
      </c>
    </row>
    <row r="136" spans="1:18" ht="12">
      <c r="A136" s="279"/>
      <c r="B136" s="91" t="s">
        <v>101</v>
      </c>
      <c r="C136" s="91" t="e">
        <f>IF(C132=1&gt;0,IF(C132=1,CONCATENATE(C129,"(",(C127),")"),CONCATENATE("*",C129,"&lt;",C131)),"")</f>
        <v>#N/A</v>
      </c>
      <c r="D136" s="91" t="e">
        <f aca="true" t="shared" si="90" ref="D136:R136">IF(C132+D132&gt;0,IF(D132=1,CONCATENATE(D129,"(",(D127),")"),CONCATENATE("*",D129,"&lt;",D131)),"")</f>
        <v>#N/A</v>
      </c>
      <c r="E136" s="91" t="e">
        <f t="shared" si="90"/>
        <v>#N/A</v>
      </c>
      <c r="F136" s="91" t="e">
        <f t="shared" si="90"/>
        <v>#N/A</v>
      </c>
      <c r="G136" s="91" t="e">
        <f t="shared" si="90"/>
        <v>#N/A</v>
      </c>
      <c r="H136" s="91" t="e">
        <f t="shared" si="90"/>
        <v>#N/A</v>
      </c>
      <c r="I136" s="91" t="e">
        <f t="shared" si="90"/>
        <v>#N/A</v>
      </c>
      <c r="J136" s="91" t="e">
        <f t="shared" si="90"/>
        <v>#N/A</v>
      </c>
      <c r="K136" s="91" t="e">
        <f t="shared" si="90"/>
        <v>#N/A</v>
      </c>
      <c r="L136" s="91" t="e">
        <f t="shared" si="90"/>
        <v>#N/A</v>
      </c>
      <c r="M136" s="91" t="e">
        <f t="shared" si="90"/>
        <v>#N/A</v>
      </c>
      <c r="N136" s="91" t="e">
        <f t="shared" si="90"/>
        <v>#N/A</v>
      </c>
      <c r="O136" s="91" t="e">
        <f t="shared" si="90"/>
        <v>#N/A</v>
      </c>
      <c r="P136" s="91" t="e">
        <f t="shared" si="90"/>
        <v>#N/A</v>
      </c>
      <c r="Q136" s="91" t="e">
        <f t="shared" si="90"/>
        <v>#N/A</v>
      </c>
      <c r="R136" s="91" t="e">
        <f t="shared" si="90"/>
        <v>#N/A</v>
      </c>
    </row>
  </sheetData>
  <sheetProtection/>
  <mergeCells count="19">
    <mergeCell ref="A80:B80"/>
    <mergeCell ref="A35:B35"/>
    <mergeCell ref="A36:A61"/>
    <mergeCell ref="A16:A33"/>
    <mergeCell ref="E1:F1"/>
    <mergeCell ref="E2:F2"/>
    <mergeCell ref="E3:F3"/>
    <mergeCell ref="E4:F4"/>
    <mergeCell ref="E5:F5"/>
    <mergeCell ref="A81:A136"/>
    <mergeCell ref="B134:B135"/>
    <mergeCell ref="E6:F6"/>
    <mergeCell ref="E7:F7"/>
    <mergeCell ref="E8:F8"/>
    <mergeCell ref="E9:F9"/>
    <mergeCell ref="E10:F10"/>
    <mergeCell ref="A63:B63"/>
    <mergeCell ref="A64:A78"/>
    <mergeCell ref="A15:B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RADIX</dc:creator>
  <cp:keywords/>
  <dc:description/>
  <cp:lastModifiedBy>浜岡 和史</cp:lastModifiedBy>
  <cp:lastPrinted>2016-08-29T05:34:08Z</cp:lastPrinted>
  <dcterms:created xsi:type="dcterms:W3CDTF">2004-07-03T00:17:29Z</dcterms:created>
  <dcterms:modified xsi:type="dcterms:W3CDTF">2023-12-19T00:54:55Z</dcterms:modified>
  <cp:category/>
  <cp:version/>
  <cp:contentType/>
  <cp:contentStatus/>
</cp:coreProperties>
</file>