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４年度\☆都道府県宛て事務連絡\02_R4当初事業（統合、施設、設備、ハード）\様式\03_施設整備\01_有床診療所等プリンクラー等施設整備事業、医療施設ブロック塀改修等施設整備事業以外\"/>
    </mc:Choice>
  </mc:AlternateContent>
  <bookViews>
    <workbookView xWindow="0" yWindow="0" windowWidth="28800" windowHeight="12210" tabRatio="921"/>
  </bookViews>
  <sheets>
    <sheet name="（様式1）総括表" sheetId="3" r:id="rId1"/>
    <sheet name="（様式2）事業費内訳書 " sheetId="47" r:id="rId2"/>
    <sheet name="1 へき地診療所" sheetId="29" r:id="rId3"/>
    <sheet name="2 過疎" sheetId="30" r:id="rId4"/>
    <sheet name="3 へき地保健指導所" sheetId="31" r:id="rId5"/>
    <sheet name="4 研修医施設" sheetId="32" r:id="rId6"/>
    <sheet name="5 臨床研修病院" sheetId="33" r:id="rId7"/>
    <sheet name="6 へき地医療拠点病院" sheetId="34" r:id="rId8"/>
    <sheet name="7 研修医環境" sheetId="36" r:id="rId9"/>
    <sheet name="8 離島等患者宿泊" sheetId="37" r:id="rId10"/>
    <sheet name="9 産科医療機関" sheetId="38" r:id="rId11"/>
    <sheet name="10 分娩取扱" sheetId="39" r:id="rId12"/>
    <sheet name="11 死亡時画像診断" sheetId="40" r:id="rId13"/>
    <sheet name="12-1 スプリンクラー（総括表）見直し前" sheetId="25" state="hidden" r:id="rId14"/>
    <sheet name="12-2スプリンクラー（個別計画書）見直し前" sheetId="26" state="hidden" r:id="rId15"/>
    <sheet name="13 南海トラフ（へき地医療拠点病院）" sheetId="43" r:id="rId16"/>
    <sheet name="13 南海トラフ（へき地診療所）" sheetId="42" r:id="rId17"/>
    <sheet name="14 院内感染" sheetId="41" r:id="rId18"/>
    <sheet name="管理用（このシートは削除しないでください）" sheetId="9" r:id="rId19"/>
  </sheets>
  <externalReferences>
    <externalReference r:id="rId20"/>
    <externalReference r:id="rId21"/>
  </externalReferences>
  <definedNames>
    <definedName name="_xlnm._FilterDatabase" localSheetId="0" hidden="1">'（様式1）総括表'!$A$7:$AD$28</definedName>
    <definedName name="_xlnm.Print_Area" localSheetId="0">'（様式1）総括表'!$A$1:$AE$45</definedName>
    <definedName name="_xlnm.Print_Area" localSheetId="1">'（様式2）事業費内訳書 '!$A$1:$T$55</definedName>
    <definedName name="_xlnm.Print_Area" localSheetId="2">'1 へき地診療所'!$A$1:$K$61</definedName>
    <definedName name="_xlnm.Print_Area" localSheetId="11">'10 分娩取扱'!$A$1:$K$65</definedName>
    <definedName name="_xlnm.Print_Area" localSheetId="12">'11 死亡時画像診断'!$A$1:$K$68</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南海トラフ（へき地医療拠点病院）'!$A$1:$K$65</definedName>
    <definedName name="_xlnm.Print_Area" localSheetId="16">'13 南海トラフ（へき地診療所）'!$A$1:$K$61</definedName>
    <definedName name="_xlnm.Print_Area" localSheetId="17">'14 院内感染'!$A$1:$K$62</definedName>
    <definedName name="_xlnm.Print_Area" localSheetId="3">'2 過疎'!$A$1:$K$66</definedName>
    <definedName name="_xlnm.Print_Area" localSheetId="4">'3 へき地保健指導所'!$A$1:$K$62</definedName>
    <definedName name="_xlnm.Print_Area" localSheetId="5">'4 研修医施設'!$A$1:$K$67</definedName>
    <definedName name="_xlnm.Print_Area" localSheetId="6">'5 臨床研修病院'!$A$1:$K$65</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8">'管理用（このシートは削除しないでください）'!$A$1:$X$72</definedName>
    <definedName name="_xlnm.Print_Titles" localSheetId="0">'（様式1）総括表'!$1:$7</definedName>
    <definedName name="_xlnm.Print_Titles" localSheetId="1">'（様式2）事業費内訳書 '!$A:$C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'[1]管理用（このシートは削除しないでください）'!$H$3:$U$3</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U55" i="47" l="1"/>
  <c r="R55" i="47"/>
  <c r="O55" i="47"/>
  <c r="L55" i="47"/>
  <c r="I55" i="47"/>
  <c r="F55" i="47"/>
  <c r="T47" i="47"/>
  <c r="Q47" i="47"/>
  <c r="N47" i="47"/>
  <c r="K47" i="47"/>
  <c r="H47" i="47"/>
  <c r="E47" i="47"/>
  <c r="U46" i="47"/>
  <c r="T46" i="47"/>
  <c r="R46" i="47"/>
  <c r="Q46" i="47"/>
  <c r="O46" i="47"/>
  <c r="N46" i="47"/>
  <c r="L46" i="47"/>
  <c r="K46" i="47"/>
  <c r="I46" i="47"/>
  <c r="H46" i="47"/>
  <c r="F46" i="47"/>
  <c r="E46" i="47"/>
  <c r="T45" i="47"/>
  <c r="Q45" i="47"/>
  <c r="N45" i="47"/>
  <c r="K45" i="47"/>
  <c r="H45" i="47"/>
  <c r="E45" i="47"/>
  <c r="T44" i="47"/>
  <c r="Q44" i="47"/>
  <c r="N44" i="47"/>
  <c r="K44" i="47"/>
  <c r="H44" i="47"/>
  <c r="E44" i="47"/>
  <c r="T43" i="47"/>
  <c r="Q43" i="47"/>
  <c r="N43" i="47"/>
  <c r="K43" i="47"/>
  <c r="H43" i="47"/>
  <c r="E43" i="47"/>
  <c r="T42" i="47"/>
  <c r="Q42" i="47"/>
  <c r="N42" i="47"/>
  <c r="K42" i="47"/>
  <c r="H42" i="47"/>
  <c r="E42" i="47"/>
  <c r="T41" i="47"/>
  <c r="Q41" i="47"/>
  <c r="N41" i="47"/>
  <c r="K41" i="47"/>
  <c r="H41" i="47"/>
  <c r="E41" i="47"/>
  <c r="T40" i="47"/>
  <c r="Q40" i="47"/>
  <c r="N40" i="47"/>
  <c r="K40" i="47"/>
  <c r="H40" i="47"/>
  <c r="E40" i="47"/>
  <c r="T39" i="47"/>
  <c r="Q39" i="47"/>
  <c r="N39" i="47"/>
  <c r="K39" i="47"/>
  <c r="H39" i="47"/>
  <c r="E39" i="47"/>
  <c r="T38" i="47"/>
  <c r="Q38" i="47"/>
  <c r="N38" i="47"/>
  <c r="K38" i="47"/>
  <c r="H38" i="47"/>
  <c r="E38" i="47"/>
  <c r="T37" i="47"/>
  <c r="Q37" i="47"/>
  <c r="N37" i="47"/>
  <c r="K37" i="47"/>
  <c r="H37" i="47"/>
  <c r="E37" i="47"/>
  <c r="T36" i="47"/>
  <c r="Q36" i="47"/>
  <c r="N36" i="47"/>
  <c r="K36" i="47"/>
  <c r="H36" i="47"/>
  <c r="E36" i="47"/>
  <c r="B36" i="47"/>
  <c r="T35" i="47"/>
  <c r="Q35" i="47"/>
  <c r="N35" i="47"/>
  <c r="K35" i="47"/>
  <c r="H35" i="47"/>
  <c r="E35" i="47"/>
  <c r="U34" i="47"/>
  <c r="T34" i="47"/>
  <c r="R34" i="47"/>
  <c r="Q34" i="47"/>
  <c r="O34" i="47"/>
  <c r="N34" i="47"/>
  <c r="L34" i="47"/>
  <c r="K34" i="47"/>
  <c r="I34" i="47"/>
  <c r="H34" i="47"/>
  <c r="F34" i="47"/>
  <c r="E34" i="47"/>
  <c r="T33" i="47"/>
  <c r="Q33" i="47"/>
  <c r="N33" i="47"/>
  <c r="K33" i="47"/>
  <c r="H33" i="47"/>
  <c r="E33" i="47"/>
  <c r="T32" i="47"/>
  <c r="Q32" i="47"/>
  <c r="N32" i="47"/>
  <c r="K32" i="47"/>
  <c r="H32" i="47"/>
  <c r="E32" i="47"/>
  <c r="T31" i="47"/>
  <c r="Q31" i="47"/>
  <c r="N31" i="47"/>
  <c r="K31" i="47"/>
  <c r="H31" i="47"/>
  <c r="E31" i="47"/>
  <c r="T30" i="47"/>
  <c r="Q30" i="47"/>
  <c r="N30" i="47"/>
  <c r="K30" i="47"/>
  <c r="H30" i="47"/>
  <c r="E30" i="47"/>
  <c r="T29" i="47"/>
  <c r="Q29" i="47"/>
  <c r="N29" i="47"/>
  <c r="K29" i="47"/>
  <c r="H29" i="47"/>
  <c r="E29" i="47"/>
  <c r="U28" i="47"/>
  <c r="U35" i="47" s="1"/>
  <c r="U47" i="47" s="1"/>
  <c r="T28" i="47"/>
  <c r="R28" i="47"/>
  <c r="R35" i="47" s="1"/>
  <c r="R47" i="47" s="1"/>
  <c r="Q28" i="47"/>
  <c r="O28" i="47"/>
  <c r="O35" i="47" s="1"/>
  <c r="O47" i="47" s="1"/>
  <c r="N28" i="47"/>
  <c r="L28" i="47"/>
  <c r="L35" i="47" s="1"/>
  <c r="L47" i="47" s="1"/>
  <c r="K28" i="47"/>
  <c r="I28" i="47"/>
  <c r="H28" i="47" s="1"/>
  <c r="F28" i="47"/>
  <c r="E28" i="47" s="1"/>
  <c r="T27" i="47"/>
  <c r="Q27" i="47"/>
  <c r="N27" i="47"/>
  <c r="K27" i="47"/>
  <c r="H27" i="47"/>
  <c r="E27" i="47"/>
  <c r="T26" i="47"/>
  <c r="Q26" i="47"/>
  <c r="N26" i="47"/>
  <c r="K26" i="47"/>
  <c r="H26" i="47"/>
  <c r="E26" i="47"/>
  <c r="T25" i="47"/>
  <c r="Q25" i="47"/>
  <c r="N25" i="47"/>
  <c r="K25" i="47"/>
  <c r="H25" i="47"/>
  <c r="E25" i="47"/>
  <c r="T24" i="47"/>
  <c r="Q24" i="47"/>
  <c r="N24" i="47"/>
  <c r="K24" i="47"/>
  <c r="H24" i="47"/>
  <c r="E24" i="47"/>
  <c r="T23" i="47"/>
  <c r="Q23" i="47"/>
  <c r="N23" i="47"/>
  <c r="K23" i="47"/>
  <c r="H23" i="47"/>
  <c r="E23" i="47"/>
  <c r="T22" i="47"/>
  <c r="Q22" i="47"/>
  <c r="N22" i="47"/>
  <c r="K22" i="47"/>
  <c r="H22" i="47"/>
  <c r="E22" i="47"/>
  <c r="T21" i="47"/>
  <c r="Q21" i="47"/>
  <c r="N21" i="47"/>
  <c r="K21" i="47"/>
  <c r="H21" i="47"/>
  <c r="E21" i="47"/>
  <c r="T20" i="47"/>
  <c r="Q20" i="47"/>
  <c r="N20" i="47"/>
  <c r="K20" i="47"/>
  <c r="H20" i="47"/>
  <c r="E20" i="47"/>
  <c r="C20" i="47"/>
  <c r="B37" i="47" s="1"/>
  <c r="T19" i="47"/>
  <c r="Q19" i="47"/>
  <c r="N19" i="47"/>
  <c r="K19" i="47"/>
  <c r="H19" i="47"/>
  <c r="E19" i="47"/>
  <c r="C19" i="47"/>
  <c r="T18" i="47"/>
  <c r="Q18" i="47"/>
  <c r="N18" i="47"/>
  <c r="K18" i="47"/>
  <c r="H18" i="47"/>
  <c r="E18" i="47"/>
  <c r="T17" i="47"/>
  <c r="Q17" i="47"/>
  <c r="N17" i="47"/>
  <c r="K17" i="47"/>
  <c r="H17" i="47"/>
  <c r="E17" i="47"/>
  <c r="T16" i="47"/>
  <c r="Q16" i="47"/>
  <c r="N16" i="47"/>
  <c r="K16" i="47"/>
  <c r="H16" i="47"/>
  <c r="E16" i="47"/>
  <c r="T15" i="47"/>
  <c r="Q15" i="47"/>
  <c r="N15" i="47"/>
  <c r="K15" i="47"/>
  <c r="H15" i="47"/>
  <c r="E15" i="47"/>
  <c r="T14" i="47"/>
  <c r="Q14" i="47"/>
  <c r="N14" i="47"/>
  <c r="K14" i="47"/>
  <c r="H14" i="47"/>
  <c r="E14" i="47"/>
  <c r="T13" i="47"/>
  <c r="Q13" i="47"/>
  <c r="N13" i="47"/>
  <c r="K13" i="47"/>
  <c r="H13" i="47"/>
  <c r="E13" i="47"/>
  <c r="T12" i="47"/>
  <c r="Q12" i="47"/>
  <c r="N12" i="47"/>
  <c r="K12" i="47"/>
  <c r="H12" i="47"/>
  <c r="E12" i="47"/>
  <c r="T11" i="47"/>
  <c r="Q11" i="47"/>
  <c r="N11" i="47"/>
  <c r="K11" i="47"/>
  <c r="H11" i="47"/>
  <c r="E11" i="47"/>
  <c r="I8" i="47" l="1"/>
  <c r="L8" i="47" s="1"/>
  <c r="I35" i="47"/>
  <c r="I47" i="47" s="1"/>
  <c r="F35" i="47"/>
  <c r="F47" i="47" s="1"/>
  <c r="F56" i="47" s="1"/>
  <c r="R8" i="47"/>
  <c r="B42" i="47"/>
  <c r="O8" i="47"/>
  <c r="U8" i="47" s="1"/>
  <c r="T12" i="3" l="1"/>
  <c r="H37" i="33" l="1"/>
  <c r="H36" i="33"/>
  <c r="T11" i="3"/>
  <c r="T8" i="3" l="1"/>
  <c r="T9" i="3"/>
  <c r="T10" i="3"/>
  <c r="Q11" i="3"/>
  <c r="N8" i="3" l="1"/>
  <c r="P8" i="3"/>
  <c r="U8" i="3"/>
  <c r="AG8" i="3"/>
  <c r="AH8" i="3"/>
  <c r="AI8" i="3"/>
  <c r="AJ8" i="3"/>
  <c r="AK8" i="3"/>
  <c r="W8" i="3" l="1"/>
  <c r="X8" i="3" s="1"/>
  <c r="Q28" i="3"/>
  <c r="V28" i="3" l="1"/>
  <c r="M28" i="3"/>
  <c r="L28" i="3"/>
  <c r="X26" i="3" l="1"/>
  <c r="W26" i="3"/>
  <c r="X25" i="3"/>
  <c r="W25" i="3"/>
  <c r="X24" i="3"/>
  <c r="W24" i="3"/>
  <c r="X23" i="3"/>
  <c r="W23" i="3"/>
  <c r="X22" i="3"/>
  <c r="W22" i="3"/>
  <c r="X21" i="3"/>
  <c r="W21" i="3"/>
  <c r="X20" i="3"/>
  <c r="W20" i="3"/>
  <c r="X19" i="3"/>
  <c r="W19" i="3"/>
  <c r="X18" i="3"/>
  <c r="W18" i="3"/>
  <c r="X17" i="3"/>
  <c r="W17" i="3"/>
  <c r="X16" i="3"/>
  <c r="W16" i="3"/>
  <c r="X15" i="3"/>
  <c r="W15" i="3"/>
  <c r="AK27" i="3"/>
  <c r="AJ27" i="3"/>
  <c r="AI27" i="3"/>
  <c r="AH27" i="3"/>
  <c r="AG27" i="3"/>
  <c r="U27" i="3"/>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W27" i="3" l="1"/>
  <c r="X27" i="3" s="1"/>
  <c r="T15" i="3"/>
  <c r="U15" i="3" s="1"/>
  <c r="U14" i="3"/>
  <c r="U13" i="3"/>
  <c r="U12" i="3"/>
  <c r="U11" i="3"/>
  <c r="U10" i="3"/>
  <c r="U9" i="3"/>
  <c r="P15" i="3"/>
  <c r="P12" i="3"/>
  <c r="P11" i="3"/>
  <c r="P10" i="3"/>
  <c r="P9" i="3"/>
  <c r="N15" i="3"/>
  <c r="N14" i="3"/>
  <c r="N13" i="3"/>
  <c r="N12" i="3"/>
  <c r="N11" i="3"/>
  <c r="N10" i="3"/>
  <c r="N9" i="3"/>
  <c r="W9" i="3" s="1"/>
  <c r="X9" i="3" s="1"/>
  <c r="W10" i="3" l="1"/>
  <c r="X10" i="3" s="1"/>
  <c r="W11" i="3"/>
  <c r="X11" i="3" s="1"/>
  <c r="W13" i="3"/>
  <c r="X13" i="3" s="1"/>
  <c r="W14" i="3"/>
  <c r="X14" i="3" s="1"/>
  <c r="W12" i="3"/>
  <c r="X12" i="3" s="1"/>
  <c r="U28" i="3"/>
  <c r="T28" i="3"/>
  <c r="N28" i="3"/>
  <c r="G17" i="38"/>
  <c r="G17" i="39"/>
  <c r="K17" i="41"/>
  <c r="K19" i="43"/>
  <c r="K17" i="36"/>
  <c r="K17" i="34"/>
  <c r="K17" i="33"/>
  <c r="K17" i="32"/>
  <c r="X28" i="3" l="1"/>
  <c r="W28" i="3" l="1"/>
  <c r="K34" i="43" l="1"/>
  <c r="K33" i="43"/>
  <c r="K32" i="43"/>
  <c r="K33" i="42"/>
  <c r="K32" i="42"/>
  <c r="K31" i="42"/>
  <c r="H35" i="36" l="1"/>
  <c r="H34" i="36"/>
  <c r="H33" i="36"/>
  <c r="K33" i="39" l="1"/>
  <c r="K32" i="39"/>
  <c r="K33" i="38"/>
  <c r="K32" i="38"/>
  <c r="H37" i="37"/>
  <c r="H36" i="37"/>
  <c r="H35" i="37"/>
  <c r="K32" i="41"/>
  <c r="K31" i="41"/>
  <c r="K30" i="41"/>
  <c r="K33" i="41"/>
  <c r="F33" i="40" l="1"/>
  <c r="F32"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K32" i="34"/>
  <c r="K31" i="34"/>
  <c r="K30" i="34"/>
  <c r="H35" i="33"/>
  <c r="I55" i="36" l="1"/>
  <c r="I60" i="36" s="1"/>
  <c r="I56" i="32"/>
  <c r="I55" i="32"/>
  <c r="I54" i="32"/>
  <c r="I53" i="32"/>
  <c r="I52" i="32"/>
  <c r="I51" i="32"/>
  <c r="I50" i="32"/>
  <c r="I49" i="32"/>
  <c r="I48" i="32"/>
  <c r="I47" i="32"/>
  <c r="I46" i="32"/>
  <c r="G57" i="32"/>
  <c r="M56" i="32"/>
  <c r="H56" i="32" s="1"/>
  <c r="L56" i="32"/>
  <c r="M55" i="32"/>
  <c r="H55" i="32" s="1"/>
  <c r="L55" i="32"/>
  <c r="M54" i="32"/>
  <c r="H54" i="32" s="1"/>
  <c r="L54" i="32"/>
  <c r="M53" i="32"/>
  <c r="H53" i="32" s="1"/>
  <c r="L53" i="32"/>
  <c r="M52" i="32"/>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I57"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S27" i="25"/>
  <c r="U27" i="25" s="1"/>
  <c r="V27" i="25" s="1"/>
  <c r="R27" i="25"/>
  <c r="Q27" i="25"/>
  <c r="S26" i="25"/>
  <c r="U26" i="25" s="1"/>
  <c r="V26" i="25" s="1"/>
  <c r="R26" i="25"/>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7" authorId="0" shapeId="0">
      <text>
        <r>
          <rPr>
            <sz val="9"/>
            <color indexed="81"/>
            <rFont val="ＭＳ Ｐゴシック"/>
            <family val="3"/>
            <charset val="128"/>
          </rPr>
          <t>用途をプルダウンから選択</t>
        </r>
      </text>
    </comment>
    <comment ref="G17" authorId="0" shapeId="0">
      <text>
        <r>
          <rPr>
            <sz val="9"/>
            <color indexed="81"/>
            <rFont val="ＭＳ Ｐゴシック"/>
            <family val="3"/>
            <charset val="128"/>
          </rPr>
          <t>二つ目の用途がある場合はこのプルダウンから選択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authors>
    <author>厚生労働省ネットワークシステム</author>
  </authors>
  <commentLis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<sst xmlns="http://schemas.openxmlformats.org/spreadsheetml/2006/main" count="2046" uniqueCount="869">
  <si>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</si>
  <si>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</si>
  <si>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</si>
  <si>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</si>
  <si>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</si>
  <si>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</si>
  <si>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</si>
  <si>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</si>
  <si>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</si>
  <si>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</si>
  <si>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</si>
  <si>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</si>
  <si>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</si>
  <si>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</si>
  <si>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</si>
  <si>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</si>
  <si>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</si>
  <si>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</si>
  <si>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</si>
  <si>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</si>
  <si>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</si>
  <si>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</si>
  <si>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</si>
  <si>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</si>
  <si>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</si>
  <si>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</si>
  <si>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</si>
  <si>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</si>
  <si>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</si>
  <si>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</si>
  <si>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</si>
  <si>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</si>
  <si>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</si>
  <si>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</si>
  <si>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</si>
  <si>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</si>
  <si>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</si>
  <si>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</si>
  <si>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</si>
  <si>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</si>
  <si>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</si>
  <si>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</si>
  <si>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</si>
  <si>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</si>
  <si>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</si>
  <si>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</si>
  <si>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</si>
  <si>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</si>
  <si>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</si>
  <si>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</si>
  <si>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</si>
  <si>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</si>
  <si>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</si>
  <si>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</si>
  <si>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</si>
  <si>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</si>
  <si>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</si>
  <si>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</si>
  <si>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</si>
  <si>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</si>
  <si>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</si>
  <si>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</si>
  <si>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</si>
  <si>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</si>
  <si>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</si>
  <si>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</si>
  <si>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</si>
  <si>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t>
  </si>
  <si>
    <t>・</t>
    <phoneticPr fontId="5"/>
  </si>
  <si>
    <t>【診療棟】</t>
    <rPh sb="1" eb="3">
      <t>シンリョウ</t>
    </rPh>
    <rPh sb="3" eb="4">
      <t>トウ</t>
    </rPh>
    <phoneticPr fontId="5"/>
  </si>
  <si>
    <t>【病棟】</t>
    <rPh sb="1" eb="3">
      <t>ビョウトウ</t>
    </rPh>
    <phoneticPr fontId="5"/>
  </si>
  <si>
    <t>・空調設備工事</t>
    <rPh sb="1" eb="3">
      <t>クウチョウ</t>
    </rPh>
    <rPh sb="3" eb="5">
      <t>セツビ</t>
    </rPh>
    <phoneticPr fontId="5"/>
  </si>
  <si>
    <t>合計（総事業費）</t>
    <rPh sb="0" eb="2">
      <t>ゴウケイ</t>
    </rPh>
    <rPh sb="3" eb="4">
      <t>ソウ</t>
    </rPh>
    <rPh sb="4" eb="7">
      <t>ジギョウヒ</t>
    </rPh>
    <phoneticPr fontId="5"/>
  </si>
  <si>
    <t xml:space="preserve">計         </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</si>
  <si>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</si>
  <si>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</si>
  <si>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</si>
  <si>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</si>
  <si>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</si>
  <si>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</si>
  <si>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</si>
  <si>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</si>
  <si>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</si>
  <si>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</si>
  <si>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</si>
  <si>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</si>
  <si>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</si>
  <si>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</si>
  <si>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</si>
  <si>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</si>
  <si>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</si>
  <si>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</si>
  <si>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</si>
  <si>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</si>
  <si>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</si>
  <si>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</si>
  <si>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</si>
  <si>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</si>
  <si>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</si>
  <si>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</si>
  <si>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（１）</t>
    <phoneticPr fontId="5"/>
  </si>
  <si>
    <t>（２）</t>
    <phoneticPr fontId="5"/>
  </si>
  <si>
    <t>「補助対象事業分」とは当該事業の補助金の交付の対象とする部分（財産処分の制限がかかる部分）を指し、「補助対象事業</t>
    <phoneticPr fontId="5"/>
  </si>
  <si>
    <t>寄付金</t>
    <phoneticPr fontId="5"/>
  </si>
  <si>
    <t>計画年度</t>
  </si>
  <si>
    <t>有</t>
  </si>
  <si>
    <t>人</t>
    <rPh sb="0" eb="1">
      <t>ニン</t>
    </rPh>
    <phoneticPr fontId="21"/>
  </si>
  <si>
    <t>団　体　名　（　開　設　者　）</t>
  </si>
  <si>
    <t>所　　　　　在　　　　　地</t>
  </si>
  <si>
    <t>床</t>
    <rPh sb="0" eb="1">
      <t>ショウ</t>
    </rPh>
    <phoneticPr fontId="21"/>
  </si>
  <si>
    <t>円</t>
    <rPh sb="0" eb="1">
      <t>エン</t>
    </rPh>
    <phoneticPr fontId="21"/>
  </si>
  <si>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</si>
  <si>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</si>
  <si>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1"/>
  </si>
  <si>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</si>
  <si>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1"/>
  </si>
  <si>
    <t>都道府県内施設通番</t>
    <rPh sb="0" eb="4">
      <t>トドウフケン</t>
    </rPh>
    <rPh sb="4" eb="5">
      <t>ナイ</t>
    </rPh>
    <rPh sb="5" eb="7">
      <t>シセツ</t>
    </rPh>
    <rPh sb="7" eb="9">
      <t>ツウバン</t>
    </rPh>
    <phoneticPr fontId="21"/>
  </si>
  <si>
    <t>補助事業者名
（都道府県名）</t>
    <rPh sb="0" eb="2">
      <t>ホジョ</t>
    </rPh>
    <rPh sb="2" eb="5">
      <t>ジギョウシャ</t>
    </rPh>
    <rPh sb="5" eb="6">
      <t>メイ</t>
    </rPh>
    <rPh sb="8" eb="12">
      <t>トドウフケン</t>
    </rPh>
    <rPh sb="12" eb="13">
      <t>メイ</t>
    </rPh>
    <phoneticPr fontId="21"/>
  </si>
  <si>
    <t>間接補助事業者名
（施設名）</t>
    <rPh sb="0" eb="2">
      <t>カンセツ</t>
    </rPh>
    <rPh sb="2" eb="4">
      <t>ホジョ</t>
    </rPh>
    <rPh sb="4" eb="8">
      <t>ジギョウシャメイ</t>
    </rPh>
    <rPh sb="10" eb="13">
      <t>シセツメイ</t>
    </rPh>
    <phoneticPr fontId="21"/>
  </si>
  <si>
    <t>住所</t>
    <rPh sb="0" eb="2">
      <t>ジュウショ</t>
    </rPh>
    <phoneticPr fontId="21"/>
  </si>
  <si>
    <t>開設者</t>
    <rPh sb="0" eb="3">
      <t>カイセツシャ</t>
    </rPh>
    <phoneticPr fontId="21"/>
  </si>
  <si>
    <t>棟名</t>
    <rPh sb="0" eb="2">
      <t>トウメイ</t>
    </rPh>
    <phoneticPr fontId="21"/>
  </si>
  <si>
    <t>施設種別</t>
    <rPh sb="0" eb="2">
      <t>シセツ</t>
    </rPh>
    <rPh sb="2" eb="4">
      <t>シュベツ</t>
    </rPh>
    <phoneticPr fontId="21"/>
  </si>
  <si>
    <t>補助区分</t>
    <rPh sb="0" eb="2">
      <t>ホジョ</t>
    </rPh>
    <rPh sb="2" eb="4">
      <t>クブン</t>
    </rPh>
    <phoneticPr fontId="21"/>
  </si>
  <si>
    <t>整備するスプリンクラー等の種別</t>
    <rPh sb="0" eb="2">
      <t>セイビ</t>
    </rPh>
    <rPh sb="11" eb="12">
      <t>トウ</t>
    </rPh>
    <rPh sb="13" eb="15">
      <t>シュベツ</t>
    </rPh>
    <phoneticPr fontId="21"/>
  </si>
  <si>
    <t>病床数（助産所にあっては入所施設のベッド数）</t>
    <rPh sb="0" eb="3">
      <t>ビョウショウスウ</t>
    </rPh>
    <rPh sb="4" eb="7">
      <t>ジョサンジョ</t>
    </rPh>
    <rPh sb="12" eb="14">
      <t>ニュウショ</t>
    </rPh>
    <rPh sb="14" eb="16">
      <t>シセツ</t>
    </rPh>
    <rPh sb="20" eb="21">
      <t>スウ</t>
    </rPh>
    <phoneticPr fontId="21"/>
  </si>
  <si>
    <t>施設全体の病床数</t>
    <rPh sb="0" eb="2">
      <t>シセツ</t>
    </rPh>
    <rPh sb="2" eb="4">
      <t>ゼンタイ</t>
    </rPh>
    <rPh sb="5" eb="8">
      <t>ビョウショウスウ</t>
    </rPh>
    <phoneticPr fontId="21"/>
  </si>
  <si>
    <t>収容人員</t>
    <rPh sb="0" eb="2">
      <t>シュウヨウ</t>
    </rPh>
    <rPh sb="2" eb="4">
      <t>ジンイン</t>
    </rPh>
    <phoneticPr fontId="21"/>
  </si>
  <si>
    <t>延べ床面積</t>
    <rPh sb="0" eb="1">
      <t>ノ</t>
    </rPh>
    <rPh sb="2" eb="5">
      <t>ユカメンセキ</t>
    </rPh>
    <phoneticPr fontId="21"/>
  </si>
  <si>
    <t>主な診療科</t>
    <rPh sb="0" eb="1">
      <t>オモ</t>
    </rPh>
    <rPh sb="2" eb="5">
      <t>シンリョウカ</t>
    </rPh>
    <phoneticPr fontId="2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</si>
  <si>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1"/>
  </si>
  <si>
    <t>夜間の職員実配置人数</t>
    <rPh sb="0" eb="2">
      <t>ヤカン</t>
    </rPh>
    <rPh sb="3" eb="5">
      <t>ショクイン</t>
    </rPh>
    <rPh sb="5" eb="6">
      <t>ジツ</t>
    </rPh>
    <rPh sb="6" eb="8">
      <t>ハイチ</t>
    </rPh>
    <rPh sb="8" eb="10">
      <t>ニンズウ</t>
    </rPh>
    <phoneticPr fontId="21"/>
  </si>
  <si>
    <t>棟の建築構造</t>
    <rPh sb="0" eb="1">
      <t>トウ</t>
    </rPh>
    <rPh sb="2" eb="4">
      <t>ケンチク</t>
    </rPh>
    <rPh sb="4" eb="6">
      <t>コウゾウ</t>
    </rPh>
    <phoneticPr fontId="21"/>
  </si>
  <si>
    <t>内装の仕上げ</t>
    <rPh sb="0" eb="2">
      <t>ナイソウ</t>
    </rPh>
    <rPh sb="3" eb="5">
      <t>シア</t>
    </rPh>
    <phoneticPr fontId="2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</si>
  <si>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</si>
  <si>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1"/>
  </si>
  <si>
    <t>消火器の有無</t>
    <rPh sb="0" eb="3">
      <t>ショウカキ</t>
    </rPh>
    <rPh sb="4" eb="6">
      <t>ウム</t>
    </rPh>
    <phoneticPr fontId="21"/>
  </si>
  <si>
    <t>自動火災報知設備の設置の有無</t>
    <rPh sb="0" eb="2">
      <t>ジドウ</t>
    </rPh>
    <rPh sb="2" eb="4">
      <t>カサイ</t>
    </rPh>
    <rPh sb="4" eb="6">
      <t>ホウチ</t>
    </rPh>
    <rPh sb="6" eb="8">
      <t>セツビ</t>
    </rPh>
    <rPh sb="9" eb="11">
      <t>セッチ</t>
    </rPh>
    <rPh sb="12" eb="14">
      <t>ウム</t>
    </rPh>
    <phoneticPr fontId="21"/>
  </si>
  <si>
    <t>対象経費の
支出予定額</t>
    <phoneticPr fontId="5"/>
  </si>
  <si>
    <t>国庫補助　　　基本額</t>
    <phoneticPr fontId="21"/>
  </si>
  <si>
    <t>国庫補助　　　所要額</t>
    <phoneticPr fontId="5"/>
  </si>
  <si>
    <t>整備面積</t>
    <rPh sb="0" eb="2">
      <t>セイビ</t>
    </rPh>
    <phoneticPr fontId="21"/>
  </si>
  <si>
    <t>1：有床診療所
2：病院
3：有床歯科診療所
4：助産所</t>
    <rPh sb="2" eb="4">
      <t>ユウショウ</t>
    </rPh>
    <rPh sb="4" eb="7">
      <t>シンリョウジョ</t>
    </rPh>
    <rPh sb="10" eb="12">
      <t>ビョウイン</t>
    </rPh>
    <rPh sb="15" eb="17">
      <t>ユウショウ</t>
    </rPh>
    <rPh sb="17" eb="19">
      <t>シカ</t>
    </rPh>
    <phoneticPr fontId="21"/>
  </si>
  <si>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1"/>
  </si>
  <si>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</si>
  <si>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円</t>
    <phoneticPr fontId="21"/>
  </si>
  <si>
    <t>㎡</t>
    <phoneticPr fontId="21"/>
  </si>
  <si>
    <t>㎡</t>
    <phoneticPr fontId="21"/>
  </si>
  <si>
    <t>○○科</t>
    <rPh sb="2" eb="3">
      <t>カ</t>
    </rPh>
    <phoneticPr fontId="21"/>
  </si>
  <si>
    <t>人／日</t>
    <rPh sb="0" eb="1">
      <t>ニン</t>
    </rPh>
    <rPh sb="2" eb="3">
      <t>ヒ</t>
    </rPh>
    <phoneticPr fontId="2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</si>
  <si>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1"/>
  </si>
  <si>
    <t>1:不燃
2：準不燃
3：難燃
4：その他</t>
    <rPh sb="2" eb="4">
      <t>フネン</t>
    </rPh>
    <rPh sb="7" eb="8">
      <t>ジュン</t>
    </rPh>
    <rPh sb="8" eb="10">
      <t>フネン</t>
    </rPh>
    <rPh sb="13" eb="15">
      <t>ナンネン</t>
    </rPh>
    <rPh sb="20" eb="21">
      <t>タ</t>
    </rPh>
    <phoneticPr fontId="21"/>
  </si>
  <si>
    <t>回／年</t>
    <rPh sb="0" eb="1">
      <t>カイ</t>
    </rPh>
    <rPh sb="2" eb="3">
      <t>ネン</t>
    </rPh>
    <phoneticPr fontId="21"/>
  </si>
  <si>
    <t>1：有
2：無</t>
    <rPh sb="2" eb="3">
      <t>ア</t>
    </rPh>
    <rPh sb="6" eb="7">
      <t>ナ</t>
    </rPh>
    <phoneticPr fontId="21"/>
  </si>
  <si>
    <t>○○県</t>
    <rPh sb="2" eb="3">
      <t>ケン</t>
    </rPh>
    <phoneticPr fontId="21"/>
  </si>
  <si>
    <t>○○診療所</t>
    <rPh sb="2" eb="5">
      <t>シンリョウジョ</t>
    </rPh>
    <phoneticPr fontId="21"/>
  </si>
  <si>
    <t>○○県○○市</t>
    <rPh sb="2" eb="3">
      <t>ケン</t>
    </rPh>
    <rPh sb="5" eb="6">
      <t>シ</t>
    </rPh>
    <phoneticPr fontId="21"/>
  </si>
  <si>
    <t>△△</t>
    <phoneticPr fontId="21"/>
  </si>
  <si>
    <t>Ａ</t>
    <phoneticPr fontId="21"/>
  </si>
  <si>
    <t>-</t>
    <phoneticPr fontId="21"/>
  </si>
  <si>
    <t>-</t>
  </si>
  <si>
    <t>●●病院</t>
    <rPh sb="2" eb="4">
      <t>ビョウイン</t>
    </rPh>
    <phoneticPr fontId="21"/>
  </si>
  <si>
    <t>▲▲</t>
    <phoneticPr fontId="21"/>
  </si>
  <si>
    <t>Ｂ</t>
    <phoneticPr fontId="21"/>
  </si>
  <si>
    <t>Ｃ</t>
    <phoneticPr fontId="21"/>
  </si>
  <si>
    <t>Ｄ</t>
    <phoneticPr fontId="21"/>
  </si>
  <si>
    <t>様　式　２</t>
    <phoneticPr fontId="21"/>
  </si>
  <si>
    <t>ス　プ　リ　ン　ク　ラ　ー　等　施　設　整　備　事　業　計　画　書</t>
    <rPh sb="14" eb="15">
      <t>トウ</t>
    </rPh>
    <phoneticPr fontId="21"/>
  </si>
  <si>
    <t>　　　　　年度</t>
    <phoneticPr fontId="21"/>
  </si>
  <si>
    <t>施設の種別（○をつける）</t>
    <rPh sb="0" eb="2">
      <t>シセツ</t>
    </rPh>
    <rPh sb="3" eb="5">
      <t>シュベツ</t>
    </rPh>
    <phoneticPr fontId="21"/>
  </si>
  <si>
    <t>有床診療所</t>
    <rPh sb="0" eb="2">
      <t>ユウショウ</t>
    </rPh>
    <rPh sb="2" eb="5">
      <t>シンリョウジョ</t>
    </rPh>
    <phoneticPr fontId="21"/>
  </si>
  <si>
    <t>　　　病院</t>
    <rPh sb="3" eb="5">
      <t>ビョウイン</t>
    </rPh>
    <phoneticPr fontId="21"/>
  </si>
  <si>
    <t>有床歯科診療所</t>
    <rPh sb="0" eb="2">
      <t>ユウショウ</t>
    </rPh>
    <rPh sb="2" eb="4">
      <t>シカ</t>
    </rPh>
    <rPh sb="4" eb="7">
      <t>シンリョウジョ</t>
    </rPh>
    <phoneticPr fontId="21"/>
  </si>
  <si>
    <t>助産所（入所施設を有する）</t>
    <rPh sb="0" eb="3">
      <t>ジョサンジョ</t>
    </rPh>
    <rPh sb="4" eb="6">
      <t>ニュウショ</t>
    </rPh>
    <rPh sb="6" eb="8">
      <t>シセツ</t>
    </rPh>
    <rPh sb="9" eb="10">
      <t>ユウ</t>
    </rPh>
    <phoneticPr fontId="21"/>
  </si>
  <si>
    <t>施　　設　　名</t>
    <rPh sb="0" eb="1">
      <t>シ</t>
    </rPh>
    <rPh sb="3" eb="4">
      <t>セツ</t>
    </rPh>
    <rPh sb="6" eb="7">
      <t>メイ</t>
    </rPh>
    <phoneticPr fontId="21"/>
  </si>
  <si>
    <t>１．整備事業計画概要</t>
    <phoneticPr fontId="21"/>
  </si>
  <si>
    <t>スプリンクラー等施設整備事業期間</t>
    <rPh sb="7" eb="8">
      <t>トウ</t>
    </rPh>
    <rPh sb="8" eb="10">
      <t>シセツ</t>
    </rPh>
    <rPh sb="10" eb="12">
      <t>セイビ</t>
    </rPh>
    <rPh sb="12" eb="14">
      <t>ジギョウ</t>
    </rPh>
    <rPh sb="14" eb="16">
      <t>キカン</t>
    </rPh>
    <phoneticPr fontId="21"/>
  </si>
  <si>
    <t>着工</t>
    <phoneticPr fontId="21"/>
  </si>
  <si>
    <t>平成</t>
    <rPh sb="0" eb="2">
      <t>ヘイセイ</t>
    </rPh>
    <phoneticPr fontId="21"/>
  </si>
  <si>
    <t>年</t>
    <rPh sb="0" eb="1">
      <t>ネン</t>
    </rPh>
    <phoneticPr fontId="21"/>
  </si>
  <si>
    <t>月</t>
    <rPh sb="0" eb="1">
      <t>ガツ</t>
    </rPh>
    <phoneticPr fontId="21"/>
  </si>
  <si>
    <t>日</t>
    <rPh sb="0" eb="1">
      <t>ニチ</t>
    </rPh>
    <phoneticPr fontId="21"/>
  </si>
  <si>
    <t>竣工</t>
    <rPh sb="0" eb="2">
      <t>シュンコウ</t>
    </rPh>
    <phoneticPr fontId="21"/>
  </si>
  <si>
    <t>２．スプリンクラー施設の整備</t>
    <rPh sb="9" eb="11">
      <t>シセツ</t>
    </rPh>
    <rPh sb="12" eb="14">
      <t>セイビ</t>
    </rPh>
    <phoneticPr fontId="21"/>
  </si>
  <si>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1"/>
  </si>
  <si>
    <t>施設名
（棟名）</t>
    <rPh sb="0" eb="2">
      <t>シセツ</t>
    </rPh>
    <rPh sb="2" eb="3">
      <t>メイ</t>
    </rPh>
    <rPh sb="5" eb="6">
      <t>トウ</t>
    </rPh>
    <rPh sb="6" eb="7">
      <t>メイ</t>
    </rPh>
    <phoneticPr fontId="21"/>
  </si>
  <si>
    <t>整備する
スプリンクラー等の種別</t>
    <rPh sb="0" eb="2">
      <t>セイビ</t>
    </rPh>
    <rPh sb="12" eb="13">
      <t>トウ</t>
    </rPh>
    <rPh sb="14" eb="16">
      <t>シュベツ</t>
    </rPh>
    <phoneticPr fontId="21"/>
  </si>
  <si>
    <r>
      <t xml:space="preserve">スプリンクラー
整備面積
</t>
    </r>
    <r>
      <rPr>
        <sz val="14"/>
        <rFont val="ＭＳ Ｐゴシック"/>
        <family val="3"/>
        <charset val="128"/>
      </rPr>
      <t>※小数点第１位四捨五入</t>
    </r>
    <rPh sb="8" eb="10">
      <t>セイビ</t>
    </rPh>
    <rPh sb="10" eb="12">
      <t>メンセキ</t>
    </rPh>
    <phoneticPr fontId="21"/>
  </si>
  <si>
    <t>対象経費の
実支出（予定）額</t>
    <rPh sb="0" eb="2">
      <t>タイショウ</t>
    </rPh>
    <rPh sb="2" eb="4">
      <t>ケイヒ</t>
    </rPh>
    <rPh sb="6" eb="7">
      <t>ジツ</t>
    </rPh>
    <rPh sb="10" eb="12">
      <t>ヨテイ</t>
    </rPh>
    <rPh sb="13" eb="14">
      <t>ガク</t>
    </rPh>
    <phoneticPr fontId="2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</si>
  <si>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1"/>
  </si>
  <si>
    <t>延べ床面積
（施設（棟）全体）</t>
    <rPh sb="0" eb="1">
      <t>ノ</t>
    </rPh>
    <rPh sb="2" eb="5">
      <t>ユカメンセキ</t>
    </rPh>
    <rPh sb="7" eb="9">
      <t>シセツ</t>
    </rPh>
    <rPh sb="10" eb="11">
      <t>トウ</t>
    </rPh>
    <rPh sb="12" eb="14">
      <t>ゼンタイ</t>
    </rPh>
    <phoneticPr fontId="21"/>
  </si>
  <si>
    <t>一日平均入院患者数
（直近の報告）</t>
    <rPh sb="0" eb="2">
      <t>イチニチ</t>
    </rPh>
    <rPh sb="2" eb="4">
      <t>ヘイキン</t>
    </rPh>
    <rPh sb="4" eb="6">
      <t>ニュウイン</t>
    </rPh>
    <rPh sb="6" eb="9">
      <t>カンジャスウ</t>
    </rPh>
    <rPh sb="11" eb="13">
      <t>チョッキン</t>
    </rPh>
    <rPh sb="14" eb="16">
      <t>ホウコク</t>
    </rPh>
    <phoneticPr fontId="21"/>
  </si>
  <si>
    <t>夜間の職員
実配置人数</t>
    <rPh sb="0" eb="2">
      <t>ヤカン</t>
    </rPh>
    <rPh sb="3" eb="5">
      <t>ショクイン</t>
    </rPh>
    <rPh sb="6" eb="7">
      <t>ジツ</t>
    </rPh>
    <rPh sb="7" eb="9">
      <t>ハイチ</t>
    </rPh>
    <rPh sb="9" eb="11">
      <t>ニンズウ</t>
    </rPh>
    <phoneticPr fontId="21"/>
  </si>
  <si>
    <t>棟の建築構造</t>
    <rPh sb="0" eb="1">
      <t>ムネ</t>
    </rPh>
    <rPh sb="2" eb="4">
      <t>ケンチク</t>
    </rPh>
    <rPh sb="4" eb="6">
      <t>コウゾウ</t>
    </rPh>
    <phoneticPr fontId="21"/>
  </si>
  <si>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1"/>
  </si>
  <si>
    <t>避難誘導灯及び避難誘導標識の有無</t>
    <phoneticPr fontId="21"/>
  </si>
  <si>
    <t>自動火災報知設備の有無</t>
    <rPh sb="0" eb="2">
      <t>ジドウ</t>
    </rPh>
    <rPh sb="2" eb="4">
      <t>カサイ</t>
    </rPh>
    <rPh sb="4" eb="6">
      <t>ホウチ</t>
    </rPh>
    <rPh sb="6" eb="8">
      <t>セツビ</t>
    </rPh>
    <rPh sb="9" eb="11">
      <t>ウム</t>
    </rPh>
    <phoneticPr fontId="21"/>
  </si>
  <si>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</si>
  <si>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床</t>
    <rPh sb="0" eb="1">
      <t>ユカ</t>
    </rPh>
    <phoneticPr fontId="21"/>
  </si>
  <si>
    <t>床</t>
    <rPh sb="0" eb="1">
      <t>トコ</t>
    </rPh>
    <phoneticPr fontId="21"/>
  </si>
  <si>
    <t>人／日</t>
    <rPh sb="0" eb="1">
      <t>ニン</t>
    </rPh>
    <rPh sb="2" eb="3">
      <t>ニチ</t>
    </rPh>
    <phoneticPr fontId="21"/>
  </si>
  <si>
    <t>1：不燃
2：準不燃
3：難燃
4：その他</t>
    <rPh sb="2" eb="4">
      <t>フネン</t>
    </rPh>
    <rPh sb="7" eb="8">
      <t>ジュン</t>
    </rPh>
    <rPh sb="8" eb="10">
      <t>フネン</t>
    </rPh>
    <rPh sb="13" eb="15">
      <t>ナンネン</t>
    </rPh>
    <rPh sb="20" eb="21">
      <t>タ</t>
    </rPh>
    <phoneticPr fontId="21"/>
  </si>
  <si>
    <t>①</t>
    <phoneticPr fontId="21"/>
  </si>
  <si>
    <t>②</t>
    <phoneticPr fontId="21"/>
  </si>
  <si>
    <t>③</t>
    <phoneticPr fontId="21"/>
  </si>
  <si>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1"/>
  </si>
  <si>
    <t>スプリンクラー設置実支出(予定)額
（A）</t>
    <rPh sb="7" eb="9">
      <t>セッチ</t>
    </rPh>
    <rPh sb="9" eb="10">
      <t>ジツ</t>
    </rPh>
    <rPh sb="13" eb="15">
      <t>ヨテイ</t>
    </rPh>
    <phoneticPr fontId="21"/>
  </si>
  <si>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1"/>
  </si>
  <si>
    <t>基準単価
（C）</t>
    <rPh sb="0" eb="2">
      <t>キジュン</t>
    </rPh>
    <rPh sb="2" eb="4">
      <t>タンカ</t>
    </rPh>
    <phoneticPr fontId="21"/>
  </si>
  <si>
    <t>補助基準額
（D）＝（B）×（C）</t>
    <rPh sb="0" eb="2">
      <t>ホジョ</t>
    </rPh>
    <rPh sb="2" eb="5">
      <t>キジュンガク</t>
    </rPh>
    <phoneticPr fontId="2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</si>
  <si>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1"/>
  </si>
  <si>
    <t>①</t>
    <phoneticPr fontId="21"/>
  </si>
  <si>
    <t>㎡　　　　</t>
  </si>
  <si>
    <t>１７，５００円/㎡</t>
    <rPh sb="6" eb="7">
      <t>エン</t>
    </rPh>
    <phoneticPr fontId="21"/>
  </si>
  <si>
    <t>②</t>
    <phoneticPr fontId="21"/>
  </si>
  <si>
    <t>③</t>
    <phoneticPr fontId="21"/>
  </si>
  <si>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1"/>
  </si>
  <si>
    <t>避難誘導灯及び避難誘導標識の有無</t>
    <phoneticPr fontId="21"/>
  </si>
  <si>
    <t>自動火災報知
設備の有無</t>
    <rPh sb="0" eb="2">
      <t>ジドウ</t>
    </rPh>
    <rPh sb="2" eb="4">
      <t>カサイ</t>
    </rPh>
    <rPh sb="4" eb="6">
      <t>ホウチ</t>
    </rPh>
    <rPh sb="7" eb="9">
      <t>セツビ</t>
    </rPh>
    <rPh sb="10" eb="12">
      <t>ウム</t>
    </rPh>
    <phoneticPr fontId="21"/>
  </si>
  <si>
    <t>自動火災報知設備</t>
    <phoneticPr fontId="21"/>
  </si>
  <si>
    <t>火災通報装置</t>
    <phoneticPr fontId="21"/>
  </si>
  <si>
    <t>　＜補助申請額＞</t>
    <rPh sb="2" eb="4">
      <t>ホジョ</t>
    </rPh>
    <rPh sb="4" eb="7">
      <t>シンセイガク</t>
    </rPh>
    <phoneticPr fontId="21"/>
  </si>
  <si>
    <t>対象経費の実支出（予定）額
（A）</t>
    <rPh sb="0" eb="2">
      <t>タイショウ</t>
    </rPh>
    <rPh sb="2" eb="4">
      <t>ケイヒ</t>
    </rPh>
    <rPh sb="5" eb="6">
      <t>ジツ</t>
    </rPh>
    <rPh sb="9" eb="11">
      <t>ヨテイ</t>
    </rPh>
    <rPh sb="12" eb="13">
      <t>ガク</t>
    </rPh>
    <phoneticPr fontId="21"/>
  </si>
  <si>
    <t>非常通報機能の有無</t>
    <rPh sb="0" eb="2">
      <t>ヒジョウ</t>
    </rPh>
    <rPh sb="2" eb="4">
      <t>ツウホウ</t>
    </rPh>
    <rPh sb="4" eb="6">
      <t>キノウ</t>
    </rPh>
    <rPh sb="7" eb="9">
      <t>ウム</t>
    </rPh>
    <phoneticPr fontId="21"/>
  </si>
  <si>
    <t>基準額
（B）</t>
    <phoneticPr fontId="21"/>
  </si>
  <si>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1"/>
  </si>
  <si>
    <t>自動火災報知設備</t>
    <rPh sb="0" eb="2">
      <t>ジドウ</t>
    </rPh>
    <rPh sb="2" eb="4">
      <t>カサイ</t>
    </rPh>
    <rPh sb="4" eb="6">
      <t>ホウチ</t>
    </rPh>
    <rPh sb="6" eb="8">
      <t>セツビ</t>
    </rPh>
    <phoneticPr fontId="21"/>
  </si>
  <si>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1"/>
  </si>
  <si>
    <t>　　　　　　　　　　　　　　　　　　　　　　　　　　　　　　　　　　　　　　　　　　　　　　　　</t>
    <phoneticPr fontId="21"/>
  </si>
  <si>
    <r>
      <t>円</t>
    </r>
    <r>
      <rPr>
        <sz val="24"/>
        <color indexed="10"/>
        <rFont val="ＭＳ Ｐゴシック"/>
        <family val="3"/>
        <charset val="128"/>
      </rPr>
      <t>※</t>
    </r>
    <rPh sb="0" eb="1">
      <t>エン</t>
    </rPh>
    <phoneticPr fontId="21"/>
  </si>
  <si>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1"/>
  </si>
  <si>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</si>
  <si>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</si>
  <si>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</si>
  <si>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</si>
  <si>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</si>
  <si>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</si>
  <si>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</si>
  <si>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</si>
  <si>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</si>
  <si>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</si>
  <si>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</si>
  <si>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</si>
  <si>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</si>
  <si>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</si>
  <si>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</si>
  <si>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</si>
  <si>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</si>
  <si>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</si>
  <si>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</si>
  <si>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</si>
  <si>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</si>
  <si>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</si>
  <si>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</si>
  <si>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</si>
  <si>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</si>
  <si>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</si>
  <si>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</si>
  <si>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</si>
  <si>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</si>
  <si>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</si>
  <si>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</si>
  <si>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</si>
  <si>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</si>
  <si>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</si>
  <si>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</si>
  <si>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</si>
  <si>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</si>
  <si>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</si>
  <si>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</si>
  <si>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</si>
  <si>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</si>
  <si>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</si>
  <si>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</si>
  <si>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</si>
  <si>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</si>
  <si>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</si>
  <si>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</si>
  <si>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</si>
  <si>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</si>
  <si>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</si>
  <si>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</si>
  <si>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</si>
  <si>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</si>
  <si>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</si>
  <si>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</si>
  <si>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</si>
  <si>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</si>
  <si>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</si>
  <si>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</si>
  <si>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</si>
  <si>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</si>
  <si>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</si>
  <si>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</si>
  <si>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</si>
  <si>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</si>
  <si>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</si>
  <si>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</si>
  <si>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</si>
  <si>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</si>
  <si>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</si>
  <si>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</si>
  <si>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</si>
  <si>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</si>
  <si>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</si>
  <si>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</si>
  <si>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</si>
  <si>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</si>
  <si>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</si>
  <si>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</si>
  <si>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</si>
  <si>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</si>
  <si>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</si>
  <si>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</si>
  <si>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</si>
  <si>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</si>
  <si>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</si>
  <si>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</si>
  <si>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</si>
  <si>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</si>
  <si>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</si>
  <si>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</si>
  <si>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</si>
  <si>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</si>
  <si>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</si>
  <si>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</si>
  <si>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</si>
  <si>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</si>
  <si>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</si>
  <si>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</si>
  <si>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</si>
  <si>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</si>
  <si>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</si>
  <si>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</si>
  <si>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</si>
  <si>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</si>
  <si>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</si>
  <si>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</si>
  <si>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</si>
  <si>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</si>
  <si>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</si>
  <si>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</si>
  <si>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</si>
  <si>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</si>
  <si>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</si>
  <si>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</si>
  <si>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</si>
  <si>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</si>
  <si>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</si>
  <si>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</si>
  <si>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</si>
  <si>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</si>
  <si>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</si>
  <si>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</si>
  <si>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</si>
  <si>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</si>
  <si>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</si>
  <si>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</si>
  <si>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</si>
  <si>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</si>
  <si>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</si>
  <si>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</si>
  <si>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</si>
  <si>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</si>
  <si>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</si>
  <si>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</si>
  <si>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</si>
  <si>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</si>
  <si>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</si>
  <si>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</si>
  <si>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</si>
  <si>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</si>
  <si>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</si>
  <si>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</si>
  <si>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</si>
  <si>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</si>
  <si>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</si>
  <si>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</si>
  <si>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</si>
  <si>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</si>
  <si>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</si>
  <si>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</si>
  <si>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</si>
  <si>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</si>
  <si>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</si>
  <si>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</si>
  <si>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</si>
  <si>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</si>
  <si>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</si>
  <si>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</si>
  <si>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</si>
  <si>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</si>
  <si>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</si>
  <si>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</si>
  <si>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</si>
  <si>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</si>
  <si>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</si>
  <si>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</si>
  <si>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</si>
  <si>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</si>
  <si>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</si>
  <si>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</si>
  <si>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</si>
  <si>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</si>
  <si>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</si>
  <si>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</si>
  <si>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</si>
  <si>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</si>
  <si>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</si>
  <si>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</si>
  <si>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</si>
  <si>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</si>
  <si>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</si>
  <si>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</si>
  <si>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</si>
  <si>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</si>
  <si>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</si>
  <si>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</si>
  <si>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</si>
  <si>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</si>
  <si>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</si>
  <si>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</si>
  <si>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</si>
  <si>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</si>
  <si>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</si>
  <si>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</si>
  <si>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</si>
  <si>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</si>
  <si>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</si>
  <si>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</si>
  <si>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</si>
  <si>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</si>
  <si>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</si>
  <si>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</si>
  <si>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</si>
  <si>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</si>
  <si>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</si>
  <si>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</si>
  <si>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</si>
  <si>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</si>
  <si>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</si>
  <si>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</si>
  <si>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</si>
  <si>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</si>
  <si>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</si>
  <si>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</si>
  <si>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</si>
  <si>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</si>
  <si>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</si>
  <si>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</si>
  <si>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</si>
  <si>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</si>
  <si>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</si>
  <si>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</si>
  <si>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</si>
  <si>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</si>
  <si>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</si>
  <si>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</si>
  <si>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</si>
  <si>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</si>
  <si>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</si>
  <si>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</si>
  <si>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</si>
  <si>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</si>
  <si>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</si>
  <si>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</si>
  <si>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</si>
  <si>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</si>
  <si>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</si>
  <si>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</si>
  <si>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</si>
  <si>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</si>
  <si>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</si>
  <si>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</si>
  <si>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</si>
  <si>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</si>
  <si>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</si>
  <si>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</si>
  <si>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</si>
  <si>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</si>
  <si>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</si>
  <si>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</si>
  <si>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</si>
  <si>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</si>
  <si>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</si>
  <si>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</si>
  <si>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</si>
  <si>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</si>
  <si>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</si>
  <si>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</si>
  <si>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</si>
  <si>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</si>
  <si>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</si>
  <si>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</si>
  <si>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</si>
  <si>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</si>
  <si>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</si>
  <si>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</si>
  <si>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</si>
  <si>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</si>
  <si>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</si>
  <si>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</si>
  <si>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</si>
  <si>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</si>
  <si>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</si>
  <si>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</si>
  <si>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</si>
  <si>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</si>
  <si>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</si>
  <si>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</si>
  <si>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</si>
  <si>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</si>
  <si>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</si>
  <si>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</si>
  <si>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</si>
  <si>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</si>
  <si>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</si>
  <si>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</si>
  <si>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</si>
  <si>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</si>
  <si>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</si>
  <si>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</si>
  <si>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</si>
  <si>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</si>
  <si>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</si>
  <si>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</si>
  <si>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</si>
  <si>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</si>
  <si>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</si>
  <si>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</si>
  <si>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</si>
  <si>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</si>
  <si>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</si>
  <si>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</si>
  <si>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</si>
  <si>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</si>
  <si>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</si>
  <si>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</si>
  <si>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</si>
  <si>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</si>
  <si>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</si>
  <si>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</si>
  <si>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</si>
  <si>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</si>
  <si>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</si>
  <si>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</si>
  <si>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</si>
  <si>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</si>
  <si>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</si>
  <si>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</si>
  <si>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</si>
  <si>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</si>
  <si>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</si>
  <si>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</si>
  <si>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</si>
  <si>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</si>
  <si>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</si>
  <si>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</si>
  <si>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</si>
  <si>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</si>
  <si>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</si>
  <si>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</si>
  <si>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</si>
  <si>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</si>
  <si>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</si>
  <si>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</si>
  <si>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</si>
  <si>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</si>
  <si>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</si>
  <si>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</si>
  <si>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</si>
  <si>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</si>
  <si>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</si>
  <si>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</si>
  <si>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</si>
  <si>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</si>
  <si>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</si>
  <si>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</si>
  <si>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</si>
  <si>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</si>
  <si>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</si>
  <si>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</si>
  <si>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</si>
  <si>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都道府県補助金</t>
    <rPh sb="0" eb="4">
      <t>トドウフケン</t>
    </rPh>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</si>
  <si>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</si>
  <si>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</si>
  <si>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</si>
  <si>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</si>
  <si>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</si>
  <si>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</si>
  <si>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</si>
  <si>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</si>
  <si>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</si>
  <si>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</si>
  <si>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</si>
  <si>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</si>
  <si>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</si>
  <si>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</si>
  <si>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</si>
  <si>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</si>
  <si>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</si>
  <si>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</si>
  <si>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</si>
  <si>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</si>
  <si>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</si>
  <si>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</si>
  <si>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</si>
  <si>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</si>
  <si>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</si>
  <si>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</si>
  <si>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</si>
  <si>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</si>
  <si>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</si>
  <si>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</si>
  <si>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</si>
  <si>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</si>
  <si>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</si>
  <si>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</si>
  <si>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</si>
  <si>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</si>
  <si>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</si>
  <si>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</si>
  <si>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</si>
  <si>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</si>
  <si>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</si>
  <si>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</si>
  <si>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</si>
  <si>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</si>
  <si>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</si>
  <si>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</si>
  <si>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</si>
  <si>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</si>
  <si>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</si>
  <si>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</si>
  <si>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</si>
  <si>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</si>
  <si>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</si>
  <si>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</si>
  <si>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</si>
  <si>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</si>
  <si>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</si>
  <si>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</si>
  <si>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</si>
  <si>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</si>
  <si>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</si>
  <si>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</si>
  <si>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</si>
  <si>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</si>
  <si>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</si>
  <si>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</si>
  <si>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</si>
  <si>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</si>
  <si>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</si>
  <si>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</si>
  <si>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</si>
  <si>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</si>
  <si>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</si>
  <si>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</si>
  <si>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</si>
  <si>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</si>
  <si>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</si>
  <si>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</si>
  <si>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</si>
  <si>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</si>
  <si>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</si>
  <si>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</si>
  <si>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○県</t>
    <rPh sb="1" eb="2">
      <t>ケン</t>
    </rPh>
    <phoneticPr fontId="5"/>
  </si>
  <si>
    <t>××診療所</t>
    <rPh sb="2" eb="5">
      <t>シンリョウジョ</t>
    </rPh>
    <phoneticPr fontId="5"/>
  </si>
  <si>
    <t>××町</t>
    <rPh sb="2" eb="3">
      <t>マチ</t>
    </rPh>
    <phoneticPr fontId="5"/>
  </si>
  <si>
    <t>－</t>
  </si>
  <si>
    <t>△△病院</t>
    <rPh sb="2" eb="4">
      <t>ビョウイン</t>
    </rPh>
    <phoneticPr fontId="5"/>
  </si>
  <si>
    <t>□□病院</t>
    <rPh sb="2" eb="4">
      <t>ビョウイン</t>
    </rPh>
    <phoneticPr fontId="5"/>
  </si>
  <si>
    <t>社会医療法人□□</t>
    <rPh sb="0" eb="2">
      <t>シャカイ</t>
    </rPh>
    <rPh sb="2" eb="4">
      <t>イリョウ</t>
    </rPh>
    <rPh sb="4" eb="6">
      <t>ホウジン</t>
    </rPh>
    <phoneticPr fontId="5"/>
  </si>
  <si>
    <t>○○助産院</t>
    <rPh sb="2" eb="5">
      <t>ジョサンイン</t>
    </rPh>
    <phoneticPr fontId="5"/>
  </si>
  <si>
    <t>××大学病院</t>
    <rPh sb="2" eb="4">
      <t>ダイガク</t>
    </rPh>
    <rPh sb="4" eb="6">
      <t>ビョウイン</t>
    </rPh>
    <phoneticPr fontId="5"/>
  </si>
  <si>
    <t>学校法人××</t>
    <rPh sb="0" eb="2">
      <t>ガッコウ</t>
    </rPh>
    <rPh sb="2" eb="4">
      <t>ホウジン</t>
    </rPh>
    <phoneticPr fontId="5"/>
  </si>
  <si>
    <t>社会医療法人△△</t>
    <rPh sb="0" eb="2">
      <t>シャカイ</t>
    </rPh>
    <rPh sb="2" eb="4">
      <t>イリョウ</t>
    </rPh>
    <rPh sb="4" eb="6">
      <t>ホウジン</t>
    </rPh>
    <phoneticPr fontId="5"/>
  </si>
  <si>
    <t>××市</t>
    <rPh sb="2" eb="3">
      <t>シ</t>
    </rPh>
    <phoneticPr fontId="5"/>
  </si>
  <si>
    <t>△△市</t>
    <rPh sb="2" eb="3">
      <t>シ</t>
    </rPh>
    <phoneticPr fontId="5"/>
  </si>
  <si>
    <t>××郡×町</t>
    <rPh sb="2" eb="3">
      <t>グン</t>
    </rPh>
    <rPh sb="4" eb="5">
      <t>マチ</t>
    </rPh>
    <phoneticPr fontId="5"/>
  </si>
  <si>
    <t>1室</t>
    <rPh sb="1" eb="2">
      <t>シツ</t>
    </rPh>
    <phoneticPr fontId="5"/>
  </si>
  <si>
    <t>○○診療所</t>
    <rPh sb="2" eb="5">
      <t>シンリョウジョ</t>
    </rPh>
    <phoneticPr fontId="5"/>
  </si>
  <si>
    <t>○○市</t>
    <rPh sb="2" eb="3">
      <t>シ</t>
    </rPh>
    <phoneticPr fontId="5"/>
  </si>
  <si>
    <t>(1) へき地診療所施設整備事業</t>
  </si>
  <si>
    <t>××診療所</t>
    <rPh sb="2" eb="5">
      <t>シンリョウジョ</t>
    </rPh>
    <phoneticPr fontId="5"/>
  </si>
  <si>
    <t>××町</t>
    <rPh sb="2" eb="3">
      <t>マチ</t>
    </rPh>
    <phoneticPr fontId="5"/>
  </si>
  <si>
    <t>無床</t>
  </si>
  <si>
    <t>無</t>
  </si>
  <si>
    <t>　（新築）</t>
  </si>
  <si>
    <t>無医地区に準じる地区</t>
  </si>
  <si>
    <t>××病院</t>
    <rPh sb="2" eb="4">
      <t>ビョウイン</t>
    </rPh>
    <phoneticPr fontId="5"/>
  </si>
  <si>
    <t>××郡××町１０－９－８</t>
    <rPh sb="2" eb="3">
      <t>グン</t>
    </rPh>
    <rPh sb="5" eb="6">
      <t>マチ</t>
    </rPh>
    <phoneticPr fontId="5"/>
  </si>
  <si>
    <t>内科、外科、皮膚科、耳鼻科、その他</t>
    <rPh sb="0" eb="2">
      <t>ナイカ</t>
    </rPh>
    <rPh sb="3" eb="5">
      <t>ゲカ</t>
    </rPh>
    <rPh sb="6" eb="9">
      <t>ヒフカ</t>
    </rPh>
    <rPh sb="10" eb="13">
      <t>ジビカ</t>
    </rPh>
    <rPh sb="16" eb="17">
      <t>タ</t>
    </rPh>
    <phoneticPr fontId="5"/>
  </si>
  <si>
    <t>30分</t>
    <rPh sb="2" eb="3">
      <t>フン</t>
    </rPh>
    <phoneticPr fontId="5"/>
  </si>
  <si>
    <t>社会医療法人□□</t>
    <rPh sb="0" eb="2">
      <t>シャカイ</t>
    </rPh>
    <rPh sb="2" eb="4">
      <t>イリョウ</t>
    </rPh>
    <rPh sb="4" eb="6">
      <t>ホウジン</t>
    </rPh>
    <phoneticPr fontId="5"/>
  </si>
  <si>
    <t>□□郡□町</t>
    <rPh sb="2" eb="3">
      <t>グン</t>
    </rPh>
    <rPh sb="4" eb="5">
      <t>マチ</t>
    </rPh>
    <phoneticPr fontId="5"/>
  </si>
  <si>
    <t>□□郡□町７－８－９</t>
    <rPh sb="2" eb="3">
      <t>グン</t>
    </rPh>
    <rPh sb="4" eb="5">
      <t>マチ</t>
    </rPh>
    <phoneticPr fontId="5"/>
  </si>
  <si>
    <t>○○郡○村</t>
    <rPh sb="2" eb="3">
      <t>グン</t>
    </rPh>
    <rPh sb="4" eb="5">
      <t>ムラ</t>
    </rPh>
    <phoneticPr fontId="5"/>
  </si>
  <si>
    <r>
      <t>医師住宅
（今回整備</t>
    </r>
    <r>
      <rPr>
        <sz val="10"/>
        <color rgb="FFFF0000"/>
        <rFont val="ＭＳ Ｐゴシック"/>
        <family val="3"/>
        <charset val="128"/>
      </rPr>
      <t>2</t>
    </r>
    <r>
      <rPr>
        <sz val="10"/>
        <rFont val="ＭＳ Ｐゴシック"/>
        <family val="3"/>
        <charset val="128"/>
      </rPr>
      <t>戸）</t>
    </r>
    <rPh sb="0" eb="2">
      <t>イシ</t>
    </rPh>
    <rPh sb="2" eb="4">
      <t>ジュウタク</t>
    </rPh>
    <rPh sb="6" eb="8">
      <t>コンカイ</t>
    </rPh>
    <rPh sb="8" eb="10">
      <t>セイビ</t>
    </rPh>
    <rPh sb="11" eb="12">
      <t>コ</t>
    </rPh>
    <phoneticPr fontId="5"/>
  </si>
  <si>
    <t>□□病院</t>
    <rPh sb="2" eb="4">
      <t>ビョウイン</t>
    </rPh>
    <phoneticPr fontId="5"/>
  </si>
  <si>
    <t>医療法人△△</t>
    <rPh sb="0" eb="2">
      <t>イリョウ</t>
    </rPh>
    <rPh sb="2" eb="4">
      <t>ホウジン</t>
    </rPh>
    <phoneticPr fontId="5"/>
  </si>
  <si>
    <t>△△郡△町</t>
    <rPh sb="2" eb="3">
      <t>グン</t>
    </rPh>
    <rPh sb="4" eb="5">
      <t>マチ</t>
    </rPh>
    <phoneticPr fontId="5"/>
  </si>
  <si>
    <t>□□郡□村</t>
    <rPh sb="2" eb="3">
      <t>グン</t>
    </rPh>
    <rPh sb="4" eb="5">
      <t>ムラ</t>
    </rPh>
    <phoneticPr fontId="5"/>
  </si>
  <si>
    <t>有床</t>
  </si>
  <si>
    <t>設計監理料</t>
    <rPh sb="0" eb="2">
      <t>セッケイ</t>
    </rPh>
    <rPh sb="2" eb="5">
      <t>カンリリョウ</t>
    </rPh>
    <phoneticPr fontId="5"/>
  </si>
  <si>
    <t>委託料</t>
    <rPh sb="0" eb="3">
      <t>イタクリョウ</t>
    </rPh>
    <phoneticPr fontId="5"/>
  </si>
  <si>
    <t>眼科</t>
  </si>
  <si>
    <t>△△眼科</t>
    <rPh sb="2" eb="4">
      <t>ガンカ</t>
    </rPh>
    <phoneticPr fontId="5"/>
  </si>
  <si>
    <t>医療法人△△</t>
    <rPh sb="0" eb="2">
      <t>イリョウ</t>
    </rPh>
    <rPh sb="2" eb="4">
      <t>ホウジン</t>
    </rPh>
    <phoneticPr fontId="5"/>
  </si>
  <si>
    <t>△△眼科</t>
    <rPh sb="2" eb="4">
      <t>ガンカ</t>
    </rPh>
    <phoneticPr fontId="5"/>
  </si>
  <si>
    <t>△△郡△町９－８－７</t>
    <rPh sb="2" eb="3">
      <t>グン</t>
    </rPh>
    <rPh sb="4" eb="5">
      <t>マチ</t>
    </rPh>
    <phoneticPr fontId="5"/>
  </si>
  <si>
    <t>（平成18年度から20年度までの平均）</t>
  </si>
  <si>
    <t>□□保健所</t>
    <rPh sb="2" eb="5">
      <t>ホケンジョ</t>
    </rPh>
    <phoneticPr fontId="5"/>
  </si>
  <si>
    <t>□□保健所</t>
    <rPh sb="2" eb="5">
      <t>ホケンジョ</t>
    </rPh>
    <phoneticPr fontId="5"/>
  </si>
  <si>
    <t>□□保健指導所</t>
    <rPh sb="2" eb="4">
      <t>ホケン</t>
    </rPh>
    <rPh sb="4" eb="6">
      <t>シドウ</t>
    </rPh>
    <rPh sb="6" eb="7">
      <t>ジョ</t>
    </rPh>
    <phoneticPr fontId="5"/>
  </si>
  <si>
    <t>□□保健指導所</t>
    <rPh sb="2" eb="4">
      <t>ホケン</t>
    </rPh>
    <rPh sb="4" eb="6">
      <t>シドウ</t>
    </rPh>
    <rPh sb="6" eb="7">
      <t>ジョ</t>
    </rPh>
    <phoneticPr fontId="5"/>
  </si>
  <si>
    <t>-</t>
    <phoneticPr fontId="5"/>
  </si>
  <si>
    <t>□□医院</t>
    <rPh sb="2" eb="4">
      <t>イイン</t>
    </rPh>
    <phoneticPr fontId="5"/>
  </si>
  <si>
    <t>□□市</t>
    <rPh sb="2" eb="3">
      <t>シ</t>
    </rPh>
    <phoneticPr fontId="5"/>
  </si>
  <si>
    <t>内科、外科、呼吸器科、その他</t>
    <rPh sb="0" eb="2">
      <t>ナイカ</t>
    </rPh>
    <rPh sb="3" eb="5">
      <t>ゲカ</t>
    </rPh>
    <rPh sb="6" eb="10">
      <t>コキュウキカ</t>
    </rPh>
    <rPh sb="13" eb="14">
      <t>タ</t>
    </rPh>
    <phoneticPr fontId="5"/>
  </si>
  <si>
    <t>30分</t>
    <rPh sb="2" eb="3">
      <t>フン</t>
    </rPh>
    <phoneticPr fontId="5"/>
  </si>
  <si>
    <t>学校法人○○</t>
    <rPh sb="0" eb="2">
      <t>ガッコウ</t>
    </rPh>
    <rPh sb="2" eb="4">
      <t>ホウジン</t>
    </rPh>
    <phoneticPr fontId="5"/>
  </si>
  <si>
    <t>新築</t>
  </si>
  <si>
    <t>15㎞</t>
    <phoneticPr fontId="5"/>
  </si>
  <si>
    <t>日中においては、常勤で駐在する保健師を確保できる見込である。</t>
    <rPh sb="0" eb="2">
      <t>ニッチュウ</t>
    </rPh>
    <rPh sb="8" eb="10">
      <t>ジョウキン</t>
    </rPh>
    <rPh sb="11" eb="13">
      <t>チュウザイ</t>
    </rPh>
    <rPh sb="15" eb="18">
      <t>ホケンシ</t>
    </rPh>
    <rPh sb="19" eb="21">
      <t>カクホ</t>
    </rPh>
    <rPh sb="24" eb="26">
      <t>ミコミ</t>
    </rPh>
    <phoneticPr fontId="5"/>
  </si>
  <si>
    <t>最寄りの医療機関と月に１回程度で話し合いの場を設け、緊密に連携をとる。</t>
    <rPh sb="0" eb="2">
      <t>モヨ</t>
    </rPh>
    <rPh sb="4" eb="6">
      <t>イリョウ</t>
    </rPh>
    <rPh sb="6" eb="8">
      <t>キカン</t>
    </rPh>
    <rPh sb="9" eb="10">
      <t>ツキ</t>
    </rPh>
    <rPh sb="12" eb="13">
      <t>カイ</t>
    </rPh>
    <rPh sb="13" eb="15">
      <t>テイド</t>
    </rPh>
    <rPh sb="16" eb="17">
      <t>ハナ</t>
    </rPh>
    <rPh sb="18" eb="19">
      <t>ア</t>
    </rPh>
    <rPh sb="21" eb="22">
      <t>バ</t>
    </rPh>
    <rPh sb="23" eb="24">
      <t>モウ</t>
    </rPh>
    <rPh sb="26" eb="28">
      <t>キンミツ</t>
    </rPh>
    <rPh sb="29" eb="31">
      <t>レンケイ</t>
    </rPh>
    <phoneticPr fontId="5"/>
  </si>
  <si>
    <t>○○大学附属病院</t>
    <rPh sb="2" eb="4">
      <t>ダイガク</t>
    </rPh>
    <rPh sb="4" eb="6">
      <t>フゾク</t>
    </rPh>
    <rPh sb="6" eb="8">
      <t>ビョウイン</t>
    </rPh>
    <phoneticPr fontId="5"/>
  </si>
  <si>
    <t>○○大学附属病院臨床研修病院研修プログラム</t>
    <rPh sb="2" eb="4">
      <t>ダイガク</t>
    </rPh>
    <rPh sb="4" eb="6">
      <t>フゾク</t>
    </rPh>
    <rPh sb="6" eb="8">
      <t>ビョウイン</t>
    </rPh>
    <rPh sb="8" eb="10">
      <t>リンショウ</t>
    </rPh>
    <rPh sb="10" eb="12">
      <t>ケンシュウ</t>
    </rPh>
    <rPh sb="12" eb="14">
      <t>ビョウイン</t>
    </rPh>
    <rPh sb="14" eb="16">
      <t>ケンシュウ</t>
    </rPh>
    <phoneticPr fontId="5"/>
  </si>
  <si>
    <t>－</t>
    <phoneticPr fontId="5"/>
  </si>
  <si>
    <t>-</t>
    <phoneticPr fontId="5"/>
  </si>
  <si>
    <t>社会医療法人△△</t>
    <rPh sb="0" eb="2">
      <t>シャカイ</t>
    </rPh>
    <rPh sb="2" eb="4">
      <t>イリョウ</t>
    </rPh>
    <rPh sb="4" eb="6">
      <t>ホウジン</t>
    </rPh>
    <phoneticPr fontId="5"/>
  </si>
  <si>
    <t>△市△区△△５－６－７</t>
    <rPh sb="1" eb="2">
      <t>シ</t>
    </rPh>
    <rPh sb="3" eb="4">
      <t>ク</t>
    </rPh>
    <phoneticPr fontId="5"/>
  </si>
  <si>
    <t>△△病院</t>
    <rPh sb="2" eb="4">
      <t>ビョウイン</t>
    </rPh>
    <phoneticPr fontId="5"/>
  </si>
  <si>
    <t>○</t>
  </si>
  <si>
    <t>平成16</t>
    <rPh sb="0" eb="2">
      <t>ヘイセイ</t>
    </rPh>
    <phoneticPr fontId="5"/>
  </si>
  <si>
    <t>平成16年4月</t>
    <rPh sb="0" eb="2">
      <t>ヘイセイ</t>
    </rPh>
    <rPh sb="4" eb="5">
      <t>ネン</t>
    </rPh>
    <rPh sb="6" eb="7">
      <t>ガツ</t>
    </rPh>
    <phoneticPr fontId="5"/>
  </si>
  <si>
    <t>社会医療法人××</t>
    <rPh sb="0" eb="2">
      <t>シャカイ</t>
    </rPh>
    <rPh sb="2" eb="4">
      <t>イリョウ</t>
    </rPh>
    <rPh sb="4" eb="6">
      <t>ホウジン</t>
    </rPh>
    <phoneticPr fontId="5"/>
  </si>
  <si>
    <t>××病院</t>
    <rPh sb="2" eb="4">
      <t>ビョウイン</t>
    </rPh>
    <phoneticPr fontId="5"/>
  </si>
  <si>
    <t>××市××６－５－４</t>
    <rPh sb="2" eb="3">
      <t>シ</t>
    </rPh>
    <phoneticPr fontId="5"/>
  </si>
  <si>
    <t>病院と同一敷地内</t>
  </si>
  <si>
    <r>
      <t xml:space="preserve">個室
（今回整備
</t>
    </r>
    <r>
      <rPr>
        <sz val="10"/>
        <color rgb="FFFF0000"/>
        <rFont val="ＭＳ Ｐゴシック"/>
        <family val="3"/>
        <charset val="128"/>
      </rPr>
      <t>5</t>
    </r>
    <r>
      <rPr>
        <sz val="10"/>
        <rFont val="ＭＳ Ｐゴシック"/>
        <family val="3"/>
        <charset val="128"/>
      </rPr>
      <t>部屋）</t>
    </r>
    <rPh sb="0" eb="2">
      <t>コシツ</t>
    </rPh>
    <rPh sb="10" eb="12">
      <t>ヘヤ</t>
    </rPh>
    <phoneticPr fontId="5"/>
  </si>
  <si>
    <r>
      <t>整備後（㎡）
（</t>
    </r>
    <r>
      <rPr>
        <sz val="10"/>
        <color rgb="FFFF0000"/>
        <rFont val="ＭＳ Ｐゴシック"/>
        <family val="3"/>
        <charset val="128"/>
      </rPr>
      <t>5</t>
    </r>
    <r>
      <rPr>
        <sz val="10"/>
        <rFont val="ＭＳ Ｐゴシック"/>
        <family val="3"/>
        <charset val="128"/>
      </rPr>
      <t>室）</t>
    </r>
    <rPh sb="0" eb="2">
      <t>セイビ</t>
    </rPh>
    <rPh sb="2" eb="3">
      <t>ゴ</t>
    </rPh>
    <rPh sb="9" eb="10">
      <t>シツ</t>
    </rPh>
    <phoneticPr fontId="5"/>
  </si>
  <si>
    <r>
      <t>現在（㎡）
（</t>
    </r>
    <r>
      <rPr>
        <sz val="10"/>
        <color rgb="FFFF0000"/>
        <rFont val="ＭＳ Ｐゴシック"/>
        <family val="3"/>
        <charset val="128"/>
      </rPr>
      <t>2</t>
    </r>
    <r>
      <rPr>
        <sz val="10"/>
        <rFont val="ＭＳ Ｐゴシック"/>
        <family val="3"/>
        <charset val="128"/>
      </rPr>
      <t>室）</t>
    </r>
    <rPh sb="0" eb="2">
      <t>ゲンザイ</t>
    </rPh>
    <rPh sb="8" eb="9">
      <t>シツ</t>
    </rPh>
    <phoneticPr fontId="5"/>
  </si>
  <si>
    <t>増築</t>
  </si>
  <si>
    <t>××病院臨床研修病院研修プログラム</t>
    <rPh sb="2" eb="4">
      <t>ビョウイン</t>
    </rPh>
    <phoneticPr fontId="5"/>
  </si>
  <si>
    <t>医師としての人格を涵養し、将来専門とする分野にかかわらず、医学及び医療の果たすべき社会的役割を認識し、一般的な診療において頻繁に関わる傷病に適切に対応できるよう、プライマリ・ケアの基本的な診療能力（態度・技能・知識）を修得する臨床研修を進めるため、現在は小規模にとどまっていた環境を拡大し、施設の充実を図る。</t>
    <rPh sb="118" eb="119">
      <t>スス</t>
    </rPh>
    <rPh sb="145" eb="147">
      <t>シセツ</t>
    </rPh>
    <rPh sb="148" eb="150">
      <t>ジュウジツ</t>
    </rPh>
    <rPh sb="151" eb="152">
      <t>ハカ</t>
    </rPh>
    <phoneticPr fontId="5"/>
  </si>
  <si>
    <t>○郡○○町３－２－１</t>
    <rPh sb="1" eb="2">
      <t>グン</t>
    </rPh>
    <rPh sb="4" eb="5">
      <t>マチ</t>
    </rPh>
    <phoneticPr fontId="5"/>
  </si>
  <si>
    <t>○○病院</t>
    <rPh sb="2" eb="4">
      <t>ビョウイン</t>
    </rPh>
    <phoneticPr fontId="5"/>
  </si>
  <si>
    <t>医療法人○○</t>
    <rPh sb="0" eb="2">
      <t>イリョウ</t>
    </rPh>
    <rPh sb="2" eb="4">
      <t>ホウジン</t>
    </rPh>
    <phoneticPr fontId="5"/>
  </si>
  <si>
    <t>○郡○○町３－２－２</t>
    <rPh sb="1" eb="2">
      <t>グン</t>
    </rPh>
    <rPh sb="4" eb="5">
      <t>マチ</t>
    </rPh>
    <phoneticPr fontId="5"/>
  </si>
  <si>
    <t>○○○</t>
    <phoneticPr fontId="5"/>
  </si>
  <si>
    <t>病院隣接地</t>
  </si>
  <si>
    <r>
      <t xml:space="preserve">個室
（今回整備
</t>
    </r>
    <r>
      <rPr>
        <sz val="10"/>
        <color rgb="FFFF0000"/>
        <rFont val="ＭＳ Ｐゴシック"/>
        <family val="3"/>
        <charset val="128"/>
      </rPr>
      <t>6</t>
    </r>
    <r>
      <rPr>
        <sz val="10"/>
        <rFont val="ＭＳ Ｐゴシック"/>
        <family val="3"/>
        <charset val="128"/>
      </rPr>
      <t>部屋）</t>
    </r>
    <rPh sb="0" eb="2">
      <t>コシツ</t>
    </rPh>
    <rPh sb="10" eb="12">
      <t>ヘヤ</t>
    </rPh>
    <phoneticPr fontId="5"/>
  </si>
  <si>
    <r>
      <t>整備後（㎡）
（</t>
    </r>
    <r>
      <rPr>
        <sz val="10"/>
        <color rgb="FFFF0000"/>
        <rFont val="ＭＳ Ｐゴシック"/>
        <family val="3"/>
        <charset val="128"/>
      </rPr>
      <t>6</t>
    </r>
    <r>
      <rPr>
        <sz val="10"/>
        <rFont val="ＭＳ Ｐゴシック"/>
        <family val="3"/>
        <charset val="128"/>
      </rPr>
      <t>室）</t>
    </r>
    <rPh sb="0" eb="2">
      <t>セイビ</t>
    </rPh>
    <rPh sb="2" eb="3">
      <t>ゴ</t>
    </rPh>
    <rPh sb="9" eb="10">
      <t>シツ</t>
    </rPh>
    <phoneticPr fontId="5"/>
  </si>
  <si>
    <t>○郡○○村は、当該施設のある○○町よりフェリーで３０分程度かかる。当該地域は夏にかけて台風が多数上陸し、フェリーの運航も中止になる場合が多い。村民にとって、当該病院が一定の医療を受けることのできる最寄りの医療機関であり、通院や入院が必要な患者が一定期間医療を受けることのできる環境を設ける必要がある。</t>
    <rPh sb="1" eb="2">
      <t>グン</t>
    </rPh>
    <rPh sb="4" eb="5">
      <t>ムラ</t>
    </rPh>
    <rPh sb="7" eb="9">
      <t>トウガイ</t>
    </rPh>
    <rPh sb="9" eb="11">
      <t>シセツ</t>
    </rPh>
    <rPh sb="16" eb="17">
      <t>マチ</t>
    </rPh>
    <rPh sb="26" eb="27">
      <t>フン</t>
    </rPh>
    <rPh sb="27" eb="29">
      <t>テイド</t>
    </rPh>
    <rPh sb="33" eb="35">
      <t>トウガイ</t>
    </rPh>
    <rPh sb="35" eb="37">
      <t>チイキ</t>
    </rPh>
    <rPh sb="38" eb="39">
      <t>ナツ</t>
    </rPh>
    <rPh sb="43" eb="45">
      <t>タイフウ</t>
    </rPh>
    <rPh sb="46" eb="48">
      <t>タスウ</t>
    </rPh>
    <rPh sb="48" eb="50">
      <t>ジョウリク</t>
    </rPh>
    <rPh sb="57" eb="59">
      <t>ウンコウ</t>
    </rPh>
    <rPh sb="60" eb="62">
      <t>チュウシ</t>
    </rPh>
    <rPh sb="65" eb="67">
      <t>バアイ</t>
    </rPh>
    <rPh sb="68" eb="69">
      <t>オオ</t>
    </rPh>
    <rPh sb="71" eb="73">
      <t>ソンミン</t>
    </rPh>
    <rPh sb="78" eb="80">
      <t>トウガイ</t>
    </rPh>
    <rPh sb="80" eb="82">
      <t>ビョウイン</t>
    </rPh>
    <rPh sb="83" eb="85">
      <t>イッテイ</t>
    </rPh>
    <rPh sb="86" eb="88">
      <t>イリョウ</t>
    </rPh>
    <rPh sb="89" eb="90">
      <t>ウ</t>
    </rPh>
    <rPh sb="98" eb="100">
      <t>モヨ</t>
    </rPh>
    <rPh sb="102" eb="104">
      <t>イリョウ</t>
    </rPh>
    <rPh sb="104" eb="106">
      <t>キカン</t>
    </rPh>
    <rPh sb="110" eb="112">
      <t>ツウイン</t>
    </rPh>
    <rPh sb="113" eb="115">
      <t>ニュウイン</t>
    </rPh>
    <rPh sb="116" eb="118">
      <t>ヒツヨウ</t>
    </rPh>
    <rPh sb="119" eb="121">
      <t>カンジャ</t>
    </rPh>
    <rPh sb="122" eb="124">
      <t>イッテイ</t>
    </rPh>
    <rPh sb="124" eb="126">
      <t>キカン</t>
    </rPh>
    <rPh sb="126" eb="128">
      <t>イリョウ</t>
    </rPh>
    <rPh sb="129" eb="130">
      <t>ウ</t>
    </rPh>
    <rPh sb="138" eb="140">
      <t>カンキョウ</t>
    </rPh>
    <rPh sb="141" eb="142">
      <t>モウ</t>
    </rPh>
    <rPh sb="144" eb="146">
      <t>ヒツヨウ</t>
    </rPh>
    <phoneticPr fontId="5"/>
  </si>
  <si>
    <t>医療法人□□</t>
    <rPh sb="0" eb="2">
      <t>イリョウ</t>
    </rPh>
    <rPh sb="2" eb="4">
      <t>ホウジン</t>
    </rPh>
    <phoneticPr fontId="5"/>
  </si>
  <si>
    <t>□□助産院</t>
    <rPh sb="2" eb="5">
      <t>ジョサンイン</t>
    </rPh>
    <phoneticPr fontId="5"/>
  </si>
  <si>
    <t>～</t>
    <phoneticPr fontId="5"/>
  </si>
  <si>
    <t>□市□□６－６－６</t>
    <rPh sb="1" eb="2">
      <t>シ</t>
    </rPh>
    <phoneticPr fontId="5"/>
  </si>
  <si>
    <t>船舶</t>
  </si>
  <si>
    <t>○○助産院</t>
    <rPh sb="2" eb="5">
      <t>ジョサンイン</t>
    </rPh>
    <phoneticPr fontId="5"/>
  </si>
  <si>
    <t>●●助産院</t>
    <rPh sb="2" eb="5">
      <t>ジョサンイン</t>
    </rPh>
    <phoneticPr fontId="5"/>
  </si>
  <si>
    <t>●市●●８－７－６</t>
    <rPh sb="1" eb="2">
      <t>シ</t>
    </rPh>
    <phoneticPr fontId="5"/>
  </si>
  <si>
    <t>○○市○○１０－９－８</t>
    <rPh sb="2" eb="3">
      <t>シ</t>
    </rPh>
    <phoneticPr fontId="5"/>
  </si>
  <si>
    <t>学校法人××</t>
    <rPh sb="0" eb="2">
      <t>ガッコウ</t>
    </rPh>
    <rPh sb="2" eb="4">
      <t>ホウジン</t>
    </rPh>
    <phoneticPr fontId="5"/>
  </si>
  <si>
    <t>××大学病院</t>
    <rPh sb="2" eb="4">
      <t>ダイガク</t>
    </rPh>
    <rPh sb="4" eb="6">
      <t>ビョウイン</t>
    </rPh>
    <phoneticPr fontId="5"/>
  </si>
  <si>
    <t>×市××４－５－６</t>
    <rPh sb="1" eb="2">
      <t>シ</t>
    </rPh>
    <phoneticPr fontId="5"/>
  </si>
  <si>
    <t>社会医療法人△△</t>
    <rPh sb="0" eb="2">
      <t>シャカイ</t>
    </rPh>
    <rPh sb="2" eb="4">
      <t>イリョウ</t>
    </rPh>
    <rPh sb="4" eb="6">
      <t>ホウジン</t>
    </rPh>
    <phoneticPr fontId="5"/>
  </si>
  <si>
    <t>△△病院</t>
    <rPh sb="2" eb="4">
      <t>ビョウイン</t>
    </rPh>
    <phoneticPr fontId="5"/>
  </si>
  <si>
    <t>△△市△４－３－２</t>
    <rPh sb="2" eb="3">
      <t>シ</t>
    </rPh>
    <phoneticPr fontId="5"/>
  </si>
  <si>
    <t>当該病院は、新施設整備を計画しており、ノロウイルスによる感染性胃腸炎やインフルエンザといった感染症に対して院内感染症に適切に対応するための、病室の個室化に必要な整備を予定している。</t>
    <rPh sb="0" eb="2">
      <t>トウガイ</t>
    </rPh>
    <rPh sb="2" eb="4">
      <t>ビョウイン</t>
    </rPh>
    <rPh sb="6" eb="7">
      <t>シン</t>
    </rPh>
    <rPh sb="7" eb="9">
      <t>シセツ</t>
    </rPh>
    <rPh sb="9" eb="11">
      <t>セイビ</t>
    </rPh>
    <rPh sb="12" eb="14">
      <t>ケイカク</t>
    </rPh>
    <rPh sb="28" eb="30">
      <t>カンセン</t>
    </rPh>
    <rPh sb="30" eb="31">
      <t>セイ</t>
    </rPh>
    <rPh sb="31" eb="34">
      <t>イチョウエン</t>
    </rPh>
    <rPh sb="46" eb="49">
      <t>カンセンショウ</t>
    </rPh>
    <rPh sb="50" eb="51">
      <t>タイ</t>
    </rPh>
    <rPh sb="53" eb="55">
      <t>インナイ</t>
    </rPh>
    <rPh sb="55" eb="58">
      <t>カンセンショウ</t>
    </rPh>
    <rPh sb="59" eb="61">
      <t>テキセツ</t>
    </rPh>
    <rPh sb="62" eb="64">
      <t>タイオウ</t>
    </rPh>
    <rPh sb="70" eb="72">
      <t>ビョウシツ</t>
    </rPh>
    <rPh sb="73" eb="76">
      <t>コシツカ</t>
    </rPh>
    <rPh sb="77" eb="79">
      <t>ヒツヨウ</t>
    </rPh>
    <rPh sb="80" eb="82">
      <t>セイビ</t>
    </rPh>
    <rPh sb="83" eb="85">
      <t>ヨテイ</t>
    </rPh>
    <phoneticPr fontId="5"/>
  </si>
  <si>
    <t>参加予定あり</t>
  </si>
  <si>
    <r>
      <t>医師</t>
    </r>
    <r>
      <rPr>
        <sz val="10"/>
        <color rgb="FFFF0000"/>
        <rFont val="ＭＳ Ｐゴシック"/>
        <family val="3"/>
        <charset val="128"/>
      </rPr>
      <t>１</t>
    </r>
    <r>
      <rPr>
        <sz val="10"/>
        <rFont val="ＭＳ Ｐゴシック"/>
        <family val="3"/>
        <charset val="128"/>
      </rPr>
      <t>名、看護師</t>
    </r>
    <r>
      <rPr>
        <sz val="10"/>
        <color rgb="FFFF0000"/>
        <rFont val="ＭＳ Ｐゴシック"/>
        <family val="3"/>
        <charset val="128"/>
      </rPr>
      <t>１</t>
    </r>
    <r>
      <rPr>
        <sz val="10"/>
        <rFont val="ＭＳ Ｐゴシック"/>
        <family val="3"/>
        <charset val="128"/>
      </rPr>
      <t>名</t>
    </r>
    <rPh sb="0" eb="2">
      <t>イシ</t>
    </rPh>
    <rPh sb="3" eb="4">
      <t>メイ</t>
    </rPh>
    <rPh sb="5" eb="8">
      <t>カンゴシ</t>
    </rPh>
    <rPh sb="9" eb="10">
      <t>メイ</t>
    </rPh>
    <phoneticPr fontId="5"/>
  </si>
  <si>
    <r>
      <t>（</t>
    </r>
    <r>
      <rPr>
        <sz val="10"/>
        <color rgb="FFFF0000"/>
        <rFont val="ＭＳ Ｐゴシック"/>
        <family val="3"/>
        <charset val="128"/>
      </rPr>
      <t>29</t>
    </r>
    <r>
      <rPr>
        <sz val="10"/>
        <rFont val="ＭＳ Ｐゴシック"/>
        <family val="3"/>
        <charset val="128"/>
      </rPr>
      <t>年度）</t>
    </r>
    <rPh sb="3" eb="5">
      <t>ネンド</t>
    </rPh>
    <phoneticPr fontId="5"/>
  </si>
  <si>
    <t>医療法人××</t>
    <rPh sb="0" eb="2">
      <t>イリョウ</t>
    </rPh>
    <rPh sb="2" eb="4">
      <t>ホウジン</t>
    </rPh>
    <phoneticPr fontId="5"/>
  </si>
  <si>
    <t>××病院</t>
    <rPh sb="2" eb="4">
      <t>ビョウイン</t>
    </rPh>
    <phoneticPr fontId="5"/>
  </si>
  <si>
    <t>××郡×町８－７－６</t>
    <rPh sb="2" eb="3">
      <t>グン</t>
    </rPh>
    <rPh sb="4" eb="5">
      <t>マチ</t>
    </rPh>
    <phoneticPr fontId="5"/>
  </si>
  <si>
    <t>平成17</t>
    <rPh sb="0" eb="2">
      <t>ヘイセイ</t>
    </rPh>
    <phoneticPr fontId="5"/>
  </si>
  <si>
    <t>平成17年4月</t>
    <rPh sb="0" eb="2">
      <t>ヘイセイ</t>
    </rPh>
    <rPh sb="4" eb="5">
      <t>ネン</t>
    </rPh>
    <rPh sb="6" eb="7">
      <t>ガツ</t>
    </rPh>
    <phoneticPr fontId="5"/>
  </si>
  <si>
    <r>
      <t>日（</t>
    </r>
    <r>
      <rPr>
        <sz val="10"/>
        <color rgb="FFFF0000"/>
        <rFont val="ＭＳ Ｐゴシック"/>
        <family val="3"/>
        <charset val="128"/>
      </rPr>
      <t>29</t>
    </r>
    <r>
      <rPr>
        <sz val="10"/>
        <rFont val="ＭＳ Ｐゴシック"/>
        <family val="3"/>
        <charset val="128"/>
      </rPr>
      <t>年度実績）</t>
    </r>
    <rPh sb="0" eb="1">
      <t>ニチ</t>
    </rPh>
    <rPh sb="4" eb="5">
      <t>ネン</t>
    </rPh>
    <rPh sb="5" eb="6">
      <t>ド</t>
    </rPh>
    <rPh sb="6" eb="8">
      <t>ジッセキ</t>
    </rPh>
    <phoneticPr fontId="5"/>
  </si>
  <si>
    <t>○○診療所</t>
    <rPh sb="2" eb="5">
      <t>シンリョウジョ</t>
    </rPh>
    <phoneticPr fontId="5"/>
  </si>
  <si>
    <t>移転新築</t>
  </si>
  <si>
    <t>○○郡○町</t>
    <rPh sb="2" eb="3">
      <t>グン</t>
    </rPh>
    <rPh sb="4" eb="5">
      <t>マチ</t>
    </rPh>
    <phoneticPr fontId="5"/>
  </si>
  <si>
    <t>内科、外科、呼吸器科</t>
    <rPh sb="0" eb="2">
      <t>ナイカ</t>
    </rPh>
    <rPh sb="3" eb="5">
      <t>ゲカ</t>
    </rPh>
    <rPh sb="6" eb="10">
      <t>コキュウキカ</t>
    </rPh>
    <phoneticPr fontId="5"/>
  </si>
  <si>
    <t>□□郡□村４－５－６</t>
    <rPh sb="2" eb="3">
      <t>グン</t>
    </rPh>
    <rPh sb="4" eb="5">
      <t>ムラ</t>
    </rPh>
    <phoneticPr fontId="5"/>
  </si>
  <si>
    <t>××郡××町１－２－３</t>
    <rPh sb="2" eb="3">
      <t>グン</t>
    </rPh>
    <rPh sb="5" eb="6">
      <t>マチ</t>
    </rPh>
    <phoneticPr fontId="5"/>
  </si>
  <si>
    <t>常勤の医師２名を確保できる見込である。</t>
    <rPh sb="0" eb="2">
      <t>ジョウキン</t>
    </rPh>
    <rPh sb="3" eb="5">
      <t>イシ</t>
    </rPh>
    <rPh sb="6" eb="7">
      <t>メイ</t>
    </rPh>
    <rPh sb="8" eb="10">
      <t>カクホ</t>
    </rPh>
    <rPh sb="13" eb="15">
      <t>ミコミ</t>
    </rPh>
    <phoneticPr fontId="5"/>
  </si>
  <si>
    <t>○○市○○５－５－５</t>
    <rPh sb="2" eb="3">
      <t>シ</t>
    </rPh>
    <phoneticPr fontId="5"/>
  </si>
  <si>
    <r>
      <t>現在（㎡）
（</t>
    </r>
    <r>
      <rPr>
        <sz val="10"/>
        <color rgb="FFFF0000"/>
        <rFont val="ＭＳ Ｐゴシック"/>
        <family val="3"/>
        <charset val="128"/>
      </rPr>
      <t>0</t>
    </r>
    <r>
      <rPr>
        <sz val="10"/>
        <rFont val="ＭＳ Ｐゴシック"/>
        <family val="3"/>
        <charset val="128"/>
      </rPr>
      <t>室）</t>
    </r>
    <rPh sb="0" eb="2">
      <t>ゲンザイ</t>
    </rPh>
    <rPh sb="8" eb="9">
      <t>シツ</t>
    </rPh>
    <phoneticPr fontId="5"/>
  </si>
  <si>
    <t>○郡○○村は、住民の約６割が６５歳以上であり、医療施設を設ける必要性が高まっている現状にかかわらず、台風等気象条件によって、一定水準の医療を受けるために必要な医療機関（○○病院）まで相当の時間を要し、容易に当該病院を利用できない状況である。
そこで、当該宿泊施設を設けることで、患者が医療を受けることのできる環境づくりを進めていきたい。</t>
    <rPh sb="1" eb="2">
      <t>グン</t>
    </rPh>
    <rPh sb="4" eb="5">
      <t>ムラ</t>
    </rPh>
    <rPh sb="7" eb="9">
      <t>ジュウミン</t>
    </rPh>
    <rPh sb="10" eb="11">
      <t>ヤク</t>
    </rPh>
    <rPh sb="12" eb="13">
      <t>ワリ</t>
    </rPh>
    <rPh sb="16" eb="17">
      <t>サイ</t>
    </rPh>
    <rPh sb="17" eb="19">
      <t>イジョウ</t>
    </rPh>
    <rPh sb="23" eb="25">
      <t>イリョウ</t>
    </rPh>
    <rPh sb="25" eb="27">
      <t>シセツ</t>
    </rPh>
    <rPh sb="28" eb="29">
      <t>モウ</t>
    </rPh>
    <rPh sb="31" eb="34">
      <t>ヒツヨウセイ</t>
    </rPh>
    <rPh sb="35" eb="36">
      <t>タカ</t>
    </rPh>
    <rPh sb="41" eb="43">
      <t>ゲンジョウ</t>
    </rPh>
    <rPh sb="50" eb="52">
      <t>タイフウ</t>
    </rPh>
    <rPh sb="52" eb="53">
      <t>トウ</t>
    </rPh>
    <rPh sb="53" eb="55">
      <t>キショウ</t>
    </rPh>
    <rPh sb="55" eb="57">
      <t>ジョウケン</t>
    </rPh>
    <rPh sb="62" eb="64">
      <t>イッテイ</t>
    </rPh>
    <rPh sb="64" eb="66">
      <t>スイジュン</t>
    </rPh>
    <rPh sb="67" eb="69">
      <t>イリョウ</t>
    </rPh>
    <rPh sb="70" eb="71">
      <t>ウ</t>
    </rPh>
    <rPh sb="76" eb="78">
      <t>ヒツヨウ</t>
    </rPh>
    <rPh sb="79" eb="81">
      <t>イリョウ</t>
    </rPh>
    <rPh sb="81" eb="83">
      <t>キカン</t>
    </rPh>
    <rPh sb="86" eb="88">
      <t>ビョウイン</t>
    </rPh>
    <rPh sb="91" eb="93">
      <t>ソウトウ</t>
    </rPh>
    <rPh sb="94" eb="96">
      <t>ジカン</t>
    </rPh>
    <rPh sb="97" eb="98">
      <t>ヨウ</t>
    </rPh>
    <rPh sb="100" eb="102">
      <t>ヨウイ</t>
    </rPh>
    <rPh sb="103" eb="105">
      <t>トウガイ</t>
    </rPh>
    <rPh sb="105" eb="107">
      <t>ビョウイン</t>
    </rPh>
    <rPh sb="108" eb="110">
      <t>リヨウ</t>
    </rPh>
    <rPh sb="114" eb="116">
      <t>ジョウキョウ</t>
    </rPh>
    <rPh sb="125" eb="127">
      <t>トウガイ</t>
    </rPh>
    <rPh sb="127" eb="129">
      <t>シュクハク</t>
    </rPh>
    <rPh sb="129" eb="131">
      <t>シセツ</t>
    </rPh>
    <rPh sb="132" eb="133">
      <t>モウ</t>
    </rPh>
    <rPh sb="139" eb="141">
      <t>カンジャ</t>
    </rPh>
    <rPh sb="142" eb="144">
      <t>イリョウ</t>
    </rPh>
    <rPh sb="145" eb="146">
      <t>ウ</t>
    </rPh>
    <rPh sb="154" eb="156">
      <t>カンキョウ</t>
    </rPh>
    <rPh sb="160" eb="161">
      <t>スス</t>
    </rPh>
    <phoneticPr fontId="5"/>
  </si>
  <si>
    <t>平成31年3月</t>
    <rPh sb="0" eb="2">
      <t>ヘイセイ</t>
    </rPh>
    <rPh sb="4" eb="5">
      <t>ネン</t>
    </rPh>
    <rPh sb="6" eb="7">
      <t>ガツ</t>
    </rPh>
    <phoneticPr fontId="5"/>
  </si>
  <si>
    <t>□□医療圏</t>
    <rPh sb="2" eb="5">
      <t>イリョウケン</t>
    </rPh>
    <phoneticPr fontId="5"/>
  </si>
  <si>
    <t>××助産院</t>
    <rPh sb="2" eb="5">
      <t>ジョサンイン</t>
    </rPh>
    <phoneticPr fontId="5"/>
  </si>
  <si>
    <t>平成31年2月</t>
    <rPh sb="0" eb="2">
      <t>ヘイセイ</t>
    </rPh>
    <rPh sb="4" eb="5">
      <t>ネン</t>
    </rPh>
    <rPh sb="6" eb="7">
      <t>ガツ</t>
    </rPh>
    <phoneticPr fontId="5"/>
  </si>
  <si>
    <t>平成31年3月</t>
    <rPh sb="0" eb="2">
      <t>ヘイセイ</t>
    </rPh>
    <rPh sb="4" eb="5">
      <t>ネン</t>
    </rPh>
    <rPh sb="6" eb="7">
      <t>ガツ</t>
    </rPh>
    <phoneticPr fontId="5"/>
  </si>
  <si>
    <t>○○医療圏</t>
    <rPh sb="2" eb="4">
      <t>イリョウ</t>
    </rPh>
    <rPh sb="4" eb="5">
      <t>ケン</t>
    </rPh>
    <phoneticPr fontId="5"/>
  </si>
  <si>
    <t>CT室</t>
  </si>
  <si>
    <r>
      <t>医師住宅
（今回整備</t>
    </r>
    <r>
      <rPr>
        <sz val="10"/>
        <color rgb="FFFF0000"/>
        <rFont val="ＭＳ Ｐゴシック"/>
        <family val="3"/>
        <charset val="128"/>
      </rPr>
      <t>0</t>
    </r>
    <r>
      <rPr>
        <sz val="10"/>
        <rFont val="ＭＳ Ｐゴシック"/>
        <family val="3"/>
        <charset val="128"/>
      </rPr>
      <t>戸）</t>
    </r>
    <rPh sb="0" eb="2">
      <t>イシ</t>
    </rPh>
    <rPh sb="2" eb="4">
      <t>ジュウタク</t>
    </rPh>
    <rPh sb="6" eb="8">
      <t>コンカイ</t>
    </rPh>
    <rPh sb="8" eb="10">
      <t>セイビ</t>
    </rPh>
    <rPh sb="11" eb="12">
      <t>コ</t>
    </rPh>
    <phoneticPr fontId="5"/>
  </si>
  <si>
    <t>様式２</t>
    <phoneticPr fontId="5"/>
  </si>
  <si>
    <t>施設整備事業費内訳書</t>
    <phoneticPr fontId="5"/>
  </si>
  <si>
    <t>××診療所</t>
    <phoneticPr fontId="5"/>
  </si>
  <si>
    <t>事業区分</t>
    <phoneticPr fontId="5"/>
  </si>
  <si>
    <t>←「事業区分」はプルダウンから選択</t>
    <rPh sb="2" eb="4">
      <t>ジギョウ</t>
    </rPh>
    <rPh sb="4" eb="6">
      <t>クブン</t>
    </rPh>
    <rPh sb="15" eb="17">
      <t>センタク</t>
    </rPh>
    <phoneticPr fontId="5"/>
  </si>
  <si>
    <t>費目</t>
    <phoneticPr fontId="5"/>
  </si>
  <si>
    <t>総事業（100%）</t>
    <phoneticPr fontId="5"/>
  </si>
  <si>
    <t>員数</t>
    <phoneticPr fontId="5"/>
  </si>
  <si>
    <t>単価</t>
    <phoneticPr fontId="5"/>
  </si>
  <si>
    <t>金額</t>
    <phoneticPr fontId="5"/>
  </si>
  <si>
    <t xml:space="preserve">     ○○年 度</t>
    <phoneticPr fontId="5"/>
  </si>
  <si>
    <t>員数</t>
    <phoneticPr fontId="5"/>
  </si>
  <si>
    <t>単価</t>
    <phoneticPr fontId="5"/>
  </si>
  <si>
    <t>金額</t>
    <phoneticPr fontId="5"/>
  </si>
  <si>
    <t xml:space="preserve"> &lt;附帯工事&gt;</t>
    <phoneticPr fontId="5"/>
  </si>
  <si>
    <t>・電気設備工事</t>
    <phoneticPr fontId="5"/>
  </si>
  <si>
    <t xml:space="preserve"> &lt;附帯工事&gt;</t>
    <phoneticPr fontId="5"/>
  </si>
  <si>
    <t>・電気設備工事</t>
    <phoneticPr fontId="5"/>
  </si>
  <si>
    <t>小　計</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</si>
  <si>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</si>
  <si>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t>
    <phoneticPr fontId="5"/>
  </si>
  <si>
    <t xml:space="preserve"> &lt;附帯工事&gt;         </t>
    <phoneticPr fontId="5"/>
  </si>
  <si>
    <t>外分」とは当該事業の補助金の交付の対象としない部分（財産処分の制限がかからない部分）を指す。</t>
    <phoneticPr fontId="5"/>
  </si>
  <si>
    <t xml:space="preserve">      　</t>
    <phoneticPr fontId="5"/>
  </si>
  <si>
    <t>年度間の金額の按分は支払額ではなく進捗率により行うこと。</t>
    <phoneticPr fontId="5"/>
  </si>
  <si>
    <t>（３）</t>
    <phoneticPr fontId="5"/>
  </si>
  <si>
    <t>「補助対象外経費」とは補助対象事業分のうち、医療施設等施設整備費補助金交付要綱に定める（交付の対象外費用）に該</t>
    <phoneticPr fontId="5"/>
  </si>
  <si>
    <t>（４）</t>
    <phoneticPr fontId="5"/>
  </si>
  <si>
    <t>（５）</t>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</si>
  <si>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</si>
  <si>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</si>
  <si>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</si>
  <si>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</si>
  <si>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新　　築：新たに建物を建築する場合</t>
    <phoneticPr fontId="5"/>
  </si>
  <si>
    <t xml:space="preserve">     </t>
    <phoneticPr fontId="5"/>
  </si>
  <si>
    <t>　　移転新築：現在建物が存在する敷地とは別の敷地に新たに建物を建築し、かつ、現在の建物の機能を移転する場合</t>
    <phoneticPr fontId="5"/>
  </si>
  <si>
    <t xml:space="preserve">   </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</si>
  <si>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</si>
  <si>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</si>
  <si>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　　改　　修：建物の主要構造部分を取りこわさない模様替及び内部改修</t>
    <phoneticPr fontId="5"/>
  </si>
  <si>
    <t>（６）</t>
    <phoneticPr fontId="5"/>
  </si>
  <si>
    <t>補助対象事業分の備考欄の「整備病床数」は、補助対象事業分に含まれる病床数を記入すること。</t>
    <phoneticPr fontId="5"/>
  </si>
  <si>
    <t>（７）</t>
    <phoneticPr fontId="5"/>
  </si>
  <si>
    <t>全体の事業が３か年以上にわたる計画の場合には、「年度別内訳」欄を適宜増やして作成すること。</t>
    <phoneticPr fontId="5"/>
  </si>
  <si>
    <t>なお、単年度事業の場合には、「総事業」欄のみに記入すること。</t>
    <phoneticPr fontId="5"/>
  </si>
  <si>
    <t>改築</t>
  </si>
  <si>
    <t>現在使用している医師住宅は、劣化による老朽化（築40年経過）が進み、木材の腐敗で天井が抜け雨漏りすることが多く、入居している医師が安心して休息をとることが出来ない。今後医師を募集する際、現状のままでは医師確保が困難となる。そのため、住宅を改築することで、医師にとって快適な住環境を整備し、医師確保の基盤を整える目的である。</t>
    <rPh sb="0" eb="2">
      <t>ゲンザイ</t>
    </rPh>
    <rPh sb="2" eb="4">
      <t>シヨウ</t>
    </rPh>
    <rPh sb="8" eb="10">
      <t>イシ</t>
    </rPh>
    <rPh sb="10" eb="12">
      <t>ジュウタク</t>
    </rPh>
    <rPh sb="31" eb="32">
      <t>スス</t>
    </rPh>
    <rPh sb="34" eb="36">
      <t>モクザイ</t>
    </rPh>
    <rPh sb="37" eb="39">
      <t>フハイ</t>
    </rPh>
    <rPh sb="40" eb="42">
      <t>テンジョウ</t>
    </rPh>
    <rPh sb="43" eb="44">
      <t>ヌ</t>
    </rPh>
    <rPh sb="45" eb="47">
      <t>アマモ</t>
    </rPh>
    <rPh sb="53" eb="54">
      <t>オオ</t>
    </rPh>
    <rPh sb="56" eb="58">
      <t>ニュウキョ</t>
    </rPh>
    <rPh sb="62" eb="64">
      <t>イシ</t>
    </rPh>
    <rPh sb="65" eb="67">
      <t>アンシン</t>
    </rPh>
    <rPh sb="69" eb="71">
      <t>キュウソク</t>
    </rPh>
    <rPh sb="77" eb="79">
      <t>デキ</t>
    </rPh>
    <rPh sb="82" eb="84">
      <t>コンゴ</t>
    </rPh>
    <rPh sb="84" eb="86">
      <t>イシ</t>
    </rPh>
    <rPh sb="87" eb="89">
      <t>ボシュウ</t>
    </rPh>
    <rPh sb="91" eb="92">
      <t>サイ</t>
    </rPh>
    <rPh sb="93" eb="95">
      <t>ゲンジョウ</t>
    </rPh>
    <rPh sb="100" eb="102">
      <t>イシ</t>
    </rPh>
    <rPh sb="102" eb="104">
      <t>カクホ</t>
    </rPh>
    <rPh sb="105" eb="107">
      <t>コンナン</t>
    </rPh>
    <rPh sb="116" eb="118">
      <t>ジュウタク</t>
    </rPh>
    <rPh sb="119" eb="121">
      <t>カイチク</t>
    </rPh>
    <rPh sb="127" eb="129">
      <t>イシ</t>
    </rPh>
    <rPh sb="133" eb="135">
      <t>カイテキ</t>
    </rPh>
    <rPh sb="136" eb="139">
      <t>ジュウカンキョウ</t>
    </rPh>
    <rPh sb="140" eb="142">
      <t>セイビ</t>
    </rPh>
    <rPh sb="144" eb="146">
      <t>イシ</t>
    </rPh>
    <rPh sb="146" eb="148">
      <t>カクホ</t>
    </rPh>
    <rPh sb="149" eb="151">
      <t>キバン</t>
    </rPh>
    <rPh sb="152" eb="153">
      <t>トトノ</t>
    </rPh>
    <rPh sb="155" eb="157">
      <t>モクテキ</t>
    </rPh>
    <phoneticPr fontId="5"/>
  </si>
  <si>
    <t>××大学病院では、これまで××における死体の検案・解剖等の死因究明の中心を担ってきたが、死亡時画像診断を導入し、より一層の死因究明の実施体制の充実・強化を図っている。死亡時画像診断を行うにあたって、新たにCT装置等の医療機器を設ける必要があるが、当該大学では現在十分な施設を有していないため、既存の施設を改修する必要性がある。施設を改修し、CT装置等の設備を整備することにより、新たな死因究明が可能となることで、更なる医療向上へと努めていきたい。</t>
    <rPh sb="2" eb="4">
      <t>ダイガク</t>
    </rPh>
    <rPh sb="4" eb="6">
      <t>ビョウイン</t>
    </rPh>
    <rPh sb="19" eb="21">
      <t>シタイ</t>
    </rPh>
    <rPh sb="22" eb="24">
      <t>ケンアン</t>
    </rPh>
    <rPh sb="25" eb="27">
      <t>カイボウ</t>
    </rPh>
    <rPh sb="27" eb="28">
      <t>トウ</t>
    </rPh>
    <rPh sb="29" eb="31">
      <t>シイン</t>
    </rPh>
    <rPh sb="31" eb="33">
      <t>キュウメイ</t>
    </rPh>
    <rPh sb="34" eb="36">
      <t>チュウシン</t>
    </rPh>
    <rPh sb="37" eb="38">
      <t>ニナ</t>
    </rPh>
    <rPh sb="44" eb="46">
      <t>シボウ</t>
    </rPh>
    <rPh sb="46" eb="47">
      <t>ジ</t>
    </rPh>
    <rPh sb="47" eb="49">
      <t>ガゾウ</t>
    </rPh>
    <rPh sb="49" eb="51">
      <t>シンダン</t>
    </rPh>
    <rPh sb="52" eb="54">
      <t>ドウニュウ</t>
    </rPh>
    <rPh sb="58" eb="60">
      <t>イッソウ</t>
    </rPh>
    <rPh sb="61" eb="63">
      <t>シイン</t>
    </rPh>
    <rPh sb="63" eb="65">
      <t>キュウメイ</t>
    </rPh>
    <rPh sb="66" eb="68">
      <t>ジッシ</t>
    </rPh>
    <rPh sb="68" eb="70">
      <t>タイセイ</t>
    </rPh>
    <rPh sb="71" eb="73">
      <t>ジュウジツ</t>
    </rPh>
    <rPh sb="74" eb="76">
      <t>キョウカ</t>
    </rPh>
    <rPh sb="77" eb="78">
      <t>ハカ</t>
    </rPh>
    <rPh sb="83" eb="86">
      <t>シボウジ</t>
    </rPh>
    <rPh sb="86" eb="88">
      <t>ガゾウ</t>
    </rPh>
    <rPh sb="88" eb="90">
      <t>シンダン</t>
    </rPh>
    <rPh sb="91" eb="92">
      <t>オコナ</t>
    </rPh>
    <rPh sb="99" eb="100">
      <t>アラ</t>
    </rPh>
    <rPh sb="104" eb="106">
      <t>ソウチ</t>
    </rPh>
    <rPh sb="106" eb="107">
      <t>トウ</t>
    </rPh>
    <rPh sb="108" eb="110">
      <t>イリョウ</t>
    </rPh>
    <rPh sb="110" eb="112">
      <t>キキ</t>
    </rPh>
    <rPh sb="113" eb="114">
      <t>モウ</t>
    </rPh>
    <rPh sb="116" eb="118">
      <t>ヒツヨウ</t>
    </rPh>
    <rPh sb="123" eb="125">
      <t>トウガイ</t>
    </rPh>
    <rPh sb="125" eb="127">
      <t>ダイガク</t>
    </rPh>
    <rPh sb="129" eb="131">
      <t>ゲンザイ</t>
    </rPh>
    <rPh sb="131" eb="133">
      <t>ジュウブン</t>
    </rPh>
    <rPh sb="134" eb="136">
      <t>シセツ</t>
    </rPh>
    <rPh sb="137" eb="138">
      <t>ユウ</t>
    </rPh>
    <rPh sb="146" eb="148">
      <t>キゾン</t>
    </rPh>
    <rPh sb="149" eb="151">
      <t>シセツ</t>
    </rPh>
    <rPh sb="152" eb="154">
      <t>カイシュウ</t>
    </rPh>
    <rPh sb="156" eb="159">
      <t>ヒツヨウセイ</t>
    </rPh>
    <rPh sb="166" eb="168">
      <t>カイシュウ</t>
    </rPh>
    <rPh sb="172" eb="174">
      <t>ソウチ</t>
    </rPh>
    <rPh sb="174" eb="175">
      <t>トウ</t>
    </rPh>
    <rPh sb="176" eb="178">
      <t>セツビ</t>
    </rPh>
    <rPh sb="179" eb="181">
      <t>セイビ</t>
    </rPh>
    <rPh sb="189" eb="190">
      <t>アラ</t>
    </rPh>
    <rPh sb="192" eb="194">
      <t>シイン</t>
    </rPh>
    <rPh sb="194" eb="196">
      <t>キュウメイ</t>
    </rPh>
    <rPh sb="197" eb="199">
      <t>カノウ</t>
    </rPh>
    <rPh sb="206" eb="207">
      <t>サラ</t>
    </rPh>
    <rPh sb="209" eb="211">
      <t>イリョウ</t>
    </rPh>
    <rPh sb="211" eb="213">
      <t>コウジョウ</t>
    </rPh>
    <rPh sb="215" eb="216">
      <t>ツト</t>
    </rPh>
    <phoneticPr fontId="5"/>
  </si>
  <si>
    <t>っｔ</t>
    <phoneticPr fontId="5"/>
  </si>
  <si>
    <r>
      <t xml:space="preserve">
</t>
    </r>
    <r>
      <rPr>
        <sz val="10"/>
        <color rgb="FFFF0000"/>
        <rFont val="ＭＳ Ｐゴシック"/>
        <family val="3"/>
        <charset val="128"/>
      </rPr>
      <t>　××眼科は劣化による老朽化（築４０年経過）が進んでいるため、診療室や待合室の壁に隙間ができ、外来患者にとって快適に受診が出来る環境ではない。
そのため、当該眼科を△△に移転新築し、利便性の向上と快適で安全に受診しやすい環境を整え、患者の健康維持に努めていく。</t>
    </r>
    <rPh sb="4" eb="6">
      <t>ガンカ</t>
    </rPh>
    <rPh sb="32" eb="35">
      <t>シンリョウシツ</t>
    </rPh>
    <rPh sb="36" eb="39">
      <t>マチアイシツ</t>
    </rPh>
    <rPh sb="40" eb="41">
      <t>カベ</t>
    </rPh>
    <rPh sb="42" eb="44">
      <t>スキマ</t>
    </rPh>
    <rPh sb="48" eb="50">
      <t>ガイライ</t>
    </rPh>
    <rPh sb="50" eb="52">
      <t>カンジャ</t>
    </rPh>
    <rPh sb="56" eb="58">
      <t>カイテキ</t>
    </rPh>
    <rPh sb="59" eb="61">
      <t>ジュシン</t>
    </rPh>
    <rPh sb="62" eb="64">
      <t>デキ</t>
    </rPh>
    <rPh sb="65" eb="67">
      <t>カンキョウ</t>
    </rPh>
    <rPh sb="80" eb="82">
      <t>ガンカ</t>
    </rPh>
    <rPh sb="99" eb="101">
      <t>カイテキ</t>
    </rPh>
    <rPh sb="102" eb="104">
      <t>アンゼン</t>
    </rPh>
    <rPh sb="105" eb="107">
      <t>ジュシン</t>
    </rPh>
    <rPh sb="111" eb="113">
      <t>カンキョウ</t>
    </rPh>
    <rPh sb="114" eb="115">
      <t>トトノ</t>
    </rPh>
    <rPh sb="117" eb="119">
      <t>カンジャ</t>
    </rPh>
    <rPh sb="120" eb="122">
      <t>ケンコウ</t>
    </rPh>
    <rPh sb="122" eb="124">
      <t>イジ</t>
    </rPh>
    <rPh sb="125" eb="126">
      <t>ツト</t>
    </rPh>
    <phoneticPr fontId="5"/>
  </si>
  <si>
    <t>臨床研修をより効果的に実施するため、臨床研修病院等において研修棟の整備を進める。
臨床研修医の研修環境及び生活環境の充実を図ることによって、研修医にとって一層魅力のある病院づくりを目的に、今回の整備を計画した。</t>
    <rPh sb="36" eb="37">
      <t>スス</t>
    </rPh>
    <rPh sb="90" eb="92">
      <t>モクテキ</t>
    </rPh>
    <rPh sb="94" eb="96">
      <t>コンカイ</t>
    </rPh>
    <rPh sb="97" eb="99">
      <t>セイビ</t>
    </rPh>
    <rPh sb="100" eb="102">
      <t>ケイカク</t>
    </rPh>
    <phoneticPr fontId="5"/>
  </si>
  <si>
    <t>臨床研修をより効果的に実施するため、臨床研修病院等において研修棟の整備を進める。
臨床研修医の研修環境及び生活環境の充実を図ることによって、研修医が医局内で精神的にリラックスでき、ストレスのない環境づくりを目的に、今回の整備を計画した。</t>
    <rPh sb="0" eb="2">
      <t>リンショウ</t>
    </rPh>
    <rPh sb="2" eb="4">
      <t>ケンシュウ</t>
    </rPh>
    <rPh sb="7" eb="10">
      <t>コウカテキ</t>
    </rPh>
    <rPh sb="11" eb="13">
      <t>ジッシ</t>
    </rPh>
    <rPh sb="36" eb="37">
      <t>スス</t>
    </rPh>
    <rPh sb="70" eb="73">
      <t>ケンシュウイ</t>
    </rPh>
    <rPh sb="74" eb="76">
      <t>イキョク</t>
    </rPh>
    <rPh sb="76" eb="77">
      <t>ナイ</t>
    </rPh>
    <rPh sb="78" eb="81">
      <t>セイシンテキ</t>
    </rPh>
    <rPh sb="97" eb="99">
      <t>カンキョウ</t>
    </rPh>
    <rPh sb="103" eb="105">
      <t>モクテキ</t>
    </rPh>
    <rPh sb="107" eb="109">
      <t>コンカイ</t>
    </rPh>
    <rPh sb="110" eb="112">
      <t>セイビ</t>
    </rPh>
    <rPh sb="113" eb="115">
      <t>ケイカク</t>
    </rPh>
    <phoneticPr fontId="5"/>
  </si>
  <si>
    <t>病院の理念に基づき、患者および病院職員に安全で快適な医療環境を提供するため、感染防止および感染制御の対策に取り組むため感染対策委員会を設置している。医師、薬剤師、看護師、栄養士、事務職を構成員とし、毎月第３火曜日に委員会を開催している。</t>
    <rPh sb="0" eb="2">
      <t>ビョウイン</t>
    </rPh>
    <rPh sb="3" eb="5">
      <t>リネン</t>
    </rPh>
    <rPh sb="6" eb="7">
      <t>モト</t>
    </rPh>
    <rPh sb="10" eb="12">
      <t>カンジャ</t>
    </rPh>
    <rPh sb="15" eb="17">
      <t>ビョウイン</t>
    </rPh>
    <rPh sb="17" eb="19">
      <t>ショクイン</t>
    </rPh>
    <rPh sb="20" eb="22">
      <t>アンゼン</t>
    </rPh>
    <rPh sb="23" eb="25">
      <t>カイテキ</t>
    </rPh>
    <rPh sb="26" eb="28">
      <t>イリョウ</t>
    </rPh>
    <rPh sb="28" eb="30">
      <t>カンキョウ</t>
    </rPh>
    <rPh sb="31" eb="33">
      <t>テイキョウ</t>
    </rPh>
    <rPh sb="38" eb="40">
      <t>カンセン</t>
    </rPh>
    <rPh sb="40" eb="42">
      <t>ボウシ</t>
    </rPh>
    <rPh sb="45" eb="47">
      <t>カンセン</t>
    </rPh>
    <rPh sb="47" eb="49">
      <t>セイギョ</t>
    </rPh>
    <rPh sb="50" eb="52">
      <t>タイサク</t>
    </rPh>
    <rPh sb="53" eb="54">
      <t>ト</t>
    </rPh>
    <rPh sb="55" eb="56">
      <t>ク</t>
    </rPh>
    <rPh sb="59" eb="61">
      <t>カンセン</t>
    </rPh>
    <rPh sb="61" eb="63">
      <t>タイサク</t>
    </rPh>
    <rPh sb="63" eb="66">
      <t>イインカイ</t>
    </rPh>
    <rPh sb="67" eb="69">
      <t>セッチ</t>
    </rPh>
    <rPh sb="74" eb="76">
      <t>イシ</t>
    </rPh>
    <rPh sb="77" eb="80">
      <t>ヤクザイシ</t>
    </rPh>
    <rPh sb="81" eb="84">
      <t>カンゴシ</t>
    </rPh>
    <rPh sb="85" eb="88">
      <t>エイヨウシ</t>
    </rPh>
    <rPh sb="89" eb="92">
      <t>ジムショク</t>
    </rPh>
    <rPh sb="93" eb="96">
      <t>コウセイイン</t>
    </rPh>
    <rPh sb="99" eb="101">
      <t>マイツキ</t>
    </rPh>
    <rPh sb="101" eb="102">
      <t>ダイ</t>
    </rPh>
    <rPh sb="103" eb="105">
      <t>カヨウ</t>
    </rPh>
    <rPh sb="105" eb="106">
      <t>ヒ</t>
    </rPh>
    <rPh sb="107" eb="110">
      <t>イインカイ</t>
    </rPh>
    <rPh sb="111" eb="113">
      <t>カイサイ</t>
    </rPh>
    <phoneticPr fontId="5"/>
  </si>
  <si>
    <t>院内感染対策委員が月１回院内の各部署を巡回している。
当該病院を中心とした地域連携に参加し、他医療機関との情報交換を積極的に行っている。</t>
    <rPh sb="0" eb="2">
      <t>インナイ</t>
    </rPh>
    <rPh sb="2" eb="4">
      <t>カンセン</t>
    </rPh>
    <rPh sb="4" eb="6">
      <t>タイサク</t>
    </rPh>
    <rPh sb="6" eb="8">
      <t>イイン</t>
    </rPh>
    <rPh sb="9" eb="10">
      <t>ツキ</t>
    </rPh>
    <rPh sb="11" eb="12">
      <t>カイ</t>
    </rPh>
    <rPh sb="12" eb="14">
      <t>インナイ</t>
    </rPh>
    <rPh sb="15" eb="16">
      <t>カク</t>
    </rPh>
    <rPh sb="16" eb="18">
      <t>ブショ</t>
    </rPh>
    <rPh sb="19" eb="21">
      <t>ジュンカイ</t>
    </rPh>
    <rPh sb="27" eb="29">
      <t>トウガイ</t>
    </rPh>
    <rPh sb="29" eb="31">
      <t>ビョウイン</t>
    </rPh>
    <rPh sb="32" eb="34">
      <t>チュウシン</t>
    </rPh>
    <rPh sb="37" eb="39">
      <t>チイキ</t>
    </rPh>
    <rPh sb="39" eb="41">
      <t>レンケイ</t>
    </rPh>
    <rPh sb="42" eb="44">
      <t>サンカ</t>
    </rPh>
    <rPh sb="46" eb="47">
      <t>タ</t>
    </rPh>
    <rPh sb="47" eb="49">
      <t>イリョウ</t>
    </rPh>
    <rPh sb="49" eb="51">
      <t>キカン</t>
    </rPh>
    <rPh sb="53" eb="55">
      <t>ジョウホウ</t>
    </rPh>
    <rPh sb="55" eb="57">
      <t>コウカン</t>
    </rPh>
    <rPh sb="58" eb="61">
      <t>セッキョクテキ</t>
    </rPh>
    <rPh sb="62" eb="63">
      <t>オコナ</t>
    </rPh>
    <phoneticPr fontId="5"/>
  </si>
  <si>
    <t>○○診療所は劣化による老朽化（築30年経過）が進み、壁の隙間や漏水、天井板が剥離している部分があり、住民が快適かつ安全に治療を受けることの出来る環境ではない。また、町民の約6割が65歳以上の高齢者であるが、床をはじめ施設内はバリアフリーになっていないため、高齢者には不向きである。
そのため、当該診療所を△△に移転新築し、町民や高齢者が安心して診療を受けることの出来る施設を計画する。
また、南海トラフ地震に係る地震防災対策および津波避難対策緊急事業に基づき、住民が安心して医療を受けることの出来る環境づくりを目指す。</t>
    <rPh sb="23" eb="24">
      <t>スス</t>
    </rPh>
    <rPh sb="26" eb="27">
      <t>カベ</t>
    </rPh>
    <rPh sb="28" eb="30">
      <t>スキマ</t>
    </rPh>
    <rPh sb="31" eb="33">
      <t>ロウスイ</t>
    </rPh>
    <rPh sb="34" eb="36">
      <t>テンジョウ</t>
    </rPh>
    <rPh sb="36" eb="37">
      <t>イタ</t>
    </rPh>
    <rPh sb="38" eb="40">
      <t>ハクリ</t>
    </rPh>
    <rPh sb="44" eb="46">
      <t>ブブン</t>
    </rPh>
    <rPh sb="50" eb="52">
      <t>ジュウミン</t>
    </rPh>
    <rPh sb="53" eb="55">
      <t>カイテキ</t>
    </rPh>
    <rPh sb="57" eb="59">
      <t>アンゼン</t>
    </rPh>
    <rPh sb="60" eb="62">
      <t>チリョウ</t>
    </rPh>
    <rPh sb="63" eb="64">
      <t>ウ</t>
    </rPh>
    <rPh sb="69" eb="71">
      <t>デキ</t>
    </rPh>
    <rPh sb="72" eb="74">
      <t>カンキョウ</t>
    </rPh>
    <rPh sb="82" eb="84">
      <t>チョウミン</t>
    </rPh>
    <rPh sb="85" eb="86">
      <t>ヤク</t>
    </rPh>
    <rPh sb="87" eb="88">
      <t>ワリ</t>
    </rPh>
    <rPh sb="91" eb="92">
      <t>サイ</t>
    </rPh>
    <rPh sb="92" eb="94">
      <t>イジョウ</t>
    </rPh>
    <rPh sb="95" eb="98">
      <t>コウレイシャ</t>
    </rPh>
    <rPh sb="103" eb="104">
      <t>ユカ</t>
    </rPh>
    <rPh sb="108" eb="111">
      <t>シセツナイ</t>
    </rPh>
    <rPh sb="128" eb="131">
      <t>コウレイシャ</t>
    </rPh>
    <rPh sb="133" eb="135">
      <t>フム</t>
    </rPh>
    <rPh sb="161" eb="163">
      <t>チョウミン</t>
    </rPh>
    <rPh sb="164" eb="167">
      <t>コウレイシャ</t>
    </rPh>
    <rPh sb="168" eb="170">
      <t>アンシン</t>
    </rPh>
    <rPh sb="172" eb="174">
      <t>シンリョウ</t>
    </rPh>
    <rPh sb="175" eb="176">
      <t>ウ</t>
    </rPh>
    <rPh sb="181" eb="183">
      <t>デキ</t>
    </rPh>
    <rPh sb="184" eb="186">
      <t>シセツ</t>
    </rPh>
    <rPh sb="187" eb="189">
      <t>ケイカク</t>
    </rPh>
    <rPh sb="255" eb="257">
      <t>メザ</t>
    </rPh>
    <phoneticPr fontId="5"/>
  </si>
  <si>
    <t>××病院では３つの建物（外来、入院等）で構成されているが、床が抜けているなど、老朽化が進んでいる建物が多く存在している。そのため、災害拠点病院等の当院の役割を鑑み、当該敷地から△△に移転新築することとした。
南海トラフ地震に係る地震防災対策および津波避難対策緊急事業に基づき、住民が安心して医療を受けることの出来る環境の確保を目的とする。</t>
    <rPh sb="2" eb="4">
      <t>ビョウイン</t>
    </rPh>
    <rPh sb="9" eb="11">
      <t>タテモノ</t>
    </rPh>
    <rPh sb="12" eb="14">
      <t>ガイライ</t>
    </rPh>
    <rPh sb="15" eb="17">
      <t>ニュウイン</t>
    </rPh>
    <rPh sb="17" eb="18">
      <t>トウ</t>
    </rPh>
    <rPh sb="20" eb="22">
      <t>コウセイ</t>
    </rPh>
    <rPh sb="29" eb="30">
      <t>ユカ</t>
    </rPh>
    <rPh sb="31" eb="32">
      <t>ヌ</t>
    </rPh>
    <rPh sb="39" eb="42">
      <t>ロウキュウカ</t>
    </rPh>
    <rPh sb="43" eb="44">
      <t>スス</t>
    </rPh>
    <rPh sb="48" eb="50">
      <t>タテモノ</t>
    </rPh>
    <rPh sb="51" eb="52">
      <t>オオ</t>
    </rPh>
    <rPh sb="53" eb="55">
      <t>ソンザイ</t>
    </rPh>
    <rPh sb="65" eb="67">
      <t>サイガイ</t>
    </rPh>
    <rPh sb="67" eb="69">
      <t>キョテン</t>
    </rPh>
    <rPh sb="69" eb="71">
      <t>ビョウイン</t>
    </rPh>
    <rPh sb="71" eb="72">
      <t>トウ</t>
    </rPh>
    <rPh sb="73" eb="75">
      <t>トウイン</t>
    </rPh>
    <rPh sb="76" eb="78">
      <t>ヤクワリ</t>
    </rPh>
    <rPh sb="79" eb="80">
      <t>カンガ</t>
    </rPh>
    <rPh sb="82" eb="84">
      <t>トウガイ</t>
    </rPh>
    <rPh sb="84" eb="86">
      <t>シキチ</t>
    </rPh>
    <rPh sb="91" eb="93">
      <t>イテン</t>
    </rPh>
    <rPh sb="93" eb="95">
      <t>シンチク</t>
    </rPh>
    <rPh sb="134" eb="135">
      <t>モト</t>
    </rPh>
    <rPh sb="138" eb="140">
      <t>ジュウミン</t>
    </rPh>
    <rPh sb="141" eb="143">
      <t>アンシン</t>
    </rPh>
    <rPh sb="145" eb="147">
      <t>イリョウ</t>
    </rPh>
    <rPh sb="148" eb="149">
      <t>ウ</t>
    </rPh>
    <rPh sb="154" eb="156">
      <t>デキ</t>
    </rPh>
    <rPh sb="157" eb="159">
      <t>カンキョウ</t>
    </rPh>
    <rPh sb="160" eb="162">
      <t>カクホ</t>
    </rPh>
    <rPh sb="163" eb="165">
      <t>モクテキ</t>
    </rPh>
    <phoneticPr fontId="5"/>
  </si>
  <si>
    <t>○○郡○村３－４－５</t>
    <rPh sb="2" eb="3">
      <t>グン</t>
    </rPh>
    <rPh sb="4" eb="5">
      <t>ムラ</t>
    </rPh>
    <phoneticPr fontId="5"/>
  </si>
  <si>
    <t>解剖室</t>
  </si>
  <si>
    <t>○○市は、広域であるにも関わらず、,他に分娩を取り扱う施設が6ヵ所しかなく、直近の取扱施設である●●助産院でも直線距離で20㎞離れており、自家用車を持たない市民が通院するとなると、唯一の公共交通手段であるバスを利用することとなるが、稼働時間が片道40分程度かかり、運行本数も通院に適した時間帯は5往復しかない状況である。よって、市民にとって身近で安心出来る出産環境を整えるために、新たに分娩取扱施設を設ける必要性がある。</t>
    <rPh sb="2" eb="3">
      <t>シ</t>
    </rPh>
    <rPh sb="5" eb="7">
      <t>コウイキ</t>
    </rPh>
    <rPh sb="12" eb="13">
      <t>カカ</t>
    </rPh>
    <rPh sb="18" eb="19">
      <t>ホカ</t>
    </rPh>
    <rPh sb="20" eb="22">
      <t>ブンベン</t>
    </rPh>
    <rPh sb="23" eb="24">
      <t>ト</t>
    </rPh>
    <rPh sb="25" eb="26">
      <t>アツカ</t>
    </rPh>
    <rPh sb="27" eb="29">
      <t>シセツ</t>
    </rPh>
    <rPh sb="30" eb="33">
      <t>ロッカショ</t>
    </rPh>
    <rPh sb="41" eb="43">
      <t>トリアツカイ</t>
    </rPh>
    <rPh sb="43" eb="45">
      <t>シセツ</t>
    </rPh>
    <rPh sb="50" eb="53">
      <t>ジョサンイン</t>
    </rPh>
    <rPh sb="78" eb="80">
      <t>シミン</t>
    </rPh>
    <rPh sb="164" eb="166">
      <t>シミン</t>
    </rPh>
    <rPh sb="170" eb="172">
      <t>ミジカ</t>
    </rPh>
    <rPh sb="173" eb="175">
      <t>アンシン</t>
    </rPh>
    <rPh sb="175" eb="177">
      <t>デキ</t>
    </rPh>
    <rPh sb="178" eb="180">
      <t>シュッサン</t>
    </rPh>
    <rPh sb="180" eb="182">
      <t>カンキョウ</t>
    </rPh>
    <rPh sb="183" eb="184">
      <t>トトノ</t>
    </rPh>
    <rPh sb="190" eb="191">
      <t>アラ</t>
    </rPh>
    <rPh sb="193" eb="195">
      <t>ブンベン</t>
    </rPh>
    <rPh sb="195" eb="197">
      <t>トリアツカイ</t>
    </rPh>
    <rPh sb="197" eb="199">
      <t>シセツ</t>
    </rPh>
    <rPh sb="200" eb="201">
      <t>モウ</t>
    </rPh>
    <rPh sb="203" eb="206">
      <t>ヒツヨウセイ</t>
    </rPh>
    <phoneticPr fontId="5"/>
  </si>
  <si>
    <t xml:space="preserve">
　××診療所は劣化による老朽化（築40年経過）が進んでいるため、診療室の床が一部抜けるなど、診療行為に支障が生じている。
患者にとって安全かつ快適な環境設備を整えるためにも、当該診療所を△△に移転新築し、利便性の向上と地域医療体制の再構築をはかることを目的とする。</t>
    <rPh sb="4" eb="7">
      <t>シンリョウジョ</t>
    </rPh>
    <rPh sb="8" eb="10">
      <t>レッカ</t>
    </rPh>
    <rPh sb="13" eb="16">
      <t>ロウキュウカ</t>
    </rPh>
    <rPh sb="17" eb="18">
      <t>チク</t>
    </rPh>
    <rPh sb="20" eb="21">
      <t>ネン</t>
    </rPh>
    <rPh sb="21" eb="23">
      <t>ケイカ</t>
    </rPh>
    <rPh sb="25" eb="26">
      <t>スス</t>
    </rPh>
    <rPh sb="33" eb="36">
      <t>シンリョウシツ</t>
    </rPh>
    <rPh sb="37" eb="38">
      <t>ユカ</t>
    </rPh>
    <rPh sb="39" eb="41">
      <t>イチブ</t>
    </rPh>
    <rPh sb="41" eb="42">
      <t>ヌ</t>
    </rPh>
    <rPh sb="47" eb="49">
      <t>シンリョウ</t>
    </rPh>
    <rPh sb="49" eb="51">
      <t>コウイ</t>
    </rPh>
    <rPh sb="52" eb="54">
      <t>シショウ</t>
    </rPh>
    <rPh sb="55" eb="56">
      <t>ショウ</t>
    </rPh>
    <rPh sb="62" eb="64">
      <t>カンジャ</t>
    </rPh>
    <rPh sb="68" eb="70">
      <t>アンゼン</t>
    </rPh>
    <rPh sb="72" eb="74">
      <t>カイテキ</t>
    </rPh>
    <rPh sb="75" eb="77">
      <t>カンキョウ</t>
    </rPh>
    <rPh sb="77" eb="79">
      <t>セツビ</t>
    </rPh>
    <rPh sb="80" eb="81">
      <t>トトノ</t>
    </rPh>
    <phoneticPr fontId="5"/>
  </si>
  <si>
    <t>　山村過疎地域である本村では、65歳以上の村民が年々増加しており、医療施設への通院に不便を感じている村民が多数存在する。直近の医療機関である□□医院でも直線距離で15㎞離れており、自家用車を持たない高齢者が通院するとなると、唯一の公共交通手段であるバスを利用することとなるが、稼働時間が片道45分程度かかり、運行本数も通院に適した時間帯は3往復しかない状況である。
　地域に住む高齢者をはじめとする住民が感じている通院の不便を解消し、充実した保健指導を行うために、より快適で安全な保健医療を受ける場所を設け、村民の健康維持の向上を目的に、保健指導所の整備を計画することとした。</t>
    <rPh sb="1" eb="3">
      <t>サンソン</t>
    </rPh>
    <rPh sb="3" eb="5">
      <t>カソ</t>
    </rPh>
    <rPh sb="5" eb="7">
      <t>チイキ</t>
    </rPh>
    <rPh sb="10" eb="12">
      <t>ホンソン</t>
    </rPh>
    <rPh sb="17" eb="18">
      <t>サイ</t>
    </rPh>
    <rPh sb="18" eb="20">
      <t>イジョウ</t>
    </rPh>
    <rPh sb="21" eb="23">
      <t>ソンミン</t>
    </rPh>
    <rPh sb="24" eb="26">
      <t>ネンネン</t>
    </rPh>
    <rPh sb="26" eb="28">
      <t>ゾウカ</t>
    </rPh>
    <rPh sb="33" eb="35">
      <t>イリョウ</t>
    </rPh>
    <rPh sb="35" eb="37">
      <t>シセツ</t>
    </rPh>
    <rPh sb="39" eb="41">
      <t>ツウイン</t>
    </rPh>
    <rPh sb="42" eb="44">
      <t>フベン</t>
    </rPh>
    <rPh sb="45" eb="46">
      <t>カン</t>
    </rPh>
    <rPh sb="50" eb="52">
      <t>ソンミン</t>
    </rPh>
    <rPh sb="53" eb="55">
      <t>タスウ</t>
    </rPh>
    <rPh sb="55" eb="57">
      <t>ソンザイ</t>
    </rPh>
    <rPh sb="60" eb="62">
      <t>チョッキン</t>
    </rPh>
    <rPh sb="63" eb="65">
      <t>イリョウ</t>
    </rPh>
    <rPh sb="65" eb="67">
      <t>キカン</t>
    </rPh>
    <rPh sb="72" eb="74">
      <t>イイン</t>
    </rPh>
    <rPh sb="76" eb="78">
      <t>チョクセン</t>
    </rPh>
    <rPh sb="78" eb="80">
      <t>キョリ</t>
    </rPh>
    <rPh sb="84" eb="85">
      <t>ハナ</t>
    </rPh>
    <rPh sb="90" eb="94">
      <t>ジカヨウシャ</t>
    </rPh>
    <rPh sb="95" eb="96">
      <t>モ</t>
    </rPh>
    <rPh sb="99" eb="102">
      <t>コウレイシャ</t>
    </rPh>
    <rPh sb="103" eb="105">
      <t>ツウイン</t>
    </rPh>
    <rPh sb="112" eb="114">
      <t>ユイイツ</t>
    </rPh>
    <rPh sb="115" eb="117">
      <t>コウキョウ</t>
    </rPh>
    <rPh sb="117" eb="119">
      <t>コウツウ</t>
    </rPh>
    <rPh sb="119" eb="121">
      <t>シュダン</t>
    </rPh>
    <rPh sb="127" eb="129">
      <t>リヨウ</t>
    </rPh>
    <rPh sb="138" eb="140">
      <t>カドウ</t>
    </rPh>
    <rPh sb="140" eb="142">
      <t>ジカン</t>
    </rPh>
    <rPh sb="143" eb="145">
      <t>カタミチ</t>
    </rPh>
    <rPh sb="147" eb="148">
      <t>フン</t>
    </rPh>
    <rPh sb="148" eb="150">
      <t>テイド</t>
    </rPh>
    <rPh sb="154" eb="156">
      <t>ウンコウ</t>
    </rPh>
    <rPh sb="156" eb="158">
      <t>ホンスウ</t>
    </rPh>
    <rPh sb="159" eb="161">
      <t>ツウイン</t>
    </rPh>
    <rPh sb="162" eb="163">
      <t>テキ</t>
    </rPh>
    <rPh sb="165" eb="167">
      <t>ジカン</t>
    </rPh>
    <rPh sb="167" eb="168">
      <t>タイ</t>
    </rPh>
    <rPh sb="170" eb="172">
      <t>オウフク</t>
    </rPh>
    <rPh sb="176" eb="178">
      <t>ジョウキョウ</t>
    </rPh>
    <rPh sb="184" eb="186">
      <t>チイキ</t>
    </rPh>
    <rPh sb="187" eb="188">
      <t>ス</t>
    </rPh>
    <rPh sb="189" eb="192">
      <t>コウレイシャ</t>
    </rPh>
    <rPh sb="199" eb="201">
      <t>ジュウミン</t>
    </rPh>
    <rPh sb="202" eb="203">
      <t>カン</t>
    </rPh>
    <rPh sb="207" eb="209">
      <t>ツウイン</t>
    </rPh>
    <rPh sb="210" eb="212">
      <t>フベン</t>
    </rPh>
    <rPh sb="213" eb="215">
      <t>カイショウ</t>
    </rPh>
    <rPh sb="234" eb="236">
      <t>カイテキ</t>
    </rPh>
    <rPh sb="237" eb="239">
      <t>アンゼン</t>
    </rPh>
    <rPh sb="240" eb="242">
      <t>ホケン</t>
    </rPh>
    <rPh sb="242" eb="244">
      <t>イリョウ</t>
    </rPh>
    <rPh sb="245" eb="246">
      <t>ウ</t>
    </rPh>
    <rPh sb="248" eb="250">
      <t>バショ</t>
    </rPh>
    <rPh sb="251" eb="252">
      <t>モウ</t>
    </rPh>
    <rPh sb="254" eb="256">
      <t>ソンミン</t>
    </rPh>
    <rPh sb="257" eb="259">
      <t>ケンコウ</t>
    </rPh>
    <rPh sb="259" eb="261">
      <t>イジ</t>
    </rPh>
    <rPh sb="262" eb="264">
      <t>コウジョウ</t>
    </rPh>
    <rPh sb="265" eb="267">
      <t>モクテキ</t>
    </rPh>
    <rPh sb="269" eb="271">
      <t>ホケン</t>
    </rPh>
    <rPh sb="271" eb="273">
      <t>シドウ</t>
    </rPh>
    <rPh sb="273" eb="274">
      <t>トコロ</t>
    </rPh>
    <rPh sb="275" eb="277">
      <t>セイビ</t>
    </rPh>
    <rPh sb="278" eb="280">
      <t>ケイカク</t>
    </rPh>
    <phoneticPr fontId="5"/>
  </si>
  <si>
    <t>□□郡□村には産科医療施設がなく、最寄りの××助産院には唯一の公共交通手段であるフェリーを利用することとなるが、稼働時間が片道90分程度かかり、運行本数も通院に適した時間帯は6往復しかなく、夏にかけては天候不良で度々運行中止となる。
よって、□村に新たに産科医療機関を設けることで、住民がより安心して安全な産科医療を受けることのできる環境づくりを進めていきたい。</t>
    <rPh sb="2" eb="3">
      <t>グン</t>
    </rPh>
    <rPh sb="4" eb="5">
      <t>ムラ</t>
    </rPh>
    <rPh sb="7" eb="9">
      <t>サンカ</t>
    </rPh>
    <rPh sb="9" eb="11">
      <t>イリョウ</t>
    </rPh>
    <rPh sb="11" eb="13">
      <t>シセツ</t>
    </rPh>
    <rPh sb="17" eb="19">
      <t>モヨ</t>
    </rPh>
    <rPh sb="23" eb="26">
      <t>ジョサンイン</t>
    </rPh>
    <rPh sb="95" eb="96">
      <t>ナツ</t>
    </rPh>
    <rPh sb="101" eb="103">
      <t>テンコウ</t>
    </rPh>
    <rPh sb="103" eb="105">
      <t>フリョウ</t>
    </rPh>
    <rPh sb="106" eb="108">
      <t>タビタビ</t>
    </rPh>
    <rPh sb="108" eb="110">
      <t>ウンコウ</t>
    </rPh>
    <rPh sb="110" eb="112">
      <t>チュウシ</t>
    </rPh>
    <rPh sb="122" eb="123">
      <t>ムラ</t>
    </rPh>
    <rPh sb="124" eb="125">
      <t>アラ</t>
    </rPh>
    <rPh sb="127" eb="129">
      <t>サンカ</t>
    </rPh>
    <rPh sb="129" eb="131">
      <t>イリョウ</t>
    </rPh>
    <rPh sb="131" eb="133">
      <t>キカン</t>
    </rPh>
    <rPh sb="134" eb="135">
      <t>モウ</t>
    </rPh>
    <rPh sb="141" eb="143">
      <t>ジュウミン</t>
    </rPh>
    <rPh sb="146" eb="148">
      <t>アンシン</t>
    </rPh>
    <rPh sb="150" eb="152">
      <t>アンゼン</t>
    </rPh>
    <rPh sb="153" eb="155">
      <t>サンカ</t>
    </rPh>
    <rPh sb="155" eb="157">
      <t>イリョウ</t>
    </rPh>
    <rPh sb="158" eb="159">
      <t>ウ</t>
    </rPh>
    <rPh sb="167" eb="169">
      <t>カンキョウ</t>
    </rPh>
    <rPh sb="173" eb="174">
      <t>スス</t>
    </rPh>
    <phoneticPr fontId="5"/>
  </si>
  <si>
    <t xml:space="preserve">     〇〇年 度</t>
    <phoneticPr fontId="5"/>
  </si>
  <si>
    <t>記載すること。</t>
    <phoneticPr fontId="5"/>
  </si>
  <si>
    <t>「事業区分」には、医療施設等施設整備費補助金交付要綱の５（交付額の算定方法）の表の「１区分」欄に定める事業区分を</t>
    <phoneticPr fontId="5"/>
  </si>
  <si>
    <t>当する経費及び交付要綱に定める（交付額の算定方法）において対象経費とされていない経費を指す。</t>
    <phoneticPr fontId="5"/>
  </si>
  <si>
    <t>また、「補助対象経費」とは補助対象事業分のうち、交付要綱に定める（交付額の算定方法）において対象経費とされている経費を指す。</t>
    <phoneticPr fontId="5"/>
  </si>
  <si>
    <t>区分して記入すること。</t>
    <phoneticPr fontId="5"/>
  </si>
  <si>
    <t>補助対象事業分の「費目」欄は、医療施設等施設整備費補助金交付要綱５の表の「３対象経費」に定める各部門に</t>
    <phoneticPr fontId="5"/>
  </si>
  <si>
    <r>
      <t>令和４年度　医療施設等　</t>
    </r>
    <r>
      <rPr>
        <b/>
        <sz val="20"/>
        <rFont val="ＭＳ ゴシック"/>
        <family val="3"/>
        <charset val="128"/>
      </rPr>
      <t>施設</t>
    </r>
    <r>
      <rPr>
        <sz val="20"/>
        <rFont val="ＭＳ ゴシック"/>
        <family val="3"/>
        <charset val="128"/>
      </rPr>
      <t>　整備費補助金　事業計画総括表　</t>
    </r>
    <rPh sb="0" eb="2">
      <t>レイワ</t>
    </rPh>
    <rPh sb="3" eb="5">
      <t>ネンド</t>
    </rPh>
    <rPh sb="22" eb="24">
      <t>ジギョウ</t>
    </rPh>
    <rPh sb="24" eb="26">
      <t>ケイカク</t>
    </rPh>
    <rPh sb="26" eb="28">
      <t>ソウカツ</t>
    </rPh>
    <rPh sb="28" eb="29">
      <t>ヒョウ</t>
    </rPh>
    <phoneticPr fontId="5"/>
  </si>
  <si>
    <t>1カ所</t>
    <rPh sb="2" eb="3">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</si>
</sst>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施設&quot;"/>
    <numFmt numFmtId="195" formatCode="#0.#&quot;ｋｍ&quot;"/>
    <numFmt numFmtId="196" formatCode="\(###&quot;%&quot;\)"/>
    <numFmt numFmtId="197" formatCode="#&quot;回&quot;"/>
    <numFmt numFmtId="198" formatCode="#,##0&quot;床&quot;"/>
    <numFmt numFmtId="199" formatCode="#,##0&quot;室&quot;"/>
    <numFmt numFmtId="200" formatCode="#,##0&quot;施設&quot;"/>
    <numFmt numFmtId="201" formatCode="#,##0&quot;件&quot;"/>
    <numFmt numFmtId="202" formatCode="#,###"/>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10"/>
      <color rgb="FFFF0000"/>
      <name val="ＭＳ Ｐゴシック"/>
      <family val="3"/>
      <charset val="128"/>
    </font>
    <font>
      <sz val="11"/>
      <color rgb="FFFF0000"/>
      <name val="ＭＳ ゴシック"/>
      <family val="3"/>
      <charset val="128"/>
    </font>
    <font>
      <sz val="11"/>
      <color theme="1"/>
      <name val="ＭＳ ゴシック"/>
      <family val="3"/>
      <charset val="128"/>
    </font>
    <font>
      <u/>
      <sz val="10"/>
      <color rgb="FFFF000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1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s>
  <cellStyleXfs count="6">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19" fillId="0" borderId="0"/>
    <xf numFmtId="38" fontId="19" fillId="0" borderId="0" applyFont="0" applyFill="0" applyBorder="0" applyAlignment="0" applyProtection="0"/>
  </cellStyleXfs>
  <cellXfs count="112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57" fontId="3" fillId="0" borderId="9" xfId="0" applyNumberFormat="1" applyFont="1" applyBorder="1" applyAlignment="1">
      <alignment horizontal="right" vertical="center" wrapText="1"/>
    </xf>
    <xf numFmtId="57" fontId="3" fillId="0" borderId="9" xfId="0" applyNumberFormat="1" applyFont="1" applyBorder="1" applyAlignment="1">
      <alignment horizontal="left" vertical="center" wrapText="1"/>
    </xf>
    <xf numFmtId="57" fontId="3" fillId="0" borderId="9" xfId="1" applyNumberFormat="1" applyFont="1" applyBorder="1" applyAlignment="1">
      <alignment horizontal="right" vertical="center" wrapText="1"/>
    </xf>
    <xf numFmtId="57" fontId="3" fillId="0" borderId="9" xfId="1" applyNumberFormat="1" applyFont="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4" fillId="0" borderId="0" xfId="4" applyFont="1" applyAlignment="1">
      <alignment wrapText="1"/>
    </xf>
    <xf numFmtId="0" fontId="24" fillId="0" borderId="0" xfId="4" applyFont="1" applyAlignment="1"/>
    <xf numFmtId="176" fontId="30" fillId="0" borderId="57" xfId="4" applyNumberFormat="1" applyFont="1" applyBorder="1" applyAlignment="1">
      <alignment horizontal="right" vertical="center"/>
    </xf>
    <xf numFmtId="176" fontId="30" fillId="0" borderId="17" xfId="4" applyNumberFormat="1" applyFont="1" applyBorder="1" applyAlignment="1">
      <alignment horizontal="right" vertical="center"/>
    </xf>
    <xf numFmtId="176" fontId="30" fillId="0" borderId="57" xfId="4" applyNumberFormat="1" applyFont="1" applyBorder="1" applyAlignment="1">
      <alignment vertical="center"/>
    </xf>
    <xf numFmtId="176" fontId="30" fillId="0" borderId="16" xfId="4" applyNumberFormat="1" applyFont="1" applyBorder="1" applyAlignment="1">
      <alignment horizontal="center" vertical="center"/>
    </xf>
    <xf numFmtId="176" fontId="30" fillId="0" borderId="16" xfId="4" applyNumberFormat="1" applyFont="1" applyBorder="1" applyAlignment="1">
      <alignment horizontal="right" vertical="center"/>
    </xf>
    <xf numFmtId="176" fontId="30"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2" fillId="0" borderId="0" xfId="4" applyFont="1" applyFill="1" applyAlignment="1">
      <alignment horizontal="left" vertical="center"/>
    </xf>
    <xf numFmtId="0" fontId="22" fillId="0" borderId="19" xfId="4" applyFont="1" applyFill="1" applyBorder="1" applyAlignment="1">
      <alignment horizontal="left" vertical="center"/>
    </xf>
    <xf numFmtId="0" fontId="22" fillId="0" borderId="13" xfId="4" applyFont="1" applyFill="1" applyBorder="1" applyAlignment="1">
      <alignment horizontal="left" vertical="center"/>
    </xf>
    <xf numFmtId="0" fontId="22"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2" fillId="0" borderId="64" xfId="4" applyFont="1" applyFill="1" applyBorder="1" applyAlignment="1">
      <alignment horizontal="center" vertical="center"/>
    </xf>
    <xf numFmtId="0" fontId="22"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1" fillId="0" borderId="0" xfId="4" applyFont="1" applyFill="1" applyAlignment="1">
      <alignment vertical="center"/>
    </xf>
    <xf numFmtId="0" fontId="10" fillId="0" borderId="0" xfId="4" applyFont="1" applyFill="1" applyAlignment="1">
      <alignment vertical="center"/>
    </xf>
    <xf numFmtId="0" fontId="33"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4" fillId="0" borderId="0" xfId="4" applyFont="1" applyFill="1" applyAlignment="1">
      <alignment vertical="center"/>
    </xf>
    <xf numFmtId="0" fontId="34" fillId="0" borderId="0" xfId="4" applyFont="1" applyFill="1" applyBorder="1" applyAlignment="1">
      <alignment horizontal="centerContinuous" vertical="center"/>
    </xf>
    <xf numFmtId="0" fontId="34" fillId="0" borderId="0" xfId="4" applyFont="1" applyFill="1" applyBorder="1" applyAlignment="1">
      <alignment vertical="center"/>
    </xf>
    <xf numFmtId="0" fontId="25" fillId="0" borderId="0" xfId="4" applyFont="1" applyFill="1" applyBorder="1" applyAlignment="1">
      <alignment vertical="center"/>
    </xf>
    <xf numFmtId="0" fontId="25" fillId="0" borderId="0" xfId="4" applyFont="1" applyFill="1" applyAlignment="1">
      <alignment vertical="center"/>
    </xf>
    <xf numFmtId="0" fontId="34" fillId="0" borderId="40" xfId="4" applyFont="1" applyFill="1" applyBorder="1" applyAlignment="1">
      <alignment vertical="center"/>
    </xf>
    <xf numFmtId="0" fontId="34" fillId="0" borderId="54" xfId="4" applyFont="1" applyFill="1" applyBorder="1" applyAlignment="1">
      <alignment vertical="center"/>
    </xf>
    <xf numFmtId="0" fontId="34" fillId="0" borderId="80" xfId="4" applyFont="1" applyFill="1" applyBorder="1" applyAlignment="1">
      <alignment vertical="center"/>
    </xf>
    <xf numFmtId="0" fontId="34" fillId="0" borderId="0" xfId="4" applyFont="1" applyFill="1" applyBorder="1" applyAlignment="1"/>
    <xf numFmtId="0" fontId="37" fillId="0" borderId="43" xfId="4" applyFont="1" applyFill="1" applyBorder="1" applyAlignment="1">
      <alignment horizontal="center" vertical="center"/>
    </xf>
    <xf numFmtId="0" fontId="25" fillId="0" borderId="0" xfId="4" applyFont="1" applyFill="1" applyBorder="1" applyAlignment="1">
      <alignment horizontal="center" vertical="center"/>
    </xf>
    <xf numFmtId="0" fontId="34" fillId="0" borderId="0" xfId="4" applyFont="1" applyFill="1" applyBorder="1" applyAlignment="1">
      <alignment horizontal="center" vertical="center"/>
    </xf>
    <xf numFmtId="0" fontId="34" fillId="0" borderId="41" xfId="4" applyFont="1" applyFill="1" applyBorder="1" applyAlignment="1">
      <alignment horizontal="left" vertical="center" wrapText="1"/>
    </xf>
    <xf numFmtId="0" fontId="34" fillId="0" borderId="79" xfId="4" applyFont="1" applyFill="1" applyBorder="1" applyAlignment="1">
      <alignment horizontal="center" vertical="center"/>
    </xf>
    <xf numFmtId="0" fontId="34" fillId="0" borderId="0" xfId="4" applyFont="1" applyFill="1" applyBorder="1" applyAlignment="1">
      <alignment vertical="center" wrapText="1"/>
    </xf>
    <xf numFmtId="0" fontId="34" fillId="0" borderId="79" xfId="4" applyFont="1" applyFill="1" applyBorder="1" applyAlignment="1">
      <alignment vertical="center"/>
    </xf>
    <xf numFmtId="0" fontId="39" fillId="0" borderId="0" xfId="4" applyFont="1" applyFill="1" applyBorder="1" applyAlignment="1">
      <alignment horizontal="center" vertical="center"/>
    </xf>
    <xf numFmtId="0" fontId="34" fillId="0" borderId="0" xfId="4" applyFont="1" applyFill="1" applyBorder="1" applyAlignment="1">
      <alignment horizontal="right" vertical="center" wrapText="1"/>
    </xf>
    <xf numFmtId="0" fontId="34" fillId="0" borderId="0" xfId="4" applyFont="1" applyFill="1" applyBorder="1" applyAlignment="1">
      <alignment horizontal="center" vertical="center" wrapText="1"/>
    </xf>
    <xf numFmtId="0" fontId="34" fillId="0" borderId="0" xfId="4" applyFont="1" applyFill="1" applyBorder="1" applyAlignment="1">
      <alignment horizontal="right" vertical="center"/>
    </xf>
    <xf numFmtId="0" fontId="34" fillId="0" borderId="87" xfId="4" applyFont="1" applyFill="1" applyBorder="1" applyAlignment="1">
      <alignment horizontal="right" vertical="center"/>
    </xf>
    <xf numFmtId="0" fontId="34" fillId="0" borderId="0" xfId="4" applyFont="1" applyFill="1" applyBorder="1" applyAlignment="1">
      <alignment horizontal="left" vertical="center"/>
    </xf>
    <xf numFmtId="38" fontId="42" fillId="0" borderId="40" xfId="5" applyFont="1" applyFill="1" applyBorder="1" applyAlignment="1">
      <alignment vertical="center"/>
    </xf>
    <xf numFmtId="0" fontId="34" fillId="0" borderId="0" xfId="4" applyFont="1" applyFill="1" applyAlignment="1">
      <alignment vertical="top" wrapText="1"/>
    </xf>
    <xf numFmtId="38" fontId="42" fillId="0" borderId="16" xfId="5" applyFont="1" applyFill="1" applyBorder="1" applyAlignment="1">
      <alignment vertical="center"/>
    </xf>
    <xf numFmtId="38" fontId="42" fillId="0" borderId="93" xfId="5" applyFont="1" applyFill="1" applyBorder="1" applyAlignment="1">
      <alignment horizontal="right" vertical="center"/>
    </xf>
    <xf numFmtId="0" fontId="26" fillId="0" borderId="0" xfId="0" applyFont="1" applyAlignment="1">
      <alignment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xf>
    <xf numFmtId="0" fontId="26" fillId="0" borderId="2" xfId="0" applyFont="1" applyBorder="1" applyAlignment="1">
      <alignment horizontal="center" vertical="center" shrinkToFit="1"/>
    </xf>
    <xf numFmtId="0" fontId="26" fillId="0" borderId="64" xfId="0" applyFont="1" applyBorder="1" applyAlignment="1">
      <alignment vertical="center"/>
    </xf>
    <xf numFmtId="0" fontId="26" fillId="0" borderId="1" xfId="0" applyFont="1" applyBorder="1" applyAlignment="1">
      <alignment horizontal="center" vertical="center" wrapText="1" shrinkToFit="1"/>
    </xf>
    <xf numFmtId="0" fontId="26" fillId="0" borderId="13" xfId="0" applyFont="1" applyBorder="1" applyAlignment="1">
      <alignment horizontal="right" vertical="center"/>
    </xf>
    <xf numFmtId="0" fontId="12" fillId="0" borderId="0" xfId="2" applyFill="1">
      <alignment vertical="center"/>
    </xf>
    <xf numFmtId="0" fontId="26" fillId="0" borderId="0" xfId="0" applyFont="1" applyBorder="1" applyAlignment="1">
      <alignment vertical="center" shrinkToFit="1"/>
    </xf>
    <xf numFmtId="0" fontId="26" fillId="0" borderId="0" xfId="0" applyFont="1" applyBorder="1" applyAlignment="1">
      <alignment horizontal="center" vertical="center"/>
    </xf>
    <xf numFmtId="0" fontId="26" fillId="0" borderId="0" xfId="0" applyFont="1" applyBorder="1" applyAlignment="1">
      <alignment horizontal="left" vertical="center"/>
    </xf>
    <xf numFmtId="182" fontId="26" fillId="0" borderId="13" xfId="0" applyNumberFormat="1" applyFont="1" applyBorder="1" applyAlignment="1">
      <alignment vertical="center"/>
    </xf>
    <xf numFmtId="182" fontId="26" fillId="0" borderId="8" xfId="0" applyNumberFormat="1" applyFont="1" applyBorder="1" applyAlignment="1">
      <alignment vertical="center"/>
    </xf>
    <xf numFmtId="184" fontId="26" fillId="0" borderId="13" xfId="0" applyNumberFormat="1" applyFont="1" applyBorder="1" applyAlignment="1">
      <alignment horizontal="center" vertical="center"/>
    </xf>
    <xf numFmtId="185" fontId="26" fillId="0" borderId="13" xfId="0" applyNumberFormat="1" applyFont="1" applyBorder="1" applyAlignment="1">
      <alignment vertical="center"/>
    </xf>
    <xf numFmtId="182" fontId="26" fillId="0" borderId="0" xfId="0" applyNumberFormat="1" applyFont="1" applyBorder="1" applyAlignment="1">
      <alignment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26" fillId="0" borderId="13" xfId="0" applyFont="1" applyBorder="1" applyAlignment="1">
      <alignment horizontal="center" vertical="center"/>
    </xf>
    <xf numFmtId="0" fontId="26" fillId="0" borderId="13" xfId="0" applyFont="1" applyBorder="1" applyAlignment="1">
      <alignment horizontal="center" vertical="center" shrinkToFit="1"/>
    </xf>
    <xf numFmtId="0" fontId="26"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13" xfId="0" applyFont="1" applyBorder="1" applyAlignment="1">
      <alignment vertical="center" shrinkToFit="1"/>
    </xf>
    <xf numFmtId="0" fontId="26" fillId="0" borderId="12" xfId="0" applyFont="1" applyBorder="1" applyAlignment="1">
      <alignment horizontal="right" vertical="center"/>
    </xf>
    <xf numFmtId="0" fontId="26" fillId="0" borderId="0" xfId="0" applyFont="1" applyBorder="1" applyAlignment="1">
      <alignment horizontal="center"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5" xfId="0" applyFont="1" applyBorder="1" applyAlignment="1">
      <alignment vertical="center" shrinkToFit="1"/>
    </xf>
    <xf numFmtId="0" fontId="26" fillId="0" borderId="9" xfId="0" applyFont="1" applyBorder="1" applyAlignment="1">
      <alignment vertical="center" shrinkToFit="1"/>
    </xf>
    <xf numFmtId="0" fontId="26" fillId="0" borderId="7" xfId="0" applyFont="1" applyBorder="1" applyAlignment="1">
      <alignment vertical="center" shrinkToFit="1"/>
    </xf>
    <xf numFmtId="0" fontId="26" fillId="0" borderId="4"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6" xfId="0" applyFont="1" applyBorder="1" applyAlignment="1">
      <alignment vertical="center"/>
    </xf>
    <xf numFmtId="0" fontId="26" fillId="0" borderId="11" xfId="0" applyFont="1" applyBorder="1" applyAlignment="1">
      <alignment vertical="center" shrinkToFit="1"/>
    </xf>
    <xf numFmtId="0" fontId="26" fillId="0" borderId="99" xfId="0" applyFont="1" applyBorder="1" applyAlignment="1">
      <alignment vertical="center" shrinkToFit="1"/>
    </xf>
    <xf numFmtId="0" fontId="26" fillId="0" borderId="100" xfId="0" applyFont="1" applyBorder="1" applyAlignment="1">
      <alignment vertical="center" shrinkToFit="1"/>
    </xf>
    <xf numFmtId="0" fontId="26" fillId="0" borderId="11" xfId="0" applyFont="1" applyBorder="1" applyAlignment="1">
      <alignment vertical="center"/>
    </xf>
    <xf numFmtId="0" fontId="26" fillId="0" borderId="2" xfId="0" applyFont="1" applyBorder="1" applyAlignment="1">
      <alignment horizontal="center" vertical="center" shrinkToFit="1"/>
    </xf>
    <xf numFmtId="182" fontId="26" fillId="0" borderId="12" xfId="0" applyNumberFormat="1" applyFont="1" applyBorder="1" applyAlignment="1">
      <alignment vertical="center"/>
    </xf>
    <xf numFmtId="182" fontId="26" fillId="0" borderId="9" xfId="0" applyNumberFormat="1" applyFont="1" applyBorder="1" applyAlignment="1">
      <alignment vertical="center"/>
    </xf>
    <xf numFmtId="0" fontId="26" fillId="0" borderId="12" xfId="0" applyFont="1" applyBorder="1" applyAlignment="1">
      <alignment vertical="center"/>
    </xf>
    <xf numFmtId="0" fontId="26" fillId="0" borderId="63"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3" xfId="0" applyFont="1" applyBorder="1" applyAlignment="1">
      <alignment vertical="center" shrinkToFit="1"/>
    </xf>
    <xf numFmtId="0" fontId="26" fillId="0" borderId="10" xfId="0" applyFont="1" applyBorder="1" applyAlignment="1">
      <alignment vertical="center" shrinkToFit="1"/>
    </xf>
    <xf numFmtId="0" fontId="26" fillId="0" borderId="2" xfId="0" applyFont="1" applyBorder="1" applyAlignment="1">
      <alignment vertical="center"/>
    </xf>
    <xf numFmtId="0" fontId="26" fillId="0" borderId="4" xfId="0" applyFont="1" applyBorder="1" applyAlignment="1">
      <alignment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 xfId="0" applyFont="1" applyBorder="1" applyAlignment="1">
      <alignment horizontal="center" vertical="center"/>
    </xf>
    <xf numFmtId="0" fontId="26" fillId="0" borderId="64" xfId="0" applyFont="1" applyBorder="1" applyAlignment="1">
      <alignment vertical="center"/>
    </xf>
    <xf numFmtId="0" fontId="26" fillId="0" borderId="9" xfId="0" applyFont="1" applyBorder="1" applyAlignment="1">
      <alignment vertical="center"/>
    </xf>
    <xf numFmtId="0" fontId="26" fillId="0" borderId="5" xfId="0" applyFont="1" applyBorder="1" applyAlignment="1">
      <alignment vertical="center" wrapText="1"/>
    </xf>
    <xf numFmtId="0" fontId="26" fillId="0" borderId="9" xfId="0" applyFont="1" applyBorder="1" applyAlignment="1">
      <alignment vertical="center" wrapText="1"/>
    </xf>
    <xf numFmtId="0" fontId="26" fillId="0" borderId="6" xfId="0" applyFont="1" applyBorder="1" applyAlignment="1">
      <alignment horizontal="center" vertical="center" wrapText="1" shrinkToFit="1"/>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0" xfId="0" applyFont="1" applyBorder="1" applyAlignment="1">
      <alignment horizontal="center" vertical="center" shrinkToFit="1"/>
    </xf>
    <xf numFmtId="182" fontId="26" fillId="0" borderId="4" xfId="0" applyNumberFormat="1" applyFont="1" applyBorder="1" applyAlignment="1">
      <alignment horizontal="center" vertical="center"/>
    </xf>
    <xf numFmtId="0" fontId="26" fillId="0" borderId="0" xfId="0" applyNumberFormat="1" applyFont="1" applyBorder="1" applyAlignment="1">
      <alignment vertical="center" wrapText="1"/>
    </xf>
    <xf numFmtId="182" fontId="26" fillId="0" borderId="0" xfId="0" applyNumberFormat="1" applyFont="1" applyBorder="1" applyAlignment="1">
      <alignment vertical="center"/>
    </xf>
    <xf numFmtId="182" fontId="26" fillId="0" borderId="0" xfId="0" applyNumberFormat="1" applyFont="1" applyBorder="1" applyAlignment="1">
      <alignment vertical="center" wrapText="1"/>
    </xf>
    <xf numFmtId="0" fontId="26" fillId="0" borderId="3" xfId="0" applyFont="1" applyBorder="1" applyAlignment="1">
      <alignment horizontal="center" vertical="center"/>
    </xf>
    <xf numFmtId="182" fontId="26" fillId="0" borderId="3" xfId="0" applyNumberFormat="1" applyFont="1" applyBorder="1" applyAlignment="1">
      <alignment horizontal="center" vertical="center"/>
    </xf>
    <xf numFmtId="0" fontId="26" fillId="0" borderId="0" xfId="0" applyNumberFormat="1" applyFont="1" applyBorder="1" applyAlignment="1">
      <alignment vertical="center"/>
    </xf>
    <xf numFmtId="0" fontId="26" fillId="0" borderId="0" xfId="0" applyNumberFormat="1" applyFont="1" applyAlignment="1">
      <alignment vertical="center"/>
    </xf>
    <xf numFmtId="180" fontId="26" fillId="0" borderId="100" xfId="0" applyNumberFormat="1" applyFont="1" applyBorder="1" applyAlignment="1">
      <alignment vertical="center"/>
    </xf>
    <xf numFmtId="182" fontId="26" fillId="0" borderId="101" xfId="0" applyNumberFormat="1" applyFont="1" applyBorder="1" applyAlignment="1">
      <alignment horizontal="center" vertical="center" wrapText="1"/>
    </xf>
    <xf numFmtId="191" fontId="26" fillId="0" borderId="64" xfId="0" applyNumberFormat="1" applyFont="1" applyBorder="1" applyAlignment="1">
      <alignment vertical="center"/>
    </xf>
    <xf numFmtId="191" fontId="26" fillId="0" borderId="103" xfId="0" applyNumberFormat="1" applyFont="1" applyBorder="1" applyAlignment="1">
      <alignment vertical="center"/>
    </xf>
    <xf numFmtId="191" fontId="26" fillId="0" borderId="11" xfId="0" applyNumberFormat="1" applyFont="1" applyBorder="1" applyAlignment="1">
      <alignment vertical="center"/>
    </xf>
    <xf numFmtId="191" fontId="26" fillId="0" borderId="105" xfId="0" applyNumberFormat="1" applyFont="1" applyBorder="1" applyAlignment="1">
      <alignment vertical="center"/>
    </xf>
    <xf numFmtId="191" fontId="26" fillId="0" borderId="106" xfId="0" applyNumberFormat="1" applyFont="1" applyBorder="1" applyAlignment="1">
      <alignment vertical="center"/>
    </xf>
    <xf numFmtId="191" fontId="26" fillId="0" borderId="67" xfId="0" applyNumberFormat="1" applyFont="1" applyBorder="1" applyAlignment="1">
      <alignment vertical="center"/>
    </xf>
    <xf numFmtId="191" fontId="26" fillId="0" borderId="13" xfId="0" applyNumberFormat="1" applyFont="1" applyBorder="1" applyAlignment="1">
      <alignment vertical="center"/>
    </xf>
    <xf numFmtId="182" fontId="26" fillId="0" borderId="107" xfId="0" applyNumberFormat="1" applyFont="1" applyBorder="1" applyAlignment="1">
      <alignment horizontal="center" vertical="center" wrapText="1"/>
    </xf>
    <xf numFmtId="191" fontId="26" fillId="0" borderId="108" xfId="0" applyNumberFormat="1" applyFont="1" applyBorder="1" applyAlignment="1">
      <alignment vertical="center"/>
    </xf>
    <xf numFmtId="0" fontId="26" fillId="0" borderId="13" xfId="0" applyFont="1" applyBorder="1" applyAlignment="1">
      <alignment horizontal="center" vertical="center" wrapText="1" shrinkToFit="1"/>
    </xf>
    <xf numFmtId="0" fontId="26" fillId="0" borderId="13" xfId="0" applyFont="1" applyBorder="1" applyAlignment="1">
      <alignment horizontal="right" vertical="center"/>
    </xf>
    <xf numFmtId="0" fontId="26" fillId="0" borderId="7" xfId="0" applyNumberFormat="1" applyFont="1" applyBorder="1" applyAlignment="1">
      <alignment vertical="center"/>
    </xf>
    <xf numFmtId="0" fontId="26" fillId="0" borderId="10" xfId="0" applyNumberFormat="1" applyFont="1" applyBorder="1" applyAlignment="1">
      <alignment vertical="center"/>
    </xf>
    <xf numFmtId="0" fontId="26" fillId="0" borderId="11" xfId="0" applyNumberFormat="1" applyFont="1" applyBorder="1" applyAlignment="1">
      <alignment vertical="center"/>
    </xf>
    <xf numFmtId="0" fontId="26" fillId="0" borderId="1" xfId="0" applyFont="1" applyBorder="1" applyAlignment="1">
      <alignment horizontal="center" vertical="center" wrapText="1" shrinkToFit="1"/>
    </xf>
    <xf numFmtId="0" fontId="26" fillId="0" borderId="63" xfId="0" applyFont="1" applyBorder="1" applyAlignment="1">
      <alignment horizontal="left" vertical="center"/>
    </xf>
    <xf numFmtId="0" fontId="26" fillId="0" borderId="13"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3" xfId="0" applyFont="1" applyBorder="1" applyAlignment="1">
      <alignment horizontal="center" vertical="center" wrapText="1"/>
    </xf>
    <xf numFmtId="182" fontId="26" fillId="0" borderId="0" xfId="0" applyNumberFormat="1" applyFont="1" applyBorder="1" applyAlignment="1">
      <alignment vertical="center"/>
    </xf>
    <xf numFmtId="0" fontId="26" fillId="0" borderId="3" xfId="0" applyFont="1" applyBorder="1" applyAlignment="1">
      <alignment horizontal="left" vertical="center" shrinkToFit="1"/>
    </xf>
    <xf numFmtId="0" fontId="26" fillId="0" borderId="3" xfId="0" applyFont="1" applyBorder="1" applyAlignment="1">
      <alignment vertical="center"/>
    </xf>
    <xf numFmtId="0" fontId="26" fillId="0" borderId="7" xfId="0" applyFont="1" applyBorder="1" applyAlignment="1">
      <alignment vertical="center"/>
    </xf>
    <xf numFmtId="0" fontId="26" fillId="0" borderId="6" xfId="0" applyFont="1" applyBorder="1" applyAlignment="1">
      <alignment vertical="center" shrinkToFit="1"/>
    </xf>
    <xf numFmtId="0" fontId="26" fillId="0" borderId="8" xfId="0" applyFont="1" applyBorder="1" applyAlignment="1">
      <alignment vertical="center" shrinkToFit="1"/>
    </xf>
    <xf numFmtId="0" fontId="26" fillId="0" borderId="4" xfId="0" applyFont="1" applyBorder="1" applyAlignment="1">
      <alignment vertical="center" wrapText="1" shrinkToFit="1"/>
    </xf>
    <xf numFmtId="0" fontId="26" fillId="0" borderId="13" xfId="0" applyFont="1" applyBorder="1" applyAlignment="1">
      <alignment horizontal="center" vertical="center" wrapText="1" shrinkToFit="1"/>
    </xf>
    <xf numFmtId="182" fontId="26"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6" fillId="0" borderId="0" xfId="0" applyNumberFormat="1" applyFont="1" applyBorder="1" applyAlignment="1">
      <alignment vertical="center"/>
    </xf>
    <xf numFmtId="0" fontId="26" fillId="0" borderId="3" xfId="0" applyFont="1" applyBorder="1" applyAlignment="1">
      <alignment horizontal="right"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9"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3" xfId="0" applyFont="1" applyBorder="1" applyAlignment="1">
      <alignment horizontal="right" vertical="center"/>
    </xf>
    <xf numFmtId="182" fontId="26" fillId="0" borderId="0" xfId="0" applyNumberFormat="1" applyFont="1" applyBorder="1" applyAlignment="1">
      <alignment vertical="center"/>
    </xf>
    <xf numFmtId="0" fontId="26" fillId="0" borderId="1" xfId="0" applyFont="1" applyBorder="1" applyAlignment="1">
      <alignment horizontal="center" vertical="center" wrapText="1" shrinkToFit="1"/>
    </xf>
    <xf numFmtId="0" fontId="26" fillId="0" borderId="0" xfId="0" applyFont="1" applyBorder="1" applyAlignment="1">
      <alignment vertical="center"/>
    </xf>
    <xf numFmtId="0" fontId="26" fillId="0" borderId="0" xfId="0" applyFont="1" applyBorder="1" applyAlignment="1">
      <alignment vertical="center" shrinkToFit="1"/>
    </xf>
    <xf numFmtId="0" fontId="26" fillId="0" borderId="0" xfId="0" applyFont="1" applyBorder="1" applyAlignment="1">
      <alignment horizontal="center" vertical="center" shrinkToFit="1"/>
    </xf>
    <xf numFmtId="183" fontId="26" fillId="0" borderId="0" xfId="0" applyNumberFormat="1" applyFont="1" applyBorder="1" applyAlignment="1">
      <alignment vertical="center"/>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12" xfId="0" applyFont="1" applyBorder="1" applyAlignment="1">
      <alignment horizontal="right" vertical="center"/>
    </xf>
    <xf numFmtId="0" fontId="26" fillId="0" borderId="4" xfId="0" applyFont="1" applyBorder="1" applyAlignment="1">
      <alignment vertical="center"/>
    </xf>
    <xf numFmtId="0" fontId="26" fillId="0" borderId="11" xfId="0" applyFont="1" applyBorder="1" applyAlignment="1">
      <alignment vertical="center" shrinkToFit="1"/>
    </xf>
    <xf numFmtId="0" fontId="26" fillId="0" borderId="10" xfId="0" applyFont="1" applyBorder="1" applyAlignment="1">
      <alignment vertical="center"/>
    </xf>
    <xf numFmtId="0" fontId="26" fillId="0" borderId="11" xfId="0" applyFont="1" applyBorder="1" applyAlignment="1">
      <alignment vertical="center"/>
    </xf>
    <xf numFmtId="0" fontId="26" fillId="0" borderId="0" xfId="0" applyFont="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vertical="center"/>
    </xf>
    <xf numFmtId="0" fontId="26" fillId="0" borderId="63" xfId="0" applyFont="1" applyBorder="1" applyAlignment="1">
      <alignment horizontal="left" vertical="center"/>
    </xf>
    <xf numFmtId="0" fontId="26" fillId="0" borderId="64" xfId="0" applyFont="1" applyBorder="1" applyAlignment="1">
      <alignment vertical="center"/>
    </xf>
    <xf numFmtId="182" fontId="26" fillId="0" borderId="0" xfId="0" applyNumberFormat="1" applyFont="1" applyBorder="1" applyAlignment="1">
      <alignment vertical="center"/>
    </xf>
    <xf numFmtId="0" fontId="26" fillId="0" borderId="13" xfId="0" applyFont="1" applyBorder="1" applyAlignment="1">
      <alignment horizontal="right" vertical="center"/>
    </xf>
    <xf numFmtId="0" fontId="26" fillId="0" borderId="1" xfId="0" applyFont="1" applyBorder="1" applyAlignment="1">
      <alignment horizontal="center" vertical="center" wrapText="1" shrinkToFit="1"/>
    </xf>
    <xf numFmtId="0" fontId="26" fillId="0" borderId="0" xfId="0" applyFont="1" applyFill="1" applyBorder="1" applyAlignment="1">
      <alignment horizontal="center"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shrinkToFit="1"/>
    </xf>
    <xf numFmtId="0" fontId="26" fillId="0" borderId="0" xfId="0" applyFont="1" applyBorder="1" applyAlignment="1">
      <alignment vertical="center" shrinkToFit="1"/>
    </xf>
    <xf numFmtId="0" fontId="26" fillId="0" borderId="0" xfId="0" applyFont="1" applyFill="1" applyAlignment="1">
      <alignment vertical="center"/>
    </xf>
    <xf numFmtId="182" fontId="26" fillId="0" borderId="0" xfId="0" applyNumberFormat="1" applyFont="1" applyFill="1" applyBorder="1" applyAlignment="1">
      <alignment vertical="center"/>
    </xf>
    <xf numFmtId="182" fontId="26" fillId="0" borderId="63" xfId="0" applyNumberFormat="1" applyFont="1" applyFill="1" applyBorder="1" applyAlignment="1">
      <alignment vertical="center"/>
    </xf>
    <xf numFmtId="182" fontId="26" fillId="0" borderId="64" xfId="0" applyNumberFormat="1" applyFont="1" applyFill="1" applyBorder="1" applyAlignment="1">
      <alignment vertical="center"/>
    </xf>
    <xf numFmtId="182" fontId="26" fillId="0" borderId="13" xfId="0" applyNumberFormat="1" applyFont="1" applyFill="1" applyBorder="1" applyAlignment="1">
      <alignment horizontal="center" vertical="center"/>
    </xf>
    <xf numFmtId="0" fontId="22"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2" fillId="3" borderId="13" xfId="4" applyFont="1" applyFill="1" applyBorder="1" applyAlignment="1">
      <alignment horizontal="left" vertical="center" wrapText="1"/>
    </xf>
    <xf numFmtId="0" fontId="22" fillId="3" borderId="13" xfId="4" applyFont="1" applyFill="1" applyBorder="1" applyAlignment="1">
      <alignment horizontal="left" vertical="center"/>
    </xf>
    <xf numFmtId="0" fontId="22"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2" fillId="0" borderId="0" xfId="2" applyNumberFormat="1">
      <alignment vertical="center"/>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0" fontId="51" fillId="0" borderId="0" xfId="0" applyFont="1"/>
    <xf numFmtId="0" fontId="15" fillId="0" borderId="0" xfId="0" applyFont="1" applyAlignment="1">
      <alignment vertical="center"/>
    </xf>
    <xf numFmtId="191" fontId="26" fillId="4" borderId="64" xfId="0" applyNumberFormat="1" applyFont="1" applyFill="1" applyBorder="1" applyAlignment="1">
      <alignment vertical="center"/>
    </xf>
    <xf numFmtId="191" fontId="26" fillId="4" borderId="105" xfId="0" applyNumberFormat="1" applyFont="1" applyFill="1" applyBorder="1" applyAlignment="1">
      <alignment vertical="center"/>
    </xf>
    <xf numFmtId="191" fontId="26" fillId="4" borderId="103" xfId="0" applyNumberFormat="1" applyFont="1" applyFill="1" applyBorder="1" applyAlignment="1">
      <alignment vertical="center"/>
    </xf>
    <xf numFmtId="191" fontId="26" fillId="4" borderId="106" xfId="0" applyNumberFormat="1" applyFont="1" applyFill="1" applyBorder="1" applyAlignment="1">
      <alignment vertical="center"/>
    </xf>
    <xf numFmtId="0" fontId="26" fillId="0" borderId="12" xfId="0" applyFont="1" applyFill="1" applyBorder="1" applyAlignment="1">
      <alignment horizontal="right" vertical="center" shrinkToFit="1"/>
    </xf>
    <xf numFmtId="0" fontId="26" fillId="0" borderId="0" xfId="0" applyFont="1" applyFill="1" applyAlignment="1">
      <alignment horizontal="right" vertical="center"/>
    </xf>
    <xf numFmtId="0" fontId="26" fillId="0" borderId="63" xfId="0" applyFont="1" applyFill="1" applyBorder="1" applyAlignment="1">
      <alignment horizontal="right" vertical="center" shrinkToFit="1"/>
    </xf>
    <xf numFmtId="186" fontId="26" fillId="0" borderId="63" xfId="0" applyNumberFormat="1" applyFont="1" applyFill="1" applyBorder="1" applyAlignment="1">
      <alignment horizontal="right" vertical="center" shrinkToFit="1"/>
    </xf>
    <xf numFmtId="186" fontId="48" fillId="0" borderId="63" xfId="0" applyNumberFormat="1" applyFont="1" applyFill="1" applyBorder="1" applyAlignment="1">
      <alignment horizontal="center" vertical="center" shrinkToFit="1"/>
    </xf>
    <xf numFmtId="0" fontId="26" fillId="0" borderId="63" xfId="0" applyFont="1" applyBorder="1" applyAlignment="1">
      <alignment horizontal="center" vertical="center" shrinkToFit="1"/>
    </xf>
    <xf numFmtId="0" fontId="26" fillId="0" borderId="8" xfId="0" applyFont="1" applyFill="1" applyBorder="1" applyAlignment="1">
      <alignment horizontal="center" vertical="center"/>
    </xf>
    <xf numFmtId="0" fontId="26" fillId="0" borderId="64" xfId="0" applyFont="1" applyBorder="1" applyAlignment="1">
      <alignment vertical="center" shrinkToFit="1"/>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186" fontId="26" fillId="6" borderId="64" xfId="0" applyNumberFormat="1" applyFont="1" applyFill="1" applyBorder="1" applyAlignment="1">
      <alignment horizontal="right" vertical="center"/>
    </xf>
    <xf numFmtId="184" fontId="26" fillId="6" borderId="13" xfId="0" applyNumberFormat="1" applyFont="1" applyFill="1" applyBorder="1" applyAlignment="1">
      <alignment horizontal="center" vertical="center"/>
    </xf>
    <xf numFmtId="182" fontId="26" fillId="6" borderId="13" xfId="0" applyNumberFormat="1" applyFont="1" applyFill="1" applyBorder="1" applyAlignment="1">
      <alignment vertical="center"/>
    </xf>
    <xf numFmtId="185" fontId="26" fillId="6" borderId="13" xfId="0" applyNumberFormat="1" applyFont="1" applyFill="1" applyBorder="1" applyAlignment="1">
      <alignment vertical="center"/>
    </xf>
    <xf numFmtId="0" fontId="26" fillId="6" borderId="13" xfId="0" applyFont="1" applyFill="1" applyBorder="1" applyAlignment="1">
      <alignment horizontal="center" vertical="center"/>
    </xf>
    <xf numFmtId="183" fontId="26" fillId="6" borderId="1" xfId="0" applyNumberFormat="1" applyFont="1" applyFill="1" applyBorder="1" applyAlignment="1">
      <alignment vertical="center"/>
    </xf>
    <xf numFmtId="182" fontId="26" fillId="6" borderId="8" xfId="0" applyNumberFormat="1" applyFont="1" applyFill="1" applyBorder="1" applyAlignment="1">
      <alignment vertical="center"/>
    </xf>
    <xf numFmtId="0" fontId="26" fillId="6" borderId="11" xfId="0" applyFont="1" applyFill="1" applyBorder="1" applyAlignment="1">
      <alignment vertical="center"/>
    </xf>
    <xf numFmtId="182" fontId="26" fillId="6" borderId="64" xfId="0" applyNumberFormat="1" applyFont="1" applyFill="1" applyBorder="1" applyAlignment="1">
      <alignment vertical="center"/>
    </xf>
    <xf numFmtId="182" fontId="26" fillId="6" borderId="6" xfId="0" applyNumberFormat="1" applyFont="1" applyFill="1" applyBorder="1" applyAlignment="1">
      <alignment vertical="center"/>
    </xf>
    <xf numFmtId="182" fontId="26" fillId="6" borderId="12" xfId="0" applyNumberFormat="1" applyFont="1" applyFill="1" applyBorder="1" applyAlignment="1">
      <alignment vertical="center"/>
    </xf>
    <xf numFmtId="180" fontId="26" fillId="6" borderId="102" xfId="0" applyNumberFormat="1" applyFont="1" applyFill="1" applyBorder="1" applyAlignment="1">
      <alignment vertical="center"/>
    </xf>
    <xf numFmtId="180" fontId="26" fillId="6" borderId="104" xfId="0" applyNumberFormat="1" applyFont="1" applyFill="1" applyBorder="1" applyAlignment="1">
      <alignment vertical="center"/>
    </xf>
    <xf numFmtId="191" fontId="26" fillId="6" borderId="102" xfId="0" applyNumberFormat="1" applyFont="1" applyFill="1" applyBorder="1" applyAlignment="1">
      <alignment vertical="center"/>
    </xf>
    <xf numFmtId="191" fontId="26" fillId="6" borderId="104" xfId="0" applyNumberFormat="1" applyFont="1" applyFill="1" applyBorder="1" applyAlignment="1">
      <alignment vertical="center"/>
    </xf>
    <xf numFmtId="182" fontId="26" fillId="6" borderId="11" xfId="0" applyNumberFormat="1" applyFont="1" applyFill="1" applyBorder="1" applyAlignment="1">
      <alignment vertical="center"/>
    </xf>
    <xf numFmtId="183" fontId="26" fillId="6" borderId="4" xfId="0" applyNumberFormat="1" applyFont="1" applyFill="1" applyBorder="1" applyAlignment="1">
      <alignment vertical="center"/>
    </xf>
    <xf numFmtId="0" fontId="26" fillId="6" borderId="109" xfId="0" applyFont="1" applyFill="1" applyBorder="1" applyAlignment="1">
      <alignment vertical="center"/>
    </xf>
    <xf numFmtId="0" fontId="26" fillId="6" borderId="64" xfId="0" applyFont="1" applyFill="1" applyBorder="1" applyAlignment="1">
      <alignment vertical="center" shrinkToFit="1"/>
    </xf>
    <xf numFmtId="186" fontId="48" fillId="6" borderId="63" xfId="0" applyNumberFormat="1" applyFont="1" applyFill="1" applyBorder="1" applyAlignment="1">
      <alignment horizontal="center" vertical="center" shrinkToFit="1"/>
    </xf>
    <xf numFmtId="0" fontId="26" fillId="0" borderId="63" xfId="0" applyNumberFormat="1" applyFont="1" applyFill="1" applyBorder="1" applyAlignment="1">
      <alignment horizontal="center" vertical="center" shrinkToFit="1"/>
    </xf>
    <xf numFmtId="0" fontId="48" fillId="0" borderId="63" xfId="0" applyNumberFormat="1" applyFont="1" applyFill="1" applyBorder="1" applyAlignment="1">
      <alignment horizontal="center" vertical="center" shrinkToFit="1"/>
    </xf>
    <xf numFmtId="191" fontId="26" fillId="0" borderId="110" xfId="0" applyNumberFormat="1" applyFont="1" applyBorder="1" applyAlignment="1">
      <alignment vertical="center"/>
    </xf>
    <xf numFmtId="0" fontId="26"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177" fontId="17" fillId="0" borderId="6" xfId="0" applyNumberFormat="1" applyFont="1" applyBorder="1" applyAlignment="1">
      <alignment vertical="center" shrinkToFit="1"/>
    </xf>
    <xf numFmtId="178" fontId="17" fillId="0" borderId="0" xfId="0" applyNumberFormat="1" applyFont="1" applyAlignment="1">
      <alignment vertical="center" shrinkToFit="1"/>
    </xf>
    <xf numFmtId="178" fontId="17" fillId="0" borderId="6" xfId="0" applyNumberFormat="1" applyFont="1" applyBorder="1" applyAlignment="1">
      <alignment vertical="center" shrinkToFit="1"/>
    </xf>
    <xf numFmtId="178" fontId="17" fillId="0" borderId="37" xfId="0" applyNumberFormat="1" applyFont="1" applyBorder="1" applyAlignment="1">
      <alignment vertical="center" shrinkToFit="1"/>
    </xf>
    <xf numFmtId="178" fontId="13" fillId="0" borderId="13" xfId="0" applyNumberFormat="1" applyFont="1" applyBorder="1" applyAlignment="1">
      <alignment vertical="center" shrinkToFit="1"/>
    </xf>
    <xf numFmtId="179" fontId="13" fillId="0" borderId="30" xfId="0" applyNumberFormat="1" applyFont="1" applyBorder="1" applyAlignment="1">
      <alignment vertical="center" shrinkToFit="1"/>
    </xf>
    <xf numFmtId="177" fontId="13" fillId="0" borderId="13" xfId="0" applyNumberFormat="1" applyFont="1" applyBorder="1" applyAlignment="1">
      <alignment vertical="center" shrinkToFit="1"/>
    </xf>
    <xf numFmtId="177" fontId="13" fillId="0" borderId="30" xfId="0" applyNumberFormat="1" applyFont="1" applyBorder="1" applyAlignment="1">
      <alignment vertical="center" shrinkToFit="1"/>
    </xf>
    <xf numFmtId="178" fontId="13" fillId="0" borderId="27" xfId="0" applyNumberFormat="1" applyFont="1" applyBorder="1" applyAlignment="1">
      <alignment vertical="center" shrinkToFit="1"/>
    </xf>
    <xf numFmtId="178" fontId="13" fillId="0" borderId="1" xfId="0" applyNumberFormat="1" applyFont="1" applyBorder="1" applyAlignment="1">
      <alignment vertical="center" shrinkToFit="1"/>
    </xf>
    <xf numFmtId="179" fontId="13" fillId="0" borderId="33" xfId="0" applyNumberFormat="1" applyFont="1" applyBorder="1" applyAlignment="1">
      <alignment vertical="center" shrinkToFit="1"/>
    </xf>
    <xf numFmtId="177" fontId="13" fillId="0" borderId="1" xfId="0" applyNumberFormat="1" applyFont="1" applyBorder="1" applyAlignment="1">
      <alignment vertical="center" shrinkToFit="1"/>
    </xf>
    <xf numFmtId="177" fontId="13" fillId="0" borderId="33" xfId="0" applyNumberFormat="1" applyFont="1" applyBorder="1" applyAlignment="1">
      <alignment vertical="center" shrinkToFit="1"/>
    </xf>
    <xf numFmtId="178" fontId="13" fillId="0" borderId="37" xfId="0" applyNumberFormat="1" applyFont="1" applyBorder="1" applyAlignment="1">
      <alignment vertical="center" shrinkToFit="1"/>
    </xf>
    <xf numFmtId="178" fontId="13" fillId="0" borderId="6" xfId="0" applyNumberFormat="1" applyFont="1" applyBorder="1" applyAlignment="1">
      <alignment vertical="center" shrinkToFit="1"/>
    </xf>
    <xf numFmtId="179" fontId="13" fillId="0" borderId="20"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20" xfId="0" applyNumberFormat="1" applyFont="1" applyBorder="1" applyAlignment="1">
      <alignment vertical="center" shrinkToFit="1"/>
    </xf>
    <xf numFmtId="178" fontId="13" fillId="0" borderId="8" xfId="0" applyNumberFormat="1" applyFont="1" applyBorder="1" applyAlignment="1">
      <alignment vertical="center" shrinkToFit="1"/>
    </xf>
    <xf numFmtId="178" fontId="13" fillId="0" borderId="23" xfId="0" applyNumberFormat="1" applyFont="1" applyBorder="1" applyAlignment="1">
      <alignment vertical="center" shrinkToFit="1"/>
    </xf>
    <xf numFmtId="179" fontId="13" fillId="0" borderId="31" xfId="0" applyNumberFormat="1" applyFont="1" applyBorder="1" applyAlignment="1">
      <alignment vertical="center" shrinkToFit="1"/>
    </xf>
    <xf numFmtId="177" fontId="13" fillId="0" borderId="23" xfId="0" applyNumberFormat="1" applyFont="1" applyBorder="1" applyAlignment="1">
      <alignment vertical="center" shrinkToFit="1"/>
    </xf>
    <xf numFmtId="177" fontId="13" fillId="0" borderId="31" xfId="0" applyNumberFormat="1" applyFont="1" applyBorder="1" applyAlignment="1">
      <alignment vertical="center" shrinkToFit="1"/>
    </xf>
    <xf numFmtId="177" fontId="13" fillId="0" borderId="51" xfId="0" applyNumberFormat="1" applyFont="1" applyBorder="1" applyAlignment="1">
      <alignment vertical="center" shrinkToFit="1"/>
    </xf>
    <xf numFmtId="177" fontId="13" fillId="0" borderId="52" xfId="0" applyNumberFormat="1" applyFont="1" applyBorder="1" applyAlignment="1">
      <alignment vertical="center" shrinkToFit="1"/>
    </xf>
    <xf numFmtId="196" fontId="13" fillId="0" borderId="64" xfId="0" applyNumberFormat="1" applyFont="1" applyFill="1" applyBorder="1" applyAlignment="1">
      <alignment horizontal="left" vertical="center" wrapText="1"/>
    </xf>
    <xf numFmtId="196"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4" fillId="0" borderId="0" xfId="0" applyFont="1"/>
    <xf numFmtId="178" fontId="13" fillId="6" borderId="19" xfId="0" applyNumberFormat="1" applyFont="1" applyFill="1" applyBorder="1" applyAlignment="1">
      <alignment vertical="center" shrinkToFit="1"/>
    </xf>
    <xf numFmtId="178" fontId="13" fillId="6" borderId="13" xfId="0" applyNumberFormat="1" applyFont="1" applyFill="1" applyBorder="1" applyAlignment="1">
      <alignment vertical="center" shrinkToFit="1"/>
    </xf>
    <xf numFmtId="178" fontId="13" fillId="6" borderId="21" xfId="0" applyNumberFormat="1" applyFont="1" applyFill="1" applyBorder="1" applyAlignment="1">
      <alignment vertical="center" shrinkToFit="1"/>
    </xf>
    <xf numFmtId="178" fontId="13" fillId="6" borderId="23" xfId="0" applyNumberFormat="1" applyFont="1" applyFill="1" applyBorder="1" applyAlignment="1">
      <alignment vertical="center" shrinkToFi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178" fontId="53" fillId="6" borderId="37" xfId="0" applyNumberFormat="1" applyFont="1" applyFill="1" applyBorder="1" applyAlignment="1">
      <alignment vertical="center" shrinkToFit="1"/>
    </xf>
    <xf numFmtId="179" fontId="13" fillId="6" borderId="20" xfId="0" applyNumberFormat="1" applyFont="1" applyFill="1" applyBorder="1" applyAlignment="1">
      <alignment horizontal="right" vertical="center" shrinkToFit="1"/>
    </xf>
    <xf numFmtId="178" fontId="13" fillId="6" borderId="37" xfId="0" applyNumberFormat="1" applyFont="1" applyFill="1" applyBorder="1" applyAlignment="1">
      <alignment horizontal="right" vertical="center" shrinkToFit="1"/>
    </xf>
    <xf numFmtId="178" fontId="13" fillId="6" borderId="6" xfId="0" applyNumberFormat="1" applyFont="1" applyFill="1" applyBorder="1" applyAlignment="1">
      <alignment horizontal="right" vertical="center" shrinkToFit="1"/>
    </xf>
    <xf numFmtId="177" fontId="13" fillId="6" borderId="20" xfId="0" applyNumberFormat="1" applyFont="1" applyFill="1" applyBorder="1" applyAlignment="1">
      <alignment horizontal="right" vertical="center" shrinkToFit="1"/>
    </xf>
    <xf numFmtId="177" fontId="17" fillId="6" borderId="6" xfId="0" applyNumberFormat="1" applyFont="1" applyFill="1" applyBorder="1" applyAlignment="1">
      <alignment vertical="center" shrinkToFit="1"/>
    </xf>
    <xf numFmtId="178" fontId="17" fillId="6" borderId="6" xfId="0" applyNumberFormat="1" applyFont="1" applyFill="1" applyBorder="1" applyAlignment="1">
      <alignment vertical="center" shrinkToFit="1"/>
    </xf>
    <xf numFmtId="179" fontId="17" fillId="6" borderId="20" xfId="0" applyNumberFormat="1" applyFont="1" applyFill="1" applyBorder="1" applyAlignment="1">
      <alignment vertical="center" shrinkToFit="1"/>
    </xf>
    <xf numFmtId="178" fontId="17" fillId="6" borderId="37" xfId="0" applyNumberFormat="1" applyFont="1" applyFill="1" applyBorder="1" applyAlignment="1">
      <alignment vertical="center" shrinkToFit="1"/>
    </xf>
    <xf numFmtId="178" fontId="13" fillId="6" borderId="27" xfId="0" applyNumberFormat="1" applyFont="1" applyFill="1" applyBorder="1" applyAlignment="1">
      <alignment vertical="center" shrinkToFit="1"/>
    </xf>
    <xf numFmtId="178" fontId="13" fillId="6" borderId="37" xfId="0" applyNumberFormat="1" applyFont="1" applyFill="1" applyBorder="1" applyAlignment="1">
      <alignment vertical="center" shrinkToFit="1"/>
    </xf>
    <xf numFmtId="178" fontId="13" fillId="6" borderId="44" xfId="0" applyNumberFormat="1" applyFont="1" applyFill="1" applyBorder="1" applyAlignment="1">
      <alignment vertical="center" shrinkToFit="1"/>
    </xf>
    <xf numFmtId="179" fontId="13" fillId="6" borderId="20" xfId="0" applyNumberFormat="1" applyFont="1" applyFill="1" applyBorder="1" applyAlignment="1">
      <alignment vertical="center" shrinkToFit="1"/>
    </xf>
    <xf numFmtId="179" fontId="13" fillId="6" borderId="25" xfId="0" applyNumberFormat="1" applyFont="1" applyFill="1" applyBorder="1" applyAlignment="1">
      <alignment vertical="center" shrinkToFit="1"/>
    </xf>
    <xf numFmtId="178" fontId="13" fillId="6" borderId="1" xfId="0" applyNumberFormat="1" applyFont="1" applyFill="1" applyBorder="1" applyAlignment="1">
      <alignment vertical="center" shrinkToFit="1"/>
    </xf>
    <xf numFmtId="177" fontId="13" fillId="6" borderId="6" xfId="0" applyNumberFormat="1" applyFont="1" applyFill="1" applyBorder="1" applyAlignment="1">
      <alignment vertical="center" shrinkToFit="1"/>
    </xf>
    <xf numFmtId="178" fontId="13" fillId="6" borderId="6" xfId="0" applyNumberFormat="1" applyFont="1" applyFill="1" applyBorder="1" applyAlignment="1">
      <alignment vertical="center" shrinkToFit="1"/>
    </xf>
    <xf numFmtId="177" fontId="13" fillId="6" borderId="8" xfId="0" applyNumberFormat="1" applyFont="1" applyFill="1" applyBorder="1" applyAlignment="1">
      <alignment vertical="center" shrinkToFit="1"/>
    </xf>
    <xf numFmtId="178" fontId="13" fillId="6" borderId="8" xfId="0" applyNumberFormat="1" applyFont="1" applyFill="1" applyBorder="1" applyAlignment="1">
      <alignment vertical="center" shrinkToFit="1"/>
    </xf>
    <xf numFmtId="177" fontId="13" fillId="6" borderId="33" xfId="0" applyNumberFormat="1" applyFont="1" applyFill="1" applyBorder="1" applyAlignment="1">
      <alignment vertical="center" shrinkToFit="1"/>
    </xf>
    <xf numFmtId="177" fontId="13" fillId="6" borderId="20" xfId="0" applyNumberFormat="1" applyFont="1" applyFill="1" applyBorder="1" applyAlignment="1">
      <alignment vertical="center" shrinkToFit="1"/>
    </xf>
    <xf numFmtId="177" fontId="13" fillId="6" borderId="25" xfId="0" applyNumberFormat="1" applyFont="1" applyFill="1" applyBorder="1" applyAlignment="1">
      <alignment vertical="center" shrinkToFit="1"/>
    </xf>
    <xf numFmtId="177" fontId="13" fillId="6" borderId="18" xfId="0" applyNumberFormat="1" applyFont="1" applyFill="1" applyBorder="1" applyAlignment="1">
      <alignment vertical="center" shrinkToFit="1"/>
    </xf>
    <xf numFmtId="177" fontId="17" fillId="6" borderId="20" xfId="0" applyNumberFormat="1" applyFont="1" applyFill="1" applyBorder="1" applyAlignment="1">
      <alignment vertical="center" shrinkToFit="1"/>
    </xf>
    <xf numFmtId="0" fontId="14" fillId="5" borderId="0" xfId="0" applyFont="1" applyFill="1"/>
    <xf numFmtId="0" fontId="12" fillId="5" borderId="0" xfId="0" applyFont="1" applyFill="1"/>
    <xf numFmtId="0" fontId="3" fillId="6" borderId="9" xfId="0" applyFont="1" applyFill="1" applyBorder="1" applyAlignment="1">
      <alignment horizontal="left" vertical="center" wrapText="1"/>
    </xf>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178" fontId="3" fillId="6" borderId="9" xfId="1" applyNumberFormat="1" applyFont="1" applyFill="1" applyBorder="1" applyAlignment="1">
      <alignment vertical="center" shrinkToFit="1"/>
    </xf>
    <xf numFmtId="177" fontId="3" fillId="6" borderId="9" xfId="1" applyNumberFormat="1" applyFont="1" applyFill="1" applyBorder="1" applyAlignment="1">
      <alignment vertical="center" shrinkToFit="1"/>
    </xf>
    <xf numFmtId="38" fontId="3" fillId="6" borderId="8" xfId="1" applyFont="1" applyFill="1" applyBorder="1" applyAlignment="1">
      <alignment horizontal="left" vertical="center" wrapText="1"/>
    </xf>
    <xf numFmtId="38" fontId="3" fillId="6" borderId="8" xfId="1" applyFont="1" applyFill="1" applyBorder="1" applyAlignment="1">
      <alignment horizontal="left" vertical="center" shrinkToFit="1"/>
    </xf>
    <xf numFmtId="38" fontId="3" fillId="6" borderId="10" xfId="1" applyFont="1" applyFill="1" applyBorder="1" applyAlignment="1">
      <alignment horizontal="left" vertical="center" shrinkToFit="1"/>
    </xf>
    <xf numFmtId="38" fontId="3" fillId="6" borderId="0" xfId="1" applyFont="1" applyFill="1" applyBorder="1" applyAlignment="1">
      <alignment horizontal="left" vertical="center" wrapText="1"/>
    </xf>
    <xf numFmtId="177" fontId="3" fillId="6" borderId="8" xfId="1" applyNumberFormat="1" applyFont="1" applyFill="1" applyBorder="1" applyAlignment="1">
      <alignment vertical="center" shrinkToFit="1"/>
    </xf>
    <xf numFmtId="0" fontId="20" fillId="0" borderId="0" xfId="0" applyFont="1"/>
    <xf numFmtId="0" fontId="0" fillId="0" borderId="0" xfId="0" applyFont="1"/>
    <xf numFmtId="57" fontId="3" fillId="6" borderId="8" xfId="1" applyNumberFormat="1" applyFont="1" applyFill="1" applyBorder="1" applyAlignment="1">
      <alignment horizontal="left" vertical="center" wrapText="1"/>
    </xf>
    <xf numFmtId="0" fontId="12" fillId="2" borderId="0" xfId="2" applyFill="1" applyBorder="1">
      <alignment vertical="center"/>
    </xf>
    <xf numFmtId="0" fontId="3" fillId="6" borderId="8" xfId="1" applyNumberFormat="1" applyFont="1" applyFill="1" applyBorder="1" applyAlignment="1">
      <alignment horizontal="center" vertical="center" wrapText="1"/>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6" fillId="0" borderId="0" xfId="0" applyFont="1" applyFill="1" applyAlignment="1">
      <alignment horizontal="center" vertical="center"/>
    </xf>
    <xf numFmtId="0" fontId="56"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6" fillId="7" borderId="0" xfId="0" applyFont="1" applyFill="1" applyAlignment="1">
      <alignment horizontal="center" vertical="center"/>
    </xf>
    <xf numFmtId="0" fontId="56"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57" fontId="3" fillId="0" borderId="112" xfId="1" applyNumberFormat="1" applyFont="1" applyBorder="1" applyAlignment="1">
      <alignment horizontal="right" vertical="center" wrapText="1"/>
    </xf>
    <xf numFmtId="57" fontId="3" fillId="0" borderId="112" xfId="1" applyNumberFormat="1" applyFont="1" applyBorder="1" applyAlignment="1">
      <alignment horizontal="left" vertical="center" wrapText="1"/>
    </xf>
    <xf numFmtId="38" fontId="3" fillId="6" borderId="67" xfId="1" applyFont="1" applyFill="1" applyBorder="1" applyAlignment="1">
      <alignment horizontal="left" vertical="center" wrapText="1"/>
    </xf>
    <xf numFmtId="0" fontId="3" fillId="6" borderId="67" xfId="1" applyNumberFormat="1" applyFont="1" applyFill="1" applyBorder="1" applyAlignment="1">
      <alignment horizontal="center" vertical="center" wrapText="1"/>
    </xf>
    <xf numFmtId="38" fontId="3" fillId="6" borderId="67" xfId="1" applyFont="1" applyFill="1" applyBorder="1" applyAlignment="1">
      <alignment horizontal="left" vertical="center" shrinkToFit="1"/>
    </xf>
    <xf numFmtId="38" fontId="3" fillId="6" borderId="113" xfId="1" applyFont="1" applyFill="1" applyBorder="1" applyAlignment="1">
      <alignment horizontal="left" vertical="center" shrinkToFit="1"/>
    </xf>
    <xf numFmtId="177" fontId="3" fillId="6" borderId="112" xfId="1" applyNumberFormat="1" applyFont="1" applyFill="1" applyBorder="1" applyAlignment="1">
      <alignment vertical="center" shrinkToFit="1"/>
    </xf>
    <xf numFmtId="177" fontId="3" fillId="0" borderId="112" xfId="1" applyNumberFormat="1" applyFont="1" applyFill="1" applyBorder="1" applyAlignment="1">
      <alignment vertical="center" shrinkToFit="1"/>
    </xf>
    <xf numFmtId="178" fontId="3" fillId="6"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57" fontId="3" fillId="6" borderId="67"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6" borderId="67"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6" fillId="0" borderId="12" xfId="0" applyFont="1" applyBorder="1" applyAlignment="1">
      <alignment horizontal="right" vertical="center"/>
    </xf>
    <xf numFmtId="0" fontId="26" fillId="0" borderId="10" xfId="0" applyFont="1" applyBorder="1" applyAlignment="1">
      <alignment vertical="center" shrinkToFit="1"/>
    </xf>
    <xf numFmtId="0" fontId="26" fillId="6" borderId="63" xfId="0" applyFont="1" applyFill="1" applyBorder="1" applyAlignment="1">
      <alignment vertical="center"/>
    </xf>
    <xf numFmtId="0" fontId="26" fillId="0" borderId="63" xfId="0" applyFont="1" applyBorder="1" applyAlignment="1">
      <alignment horizontal="left" vertical="center"/>
    </xf>
    <xf numFmtId="0" fontId="26" fillId="0" borderId="64" xfId="0" applyFont="1" applyBorder="1" applyAlignment="1">
      <alignment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5" xfId="0" applyFont="1" applyBorder="1" applyAlignment="1">
      <alignment vertical="center" shrinkToFit="1"/>
    </xf>
    <xf numFmtId="177" fontId="57" fillId="6" borderId="8" xfId="0" applyNumberFormat="1" applyFont="1" applyFill="1" applyBorder="1" applyAlignment="1">
      <alignment vertical="center" shrinkToFit="1"/>
    </xf>
    <xf numFmtId="0" fontId="26" fillId="0" borderId="13" xfId="0" applyFont="1" applyFill="1" applyBorder="1" applyAlignment="1">
      <alignment vertical="center" shrinkToFit="1"/>
    </xf>
    <xf numFmtId="0" fontId="26" fillId="0" borderId="1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64" xfId="0" applyFont="1" applyFill="1" applyBorder="1" applyAlignment="1">
      <alignment horizontal="center" vertical="center" shrinkToFit="1"/>
    </xf>
    <xf numFmtId="197" fontId="26" fillId="6" borderId="11" xfId="0" applyNumberFormat="1" applyFont="1" applyFill="1" applyBorder="1" applyAlignment="1">
      <alignment vertical="center"/>
    </xf>
    <xf numFmtId="178" fontId="3" fillId="6" borderId="9" xfId="1" applyNumberFormat="1" applyFont="1" applyFill="1" applyBorder="1" applyAlignment="1">
      <alignment horizontal="right" vertical="center" shrinkToFit="1"/>
    </xf>
    <xf numFmtId="183" fontId="26" fillId="6" borderId="114" xfId="0" applyNumberFormat="1" applyFont="1" applyFill="1" applyBorder="1" applyAlignment="1">
      <alignment vertical="center"/>
    </xf>
    <xf numFmtId="183" fontId="26" fillId="6" borderId="115" xfId="0" applyNumberFormat="1" applyFont="1" applyFill="1" applyBorder="1" applyAlignment="1">
      <alignment vertical="center"/>
    </xf>
    <xf numFmtId="0" fontId="53" fillId="6" borderId="26" xfId="0" applyFont="1" applyFill="1" applyBorder="1" applyAlignment="1">
      <alignment vertical="center" wrapText="1"/>
    </xf>
    <xf numFmtId="179" fontId="53" fillId="6" borderId="33" xfId="0" applyNumberFormat="1" applyFont="1" applyFill="1" applyBorder="1" applyAlignment="1">
      <alignment vertical="center" shrinkToFit="1"/>
    </xf>
    <xf numFmtId="179" fontId="53" fillId="6" borderId="20" xfId="0" applyNumberFormat="1" applyFont="1" applyFill="1" applyBorder="1" applyAlignment="1">
      <alignment horizontal="right" vertical="center" shrinkToFit="1"/>
    </xf>
    <xf numFmtId="179" fontId="53" fillId="0" borderId="20" xfId="0" applyNumberFormat="1" applyFont="1" applyBorder="1" applyAlignment="1">
      <alignment horizontal="right" vertical="center" shrinkToFit="1"/>
    </xf>
    <xf numFmtId="179" fontId="53" fillId="6" borderId="6" xfId="0" applyNumberFormat="1" applyFont="1" applyFill="1" applyBorder="1" applyAlignment="1">
      <alignment horizontal="right" vertical="center" shrinkToFit="1"/>
    </xf>
    <xf numFmtId="0" fontId="53" fillId="6" borderId="33" xfId="0" applyFont="1" applyFill="1" applyBorder="1" applyAlignment="1">
      <alignment vertical="center" wrapText="1"/>
    </xf>
    <xf numFmtId="178" fontId="53" fillId="6" borderId="19" xfId="0" applyNumberFormat="1" applyFont="1" applyFill="1" applyBorder="1" applyAlignment="1">
      <alignment vertical="center" shrinkToFit="1"/>
    </xf>
    <xf numFmtId="177" fontId="53" fillId="6" borderId="18" xfId="0" applyNumberFormat="1" applyFont="1" applyFill="1" applyBorder="1" applyAlignment="1">
      <alignment vertical="center" shrinkToFit="1"/>
    </xf>
    <xf numFmtId="177" fontId="53" fillId="6" borderId="20" xfId="0" applyNumberFormat="1" applyFont="1" applyFill="1" applyBorder="1" applyAlignment="1">
      <alignment vertical="center" shrinkToFit="1"/>
    </xf>
    <xf numFmtId="178" fontId="53" fillId="0" borderId="6" xfId="0" applyNumberFormat="1" applyFont="1" applyBorder="1" applyAlignment="1">
      <alignment horizontal="right" vertical="center" shrinkToFit="1"/>
    </xf>
    <xf numFmtId="178" fontId="53" fillId="6" borderId="37" xfId="0" applyNumberFormat="1" applyFont="1" applyFill="1" applyBorder="1" applyAlignment="1">
      <alignment horizontal="right" vertical="center" shrinkToFit="1"/>
    </xf>
    <xf numFmtId="177" fontId="53" fillId="6" borderId="6" xfId="0" applyNumberFormat="1" applyFont="1" applyFill="1" applyBorder="1" applyAlignment="1">
      <alignment horizontal="right" vertical="center" shrinkToFit="1"/>
    </xf>
    <xf numFmtId="177" fontId="53" fillId="6" borderId="6" xfId="0" applyNumberFormat="1" applyFont="1" applyFill="1" applyBorder="1" applyAlignment="1">
      <alignment vertical="center" shrinkToFit="1"/>
    </xf>
    <xf numFmtId="178" fontId="53" fillId="0" borderId="13" xfId="0" applyNumberFormat="1" applyFont="1" applyBorder="1" applyAlignment="1">
      <alignment vertical="center" shrinkToFit="1"/>
    </xf>
    <xf numFmtId="179" fontId="53" fillId="0" borderId="30" xfId="0" applyNumberFormat="1" applyFont="1" applyBorder="1" applyAlignment="1">
      <alignment vertical="center" shrinkToFit="1"/>
    </xf>
    <xf numFmtId="177" fontId="53" fillId="0" borderId="13" xfId="0" applyNumberFormat="1" applyFont="1" applyBorder="1" applyAlignment="1">
      <alignment vertical="center" shrinkToFit="1"/>
    </xf>
    <xf numFmtId="177" fontId="53" fillId="6" borderId="1" xfId="0" applyNumberFormat="1" applyFont="1" applyFill="1" applyBorder="1" applyAlignment="1">
      <alignment vertical="center" shrinkToFit="1"/>
    </xf>
    <xf numFmtId="177" fontId="53" fillId="6" borderId="17" xfId="0" applyNumberFormat="1" applyFont="1" applyFill="1" applyBorder="1" applyAlignment="1">
      <alignment vertical="center" shrinkToFit="1"/>
    </xf>
    <xf numFmtId="177" fontId="53" fillId="6" borderId="8" xfId="0" applyNumberFormat="1" applyFont="1" applyFill="1" applyBorder="1" applyAlignment="1">
      <alignment vertical="center" shrinkToFit="1"/>
    </xf>
    <xf numFmtId="178" fontId="13" fillId="6" borderId="64" xfId="0" applyNumberFormat="1" applyFont="1" applyFill="1" applyBorder="1" applyAlignment="1">
      <alignment vertical="center" shrinkToFit="1"/>
    </xf>
    <xf numFmtId="179" fontId="13" fillId="0" borderId="13" xfId="0" applyNumberFormat="1" applyFont="1" applyBorder="1" applyAlignment="1">
      <alignment vertical="center" shrinkToFit="1"/>
    </xf>
    <xf numFmtId="57" fontId="59" fillId="6" borderId="63" xfId="0" applyNumberFormat="1" applyFont="1" applyFill="1" applyBorder="1" applyAlignment="1">
      <alignment horizontal="center" vertical="center" shrinkToFit="1"/>
    </xf>
    <xf numFmtId="57" fontId="59" fillId="6" borderId="64" xfId="0" applyNumberFormat="1" applyFont="1" applyFill="1" applyBorder="1" applyAlignment="1">
      <alignment horizontal="center" vertical="center" shrinkToFit="1"/>
    </xf>
    <xf numFmtId="0" fontId="59" fillId="6" borderId="13" xfId="0" applyFont="1" applyFill="1" applyBorder="1" applyAlignment="1">
      <alignment horizontal="center" vertical="center" shrinkToFit="1"/>
    </xf>
    <xf numFmtId="183" fontId="59" fillId="6" borderId="114" xfId="0" applyNumberFormat="1" applyFont="1" applyFill="1" applyBorder="1" applyAlignment="1">
      <alignment vertical="center"/>
    </xf>
    <xf numFmtId="182" fontId="59" fillId="6" borderId="8" xfId="0" applyNumberFormat="1" applyFont="1" applyFill="1" applyBorder="1" applyAlignment="1">
      <alignment vertical="center"/>
    </xf>
    <xf numFmtId="0" fontId="59" fillId="6" borderId="12" xfId="0" applyFont="1" applyFill="1" applyBorder="1" applyAlignment="1">
      <alignment vertical="center"/>
    </xf>
    <xf numFmtId="197" fontId="59" fillId="6" borderId="64" xfId="0" applyNumberFormat="1" applyFont="1" applyFill="1" applyBorder="1" applyAlignment="1">
      <alignment vertical="center"/>
    </xf>
    <xf numFmtId="0" fontId="59" fillId="6" borderId="12" xfId="0" applyFont="1" applyFill="1" applyBorder="1" applyAlignment="1">
      <alignment vertical="center"/>
    </xf>
    <xf numFmtId="0" fontId="59" fillId="6" borderId="63" xfId="0" applyFont="1" applyFill="1" applyBorder="1" applyAlignment="1">
      <alignment vertical="center"/>
    </xf>
    <xf numFmtId="0" fontId="59" fillId="6" borderId="13" xfId="0" applyFont="1" applyFill="1" applyBorder="1" applyAlignment="1">
      <alignment horizontal="center" vertical="center"/>
    </xf>
    <xf numFmtId="38" fontId="60" fillId="6" borderId="0" xfId="1" applyFont="1" applyFill="1" applyBorder="1" applyAlignment="1">
      <alignment horizontal="left" vertical="center" wrapText="1"/>
    </xf>
    <xf numFmtId="38" fontId="60" fillId="0" borderId="0" xfId="1" applyFont="1" applyFill="1" applyBorder="1" applyAlignment="1">
      <alignment horizontal="left" vertical="center" wrapText="1"/>
    </xf>
    <xf numFmtId="186" fontId="59" fillId="6" borderId="64" xfId="0" applyNumberFormat="1" applyFont="1" applyFill="1" applyBorder="1" applyAlignment="1">
      <alignment horizontal="right" vertical="center"/>
    </xf>
    <xf numFmtId="0" fontId="61" fillId="6" borderId="9" xfId="0" applyFont="1" applyFill="1" applyBorder="1" applyAlignment="1">
      <alignment horizontal="left" vertical="center" wrapText="1"/>
    </xf>
    <xf numFmtId="57" fontId="61" fillId="0" borderId="9" xfId="0" applyNumberFormat="1" applyFont="1" applyFill="1" applyBorder="1" applyAlignment="1">
      <alignment horizontal="right" vertical="center" wrapText="1"/>
    </xf>
    <xf numFmtId="0" fontId="61" fillId="0" borderId="9" xfId="0" applyFont="1" applyFill="1" applyBorder="1" applyAlignment="1">
      <alignment horizontal="left" vertical="center" wrapText="1"/>
    </xf>
    <xf numFmtId="57" fontId="61" fillId="0" borderId="9" xfId="0" applyNumberFormat="1" applyFont="1" applyFill="1" applyBorder="1" applyAlignment="1">
      <alignment horizontal="left" vertical="center" wrapText="1"/>
    </xf>
    <xf numFmtId="38" fontId="61" fillId="6" borderId="8" xfId="1" applyFont="1" applyFill="1" applyBorder="1" applyAlignment="1">
      <alignment horizontal="left" vertical="center" wrapText="1"/>
    </xf>
    <xf numFmtId="0" fontId="61" fillId="6" borderId="8" xfId="1" applyNumberFormat="1" applyFont="1" applyFill="1" applyBorder="1" applyAlignment="1">
      <alignment horizontal="center" vertical="center" wrapText="1"/>
    </xf>
    <xf numFmtId="38" fontId="61" fillId="6" borderId="8" xfId="1" applyFont="1" applyFill="1" applyBorder="1" applyAlignment="1">
      <alignment horizontal="left" vertical="center" shrinkToFit="1"/>
    </xf>
    <xf numFmtId="38" fontId="61" fillId="6" borderId="10" xfId="1" applyFont="1" applyFill="1" applyBorder="1" applyAlignment="1">
      <alignment horizontal="left" vertical="center" shrinkToFit="1"/>
    </xf>
    <xf numFmtId="177" fontId="61" fillId="6" borderId="9" xfId="1" applyNumberFormat="1" applyFont="1" applyFill="1" applyBorder="1" applyAlignment="1">
      <alignment vertical="center" shrinkToFit="1"/>
    </xf>
    <xf numFmtId="177" fontId="61" fillId="0" borderId="9" xfId="1" applyNumberFormat="1" applyFont="1" applyFill="1" applyBorder="1" applyAlignment="1">
      <alignment vertical="center" shrinkToFit="1"/>
    </xf>
    <xf numFmtId="178" fontId="61" fillId="6" borderId="9" xfId="1" applyNumberFormat="1" applyFont="1" applyFill="1" applyBorder="1" applyAlignment="1">
      <alignment vertical="center" shrinkToFit="1"/>
    </xf>
    <xf numFmtId="177" fontId="61" fillId="0" borderId="8" xfId="1" applyNumberFormat="1" applyFont="1" applyFill="1" applyBorder="1" applyAlignment="1">
      <alignment vertical="center" shrinkToFit="1"/>
    </xf>
    <xf numFmtId="177" fontId="61" fillId="6" borderId="8" xfId="1" applyNumberFormat="1" applyFont="1" applyFill="1" applyBorder="1" applyAlignment="1">
      <alignment vertical="center" shrinkToFit="1"/>
    </xf>
    <xf numFmtId="177" fontId="61" fillId="0" borderId="11" xfId="1" applyNumberFormat="1" applyFont="1" applyFill="1" applyBorder="1" applyAlignment="1">
      <alignment vertical="center" shrinkToFit="1"/>
    </xf>
    <xf numFmtId="177" fontId="61" fillId="0" borderId="8" xfId="1" applyNumberFormat="1" applyFont="1" applyFill="1" applyBorder="1" applyAlignment="1">
      <alignment vertical="center" wrapText="1"/>
    </xf>
    <xf numFmtId="177" fontId="61" fillId="0" borderId="9" xfId="1" applyNumberFormat="1" applyFont="1" applyFill="1" applyBorder="1" applyAlignment="1">
      <alignment vertical="center" wrapText="1"/>
    </xf>
    <xf numFmtId="177" fontId="61" fillId="0" borderId="13" xfId="1" applyNumberFormat="1" applyFont="1" applyFill="1" applyBorder="1" applyAlignment="1">
      <alignment vertical="center" wrapText="1"/>
    </xf>
    <xf numFmtId="57" fontId="61" fillId="0" borderId="8" xfId="1" applyNumberFormat="1" applyFont="1" applyFill="1" applyBorder="1" applyAlignment="1">
      <alignment horizontal="left" vertical="center" wrapText="1"/>
    </xf>
    <xf numFmtId="57" fontId="61" fillId="0" borderId="11" xfId="1" applyNumberFormat="1" applyFont="1" applyFill="1" applyBorder="1" applyAlignment="1">
      <alignment horizontal="left" vertical="center" wrapText="1"/>
    </xf>
    <xf numFmtId="57" fontId="61" fillId="6" borderId="8" xfId="1" applyNumberFormat="1" applyFont="1" applyFill="1" applyBorder="1" applyAlignment="1">
      <alignment horizontal="left" vertical="center" wrapText="1"/>
    </xf>
    <xf numFmtId="38" fontId="61" fillId="0" borderId="0" xfId="1" applyFont="1" applyFill="1" applyBorder="1" applyAlignment="1">
      <alignment horizontal="left" vertical="center" wrapText="1"/>
    </xf>
    <xf numFmtId="12" fontId="61" fillId="0" borderId="0" xfId="1" applyNumberFormat="1" applyFont="1" applyFill="1" applyBorder="1" applyAlignment="1">
      <alignment horizontal="left" vertical="center" wrapText="1"/>
    </xf>
    <xf numFmtId="0" fontId="53" fillId="6" borderId="20" xfId="0" applyFont="1" applyFill="1" applyBorder="1" applyAlignment="1">
      <alignment vertical="center" wrapText="1"/>
    </xf>
    <xf numFmtId="179" fontId="53" fillId="6" borderId="20" xfId="0" applyNumberFormat="1" applyFont="1" applyFill="1" applyBorder="1" applyAlignment="1">
      <alignment vertical="center" shrinkToFit="1"/>
    </xf>
    <xf numFmtId="182" fontId="59" fillId="6" borderId="13" xfId="0" applyNumberFormat="1" applyFont="1" applyFill="1" applyBorder="1" applyAlignment="1">
      <alignment vertical="center"/>
    </xf>
    <xf numFmtId="183" fontId="59" fillId="6" borderId="1" xfId="0" applyNumberFormat="1" applyFont="1" applyFill="1" applyBorder="1" applyAlignment="1">
      <alignment vertical="center"/>
    </xf>
    <xf numFmtId="183" fontId="59" fillId="0" borderId="1" xfId="0" applyNumberFormat="1" applyFont="1" applyBorder="1" applyAlignment="1">
      <alignment vertical="center"/>
    </xf>
    <xf numFmtId="182" fontId="59" fillId="0" borderId="8" xfId="0" applyNumberFormat="1" applyFont="1" applyBorder="1" applyAlignment="1">
      <alignment vertical="center"/>
    </xf>
    <xf numFmtId="197" fontId="59" fillId="6" borderId="11" xfId="0" applyNumberFormat="1" applyFont="1" applyFill="1" applyBorder="1" applyAlignment="1">
      <alignment vertical="center"/>
    </xf>
    <xf numFmtId="183" fontId="26" fillId="0" borderId="114" xfId="0" applyNumberFormat="1" applyFont="1" applyBorder="1" applyAlignment="1">
      <alignment vertical="center"/>
    </xf>
    <xf numFmtId="0" fontId="26" fillId="0" borderId="116" xfId="0" applyFont="1" applyBorder="1" applyAlignment="1">
      <alignment vertical="center"/>
    </xf>
    <xf numFmtId="180" fontId="59" fillId="6" borderId="102" xfId="0" applyNumberFormat="1" applyFont="1" applyFill="1" applyBorder="1" applyAlignment="1">
      <alignment vertical="center"/>
    </xf>
    <xf numFmtId="189" fontId="59" fillId="6" borderId="102" xfId="0" applyNumberFormat="1" applyFont="1" applyFill="1" applyBorder="1" applyAlignment="1">
      <alignment vertical="center"/>
    </xf>
    <xf numFmtId="189" fontId="59" fillId="0" borderId="14" xfId="0" applyNumberFormat="1" applyFont="1" applyBorder="1" applyAlignment="1">
      <alignment vertical="center"/>
    </xf>
    <xf numFmtId="186" fontId="59" fillId="6" borderId="0" xfId="0" applyNumberFormat="1" applyFont="1" applyFill="1" applyAlignment="1">
      <alignment horizontal="center" vertical="center"/>
    </xf>
    <xf numFmtId="198" fontId="59" fillId="6" borderId="63" xfId="0" applyNumberFormat="1" applyFont="1" applyFill="1" applyBorder="1" applyAlignment="1">
      <alignment horizontal="center" vertical="center" shrinkToFit="1"/>
    </xf>
    <xf numFmtId="186" fontId="62" fillId="0" borderId="63" xfId="0" applyNumberFormat="1" applyFont="1" applyFill="1" applyBorder="1" applyAlignment="1">
      <alignment horizontal="center" vertical="center" shrinkToFit="1"/>
    </xf>
    <xf numFmtId="182" fontId="59" fillId="6" borderId="6" xfId="0" applyNumberFormat="1" applyFont="1" applyFill="1" applyBorder="1" applyAlignment="1">
      <alignment vertical="center"/>
    </xf>
    <xf numFmtId="183" fontId="59" fillId="6" borderId="98" xfId="0" applyNumberFormat="1" applyFont="1" applyFill="1" applyBorder="1" applyAlignment="1">
      <alignment vertical="center"/>
    </xf>
    <xf numFmtId="182" fontId="59" fillId="6" borderId="9" xfId="0" applyNumberFormat="1" applyFont="1" applyFill="1" applyBorder="1" applyAlignment="1">
      <alignment vertical="center"/>
    </xf>
    <xf numFmtId="0" fontId="59" fillId="6" borderId="63" xfId="0" applyFont="1" applyFill="1" applyBorder="1" applyAlignment="1">
      <alignment horizontal="center" vertical="center"/>
    </xf>
    <xf numFmtId="191" fontId="59" fillId="6" borderId="13" xfId="0" applyNumberFormat="1" applyFont="1" applyFill="1" applyBorder="1" applyAlignment="1">
      <alignment horizontal="center" vertical="center"/>
    </xf>
    <xf numFmtId="0" fontId="59" fillId="6" borderId="2" xfId="0" applyFont="1" applyFill="1" applyBorder="1" applyAlignment="1">
      <alignment horizontal="right" vertical="center"/>
    </xf>
    <xf numFmtId="182" fontId="59" fillId="0" borderId="13" xfId="0" applyNumberFormat="1" applyFont="1" applyBorder="1" applyAlignment="1">
      <alignment vertical="center"/>
    </xf>
    <xf numFmtId="0" fontId="26" fillId="6" borderId="13" xfId="0" applyFont="1" applyFill="1" applyBorder="1" applyAlignment="1">
      <alignment horizontal="center" vertical="center"/>
    </xf>
    <xf numFmtId="0" fontId="59" fillId="6" borderId="13" xfId="0" applyFont="1" applyFill="1" applyBorder="1" applyAlignment="1">
      <alignment horizontal="center" vertical="center"/>
    </xf>
    <xf numFmtId="0" fontId="59" fillId="6" borderId="12" xfId="0" applyFont="1" applyFill="1" applyBorder="1" applyAlignment="1">
      <alignment horizontal="center" vertical="center" shrinkToFit="1"/>
    </xf>
    <xf numFmtId="0" fontId="59" fillId="6" borderId="63" xfId="0" applyFont="1" applyFill="1" applyBorder="1" applyAlignment="1">
      <alignment horizontal="center" vertical="center" shrinkToFit="1"/>
    </xf>
    <xf numFmtId="0" fontId="59" fillId="6" borderId="12" xfId="0" applyFont="1" applyFill="1" applyBorder="1" applyAlignment="1">
      <alignment vertical="center"/>
    </xf>
    <xf numFmtId="0" fontId="59" fillId="6" borderId="63" xfId="0" applyFont="1" applyFill="1" applyBorder="1" applyAlignment="1">
      <alignment vertical="center"/>
    </xf>
    <xf numFmtId="17" fontId="59" fillId="6" borderId="12" xfId="0" applyNumberFormat="1" applyFont="1" applyFill="1" applyBorder="1" applyAlignment="1">
      <alignment horizontal="center" vertical="center" shrinkToFit="1"/>
    </xf>
    <xf numFmtId="0" fontId="59" fillId="6" borderId="100" xfId="0" applyFont="1" applyFill="1" applyBorder="1" applyAlignment="1">
      <alignment vertical="center" shrinkToFit="1"/>
    </xf>
    <xf numFmtId="0" fontId="59" fillId="0" borderId="0" xfId="0" applyFont="1" applyBorder="1" applyAlignment="1">
      <alignment vertical="center" shrinkToFit="1"/>
    </xf>
    <xf numFmtId="186" fontId="62" fillId="6" borderId="63" xfId="0" applyNumberFormat="1" applyFont="1" applyFill="1" applyBorder="1" applyAlignment="1">
      <alignment horizontal="center" vertical="center" shrinkToFit="1"/>
    </xf>
    <xf numFmtId="183" fontId="59" fillId="6" borderId="115" xfId="0" applyNumberFormat="1" applyFont="1" applyFill="1" applyBorder="1" applyAlignment="1">
      <alignment vertical="center"/>
    </xf>
    <xf numFmtId="182" fontId="59" fillId="6" borderId="11" xfId="0" applyNumberFormat="1" applyFont="1" applyFill="1" applyBorder="1" applyAlignment="1">
      <alignment vertical="center"/>
    </xf>
    <xf numFmtId="199" fontId="59" fillId="6" borderId="64" xfId="0" applyNumberFormat="1" applyFont="1" applyFill="1" applyBorder="1" applyAlignment="1">
      <alignment vertical="center"/>
    </xf>
    <xf numFmtId="55" fontId="59" fillId="6" borderId="12" xfId="0" applyNumberFormat="1" applyFont="1" applyFill="1" applyBorder="1" applyAlignment="1">
      <alignment horizontal="center" vertical="center" shrinkToFit="1"/>
    </xf>
    <xf numFmtId="194" fontId="59" fillId="6" borderId="3" xfId="0" applyNumberFormat="1" applyFont="1" applyFill="1" applyBorder="1" applyAlignment="1">
      <alignment horizontal="center" vertical="center" shrinkToFit="1"/>
    </xf>
    <xf numFmtId="0" fontId="59" fillId="0" borderId="3" xfId="0" applyFont="1" applyBorder="1" applyAlignment="1">
      <alignment vertical="center"/>
    </xf>
    <xf numFmtId="200" fontId="59" fillId="6" borderId="3" xfId="0" applyNumberFormat="1" applyFont="1" applyFill="1" applyBorder="1" applyAlignment="1">
      <alignment horizontal="center" vertical="center" shrinkToFit="1"/>
    </xf>
    <xf numFmtId="182" fontId="59" fillId="0" borderId="6" xfId="0" applyNumberFormat="1" applyFont="1" applyBorder="1" applyAlignment="1">
      <alignment vertical="center"/>
    </xf>
    <xf numFmtId="0" fontId="26" fillId="0" borderId="13" xfId="0" applyFont="1" applyBorder="1" applyAlignment="1">
      <alignment horizontal="center" vertical="center"/>
    </xf>
    <xf numFmtId="0" fontId="26" fillId="0" borderId="0" xfId="0" applyFont="1" applyBorder="1" applyAlignment="1">
      <alignment vertical="center"/>
    </xf>
    <xf numFmtId="0" fontId="26" fillId="0" borderId="3" xfId="0" applyFont="1" applyBorder="1" applyAlignment="1">
      <alignment vertical="center"/>
    </xf>
    <xf numFmtId="0" fontId="26" fillId="0" borderId="10" xfId="0" applyFont="1" applyBorder="1" applyAlignment="1">
      <alignment vertical="center"/>
    </xf>
    <xf numFmtId="0" fontId="13" fillId="0" borderId="34"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Fill="1" applyBorder="1" applyAlignment="1">
      <alignment vertical="center" wrapText="1"/>
    </xf>
    <xf numFmtId="0" fontId="13" fillId="0" borderId="30" xfId="0" applyFont="1" applyBorder="1" applyAlignment="1">
      <alignment horizontal="center" vertical="center" wrapText="1"/>
    </xf>
    <xf numFmtId="0" fontId="26" fillId="0" borderId="3" xfId="0" applyFont="1" applyBorder="1" applyAlignment="1">
      <alignment vertical="center"/>
    </xf>
    <xf numFmtId="0" fontId="26" fillId="0" borderId="4" xfId="0" applyFont="1" applyBorder="1" applyAlignment="1">
      <alignment horizontal="center" vertical="center" wrapText="1" shrinkToFit="1"/>
    </xf>
    <xf numFmtId="0" fontId="26" fillId="0" borderId="10" xfId="0" applyFont="1" applyBorder="1" applyAlignment="1">
      <alignment vertical="center"/>
    </xf>
    <xf numFmtId="189" fontId="26" fillId="0" borderId="100" xfId="0" applyNumberFormat="1" applyFont="1" applyBorder="1" applyAlignment="1">
      <alignment vertical="center"/>
    </xf>
    <xf numFmtId="182" fontId="59" fillId="6" borderId="64" xfId="0" applyNumberFormat="1" applyFont="1" applyFill="1" applyBorder="1" applyAlignment="1">
      <alignment vertical="center"/>
    </xf>
    <xf numFmtId="186" fontId="48" fillId="0" borderId="64" xfId="0" applyNumberFormat="1" applyFont="1" applyFill="1" applyBorder="1" applyAlignment="1">
      <alignment horizontal="center" vertical="center" shrinkToFit="1"/>
    </xf>
    <xf numFmtId="0" fontId="53" fillId="6" borderId="14" xfId="0" applyFont="1" applyFill="1" applyBorder="1" applyAlignment="1">
      <alignment vertical="center" wrapText="1"/>
    </xf>
    <xf numFmtId="202" fontId="13" fillId="6" borderId="37" xfId="0" applyNumberFormat="1" applyFont="1" applyFill="1" applyBorder="1" applyAlignment="1">
      <alignment horizontal="right" vertical="center" shrinkToFit="1"/>
    </xf>
    <xf numFmtId="202" fontId="13" fillId="0" borderId="6" xfId="0" applyNumberFormat="1" applyFont="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3" fillId="0" borderId="20" xfId="0" applyNumberFormat="1" applyFont="1" applyBorder="1" applyAlignment="1">
      <alignment horizontal="righ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3"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6" borderId="13" xfId="0" applyNumberFormat="1" applyFont="1" applyFill="1" applyBorder="1" applyAlignment="1">
      <alignment vertical="center" shrinkToFit="1"/>
    </xf>
    <xf numFmtId="202" fontId="13" fillId="0" borderId="30" xfId="0" applyNumberFormat="1" applyFont="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1" xfId="0" applyNumberFormat="1" applyFont="1" applyFill="1" applyBorder="1" applyAlignment="1">
      <alignment vertical="center" shrinkToFit="1"/>
    </xf>
    <xf numFmtId="202" fontId="13" fillId="6" borderId="33"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6" xfId="0" applyNumberFormat="1" applyFont="1" applyFill="1" applyBorder="1" applyAlignment="1">
      <alignment vertical="center" shrinkToFit="1"/>
    </xf>
    <xf numFmtId="202" fontId="13" fillId="6" borderId="20"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8" xfId="0" applyNumberFormat="1" applyFont="1" applyFill="1" applyBorder="1" applyAlignment="1">
      <alignment vertical="center" shrinkToFit="1"/>
    </xf>
    <xf numFmtId="202" fontId="13" fillId="6" borderId="25"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0" borderId="31" xfId="0" applyNumberFormat="1" applyFont="1" applyBorder="1" applyAlignment="1">
      <alignment vertical="center" shrinkToFit="1"/>
    </xf>
    <xf numFmtId="202" fontId="13" fillId="6" borderId="17"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179" fontId="59" fillId="6" borderId="13" xfId="0" applyNumberFormat="1" applyFont="1" applyFill="1" applyBorder="1" applyAlignment="1">
      <alignment vertical="center"/>
    </xf>
    <xf numFmtId="0" fontId="59" fillId="0" borderId="64" xfId="0" applyNumberFormat="1" applyFont="1" applyBorder="1" applyAlignment="1">
      <alignment horizontal="center" vertical="center"/>
    </xf>
    <xf numFmtId="186" fontId="62" fillId="0" borderId="64" xfId="0" applyNumberFormat="1" applyFont="1" applyFill="1" applyBorder="1" applyAlignment="1">
      <alignment horizontal="center" vertical="center" shrinkToFit="1"/>
    </xf>
    <xf numFmtId="183" fontId="59" fillId="0" borderId="114" xfId="0" applyNumberFormat="1" applyFont="1" applyBorder="1" applyAlignment="1">
      <alignment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5" fillId="0" borderId="0" xfId="0" applyFont="1" applyAlignment="1">
      <alignment horizontal="center" vertical="center"/>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53" fillId="6" borderId="43" xfId="0" applyFont="1" applyFill="1" applyBorder="1" applyAlignment="1">
      <alignment vertical="center" wrapText="1"/>
    </xf>
    <xf numFmtId="0" fontId="53" fillId="6" borderId="40" xfId="0" applyFont="1" applyFill="1" applyBorder="1" applyAlignment="1">
      <alignment vertical="center" wrapText="1"/>
    </xf>
    <xf numFmtId="0" fontId="5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9" xfId="0" applyFont="1" applyBorder="1" applyAlignment="1">
      <alignment horizontal="center" vertical="center" textRotation="255"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177" fontId="13" fillId="0" borderId="46" xfId="0" applyNumberFormat="1" applyFont="1" applyBorder="1" applyAlignment="1">
      <alignment vertical="center" shrinkToFit="1"/>
    </xf>
    <xf numFmtId="177" fontId="13" fillId="0" borderId="48" xfId="0" applyNumberFormat="1" applyFont="1" applyBorder="1" applyAlignment="1">
      <alignment vertical="center" shrinkToFit="1"/>
    </xf>
    <xf numFmtId="177"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5"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177" fontId="13" fillId="0" borderId="45" xfId="0" applyNumberFormat="1" applyFont="1" applyBorder="1" applyAlignment="1">
      <alignment vertical="center" shrinkToFit="1"/>
    </xf>
    <xf numFmtId="177" fontId="13" fillId="0" borderId="47" xfId="0" applyNumberFormat="1" applyFont="1" applyBorder="1" applyAlignment="1">
      <alignment vertical="center" shrinkToFit="1"/>
    </xf>
    <xf numFmtId="177" fontId="13" fillId="0" borderId="49" xfId="0" applyNumberFormat="1" applyFont="1" applyBorder="1" applyAlignment="1">
      <alignment vertical="center" shrinkToFi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20" fillId="0" borderId="0" xfId="0" applyFont="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13" xfId="0" applyFont="1" applyBorder="1" applyAlignment="1">
      <alignment horizontal="left" vertical="center"/>
    </xf>
    <xf numFmtId="0" fontId="59" fillId="6" borderId="13" xfId="0" applyFont="1" applyFill="1" applyBorder="1" applyAlignment="1">
      <alignment vertical="center" shrinkToFit="1"/>
    </xf>
    <xf numFmtId="0" fontId="59" fillId="6" borderId="13" xfId="0" applyFont="1" applyFill="1" applyBorder="1" applyAlignment="1">
      <alignment horizontal="center" vertical="center"/>
    </xf>
    <xf numFmtId="0" fontId="26" fillId="0" borderId="1" xfId="0" applyFont="1" applyBorder="1" applyAlignment="1">
      <alignment horizontal="center" vertical="center" wrapText="1" shrinkToFit="1"/>
    </xf>
    <xf numFmtId="0" fontId="26" fillId="0" borderId="8"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12" xfId="0" applyFont="1" applyBorder="1" applyAlignment="1">
      <alignment horizontal="left" vertical="center" shrinkToFit="1"/>
    </xf>
    <xf numFmtId="0" fontId="26" fillId="0" borderId="63" xfId="0" applyFont="1" applyBorder="1" applyAlignment="1">
      <alignment horizontal="left" vertical="center" shrinkToFit="1"/>
    </xf>
    <xf numFmtId="0" fontId="26" fillId="0" borderId="64" xfId="0" applyFont="1" applyBorder="1" applyAlignment="1">
      <alignment horizontal="left" vertical="center" shrinkToFit="1"/>
    </xf>
    <xf numFmtId="0" fontId="26" fillId="6" borderId="13" xfId="0" applyFont="1" applyFill="1" applyBorder="1" applyAlignment="1">
      <alignment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26" fillId="0" borderId="12" xfId="0" applyFont="1" applyBorder="1" applyAlignment="1">
      <alignment horizontal="right" vertical="center"/>
    </xf>
    <xf numFmtId="0" fontId="26" fillId="0" borderId="63" xfId="0" applyFont="1" applyBorder="1" applyAlignment="1">
      <alignment horizontal="right" vertical="center"/>
    </xf>
    <xf numFmtId="0" fontId="26" fillId="0" borderId="12" xfId="0" applyFont="1" applyBorder="1" applyAlignment="1">
      <alignment horizontal="center" vertical="center" shrinkToFit="1"/>
    </xf>
    <xf numFmtId="0" fontId="26" fillId="0" borderId="64" xfId="0" applyFont="1" applyBorder="1" applyAlignment="1">
      <alignment horizontal="center" vertical="center" shrinkToFit="1"/>
    </xf>
    <xf numFmtId="0" fontId="59" fillId="6" borderId="2" xfId="0" applyFont="1" applyFill="1" applyBorder="1" applyAlignment="1">
      <alignment horizontal="left" vertical="top" wrapText="1"/>
    </xf>
    <xf numFmtId="0" fontId="59" fillId="6" borderId="3" xfId="0" applyFont="1" applyFill="1" applyBorder="1" applyAlignment="1">
      <alignment horizontal="left" vertical="top" wrapText="1"/>
    </xf>
    <xf numFmtId="0" fontId="59" fillId="6" borderId="4" xfId="0" applyFont="1" applyFill="1" applyBorder="1" applyAlignment="1">
      <alignment horizontal="left" vertical="top" wrapText="1"/>
    </xf>
    <xf numFmtId="0" fontId="59" fillId="6" borderId="5" xfId="0" applyFont="1" applyFill="1" applyBorder="1" applyAlignment="1">
      <alignment horizontal="left" vertical="top" wrapText="1"/>
    </xf>
    <xf numFmtId="0" fontId="59" fillId="6" borderId="0" xfId="0" applyFont="1" applyFill="1" applyBorder="1" applyAlignment="1">
      <alignment horizontal="left" vertical="top" wrapText="1"/>
    </xf>
    <xf numFmtId="0" fontId="59" fillId="6" borderId="7" xfId="0" applyFont="1" applyFill="1" applyBorder="1" applyAlignment="1">
      <alignment horizontal="left" vertical="top" wrapText="1"/>
    </xf>
    <xf numFmtId="0" fontId="59" fillId="6" borderId="9" xfId="0" applyFont="1" applyFill="1" applyBorder="1" applyAlignment="1">
      <alignment horizontal="left" vertical="top" wrapText="1"/>
    </xf>
    <xf numFmtId="0" fontId="59" fillId="6" borderId="10" xfId="0" applyFont="1" applyFill="1" applyBorder="1" applyAlignment="1">
      <alignment horizontal="left" vertical="top" wrapText="1"/>
    </xf>
    <xf numFmtId="0" fontId="59" fillId="6" borderId="11" xfId="0" applyFont="1" applyFill="1" applyBorder="1" applyAlignment="1">
      <alignment horizontal="left" vertical="top" wrapText="1"/>
    </xf>
    <xf numFmtId="0" fontId="26"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vertical="center"/>
    </xf>
    <xf numFmtId="0" fontId="26" fillId="0" borderId="4" xfId="0" applyFont="1" applyBorder="1" applyAlignment="1">
      <alignment vertical="center"/>
    </xf>
    <xf numFmtId="0" fontId="26" fillId="6" borderId="12" xfId="0" applyFont="1" applyFill="1" applyBorder="1" applyAlignment="1">
      <alignment horizontal="center" vertical="center"/>
    </xf>
    <xf numFmtId="0" fontId="26" fillId="6" borderId="64" xfId="0" applyFont="1" applyFill="1" applyBorder="1" applyAlignment="1">
      <alignment horizontal="center" vertical="center"/>
    </xf>
    <xf numFmtId="0" fontId="59" fillId="6" borderId="12" xfId="0" applyFont="1" applyFill="1" applyBorder="1" applyAlignment="1">
      <alignment horizontal="center" vertical="center" shrinkToFit="1"/>
    </xf>
    <xf numFmtId="0" fontId="59" fillId="6" borderId="63" xfId="0" applyFont="1" applyFill="1" applyBorder="1" applyAlignment="1">
      <alignment horizontal="center" vertical="center" shrinkToFit="1"/>
    </xf>
    <xf numFmtId="0" fontId="59" fillId="6" borderId="64" xfId="0" applyFont="1" applyFill="1" applyBorder="1" applyAlignment="1">
      <alignment horizontal="center" vertical="center" shrinkToFit="1"/>
    </xf>
    <xf numFmtId="0" fontId="26" fillId="0" borderId="13"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64" xfId="0" applyFont="1" applyBorder="1" applyAlignment="1">
      <alignment vertical="center" shrinkToFit="1"/>
    </xf>
    <xf numFmtId="0" fontId="26" fillId="0" borderId="10" xfId="0" applyFont="1" applyBorder="1" applyAlignment="1">
      <alignment vertical="center" shrinkToFit="1"/>
    </xf>
    <xf numFmtId="0" fontId="26" fillId="0" borderId="11" xfId="0" applyFont="1" applyBorder="1" applyAlignment="1">
      <alignment vertical="center" shrinkToFit="1"/>
    </xf>
    <xf numFmtId="187" fontId="59" fillId="6" borderId="98" xfId="0" applyNumberFormat="1" applyFont="1" applyFill="1" applyBorder="1" applyAlignment="1">
      <alignment vertical="center"/>
    </xf>
    <xf numFmtId="187" fontId="59" fillId="6" borderId="68" xfId="0" applyNumberFormat="1" applyFont="1" applyFill="1" applyBorder="1" applyAlignment="1">
      <alignment vertical="center"/>
    </xf>
    <xf numFmtId="187" fontId="59" fillId="6" borderId="4" xfId="0" applyNumberFormat="1" applyFont="1" applyFill="1" applyBorder="1" applyAlignment="1">
      <alignment vertical="center"/>
    </xf>
    <xf numFmtId="187" fontId="59" fillId="6" borderId="10" xfId="0" applyNumberFormat="1" applyFont="1" applyFill="1" applyBorder="1" applyAlignment="1">
      <alignment vertical="center"/>
    </xf>
    <xf numFmtId="187" fontId="59" fillId="6" borderId="11" xfId="0" applyNumberFormat="1" applyFont="1" applyFill="1" applyBorder="1" applyAlignment="1">
      <alignment vertical="center"/>
    </xf>
    <xf numFmtId="188" fontId="59" fillId="6" borderId="13" xfId="0" applyNumberFormat="1" applyFont="1" applyFill="1" applyBorder="1" applyAlignment="1">
      <alignment vertical="center"/>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59" fillId="6" borderId="12" xfId="0" applyFont="1" applyFill="1" applyBorder="1" applyAlignment="1">
      <alignment horizontal="center" vertical="center"/>
    </xf>
    <xf numFmtId="0" fontId="59" fillId="6" borderId="63" xfId="0" applyFont="1" applyFill="1" applyBorder="1" applyAlignment="1">
      <alignment horizontal="center" vertical="center"/>
    </xf>
    <xf numFmtId="0" fontId="59" fillId="6" borderId="64" xfId="0" applyFont="1" applyFill="1" applyBorder="1" applyAlignment="1">
      <alignment horizontal="center" vertical="center"/>
    </xf>
    <xf numFmtId="0" fontId="59" fillId="6" borderId="13" xfId="0" applyFont="1" applyFill="1" applyBorder="1" applyAlignment="1">
      <alignment vertical="center"/>
    </xf>
    <xf numFmtId="0" fontId="59" fillId="6" borderId="12" xfId="0" applyFont="1" applyFill="1" applyBorder="1" applyAlignment="1">
      <alignment vertical="center"/>
    </xf>
    <xf numFmtId="0" fontId="59" fillId="6" borderId="63" xfId="0" applyFont="1" applyFill="1" applyBorder="1" applyAlignment="1">
      <alignment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2" fillId="0" borderId="5" xfId="0" applyFont="1" applyBorder="1" applyAlignment="1">
      <alignment vertical="center" wrapText="1"/>
    </xf>
    <xf numFmtId="0" fontId="22" fillId="0" borderId="0" xfId="0" applyFont="1" applyBorder="1" applyAlignment="1">
      <alignment vertical="center" wrapText="1"/>
    </xf>
    <xf numFmtId="0" fontId="59" fillId="6" borderId="10" xfId="0" applyFont="1" applyFill="1" applyBorder="1" applyAlignment="1">
      <alignment vertical="center"/>
    </xf>
    <xf numFmtId="0" fontId="59" fillId="6" borderId="11" xfId="0" applyFont="1" applyFill="1" applyBorder="1" applyAlignment="1">
      <alignment vertical="center"/>
    </xf>
    <xf numFmtId="189" fontId="26" fillId="6" borderId="12" xfId="0" applyNumberFormat="1" applyFont="1" applyFill="1" applyBorder="1" applyAlignment="1">
      <alignment vertical="center"/>
    </xf>
    <xf numFmtId="189" fontId="26" fillId="6" borderId="64" xfId="0" applyNumberFormat="1" applyFont="1" applyFill="1" applyBorder="1" applyAlignment="1">
      <alignment vertical="center"/>
    </xf>
    <xf numFmtId="189" fontId="59" fillId="6" borderId="12" xfId="0" applyNumberFormat="1" applyFont="1" applyFill="1" applyBorder="1" applyAlignment="1">
      <alignment vertical="center"/>
    </xf>
    <xf numFmtId="0" fontId="26" fillId="0" borderId="1" xfId="0" applyFont="1" applyBorder="1" applyAlignment="1">
      <alignment vertical="center"/>
    </xf>
    <xf numFmtId="0" fontId="59" fillId="6" borderId="5" xfId="0" applyFont="1" applyFill="1" applyBorder="1" applyAlignment="1">
      <alignment horizontal="center" vertical="center"/>
    </xf>
    <xf numFmtId="0" fontId="59" fillId="6" borderId="0" xfId="0" applyFont="1" applyFill="1" applyBorder="1" applyAlignment="1">
      <alignment horizontal="center" vertical="center"/>
    </xf>
    <xf numFmtId="0" fontId="59" fillId="6" borderId="7" xfId="0" applyFont="1" applyFill="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1" xfId="0" applyFont="1" applyBorder="1" applyAlignment="1">
      <alignment horizontal="center" vertical="center" shrinkToFit="1"/>
    </xf>
    <xf numFmtId="182" fontId="59" fillId="0" borderId="12" xfId="0" applyNumberFormat="1" applyFont="1" applyBorder="1" applyAlignment="1">
      <alignment vertical="center"/>
    </xf>
    <xf numFmtId="182" fontId="59" fillId="0" borderId="64" xfId="0" applyNumberFormat="1" applyFont="1" applyBorder="1" applyAlignment="1">
      <alignment vertical="center"/>
    </xf>
    <xf numFmtId="0" fontId="59" fillId="6" borderId="2" xfId="0" applyFont="1" applyFill="1" applyBorder="1" applyAlignment="1">
      <alignment vertical="center" wrapText="1"/>
    </xf>
    <xf numFmtId="0" fontId="59" fillId="6" borderId="3" xfId="0" applyFont="1" applyFill="1" applyBorder="1" applyAlignment="1">
      <alignment vertical="center" wrapText="1"/>
    </xf>
    <xf numFmtId="0" fontId="59" fillId="6" borderId="4" xfId="0" applyFont="1" applyFill="1" applyBorder="1" applyAlignment="1">
      <alignment vertical="center" wrapText="1"/>
    </xf>
    <xf numFmtId="0" fontId="59" fillId="6" borderId="5" xfId="0" applyFont="1" applyFill="1" applyBorder="1" applyAlignment="1">
      <alignment vertical="center" wrapText="1"/>
    </xf>
    <xf numFmtId="0" fontId="59" fillId="6" borderId="0" xfId="0" applyFont="1" applyFill="1" applyBorder="1" applyAlignment="1">
      <alignment vertical="center" wrapText="1"/>
    </xf>
    <xf numFmtId="0" fontId="59" fillId="6" borderId="7" xfId="0" applyFont="1" applyFill="1" applyBorder="1" applyAlignment="1">
      <alignment vertical="center" wrapText="1"/>
    </xf>
    <xf numFmtId="0" fontId="59" fillId="6" borderId="9" xfId="0" applyFont="1" applyFill="1" applyBorder="1" applyAlignment="1">
      <alignment vertical="center" wrapText="1"/>
    </xf>
    <xf numFmtId="0" fontId="59" fillId="6" borderId="10" xfId="0" applyFont="1" applyFill="1" applyBorder="1" applyAlignment="1">
      <alignment vertical="center" wrapText="1"/>
    </xf>
    <xf numFmtId="0" fontId="59" fillId="6" borderId="11" xfId="0" applyFont="1" applyFill="1" applyBorder="1" applyAlignment="1">
      <alignment vertical="center" wrapText="1"/>
    </xf>
    <xf numFmtId="0" fontId="26" fillId="0" borderId="12" xfId="0" applyNumberFormat="1" applyFont="1" applyBorder="1" applyAlignment="1">
      <alignment vertical="center" shrinkToFit="1"/>
    </xf>
    <xf numFmtId="0" fontId="26" fillId="0" borderId="63" xfId="0" applyNumberFormat="1" applyFont="1" applyBorder="1" applyAlignment="1">
      <alignment vertical="center" shrinkToFit="1"/>
    </xf>
    <xf numFmtId="0" fontId="26" fillId="0" borderId="64" xfId="0" applyNumberFormat="1" applyFont="1" applyBorder="1" applyAlignment="1">
      <alignment vertical="center" shrinkToFit="1"/>
    </xf>
    <xf numFmtId="0" fontId="26" fillId="0" borderId="12" xfId="0" applyFont="1" applyBorder="1" applyAlignment="1">
      <alignment vertical="center"/>
    </xf>
    <xf numFmtId="0" fontId="26" fillId="0" borderId="63" xfId="0" applyFont="1" applyBorder="1" applyAlignment="1">
      <alignment vertical="center"/>
    </xf>
    <xf numFmtId="183" fontId="59" fillId="0" borderId="2" xfId="0" applyNumberFormat="1" applyFont="1" applyBorder="1" applyAlignment="1">
      <alignment vertical="center"/>
    </xf>
    <xf numFmtId="183" fontId="59" fillId="0" borderId="4" xfId="0" applyNumberFormat="1" applyFont="1" applyBorder="1" applyAlignment="1">
      <alignment vertical="center"/>
    </xf>
    <xf numFmtId="182" fontId="59" fillId="0" borderId="9" xfId="0" applyNumberFormat="1" applyFont="1" applyBorder="1" applyAlignment="1">
      <alignment vertical="center"/>
    </xf>
    <xf numFmtId="182" fontId="59" fillId="0" borderId="11" xfId="0" applyNumberFormat="1" applyFont="1" applyBorder="1" applyAlignment="1">
      <alignment vertical="center"/>
    </xf>
    <xf numFmtId="190" fontId="59" fillId="6" borderId="13" xfId="0" applyNumberFormat="1" applyFont="1" applyFill="1" applyBorder="1" applyAlignment="1">
      <alignment horizontal="center" vertical="center"/>
    </xf>
    <xf numFmtId="0" fontId="26" fillId="6" borderId="2"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4" xfId="0" applyFont="1" applyFill="1" applyBorder="1" applyAlignment="1">
      <alignment horizontal="left" vertical="top" wrapText="1"/>
    </xf>
    <xf numFmtId="0" fontId="26" fillId="6" borderId="5" xfId="0" applyFont="1" applyFill="1" applyBorder="1" applyAlignment="1">
      <alignment horizontal="left" vertical="top" wrapText="1"/>
    </xf>
    <xf numFmtId="0" fontId="26" fillId="6" borderId="0" xfId="0" applyFont="1" applyFill="1" applyBorder="1" applyAlignment="1">
      <alignment horizontal="left" vertical="top" wrapText="1"/>
    </xf>
    <xf numFmtId="0" fontId="26" fillId="6" borderId="7" xfId="0" applyFont="1" applyFill="1" applyBorder="1" applyAlignment="1">
      <alignment horizontal="left" vertical="top" wrapText="1"/>
    </xf>
    <xf numFmtId="0" fontId="26" fillId="6" borderId="9" xfId="0" applyFont="1" applyFill="1" applyBorder="1" applyAlignment="1">
      <alignment horizontal="left" vertical="top" wrapText="1"/>
    </xf>
    <xf numFmtId="0" fontId="26" fillId="6" borderId="10" xfId="0" applyFont="1" applyFill="1" applyBorder="1" applyAlignment="1">
      <alignment horizontal="left" vertical="top" wrapText="1"/>
    </xf>
    <xf numFmtId="0" fontId="26" fillId="6" borderId="11" xfId="0" applyFont="1" applyFill="1" applyBorder="1" applyAlignment="1">
      <alignment horizontal="left" vertical="top" wrapText="1"/>
    </xf>
    <xf numFmtId="189" fontId="59" fillId="6" borderId="64" xfId="0" applyNumberFormat="1" applyFont="1" applyFill="1" applyBorder="1" applyAlignment="1">
      <alignment vertical="center"/>
    </xf>
    <xf numFmtId="0" fontId="59" fillId="0" borderId="13" xfId="0" applyFont="1" applyBorder="1" applyAlignment="1">
      <alignment horizontal="left" vertical="center"/>
    </xf>
    <xf numFmtId="182" fontId="26" fillId="0" borderId="3" xfId="0" applyNumberFormat="1" applyFont="1" applyBorder="1" applyAlignment="1">
      <alignment horizontal="right" vertical="center"/>
    </xf>
    <xf numFmtId="182" fontId="26" fillId="0" borderId="12" xfId="0" applyNumberFormat="1" applyFont="1" applyBorder="1" applyAlignment="1">
      <alignment horizontal="center" vertical="center"/>
    </xf>
    <xf numFmtId="182" fontId="26" fillId="0" borderId="63" xfId="0" applyNumberFormat="1" applyFont="1" applyBorder="1" applyAlignment="1">
      <alignment horizontal="center" vertical="center"/>
    </xf>
    <xf numFmtId="182" fontId="26" fillId="0" borderId="64" xfId="0" applyNumberFormat="1" applyFont="1" applyBorder="1" applyAlignment="1">
      <alignment horizontal="center" vertical="center"/>
    </xf>
    <xf numFmtId="0" fontId="26" fillId="6" borderId="13" xfId="0" applyFont="1" applyFill="1" applyBorder="1" applyAlignment="1">
      <alignment horizontal="left" vertical="center"/>
    </xf>
    <xf numFmtId="0" fontId="26" fillId="6" borderId="67" xfId="0" applyFont="1" applyFill="1" applyBorder="1" applyAlignment="1">
      <alignment horizontal="left" vertical="center"/>
    </xf>
    <xf numFmtId="0" fontId="26" fillId="0" borderId="69" xfId="0" applyFont="1" applyBorder="1" applyAlignment="1">
      <alignment horizontal="right" vertical="center"/>
    </xf>
    <xf numFmtId="0" fontId="26" fillId="0" borderId="70" xfId="0" applyFont="1" applyBorder="1" applyAlignment="1">
      <alignment horizontal="right" vertical="center"/>
    </xf>
    <xf numFmtId="0" fontId="26" fillId="0" borderId="71" xfId="0" applyFont="1" applyBorder="1" applyAlignment="1">
      <alignment horizontal="right" vertical="center"/>
    </xf>
    <xf numFmtId="0" fontId="59" fillId="6" borderId="13" xfId="0" applyFont="1" applyFill="1" applyBorder="1" applyAlignment="1">
      <alignment horizontal="lef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182" fontId="26" fillId="0" borderId="1" xfId="0" applyNumberFormat="1" applyFont="1" applyBorder="1" applyAlignment="1">
      <alignment horizontal="center" vertical="center" wrapText="1"/>
    </xf>
    <xf numFmtId="182" fontId="26" fillId="0" borderId="6" xfId="0" applyNumberFormat="1" applyFont="1" applyBorder="1" applyAlignment="1">
      <alignment horizontal="center" vertical="center" wrapText="1"/>
    </xf>
    <xf numFmtId="182" fontId="26" fillId="0" borderId="8" xfId="0" applyNumberFormat="1" applyFont="1" applyBorder="1" applyAlignment="1">
      <alignment horizontal="center" vertical="center" wrapText="1"/>
    </xf>
    <xf numFmtId="182" fontId="26" fillId="0" borderId="2" xfId="0" applyNumberFormat="1" applyFont="1" applyBorder="1" applyAlignment="1">
      <alignment horizontal="center" vertical="center"/>
    </xf>
    <xf numFmtId="182" fontId="26" fillId="0" borderId="9" xfId="0" applyNumberFormat="1" applyFont="1" applyBorder="1" applyAlignment="1">
      <alignment horizontal="center" vertical="center"/>
    </xf>
    <xf numFmtId="0" fontId="26" fillId="0" borderId="13" xfId="0" applyFont="1" applyBorder="1" applyAlignment="1">
      <alignment horizontal="center" vertical="center" shrinkToFit="1"/>
    </xf>
    <xf numFmtId="0" fontId="26" fillId="6" borderId="13" xfId="0" applyNumberFormat="1" applyFont="1" applyFill="1" applyBorder="1" applyAlignment="1">
      <alignment vertical="center" wrapText="1"/>
    </xf>
    <xf numFmtId="182" fontId="26" fillId="6" borderId="13" xfId="0" applyNumberFormat="1" applyFont="1" applyFill="1" applyBorder="1" applyAlignment="1">
      <alignment vertical="center" wrapText="1"/>
    </xf>
    <xf numFmtId="0" fontId="26" fillId="0" borderId="63" xfId="0" applyFont="1" applyBorder="1" applyAlignment="1">
      <alignment horizontal="center" vertical="center" shrinkToFit="1"/>
    </xf>
    <xf numFmtId="182" fontId="26" fillId="6" borderId="2" xfId="0" applyNumberFormat="1" applyFont="1" applyFill="1" applyBorder="1" applyAlignment="1">
      <alignment vertical="center"/>
    </xf>
    <xf numFmtId="182" fontId="26" fillId="6" borderId="3" xfId="0" applyNumberFormat="1" applyFont="1" applyFill="1" applyBorder="1" applyAlignment="1">
      <alignment vertical="center"/>
    </xf>
    <xf numFmtId="182" fontId="26" fillId="6" borderId="4" xfId="0" applyNumberFormat="1" applyFont="1" applyFill="1" applyBorder="1" applyAlignment="1">
      <alignment vertical="center"/>
    </xf>
    <xf numFmtId="182" fontId="26" fillId="6" borderId="5" xfId="0" applyNumberFormat="1" applyFont="1" applyFill="1" applyBorder="1" applyAlignment="1">
      <alignment vertical="center"/>
    </xf>
    <xf numFmtId="182" fontId="26" fillId="6" borderId="0" xfId="0" applyNumberFormat="1" applyFont="1" applyFill="1" applyBorder="1" applyAlignment="1">
      <alignment vertical="center"/>
    </xf>
    <xf numFmtId="182" fontId="26" fillId="6" borderId="7" xfId="0" applyNumberFormat="1" applyFont="1" applyFill="1" applyBorder="1" applyAlignment="1">
      <alignment vertical="center"/>
    </xf>
    <xf numFmtId="182" fontId="26" fillId="6" borderId="9" xfId="0" applyNumberFormat="1" applyFont="1" applyFill="1" applyBorder="1" applyAlignment="1">
      <alignment vertical="center"/>
    </xf>
    <xf numFmtId="182" fontId="26" fillId="6" borderId="10" xfId="0" applyNumberFormat="1" applyFont="1" applyFill="1" applyBorder="1" applyAlignment="1">
      <alignment vertical="center"/>
    </xf>
    <xf numFmtId="182" fontId="26" fillId="6" borderId="11" xfId="0" applyNumberFormat="1" applyFont="1" applyFill="1" applyBorder="1" applyAlignment="1">
      <alignment vertical="center"/>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64" xfId="0" applyFont="1" applyBorder="1" applyAlignment="1">
      <alignment horizontal="right" vertical="center"/>
    </xf>
    <xf numFmtId="0" fontId="26" fillId="0" borderId="12" xfId="0" applyFont="1" applyBorder="1" applyAlignment="1">
      <alignment horizontal="left" vertical="center"/>
    </xf>
    <xf numFmtId="0" fontId="26" fillId="0" borderId="63" xfId="0" applyFont="1" applyBorder="1" applyAlignment="1">
      <alignment horizontal="left" vertical="center"/>
    </xf>
    <xf numFmtId="0" fontId="26" fillId="0" borderId="64" xfId="0" applyFont="1" applyBorder="1" applyAlignment="1">
      <alignment horizontal="left" vertical="center"/>
    </xf>
    <xf numFmtId="0" fontId="26" fillId="6" borderId="3" xfId="0" applyFont="1" applyFill="1" applyBorder="1" applyAlignment="1">
      <alignment vertical="center" wrapText="1"/>
    </xf>
    <xf numFmtId="0" fontId="26" fillId="6" borderId="4" xfId="0" applyFont="1" applyFill="1" applyBorder="1" applyAlignment="1">
      <alignment vertical="center" wrapText="1"/>
    </xf>
    <xf numFmtId="0" fontId="26" fillId="6" borderId="5" xfId="0" applyFont="1" applyFill="1" applyBorder="1" applyAlignment="1">
      <alignment vertical="center" wrapText="1"/>
    </xf>
    <xf numFmtId="0" fontId="26" fillId="6" borderId="0" xfId="0" applyFont="1" applyFill="1" applyBorder="1" applyAlignment="1">
      <alignment vertical="center" wrapText="1"/>
    </xf>
    <xf numFmtId="0" fontId="26" fillId="6" borderId="7" xfId="0" applyFont="1" applyFill="1" applyBorder="1" applyAlignment="1">
      <alignment vertical="center" wrapText="1"/>
    </xf>
    <xf numFmtId="0" fontId="26" fillId="6" borderId="9" xfId="0" applyFont="1" applyFill="1" applyBorder="1" applyAlignment="1">
      <alignment vertical="center" wrapText="1"/>
    </xf>
    <xf numFmtId="0" fontId="26" fillId="6" borderId="10" xfId="0" applyFont="1" applyFill="1" applyBorder="1" applyAlignment="1">
      <alignment vertical="center" wrapText="1"/>
    </xf>
    <xf numFmtId="0" fontId="26" fillId="6" borderId="11" xfId="0" applyFont="1" applyFill="1" applyBorder="1" applyAlignment="1">
      <alignment vertical="center" wrapText="1"/>
    </xf>
    <xf numFmtId="0" fontId="26" fillId="0" borderId="13" xfId="0" applyFont="1" applyBorder="1" applyAlignment="1">
      <alignment horizontal="right" vertical="center"/>
    </xf>
    <xf numFmtId="0" fontId="26" fillId="0" borderId="64" xfId="0" applyFont="1" applyBorder="1" applyAlignment="1">
      <alignment vertical="center"/>
    </xf>
    <xf numFmtId="0" fontId="26" fillId="0" borderId="10" xfId="0" applyFont="1" applyBorder="1" applyAlignment="1">
      <alignment horizontal="right" vertical="center"/>
    </xf>
    <xf numFmtId="17" fontId="59" fillId="6" borderId="12" xfId="0" applyNumberFormat="1" applyFont="1" applyFill="1" applyBorder="1" applyAlignment="1">
      <alignment horizontal="center"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6" borderId="1" xfId="0" applyFont="1" applyFill="1" applyBorder="1" applyAlignment="1">
      <alignment horizontal="center" vertical="center" wrapText="1" shrinkToFit="1"/>
    </xf>
    <xf numFmtId="0" fontId="26" fillId="6" borderId="8" xfId="0" applyFont="1" applyFill="1" applyBorder="1" applyAlignment="1">
      <alignment horizontal="center" vertical="center" wrapText="1" shrinkToFit="1"/>
    </xf>
    <xf numFmtId="0" fontId="59" fillId="6" borderId="12" xfId="0" applyFont="1" applyFill="1" applyBorder="1" applyAlignment="1">
      <alignment vertical="center" shrinkToFit="1"/>
    </xf>
    <xf numFmtId="0" fontId="59" fillId="6" borderId="63" xfId="0" applyFont="1" applyFill="1" applyBorder="1" applyAlignment="1">
      <alignment vertical="center" shrinkToFit="1"/>
    </xf>
    <xf numFmtId="0" fontId="59" fillId="6" borderId="64" xfId="0" applyFont="1" applyFill="1" applyBorder="1" applyAlignment="1">
      <alignment vertical="center" shrinkToFit="1"/>
    </xf>
    <xf numFmtId="182" fontId="26" fillId="0" borderId="12" xfId="0" applyNumberFormat="1" applyFont="1" applyFill="1" applyBorder="1" applyAlignment="1">
      <alignment horizontal="center" vertical="center"/>
    </xf>
    <xf numFmtId="182" fontId="26" fillId="0" borderId="63" xfId="0" applyNumberFormat="1" applyFont="1" applyFill="1" applyBorder="1" applyAlignment="1">
      <alignment horizontal="center" vertical="center"/>
    </xf>
    <xf numFmtId="182" fontId="26" fillId="0" borderId="64" xfId="0" applyNumberFormat="1" applyFont="1" applyFill="1" applyBorder="1" applyAlignment="1">
      <alignment horizontal="center" vertical="center"/>
    </xf>
    <xf numFmtId="182" fontId="26" fillId="0" borderId="1" xfId="0" applyNumberFormat="1" applyFont="1" applyFill="1" applyBorder="1" applyAlignment="1">
      <alignment horizontal="center" vertical="center"/>
    </xf>
    <xf numFmtId="182" fontId="26" fillId="0" borderId="6" xfId="0" applyNumberFormat="1" applyFont="1" applyFill="1" applyBorder="1" applyAlignment="1">
      <alignment horizontal="center" vertical="center"/>
    </xf>
    <xf numFmtId="182" fontId="26" fillId="0" borderId="8" xfId="0" applyNumberFormat="1" applyFont="1" applyFill="1" applyBorder="1" applyAlignment="1">
      <alignment horizontal="center" vertical="center"/>
    </xf>
    <xf numFmtId="182" fontId="26" fillId="0" borderId="2" xfId="0" applyNumberFormat="1" applyFont="1" applyFill="1" applyBorder="1" applyAlignment="1">
      <alignment horizontal="center" vertical="center"/>
    </xf>
    <xf numFmtId="182" fontId="26" fillId="0" borderId="5" xfId="0" applyNumberFormat="1" applyFont="1" applyFill="1" applyBorder="1" applyAlignment="1">
      <alignment horizontal="center" vertical="center"/>
    </xf>
    <xf numFmtId="182" fontId="26" fillId="0" borderId="9" xfId="0" applyNumberFormat="1"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3" xfId="0" applyFont="1" applyFill="1" applyBorder="1" applyAlignment="1">
      <alignment horizontal="center" vertical="center"/>
    </xf>
    <xf numFmtId="0" fontId="59" fillId="0" borderId="13" xfId="0" applyFont="1" applyBorder="1" applyAlignment="1">
      <alignment horizontal="center" vertical="center"/>
    </xf>
    <xf numFmtId="0" fontId="26" fillId="6" borderId="2" xfId="0" applyFont="1" applyFill="1" applyBorder="1" applyAlignment="1">
      <alignment horizontal="center" vertical="center" wrapText="1" shrinkToFit="1"/>
    </xf>
    <xf numFmtId="0" fontId="26" fillId="6" borderId="9" xfId="0" applyFont="1" applyFill="1" applyBorder="1" applyAlignment="1">
      <alignment horizontal="center" vertical="center" shrinkToFit="1"/>
    </xf>
    <xf numFmtId="0" fontId="26" fillId="0" borderId="8" xfId="0" applyFont="1" applyBorder="1" applyAlignment="1">
      <alignment horizontal="center" vertical="center" wrapText="1" shrinkToFit="1"/>
    </xf>
    <xf numFmtId="0" fontId="26" fillId="6" borderId="13" xfId="0" applyFont="1" applyFill="1" applyBorder="1" applyAlignment="1">
      <alignment horizontal="center" vertical="center" wrapText="1"/>
    </xf>
    <xf numFmtId="0" fontId="26" fillId="6" borderId="13" xfId="0" applyFont="1" applyFill="1" applyBorder="1" applyAlignment="1">
      <alignment horizontal="center" vertical="center"/>
    </xf>
    <xf numFmtId="0" fontId="26" fillId="0" borderId="6" xfId="0" applyFont="1" applyBorder="1" applyAlignment="1">
      <alignment horizontal="center" vertical="center" shrinkToFit="1"/>
    </xf>
    <xf numFmtId="0" fontId="26" fillId="0" borderId="12" xfId="0" applyFont="1" applyFill="1" applyBorder="1" applyAlignment="1">
      <alignment vertical="center" shrinkToFit="1"/>
    </xf>
    <xf numFmtId="0" fontId="26" fillId="0" borderId="63" xfId="0" applyFont="1" applyFill="1" applyBorder="1" applyAlignment="1">
      <alignment vertical="center" shrinkToFit="1"/>
    </xf>
    <xf numFmtId="0" fontId="26" fillId="0" borderId="64" xfId="0" applyFont="1" applyFill="1" applyBorder="1" applyAlignment="1">
      <alignment vertical="center" shrinkToFit="1"/>
    </xf>
    <xf numFmtId="0" fontId="26" fillId="0" borderId="12" xfId="0" applyFont="1" applyFill="1" applyBorder="1" applyAlignment="1">
      <alignment horizontal="left" vertical="center" shrinkToFit="1"/>
    </xf>
    <xf numFmtId="0" fontId="26" fillId="0" borderId="63" xfId="0" applyFont="1" applyFill="1" applyBorder="1" applyAlignment="1">
      <alignment horizontal="left" vertical="center" shrinkToFit="1"/>
    </xf>
    <xf numFmtId="0" fontId="26" fillId="0" borderId="64" xfId="0" applyFont="1" applyFill="1" applyBorder="1" applyAlignment="1">
      <alignment horizontal="left" vertical="center" shrinkToFit="1"/>
    </xf>
    <xf numFmtId="0" fontId="59" fillId="6" borderId="2"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4" xfId="0" applyFont="1" applyFill="1" applyBorder="1" applyAlignment="1">
      <alignment horizontal="center" vertical="center"/>
    </xf>
    <xf numFmtId="0" fontId="59" fillId="6" borderId="9" xfId="0" applyFont="1" applyFill="1" applyBorder="1" applyAlignment="1">
      <alignment horizontal="center" vertical="center"/>
    </xf>
    <xf numFmtId="0" fontId="59" fillId="6" borderId="10" xfId="0" applyFont="1" applyFill="1" applyBorder="1" applyAlignment="1">
      <alignment horizontal="center" vertical="center"/>
    </xf>
    <xf numFmtId="0" fontId="59" fillId="6" borderId="11" xfId="0" applyFont="1" applyFill="1" applyBorder="1" applyAlignment="1">
      <alignment horizontal="center" vertical="center"/>
    </xf>
    <xf numFmtId="195" fontId="26" fillId="6" borderId="12" xfId="0" applyNumberFormat="1" applyFont="1" applyFill="1" applyBorder="1" applyAlignment="1">
      <alignment horizontal="center" vertical="center"/>
    </xf>
    <xf numFmtId="195" fontId="26" fillId="6" borderId="63" xfId="0" applyNumberFormat="1" applyFont="1" applyFill="1" applyBorder="1" applyAlignment="1">
      <alignment horizontal="center" vertical="center"/>
    </xf>
    <xf numFmtId="195" fontId="26" fillId="6" borderId="64"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2" xfId="0" applyFont="1" applyBorder="1" applyAlignment="1">
      <alignment vertical="center" shrinkToFit="1"/>
    </xf>
    <xf numFmtId="0" fontId="26" fillId="0" borderId="63" xfId="0" applyFont="1" applyBorder="1" applyAlignment="1">
      <alignment vertical="center" shrinkToFit="1"/>
    </xf>
    <xf numFmtId="192" fontId="26" fillId="6" borderId="12" xfId="0" applyNumberFormat="1" applyFont="1" applyFill="1" applyBorder="1" applyAlignment="1">
      <alignment horizontal="center" vertical="center"/>
    </xf>
    <xf numFmtId="192" fontId="26" fillId="6" borderId="63" xfId="0" applyNumberFormat="1" applyFont="1" applyFill="1" applyBorder="1" applyAlignment="1">
      <alignment horizontal="center" vertical="center"/>
    </xf>
    <xf numFmtId="192" fontId="26" fillId="6" borderId="64" xfId="0" applyNumberFormat="1" applyFont="1" applyFill="1" applyBorder="1" applyAlignment="1">
      <alignment horizontal="center" vertical="center"/>
    </xf>
    <xf numFmtId="0" fontId="26" fillId="6" borderId="63" xfId="0" applyFont="1" applyFill="1" applyBorder="1" applyAlignment="1">
      <alignment vertical="center" wrapText="1"/>
    </xf>
    <xf numFmtId="0" fontId="26" fillId="6" borderId="64" xfId="0" applyFont="1" applyFill="1" applyBorder="1" applyAlignment="1">
      <alignment vertical="center" wrapText="1"/>
    </xf>
    <xf numFmtId="0" fontId="26" fillId="6" borderId="2" xfId="0" applyFont="1" applyFill="1" applyBorder="1" applyAlignment="1">
      <alignment vertical="center" wrapText="1"/>
    </xf>
    <xf numFmtId="193" fontId="59" fillId="6" borderId="2" xfId="0" applyNumberFormat="1" applyFont="1" applyFill="1" applyBorder="1" applyAlignment="1">
      <alignment vertical="center"/>
    </xf>
    <xf numFmtId="193" fontId="59" fillId="6" borderId="3" xfId="0" applyNumberFormat="1" applyFont="1" applyFill="1" applyBorder="1" applyAlignment="1">
      <alignment vertical="center"/>
    </xf>
    <xf numFmtId="193" fontId="59" fillId="6" borderId="4" xfId="0" applyNumberFormat="1" applyFont="1" applyFill="1" applyBorder="1" applyAlignment="1">
      <alignment vertical="center"/>
    </xf>
    <xf numFmtId="0" fontId="26" fillId="0" borderId="5" xfId="0" applyFont="1" applyBorder="1" applyAlignment="1">
      <alignment vertical="center" wrapText="1"/>
    </xf>
    <xf numFmtId="0" fontId="26" fillId="0" borderId="0" xfId="0" applyFont="1" applyBorder="1" applyAlignment="1">
      <alignment vertical="center" wrapText="1"/>
    </xf>
    <xf numFmtId="0" fontId="26" fillId="0" borderId="7" xfId="0" applyFont="1" applyBorder="1" applyAlignment="1">
      <alignment vertical="center" wrapText="1"/>
    </xf>
    <xf numFmtId="0" fontId="26" fillId="0" borderId="5"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1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26" fillId="0" borderId="9" xfId="0" applyFont="1" applyBorder="1" applyAlignment="1">
      <alignment vertical="center" shrinkToFit="1"/>
    </xf>
    <xf numFmtId="187" fontId="26" fillId="6" borderId="10" xfId="0" applyNumberFormat="1" applyFont="1" applyFill="1" applyBorder="1" applyAlignment="1">
      <alignment vertical="center"/>
    </xf>
    <xf numFmtId="187" fontId="26" fillId="6" borderId="11" xfId="0" applyNumberFormat="1" applyFont="1" applyFill="1" applyBorder="1" applyAlignment="1">
      <alignment vertical="center"/>
    </xf>
    <xf numFmtId="0" fontId="26" fillId="0" borderId="5" xfId="0" applyFont="1" applyBorder="1" applyAlignment="1">
      <alignment vertical="center" shrinkToFit="1"/>
    </xf>
    <xf numFmtId="0" fontId="26" fillId="0" borderId="0" xfId="0" applyFont="1" applyBorder="1" applyAlignment="1">
      <alignment vertical="center" shrinkToFit="1"/>
    </xf>
    <xf numFmtId="0" fontId="59" fillId="6" borderId="64" xfId="0" applyFont="1" applyFill="1" applyBorder="1" applyAlignment="1">
      <alignment vertical="center"/>
    </xf>
    <xf numFmtId="195" fontId="59" fillId="6" borderId="12" xfId="0" applyNumberFormat="1" applyFont="1" applyFill="1" applyBorder="1" applyAlignment="1">
      <alignment horizontal="center" vertical="center"/>
    </xf>
    <xf numFmtId="195" fontId="59" fillId="6" borderId="63" xfId="0" applyNumberFormat="1" applyFont="1" applyFill="1" applyBorder="1" applyAlignment="1">
      <alignment horizontal="center" vertical="center"/>
    </xf>
    <xf numFmtId="195" fontId="59" fillId="6" borderId="64" xfId="0" applyNumberFormat="1" applyFont="1" applyFill="1" applyBorder="1" applyAlignment="1">
      <alignment horizontal="center" vertical="center"/>
    </xf>
    <xf numFmtId="201" fontId="59" fillId="6" borderId="13" xfId="0" applyNumberFormat="1" applyFont="1" applyFill="1" applyBorder="1" applyAlignment="1">
      <alignment vertical="center" shrinkToFit="1"/>
    </xf>
    <xf numFmtId="193" fontId="59" fillId="6" borderId="13" xfId="0" applyNumberFormat="1" applyFont="1" applyFill="1" applyBorder="1" applyAlignment="1">
      <alignment vertical="center" shrinkToFit="1"/>
    </xf>
    <xf numFmtId="187" fontId="59" fillId="6" borderId="12" xfId="0" applyNumberFormat="1" applyFont="1" applyFill="1" applyBorder="1" applyAlignment="1">
      <alignment vertical="center"/>
    </xf>
    <xf numFmtId="187" fontId="59" fillId="6" borderId="63" xfId="0" applyNumberFormat="1" applyFont="1" applyFill="1" applyBorder="1" applyAlignment="1">
      <alignment vertical="center"/>
    </xf>
    <xf numFmtId="187" fontId="59" fillId="6" borderId="64" xfId="0" applyNumberFormat="1" applyFont="1" applyFill="1" applyBorder="1" applyAlignment="1">
      <alignment vertical="center"/>
    </xf>
    <xf numFmtId="0" fontId="26" fillId="0" borderId="3" xfId="0" applyFont="1" applyBorder="1" applyAlignment="1">
      <alignment vertical="center"/>
    </xf>
    <xf numFmtId="0" fontId="26" fillId="0" borderId="3" xfId="0" applyFont="1" applyBorder="1" applyAlignment="1">
      <alignment vertical="center" shrinkToFit="1"/>
    </xf>
    <xf numFmtId="0" fontId="26" fillId="0" borderId="0" xfId="0" applyFont="1" applyBorder="1" applyAlignment="1">
      <alignment horizontal="center" vertical="center" shrinkToFit="1"/>
    </xf>
    <xf numFmtId="182" fontId="26"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8" fillId="0" borderId="0" xfId="4" applyFont="1" applyAlignment="1">
      <alignment horizontal="left" vertical="center"/>
    </xf>
    <xf numFmtId="0" fontId="24" fillId="0" borderId="0" xfId="4" applyFont="1" applyAlignment="1">
      <alignment horizontal="left" wrapText="1"/>
    </xf>
    <xf numFmtId="57" fontId="28"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32"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4" fillId="0" borderId="43" xfId="4" applyFont="1" applyFill="1" applyBorder="1" applyAlignment="1">
      <alignment horizontal="center" vertical="center"/>
    </xf>
    <xf numFmtId="0" fontId="34" fillId="0" borderId="40" xfId="4" applyFont="1" applyFill="1" applyBorder="1" applyAlignment="1">
      <alignment horizontal="center" vertical="center"/>
    </xf>
    <xf numFmtId="0" fontId="34" fillId="0" borderId="41" xfId="4" applyFont="1" applyFill="1" applyBorder="1" applyAlignment="1">
      <alignment horizontal="center" vertical="center"/>
    </xf>
    <xf numFmtId="0" fontId="34" fillId="0" borderId="37" xfId="4" applyFont="1" applyFill="1" applyBorder="1" applyAlignment="1">
      <alignment horizontal="center" vertical="center"/>
    </xf>
    <xf numFmtId="0" fontId="34" fillId="0" borderId="6" xfId="4" applyFont="1" applyFill="1" applyBorder="1" applyAlignment="1">
      <alignment horizontal="center" vertical="center"/>
    </xf>
    <xf numFmtId="0" fontId="34" fillId="0" borderId="5" xfId="4" applyFont="1" applyFill="1" applyBorder="1" applyAlignment="1">
      <alignment horizontal="center" vertical="center"/>
    </xf>
    <xf numFmtId="0" fontId="34" fillId="0" borderId="0" xfId="4" applyFont="1" applyFill="1" applyBorder="1" applyAlignment="1">
      <alignment horizontal="left" vertical="center"/>
    </xf>
    <xf numFmtId="0" fontId="34" fillId="0" borderId="0" xfId="4" applyFont="1" applyFill="1" applyBorder="1" applyAlignment="1">
      <alignment horizontal="center" vertical="center"/>
    </xf>
    <xf numFmtId="0" fontId="34" fillId="0" borderId="26" xfId="4" applyFont="1" applyFill="1" applyBorder="1" applyAlignment="1">
      <alignment horizontal="center" vertical="center"/>
    </xf>
    <xf numFmtId="0" fontId="34" fillId="0" borderId="56" xfId="4" applyFont="1" applyFill="1" applyBorder="1" applyAlignment="1">
      <alignment horizontal="center" vertical="center"/>
    </xf>
    <xf numFmtId="0" fontId="34" fillId="0" borderId="16" xfId="4" applyFont="1" applyFill="1" applyBorder="1" applyAlignment="1">
      <alignment horizontal="center" vertical="center"/>
    </xf>
    <xf numFmtId="0" fontId="34" fillId="0" borderId="32" xfId="4" applyFont="1" applyFill="1" applyBorder="1" applyAlignment="1">
      <alignment horizontal="center" vertical="center"/>
    </xf>
    <xf numFmtId="0" fontId="34" fillId="0" borderId="58" xfId="4" applyFont="1" applyFill="1" applyBorder="1" applyAlignment="1">
      <alignment horizontal="center" vertical="center"/>
    </xf>
    <xf numFmtId="0" fontId="34" fillId="0" borderId="59" xfId="4" applyFont="1" applyFill="1" applyBorder="1" applyAlignment="1">
      <alignment horizontal="center" vertical="center"/>
    </xf>
    <xf numFmtId="0" fontId="34" fillId="0" borderId="28" xfId="4" applyFont="1" applyFill="1" applyBorder="1" applyAlignment="1">
      <alignment horizontal="center" vertical="center"/>
    </xf>
    <xf numFmtId="0" fontId="34" fillId="0" borderId="79" xfId="4" applyFont="1" applyFill="1" applyBorder="1" applyAlignment="1">
      <alignment horizontal="center" vertical="center"/>
    </xf>
    <xf numFmtId="0" fontId="34" fillId="0" borderId="55"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4" fillId="0" borderId="39" xfId="4" applyFont="1" applyFill="1" applyBorder="1" applyAlignment="1">
      <alignment horizontal="center" vertical="center"/>
    </xf>
    <xf numFmtId="0" fontId="34" fillId="0" borderId="66" xfId="4" applyFont="1" applyFill="1" applyBorder="1" applyAlignment="1">
      <alignment horizontal="center" vertical="center"/>
    </xf>
    <xf numFmtId="0" fontId="34" fillId="0" borderId="42" xfId="4" applyFont="1" applyFill="1" applyBorder="1" applyAlignment="1">
      <alignment horizontal="center" vertical="center"/>
    </xf>
    <xf numFmtId="0" fontId="34" fillId="0" borderId="60" xfId="4" applyFont="1" applyFill="1" applyBorder="1" applyAlignment="1">
      <alignment horizontal="center" vertical="center"/>
    </xf>
    <xf numFmtId="0" fontId="34" fillId="0" borderId="72" xfId="4" applyFont="1" applyFill="1" applyBorder="1" applyAlignment="1">
      <alignment horizontal="center" vertical="center"/>
    </xf>
    <xf numFmtId="0" fontId="34" fillId="0" borderId="73" xfId="4" applyFont="1" applyFill="1" applyBorder="1" applyAlignment="1">
      <alignment horizontal="center" vertical="center"/>
    </xf>
    <xf numFmtId="0" fontId="34" fillId="0" borderId="14" xfId="4" applyFont="1" applyFill="1" applyBorder="1" applyAlignment="1">
      <alignment horizontal="left" vertical="center" wrapText="1"/>
    </xf>
    <xf numFmtId="0" fontId="34" fillId="0" borderId="43" xfId="4" applyFont="1" applyFill="1" applyBorder="1" applyAlignment="1">
      <alignment horizontal="left" vertical="center" wrapText="1"/>
    </xf>
    <xf numFmtId="0" fontId="34" fillId="0" borderId="40" xfId="4" applyFont="1" applyFill="1" applyBorder="1" applyAlignment="1">
      <alignment horizontal="left" vertical="center" wrapText="1"/>
    </xf>
    <xf numFmtId="0" fontId="34" fillId="0" borderId="41" xfId="4" applyFont="1" applyFill="1" applyBorder="1" applyAlignment="1">
      <alignment horizontal="left" vertical="center" wrapText="1"/>
    </xf>
    <xf numFmtId="0" fontId="34"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4" fillId="0" borderId="14" xfId="4" applyFont="1" applyFill="1" applyBorder="1" applyAlignment="1">
      <alignment horizontal="right" vertical="center" wrapText="1"/>
    </xf>
    <xf numFmtId="0" fontId="34" fillId="0" borderId="14" xfId="4" applyFont="1" applyFill="1" applyBorder="1" applyAlignment="1">
      <alignment horizontal="right" vertical="center"/>
    </xf>
    <xf numFmtId="0" fontId="36" fillId="0" borderId="14" xfId="4" applyFont="1" applyFill="1" applyBorder="1" applyAlignment="1">
      <alignment horizontal="left" vertical="center" wrapText="1"/>
    </xf>
    <xf numFmtId="0" fontId="34" fillId="0" borderId="40" xfId="4" applyFont="1" applyFill="1" applyBorder="1" applyAlignment="1">
      <alignment horizontal="left" vertical="center"/>
    </xf>
    <xf numFmtId="0" fontId="34" fillId="0" borderId="41" xfId="4" applyFont="1" applyFill="1" applyBorder="1" applyAlignment="1">
      <alignment horizontal="left" vertical="center"/>
    </xf>
    <xf numFmtId="0" fontId="25" fillId="0" borderId="14" xfId="4" applyFont="1" applyFill="1" applyBorder="1" applyAlignment="1">
      <alignment horizontal="center" vertical="center"/>
    </xf>
    <xf numFmtId="0" fontId="34" fillId="0" borderId="14" xfId="4" applyFont="1" applyFill="1" applyBorder="1" applyAlignment="1">
      <alignment horizontal="center" vertical="center"/>
    </xf>
    <xf numFmtId="0" fontId="34" fillId="0" borderId="43" xfId="4" applyFont="1" applyFill="1" applyBorder="1" applyAlignment="1">
      <alignment horizontal="center" vertical="center" wrapText="1"/>
    </xf>
    <xf numFmtId="0" fontId="34" fillId="0" borderId="40" xfId="4" applyFont="1" applyFill="1" applyBorder="1" applyAlignment="1">
      <alignment horizontal="center" vertical="center" wrapText="1"/>
    </xf>
    <xf numFmtId="0" fontId="34" fillId="0" borderId="41" xfId="4" applyFont="1" applyFill="1" applyBorder="1" applyAlignment="1">
      <alignment horizontal="center" vertical="center" wrapText="1"/>
    </xf>
    <xf numFmtId="0" fontId="34" fillId="0" borderId="14" xfId="4" applyFont="1" applyFill="1" applyBorder="1" applyAlignment="1">
      <alignment horizontal="center" vertical="center" wrapText="1"/>
    </xf>
    <xf numFmtId="0" fontId="25" fillId="0" borderId="43" xfId="4" applyFont="1" applyFill="1" applyBorder="1" applyAlignment="1">
      <alignment horizontal="center" vertical="center"/>
    </xf>
    <xf numFmtId="0" fontId="25" fillId="0" borderId="40" xfId="4" applyFont="1" applyFill="1" applyBorder="1" applyAlignment="1">
      <alignment horizontal="center" vertical="center"/>
    </xf>
    <xf numFmtId="0" fontId="25" fillId="0" borderId="41" xfId="4" applyFont="1" applyFill="1" applyBorder="1" applyAlignment="1">
      <alignment horizontal="center" vertical="center"/>
    </xf>
    <xf numFmtId="0" fontId="25" fillId="0" borderId="14" xfId="4" applyFont="1" applyFill="1" applyBorder="1" applyAlignment="1">
      <alignment horizontal="center" vertical="center" wrapText="1"/>
    </xf>
    <xf numFmtId="38" fontId="25" fillId="0" borderId="14" xfId="5" applyFont="1" applyFill="1" applyBorder="1" applyAlignment="1">
      <alignment horizontal="center" vertical="center" wrapText="1"/>
    </xf>
    <xf numFmtId="0" fontId="25" fillId="0" borderId="56" xfId="4" applyFont="1" applyFill="1" applyBorder="1" applyAlignment="1">
      <alignment horizontal="center" vertical="center" wrapText="1"/>
    </xf>
    <xf numFmtId="0" fontId="25" fillId="0" borderId="16" xfId="4" applyFont="1" applyFill="1" applyBorder="1" applyAlignment="1">
      <alignment horizontal="center" vertical="center" wrapText="1"/>
    </xf>
    <xf numFmtId="0" fontId="25" fillId="0" borderId="32" xfId="4" applyFont="1" applyFill="1" applyBorder="1" applyAlignment="1">
      <alignment horizontal="center" vertical="center" wrapText="1"/>
    </xf>
    <xf numFmtId="0" fontId="25" fillId="0" borderId="53" xfId="4" applyFont="1" applyFill="1" applyBorder="1" applyAlignment="1">
      <alignment horizontal="center" vertical="center" wrapText="1"/>
    </xf>
    <xf numFmtId="0" fontId="25" fillId="0" borderId="0" xfId="4" applyFont="1" applyFill="1" applyBorder="1" applyAlignment="1">
      <alignment horizontal="center" vertical="center" wrapText="1"/>
    </xf>
    <xf numFmtId="0" fontId="25" fillId="0" borderId="26" xfId="4" applyFont="1" applyFill="1" applyBorder="1" applyAlignment="1">
      <alignment horizontal="center" vertical="center" wrapText="1"/>
    </xf>
    <xf numFmtId="0" fontId="25" fillId="0" borderId="58" xfId="4" applyFont="1" applyFill="1" applyBorder="1" applyAlignment="1">
      <alignment horizontal="center" vertical="center" wrapText="1"/>
    </xf>
    <xf numFmtId="0" fontId="25" fillId="0" borderId="59" xfId="4" applyFont="1" applyFill="1" applyBorder="1" applyAlignment="1">
      <alignment horizontal="center" vertical="center" wrapText="1"/>
    </xf>
    <xf numFmtId="0" fontId="25" fillId="0" borderId="28" xfId="4" applyFont="1" applyFill="1" applyBorder="1" applyAlignment="1">
      <alignment horizontal="center" vertical="center" wrapText="1"/>
    </xf>
    <xf numFmtId="0" fontId="25" fillId="0" borderId="0" xfId="4" applyFont="1" applyFill="1" applyBorder="1" applyAlignment="1">
      <alignment horizontal="center" vertical="center"/>
    </xf>
    <xf numFmtId="0" fontId="25" fillId="0" borderId="7" xfId="4" applyFont="1" applyFill="1" applyBorder="1" applyAlignment="1">
      <alignment horizontal="center" vertical="center"/>
    </xf>
    <xf numFmtId="0" fontId="25" fillId="0" borderId="6" xfId="4" applyFont="1" applyFill="1" applyBorder="1" applyAlignment="1">
      <alignment horizontal="center" vertical="center"/>
    </xf>
    <xf numFmtId="0" fontId="25" fillId="0" borderId="5" xfId="4" applyFont="1" applyFill="1" applyBorder="1" applyAlignment="1">
      <alignment horizontal="center" vertical="center"/>
    </xf>
    <xf numFmtId="0" fontId="34" fillId="0" borderId="81" xfId="4" applyFont="1" applyFill="1" applyBorder="1" applyAlignment="1">
      <alignment horizontal="center" vertical="center" wrapText="1"/>
    </xf>
    <xf numFmtId="0" fontId="34" fillId="0" borderId="82" xfId="4" applyFont="1" applyFill="1" applyBorder="1" applyAlignment="1">
      <alignment horizontal="center" vertical="center"/>
    </xf>
    <xf numFmtId="0" fontId="34" fillId="0" borderId="83" xfId="4" applyFont="1" applyFill="1" applyBorder="1" applyAlignment="1">
      <alignment horizontal="center" vertical="center"/>
    </xf>
    <xf numFmtId="0" fontId="38" fillId="0" borderId="14" xfId="4" applyFont="1" applyFill="1" applyBorder="1" applyAlignment="1">
      <alignment horizontal="center" vertical="center"/>
    </xf>
    <xf numFmtId="0" fontId="38" fillId="0" borderId="43" xfId="4" applyFont="1" applyFill="1" applyBorder="1" applyAlignment="1">
      <alignment horizontal="center" vertical="center"/>
    </xf>
    <xf numFmtId="38" fontId="34" fillId="0" borderId="40" xfId="5" applyFont="1" applyFill="1" applyBorder="1" applyAlignment="1">
      <alignment horizontal="center" vertical="center"/>
    </xf>
    <xf numFmtId="38" fontId="34" fillId="0" borderId="43" xfId="5" applyFont="1" applyFill="1" applyBorder="1" applyAlignment="1">
      <alignment horizontal="center" vertical="center" wrapText="1"/>
    </xf>
    <xf numFmtId="38" fontId="34" fillId="0" borderId="40" xfId="5" applyFont="1" applyFill="1" applyBorder="1" applyAlignment="1">
      <alignment horizontal="center" vertical="center" wrapText="1"/>
    </xf>
    <xf numFmtId="38" fontId="34" fillId="0" borderId="43" xfId="5" applyFont="1" applyFill="1" applyBorder="1" applyAlignment="1">
      <alignment horizontal="right" vertical="center"/>
    </xf>
    <xf numFmtId="38" fontId="34" fillId="0" borderId="40" xfId="5" applyFont="1" applyFill="1" applyBorder="1" applyAlignment="1">
      <alignment horizontal="right" vertical="center"/>
    </xf>
    <xf numFmtId="38" fontId="34" fillId="0" borderId="84" xfId="5" applyFont="1" applyFill="1" applyBorder="1" applyAlignment="1">
      <alignment horizontal="right" vertical="center"/>
    </xf>
    <xf numFmtId="38" fontId="34" fillId="0" borderId="85" xfId="5" applyFont="1" applyFill="1" applyBorder="1" applyAlignment="1">
      <alignment horizontal="right" vertical="center"/>
    </xf>
    <xf numFmtId="38" fontId="34" fillId="0" borderId="16" xfId="5" applyFont="1" applyFill="1" applyBorder="1" applyAlignment="1">
      <alignment horizontal="right" vertical="center"/>
    </xf>
    <xf numFmtId="0" fontId="34" fillId="0" borderId="86" xfId="4" applyFont="1" applyFill="1" applyBorder="1" applyAlignment="1">
      <alignment horizontal="center" vertical="center"/>
    </xf>
    <xf numFmtId="0" fontId="36" fillId="0" borderId="43" xfId="4" applyFont="1" applyFill="1" applyBorder="1" applyAlignment="1">
      <alignment horizontal="center" vertical="center" wrapText="1"/>
    </xf>
    <xf numFmtId="0" fontId="36" fillId="0" borderId="40" xfId="4" applyFont="1" applyFill="1" applyBorder="1" applyAlignment="1">
      <alignment horizontal="center" vertical="center" wrapText="1"/>
    </xf>
    <xf numFmtId="0" fontId="36" fillId="0" borderId="41" xfId="4" applyFont="1" applyFill="1" applyBorder="1" applyAlignment="1">
      <alignment horizontal="center" vertical="center" wrapText="1"/>
    </xf>
    <xf numFmtId="0" fontId="36" fillId="0" borderId="14" xfId="4" applyFont="1" applyFill="1" applyBorder="1" applyAlignment="1">
      <alignment horizontal="center" vertical="center" wrapText="1"/>
    </xf>
    <xf numFmtId="0" fontId="34" fillId="0" borderId="0" xfId="4" applyFont="1" applyFill="1" applyBorder="1" applyAlignment="1">
      <alignment horizontal="center" vertical="center" wrapText="1"/>
    </xf>
    <xf numFmtId="0" fontId="36" fillId="0" borderId="14" xfId="4" applyFont="1" applyFill="1" applyBorder="1" applyAlignment="1">
      <alignment horizontal="center" vertical="center"/>
    </xf>
    <xf numFmtId="0" fontId="34" fillId="0" borderId="80" xfId="4" applyFont="1" applyFill="1" applyBorder="1" applyAlignment="1">
      <alignment horizontal="center" vertical="center" wrapText="1"/>
    </xf>
    <xf numFmtId="0" fontId="34" fillId="0" borderId="79" xfId="4" applyFont="1" applyFill="1" applyBorder="1" applyAlignment="1">
      <alignment horizontal="center" vertical="center" wrapText="1"/>
    </xf>
    <xf numFmtId="0" fontId="34" fillId="0" borderId="87" xfId="4" applyFont="1" applyFill="1" applyBorder="1" applyAlignment="1">
      <alignment horizontal="center" vertical="center"/>
    </xf>
    <xf numFmtId="0" fontId="34" fillId="0" borderId="92" xfId="4" applyFont="1" applyFill="1" applyBorder="1" applyAlignment="1">
      <alignment horizontal="center" vertical="center"/>
    </xf>
    <xf numFmtId="0" fontId="34" fillId="0" borderId="96" xfId="4" applyFont="1" applyFill="1" applyBorder="1" applyAlignment="1">
      <alignment horizontal="center" vertical="center"/>
    </xf>
    <xf numFmtId="0" fontId="34" fillId="0" borderId="97" xfId="4" applyFont="1" applyFill="1" applyBorder="1" applyAlignment="1">
      <alignment horizontal="center" vertical="center"/>
    </xf>
    <xf numFmtId="38" fontId="42" fillId="0" borderId="93" xfId="5" applyFont="1" applyFill="1" applyBorder="1" applyAlignment="1">
      <alignment horizontal="right" vertical="center"/>
    </xf>
    <xf numFmtId="0" fontId="34" fillId="0" borderId="93" xfId="4" applyFont="1" applyFill="1" applyBorder="1" applyAlignment="1">
      <alignment horizontal="center" vertical="center"/>
    </xf>
    <xf numFmtId="0" fontId="34" fillId="0" borderId="94" xfId="4" applyFont="1" applyFill="1" applyBorder="1" applyAlignment="1">
      <alignment horizontal="center" vertical="center"/>
    </xf>
    <xf numFmtId="0" fontId="45" fillId="0" borderId="0" xfId="4" applyFont="1" applyFill="1" applyAlignment="1">
      <alignment horizontal="left" wrapText="1"/>
    </xf>
    <xf numFmtId="0" fontId="36" fillId="0" borderId="0" xfId="4" applyFont="1" applyFill="1" applyAlignment="1">
      <alignment horizontal="left"/>
    </xf>
    <xf numFmtId="0" fontId="34" fillId="0" borderId="56" xfId="4" applyFont="1" applyFill="1" applyBorder="1" applyAlignment="1">
      <alignment horizontal="center" vertical="center" wrapText="1"/>
    </xf>
    <xf numFmtId="38" fontId="34" fillId="0" borderId="56" xfId="5" applyFont="1" applyFill="1" applyBorder="1" applyAlignment="1">
      <alignment horizontal="right" vertical="center"/>
    </xf>
    <xf numFmtId="38" fontId="34" fillId="0" borderId="58" xfId="5" applyFont="1" applyFill="1" applyBorder="1" applyAlignment="1">
      <alignment horizontal="right" vertical="center"/>
    </xf>
    <xf numFmtId="38" fontId="34" fillId="0" borderId="59" xfId="5" applyFont="1" applyFill="1" applyBorder="1" applyAlignment="1">
      <alignment horizontal="right" vertical="center"/>
    </xf>
    <xf numFmtId="38" fontId="34" fillId="0" borderId="91" xfId="5" applyFont="1" applyFill="1" applyBorder="1" applyAlignment="1">
      <alignment horizontal="right" vertical="center"/>
    </xf>
    <xf numFmtId="38" fontId="34" fillId="0" borderId="87" xfId="5" applyFont="1" applyFill="1" applyBorder="1" applyAlignment="1">
      <alignment horizontal="right" vertical="center"/>
    </xf>
    <xf numFmtId="38" fontId="34" fillId="0" borderId="95" xfId="5" applyFont="1" applyFill="1" applyBorder="1" applyAlignment="1">
      <alignment horizontal="right" vertical="center"/>
    </xf>
    <xf numFmtId="38" fontId="34" fillId="0" borderId="96" xfId="5" applyFont="1" applyFill="1" applyBorder="1" applyAlignment="1">
      <alignment horizontal="right" vertical="center"/>
    </xf>
    <xf numFmtId="0" fontId="34" fillId="0" borderId="88" xfId="4" applyFont="1" applyFill="1" applyBorder="1" applyAlignment="1">
      <alignment horizontal="center" vertical="center"/>
    </xf>
    <xf numFmtId="0" fontId="34" fillId="0" borderId="89" xfId="4" applyFont="1" applyFill="1" applyBorder="1" applyAlignment="1">
      <alignment horizontal="center" vertical="center"/>
    </xf>
    <xf numFmtId="0" fontId="34" fillId="0" borderId="90" xfId="4" applyFont="1" applyFill="1" applyBorder="1" applyAlignment="1">
      <alignment horizontal="center" vertical="center"/>
    </xf>
    <xf numFmtId="0" fontId="26" fillId="0" borderId="0" xfId="0" applyFont="1" applyAlignment="1">
      <alignment vertical="center" wrapText="1"/>
    </xf>
    <xf numFmtId="0" fontId="26" fillId="6" borderId="12" xfId="0" applyFont="1" applyFill="1" applyBorder="1" applyAlignment="1">
      <alignment horizontal="center" vertical="center" shrinkToFit="1"/>
    </xf>
    <xf numFmtId="0" fontId="26" fillId="6" borderId="63" xfId="0" applyFont="1" applyFill="1" applyBorder="1" applyAlignment="1">
      <alignment horizontal="center" vertical="center" shrinkToFit="1"/>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182" fontId="26" fillId="6" borderId="12" xfId="0" applyNumberFormat="1" applyFont="1" applyFill="1" applyBorder="1" applyAlignment="1">
      <alignment horizontal="center" vertical="center"/>
    </xf>
    <xf numFmtId="182" fontId="26" fillId="6" borderId="64" xfId="0" applyNumberFormat="1" applyFont="1" applyFill="1" applyBorder="1" applyAlignment="1">
      <alignment horizontal="center" vertical="center"/>
    </xf>
    <xf numFmtId="0" fontId="26" fillId="0" borderId="12"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182" fontId="59" fillId="6" borderId="12" xfId="0" applyNumberFormat="1" applyFont="1" applyFill="1" applyBorder="1" applyAlignment="1">
      <alignment horizontal="center" vertical="center"/>
    </xf>
    <xf numFmtId="182" fontId="59" fillId="6" borderId="64" xfId="0" applyNumberFormat="1" applyFont="1" applyFill="1" applyBorder="1" applyAlignment="1">
      <alignment horizontal="center" vertical="center"/>
    </xf>
  </cellXfs>
  <cellStyles count="6">
    <cellStyle name="桁区切り" xfId="1" builtinId="6"/>
    <cellStyle name="桁区切り 2" xfId="5"/>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70;&#31639;&#31532;&#19968;&#20418;/00%20%20%20&#22519;&#34892;&#38306;&#20418;/30&#24180;&#24230;/&#9734;&#37117;&#36947;&#24220;&#30476;&#12354;&#12390;&#20107;&#21209;&#36899;&#32097;/01%20H30&#24403;&#21021;&#20998;/LGWAN&#25522;&#36617;&#20381;&#38972;&#12487;&#12540;&#12479;/&#28155;&#20184;&#12501;&#12449;&#12452;&#12523;/&#65288;&#65297;&#65289;&#21307;&#30274;&#26045;&#35373;&#31561;%20&#26045;&#35373;%20&#25972;&#20633;&#36027;&#35036;&#21161;&#37329;/04%20&#20491;&#21029;&#27096;&#24335;&#65288;&#21307;&#30274;&#26045;&#35373;&#31561;&#26045;&#35373;&#25972;&#20633;&#36027;&#35036;&#21161;&#3732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7770;&#31639;&#31532;&#19968;&#20418;\00%20%20%20&#22519;&#34892;&#38306;&#20418;\30&#24180;&#24230;\&#9734;&#37117;&#36947;&#24220;&#30476;&#12354;&#12390;&#20107;&#21209;&#36899;&#32097;\01%20H30&#24403;&#21021;&#20998;\LGWAN&#25522;&#36617;&#20381;&#38972;&#12487;&#12540;&#12479;\&#28155;&#20184;&#12501;&#12449;&#12452;&#12523;\&#65288;&#65297;&#65289;&#21307;&#30274;&#26045;&#35373;&#31561;%20&#26045;&#35373;%20&#25972;&#20633;&#36027;&#35036;&#21161;&#37329;\04%20&#20491;&#21029;&#27096;&#24335;&#65288;&#21307;&#30274;&#26045;&#35373;&#31561;&#26045;&#35373;&#25972;&#20633;&#36027;&#35036;&#21161;&#373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
      <sheetName val="12-1 スプリンクラー（総括表）見直し前"/>
      <sheetName val="12-2 スプリンクラー（個別計画書）"/>
      <sheetName val="12-2スプリンクラー（個別計画書）見直し前"/>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用（このシートは削除しないでくださ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tabSelected="1" view="pageBreakPreview" zoomScale="75" zoomScaleNormal="75" zoomScaleSheetLayoutView="75" workbookViewId="0">
      <selection activeCell="V14" sqref="V14"/>
    </sheetView>
  </sheetViews>
  <sheetFormatPr defaultColWidth="9" defaultRowHeight="13.5" outlineLevelCol="1" x14ac:dyDescent="0.15"/>
  <cols>
    <col min="1" max="1" width="3.25" style="68" customWidth="1"/>
    <col min="2" max="2" width="9" style="68"/>
    <col min="3" max="3" width="9.125" style="67" hidden="1" customWidth="1" outlineLevel="1"/>
    <col min="4" max="4" width="13.625" style="68" hidden="1" customWidth="1" outlineLevel="1"/>
    <col min="5" max="5" width="9.125" style="68" hidden="1" customWidth="1" outlineLevel="1"/>
    <col min="6" max="6" width="13.625" style="68" hidden="1" customWidth="1" outlineLevel="1"/>
    <col min="7" max="7" width="13.625" style="68" customWidth="1" collapsed="1"/>
    <col min="8" max="8" width="11.875" style="67" customWidth="1"/>
    <col min="9" max="9" width="9.5" style="67" customWidth="1"/>
    <col min="10" max="10" width="16.625" style="68" customWidth="1"/>
    <col min="11" max="11" width="12.125" style="68" customWidth="1"/>
    <col min="12" max="12" width="12.625" style="68" customWidth="1"/>
    <col min="13" max="13" width="8.625" style="68" customWidth="1"/>
    <col min="14" max="14" width="12.625" style="68" customWidth="1"/>
    <col min="15" max="15" width="9.625" style="68" customWidth="1"/>
    <col min="16" max="16" width="8.625" style="68" customWidth="1"/>
    <col min="17" max="17" width="12.625" style="68" customWidth="1"/>
    <col min="18" max="18" width="9.625" style="68" customWidth="1"/>
    <col min="19" max="19" width="8.625" style="68" customWidth="1"/>
    <col min="20" max="21" width="12.625" style="68" customWidth="1"/>
    <col min="22" max="22" width="13.25" style="68" customWidth="1"/>
    <col min="23" max="24" width="12.625" style="68" customWidth="1"/>
    <col min="25" max="28" width="12.625" style="68" hidden="1" customWidth="1" outlineLevel="1"/>
    <col min="29" max="29" width="9" style="68" hidden="1" customWidth="1" outlineLevel="1"/>
    <col min="30" max="30" width="13.125" style="68" hidden="1" customWidth="1" outlineLevel="1"/>
    <col min="31" max="31" width="12.625" style="68" customWidth="1" collapsed="1"/>
    <col min="32" max="16384" width="9" style="68"/>
  </cols>
  <sheetData>
    <row r="1" spans="1:37" ht="18.75" customHeight="1" x14ac:dyDescent="0.2">
      <c r="A1" s="66"/>
      <c r="B1" s="330" t="s">
        <v>557</v>
      </c>
    </row>
    <row r="2" spans="1:37" x14ac:dyDescent="0.15">
      <c r="A2" s="66"/>
      <c r="B2" s="1"/>
    </row>
    <row r="3" spans="1:37" s="2" customFormat="1" ht="27.75" customHeight="1" x14ac:dyDescent="0.25">
      <c r="B3" s="75" t="s">
        <v>867</v>
      </c>
      <c r="C3" s="57"/>
      <c r="D3" s="58"/>
      <c r="E3" s="59"/>
      <c r="F3" s="59"/>
      <c r="G3" s="58"/>
      <c r="H3" s="60"/>
      <c r="I3" s="60"/>
      <c r="J3" s="59"/>
      <c r="K3" s="59"/>
      <c r="L3" s="59"/>
      <c r="M3" s="59"/>
      <c r="N3" s="59"/>
      <c r="O3" s="59"/>
      <c r="P3" s="59"/>
      <c r="Q3" s="59"/>
      <c r="R3" s="59"/>
      <c r="S3" s="59"/>
      <c r="T3" s="59"/>
      <c r="U3" s="59"/>
      <c r="V3" s="59"/>
      <c r="W3" s="59"/>
      <c r="X3" s="59"/>
      <c r="Y3" s="59"/>
      <c r="Z3" s="59"/>
      <c r="AA3" s="61"/>
      <c r="AB3" s="62"/>
      <c r="AC3" s="63"/>
      <c r="AD3" s="63"/>
      <c r="AE3" s="63"/>
    </row>
    <row r="4" spans="1:37" s="3" customFormat="1" ht="14.1" customHeight="1" x14ac:dyDescent="0.15">
      <c r="A4" s="3" t="s">
        <v>0</v>
      </c>
      <c r="B4" s="4"/>
      <c r="C4" s="5"/>
      <c r="D4" s="6"/>
      <c r="E4" s="7"/>
      <c r="F4" s="8"/>
      <c r="G4" s="4"/>
      <c r="H4" s="9"/>
      <c r="I4" s="9"/>
      <c r="J4" s="10"/>
      <c r="K4" s="11"/>
      <c r="L4" s="69" t="s">
        <v>1</v>
      </c>
      <c r="M4" s="69" t="s">
        <v>2</v>
      </c>
      <c r="N4" s="69" t="s">
        <v>3</v>
      </c>
      <c r="O4" s="70"/>
      <c r="P4" s="71"/>
      <c r="Q4" s="71" t="s">
        <v>4</v>
      </c>
      <c r="R4" s="70"/>
      <c r="S4" s="71"/>
      <c r="T4" s="71" t="s">
        <v>5</v>
      </c>
      <c r="U4" s="69" t="s">
        <v>6</v>
      </c>
      <c r="V4" s="69" t="s">
        <v>7</v>
      </c>
      <c r="W4" s="69" t="s">
        <v>8</v>
      </c>
      <c r="X4" s="69" t="s">
        <v>9</v>
      </c>
      <c r="Y4" s="72" t="s">
        <v>10</v>
      </c>
      <c r="Z4" s="69" t="s">
        <v>11</v>
      </c>
      <c r="AA4" s="69" t="s">
        <v>12</v>
      </c>
      <c r="AB4" s="69" t="s">
        <v>13</v>
      </c>
      <c r="AC4" s="12"/>
      <c r="AD4" s="13"/>
      <c r="AE4" s="10"/>
    </row>
    <row r="5" spans="1:37" s="3" customFormat="1" ht="50.1" customHeight="1" x14ac:dyDescent="0.15">
      <c r="A5" s="52" t="s">
        <v>14</v>
      </c>
      <c r="B5" s="14" t="s">
        <v>15</v>
      </c>
      <c r="C5" s="667" t="s">
        <v>39</v>
      </c>
      <c r="D5" s="668"/>
      <c r="E5" s="669" t="s">
        <v>16</v>
      </c>
      <c r="F5" s="670"/>
      <c r="G5" s="15" t="s">
        <v>17</v>
      </c>
      <c r="H5" s="16" t="s">
        <v>574</v>
      </c>
      <c r="I5" s="53" t="s">
        <v>40</v>
      </c>
      <c r="J5" s="16" t="s">
        <v>18</v>
      </c>
      <c r="K5" s="17" t="s">
        <v>41</v>
      </c>
      <c r="L5" s="18" t="s">
        <v>19</v>
      </c>
      <c r="M5" s="19" t="s">
        <v>20</v>
      </c>
      <c r="N5" s="18" t="s">
        <v>21</v>
      </c>
      <c r="O5" s="671" t="s">
        <v>22</v>
      </c>
      <c r="P5" s="672"/>
      <c r="Q5" s="673"/>
      <c r="R5" s="671" t="s">
        <v>23</v>
      </c>
      <c r="S5" s="672"/>
      <c r="T5" s="673"/>
      <c r="U5" s="18" t="s">
        <v>42</v>
      </c>
      <c r="V5" s="19" t="s">
        <v>24</v>
      </c>
      <c r="W5" s="19" t="s">
        <v>25</v>
      </c>
      <c r="X5" s="19" t="s">
        <v>26</v>
      </c>
      <c r="Y5" s="53" t="s">
        <v>27</v>
      </c>
      <c r="Z5" s="19" t="s">
        <v>28</v>
      </c>
      <c r="AA5" s="19" t="s">
        <v>29</v>
      </c>
      <c r="AB5" s="19" t="s">
        <v>30</v>
      </c>
      <c r="AC5" s="20" t="s">
        <v>31</v>
      </c>
      <c r="AD5" s="21"/>
      <c r="AE5" s="16" t="s">
        <v>32</v>
      </c>
    </row>
    <row r="6" spans="1:37" s="22" customFormat="1" ht="14.1" customHeight="1" x14ac:dyDescent="0.15">
      <c r="B6" s="23"/>
      <c r="C6" s="24"/>
      <c r="D6" s="25"/>
      <c r="E6" s="24"/>
      <c r="F6" s="25"/>
      <c r="G6" s="24"/>
      <c r="H6" s="26"/>
      <c r="I6" s="28"/>
      <c r="J6" s="27"/>
      <c r="K6" s="28"/>
      <c r="L6" s="27"/>
      <c r="M6" s="27"/>
      <c r="N6" s="29"/>
      <c r="O6" s="65" t="s">
        <v>33</v>
      </c>
      <c r="P6" s="65" t="s">
        <v>34</v>
      </c>
      <c r="Q6" s="65" t="s">
        <v>35</v>
      </c>
      <c r="R6" s="65" t="s">
        <v>33</v>
      </c>
      <c r="S6" s="65" t="s">
        <v>34</v>
      </c>
      <c r="T6" s="65" t="s">
        <v>35</v>
      </c>
      <c r="U6" s="27"/>
      <c r="V6" s="27"/>
      <c r="W6" s="27"/>
      <c r="X6" s="27"/>
      <c r="Y6" s="54"/>
      <c r="Z6" s="27"/>
      <c r="AA6" s="27"/>
      <c r="AB6" s="73"/>
      <c r="AC6" s="28"/>
      <c r="AD6" s="30"/>
      <c r="AE6" s="74" t="s">
        <v>36</v>
      </c>
    </row>
    <row r="7" spans="1:37" s="31" customFormat="1" ht="19.5" customHeight="1" x14ac:dyDescent="0.15">
      <c r="B7" s="32"/>
      <c r="C7" s="33"/>
      <c r="D7" s="33"/>
      <c r="E7" s="33"/>
      <c r="F7" s="33"/>
      <c r="G7" s="33"/>
      <c r="H7" s="34"/>
      <c r="I7" s="34"/>
      <c r="J7" s="35"/>
      <c r="K7" s="36"/>
      <c r="L7" s="37" t="s">
        <v>37</v>
      </c>
      <c r="M7" s="37" t="s">
        <v>37</v>
      </c>
      <c r="N7" s="37" t="s">
        <v>37</v>
      </c>
      <c r="O7" s="37" t="s">
        <v>38</v>
      </c>
      <c r="P7" s="37" t="s">
        <v>37</v>
      </c>
      <c r="Q7" s="37" t="s">
        <v>37</v>
      </c>
      <c r="R7" s="37" t="s">
        <v>565</v>
      </c>
      <c r="S7" s="37" t="s">
        <v>37</v>
      </c>
      <c r="T7" s="37" t="s">
        <v>37</v>
      </c>
      <c r="U7" s="37" t="s">
        <v>37</v>
      </c>
      <c r="V7" s="37" t="s">
        <v>37</v>
      </c>
      <c r="W7" s="37" t="s">
        <v>37</v>
      </c>
      <c r="X7" s="37" t="s">
        <v>37</v>
      </c>
      <c r="Y7" s="55" t="s">
        <v>37</v>
      </c>
      <c r="Z7" s="37" t="s">
        <v>37</v>
      </c>
      <c r="AA7" s="37" t="s">
        <v>37</v>
      </c>
      <c r="AB7" s="37" t="s">
        <v>37</v>
      </c>
      <c r="AC7" s="38"/>
      <c r="AD7" s="39"/>
      <c r="AE7" s="64"/>
    </row>
    <row r="8" spans="1:37" s="40" customFormat="1" ht="39.75" customHeight="1" x14ac:dyDescent="0.15">
      <c r="A8" s="445"/>
      <c r="B8" s="437" t="s">
        <v>666</v>
      </c>
      <c r="C8" s="43"/>
      <c r="D8" s="41"/>
      <c r="E8" s="43"/>
      <c r="F8" s="47"/>
      <c r="G8" s="437" t="s">
        <v>666</v>
      </c>
      <c r="H8" s="442" t="s">
        <v>634</v>
      </c>
      <c r="I8" s="451" t="s">
        <v>599</v>
      </c>
      <c r="J8" s="443" t="s">
        <v>681</v>
      </c>
      <c r="K8" s="444" t="s">
        <v>682</v>
      </c>
      <c r="L8" s="441">
        <v>25000000</v>
      </c>
      <c r="M8" s="441">
        <v>0</v>
      </c>
      <c r="N8" s="438">
        <f>IF(L8="","",L8-M8)</f>
        <v>25000000</v>
      </c>
      <c r="O8" s="440">
        <v>120</v>
      </c>
      <c r="P8" s="438">
        <f>IF(Q8="","",IF(O8="","",Q8/O8))</f>
        <v>200000</v>
      </c>
      <c r="Q8" s="441">
        <v>24000000</v>
      </c>
      <c r="R8" s="440">
        <v>80</v>
      </c>
      <c r="S8" s="441">
        <v>155600</v>
      </c>
      <c r="T8" s="438">
        <f>80*155600</f>
        <v>12448000</v>
      </c>
      <c r="U8" s="439">
        <f t="shared" ref="U8:U15" si="0">IF(T8="","",IF(Q8&gt;T8,T8,Q8))</f>
        <v>12448000</v>
      </c>
      <c r="V8" s="501">
        <v>6224000</v>
      </c>
      <c r="W8" s="485">
        <f>IF(L8="","",IF(V8="-",MIN(N8,U8),IF(AG8="a",MIN(N8,U8,V8),IF(AG8="b",MIN(MIN(N8,U8)*AH8),V8))))</f>
        <v>6224000</v>
      </c>
      <c r="X8" s="439">
        <f t="shared" ref="X8:X27" si="1">IF(L8="","",ROUNDDOWN(IF(L8="","",IF(AI8="B",W8,IF(V8="-",W8*AJ8,W8*AK8))),-3))</f>
        <v>6224000</v>
      </c>
      <c r="Y8" s="56"/>
      <c r="Z8" s="44"/>
      <c r="AA8" s="56"/>
      <c r="AB8" s="56"/>
      <c r="AC8" s="45"/>
      <c r="AD8" s="46"/>
      <c r="AE8" s="449" t="s">
        <v>697</v>
      </c>
      <c r="AG8" s="40" t="str">
        <f>VLOOKUP(H8,'管理用（このシートは削除しないでください）'!$H$25:$M$38,2,FALSE)</f>
        <v>b</v>
      </c>
      <c r="AH8" s="467">
        <f>VLOOKUP(H8,'管理用（このシートは削除しないでください）'!$H$25:$M$38,3,FALSE)</f>
        <v>0.5</v>
      </c>
      <c r="AI8" s="40" t="str">
        <f>VLOOKUP(H8,'管理用（このシートは削除しないでください）'!$H$25:$M$38,4,FALSE)</f>
        <v>A</v>
      </c>
      <c r="AJ8" s="467">
        <f>VLOOKUP(H8,'管理用（このシートは削除しないでください）'!$H$25:$M$38,5,FALSE)</f>
        <v>0.5</v>
      </c>
      <c r="AK8" s="467">
        <f>VLOOKUP(H8,'管理用（このシートは削除しないでください）'!$H$25:$M$38,6,FALSE)</f>
        <v>1</v>
      </c>
    </row>
    <row r="9" spans="1:37" s="40" customFormat="1" ht="39.75" customHeight="1" x14ac:dyDescent="0.15">
      <c r="A9" s="445"/>
      <c r="B9" s="437" t="s">
        <v>666</v>
      </c>
      <c r="C9" s="43"/>
      <c r="D9" s="41"/>
      <c r="E9" s="43"/>
      <c r="F9" s="47"/>
      <c r="G9" s="437" t="s">
        <v>666</v>
      </c>
      <c r="H9" s="442" t="s">
        <v>634</v>
      </c>
      <c r="I9" s="451" t="s">
        <v>416</v>
      </c>
      <c r="J9" s="443" t="s">
        <v>667</v>
      </c>
      <c r="K9" s="444" t="s">
        <v>668</v>
      </c>
      <c r="L9" s="441">
        <v>120000000</v>
      </c>
      <c r="M9" s="441">
        <v>0</v>
      </c>
      <c r="N9" s="438">
        <f t="shared" ref="N9:N15" si="2">IF(L9="","",L9-M9)</f>
        <v>120000000</v>
      </c>
      <c r="O9" s="440">
        <v>300</v>
      </c>
      <c r="P9" s="438">
        <f t="shared" ref="P9:P15" si="3">IF(Q9="","",IF(O9="","",Q9/O9))</f>
        <v>360000</v>
      </c>
      <c r="Q9" s="441">
        <v>108000000</v>
      </c>
      <c r="R9" s="440">
        <v>160</v>
      </c>
      <c r="S9" s="441">
        <v>155600</v>
      </c>
      <c r="T9" s="438">
        <f>160*155600</f>
        <v>24896000</v>
      </c>
      <c r="U9" s="438">
        <f t="shared" si="0"/>
        <v>24896000</v>
      </c>
      <c r="V9" s="446">
        <v>24896000</v>
      </c>
      <c r="W9" s="485">
        <f t="shared" ref="W9:W27" si="4">IF(L9="","",IF(V9="-",MIN(N9,U9),IF(AG9="a",MIN(N9,U9,V9),IF(AG9="b",MIN(MIN(N9,U9)*AH9),V9))))</f>
        <v>12448000</v>
      </c>
      <c r="X9" s="439">
        <f t="shared" si="1"/>
        <v>12448000</v>
      </c>
      <c r="Y9" s="56"/>
      <c r="Z9" s="44"/>
      <c r="AA9" s="56"/>
      <c r="AB9" s="56"/>
      <c r="AC9" s="45"/>
      <c r="AD9" s="46"/>
      <c r="AE9" s="449" t="s">
        <v>679</v>
      </c>
      <c r="AG9" s="40" t="str">
        <f>VLOOKUP(H9,'管理用（このシートは削除しないでください）'!$H$25:$M$38,2,FALSE)</f>
        <v>b</v>
      </c>
      <c r="AH9" s="467">
        <f>VLOOKUP(H9,'管理用（このシートは削除しないでください）'!$H$25:$M$38,3,FALSE)</f>
        <v>0.5</v>
      </c>
      <c r="AI9" s="40" t="str">
        <f>VLOOKUP(H9,'管理用（このシートは削除しないでください）'!$H$25:$M$38,4,FALSE)</f>
        <v>A</v>
      </c>
      <c r="AJ9" s="467">
        <f>VLOOKUP(H9,'管理用（このシートは削除しないでください）'!$H$25:$M$38,5,FALSE)</f>
        <v>0.5</v>
      </c>
      <c r="AK9" s="467">
        <f>VLOOKUP(H9,'管理用（このシートは削除しないでください）'!$H$25:$M$38,6,FALSE)</f>
        <v>1</v>
      </c>
    </row>
    <row r="10" spans="1:37" s="40" customFormat="1" ht="39.75" customHeight="1" x14ac:dyDescent="0.15">
      <c r="A10" s="445"/>
      <c r="B10" s="437" t="s">
        <v>666</v>
      </c>
      <c r="C10" s="42"/>
      <c r="D10" s="41"/>
      <c r="E10" s="43"/>
      <c r="F10" s="41"/>
      <c r="G10" s="437" t="s">
        <v>666</v>
      </c>
      <c r="H10" s="442" t="s">
        <v>637</v>
      </c>
      <c r="I10" s="451" t="s">
        <v>669</v>
      </c>
      <c r="J10" s="443" t="s">
        <v>707</v>
      </c>
      <c r="K10" s="444" t="s">
        <v>700</v>
      </c>
      <c r="L10" s="441">
        <v>30000000</v>
      </c>
      <c r="M10" s="441">
        <v>0</v>
      </c>
      <c r="N10" s="438">
        <f t="shared" si="2"/>
        <v>30000000</v>
      </c>
      <c r="O10" s="440">
        <v>100</v>
      </c>
      <c r="P10" s="438">
        <f t="shared" si="3"/>
        <v>300000</v>
      </c>
      <c r="Q10" s="441">
        <v>30000000</v>
      </c>
      <c r="R10" s="440">
        <v>100</v>
      </c>
      <c r="S10" s="441">
        <v>135200</v>
      </c>
      <c r="T10" s="438">
        <f>100*135200</f>
        <v>13520000</v>
      </c>
      <c r="U10" s="439">
        <f t="shared" si="0"/>
        <v>13520000</v>
      </c>
      <c r="V10" s="446">
        <v>13520000</v>
      </c>
      <c r="W10" s="485">
        <f t="shared" si="4"/>
        <v>10140000</v>
      </c>
      <c r="X10" s="439">
        <f t="shared" si="1"/>
        <v>6760000</v>
      </c>
      <c r="Y10" s="56"/>
      <c r="Z10" s="44"/>
      <c r="AA10" s="56"/>
      <c r="AB10" s="56"/>
      <c r="AC10" s="45"/>
      <c r="AD10" s="46"/>
      <c r="AE10" s="449" t="s">
        <v>701</v>
      </c>
      <c r="AG10" s="40" t="str">
        <f>VLOOKUP(H10,'管理用（このシートは削除しないでください）'!$H$25:$M$38,2,FALSE)</f>
        <v>b</v>
      </c>
      <c r="AH10" s="467">
        <f>VLOOKUP(H10,'管理用（このシートは削除しないでください）'!$H$25:$M$38,3,FALSE)</f>
        <v>0.75</v>
      </c>
      <c r="AI10" s="40" t="str">
        <f>VLOOKUP(H10,'管理用（このシートは削除しないでください）'!$H$25:$M$38,4,FALSE)</f>
        <v>A</v>
      </c>
      <c r="AJ10" s="467">
        <f>VLOOKUP(H10,'管理用（このシートは削除しないでください）'!$H$25:$M$38,5,FALSE)</f>
        <v>0.5</v>
      </c>
      <c r="AK10" s="467">
        <f>VLOOKUP(H10,'管理用（このシートは削除しないでください）'!$H$25:$M$38,6,FALSE)</f>
        <v>0.66666666666666663</v>
      </c>
    </row>
    <row r="11" spans="1:37" s="40" customFormat="1" ht="39.75" customHeight="1" x14ac:dyDescent="0.15">
      <c r="A11" s="445"/>
      <c r="B11" s="437" t="s">
        <v>666</v>
      </c>
      <c r="C11" s="43"/>
      <c r="D11" s="41"/>
      <c r="E11" s="43"/>
      <c r="F11" s="41"/>
      <c r="G11" s="437" t="s">
        <v>666</v>
      </c>
      <c r="H11" s="442" t="s">
        <v>639</v>
      </c>
      <c r="I11" s="451" t="s">
        <v>669</v>
      </c>
      <c r="J11" s="443" t="s">
        <v>715</v>
      </c>
      <c r="K11" s="444" t="s">
        <v>712</v>
      </c>
      <c r="L11" s="441">
        <v>50000000</v>
      </c>
      <c r="M11" s="441">
        <v>0</v>
      </c>
      <c r="N11" s="438">
        <f t="shared" si="2"/>
        <v>50000000</v>
      </c>
      <c r="O11" s="440">
        <v>140</v>
      </c>
      <c r="P11" s="438">
        <f t="shared" si="3"/>
        <v>321428.57142857142</v>
      </c>
      <c r="Q11" s="441">
        <f>90*500000</f>
        <v>45000000</v>
      </c>
      <c r="R11" s="440">
        <v>120</v>
      </c>
      <c r="S11" s="441">
        <v>135200</v>
      </c>
      <c r="T11" s="438">
        <f>120*135200</f>
        <v>16224000</v>
      </c>
      <c r="U11" s="439">
        <f t="shared" si="0"/>
        <v>16224000</v>
      </c>
      <c r="V11" s="446">
        <v>10816000</v>
      </c>
      <c r="W11" s="485">
        <f t="shared" si="4"/>
        <v>5408000</v>
      </c>
      <c r="X11" s="439">
        <f t="shared" si="1"/>
        <v>5408000</v>
      </c>
      <c r="Y11" s="56"/>
      <c r="Z11" s="44"/>
      <c r="AA11" s="56"/>
      <c r="AB11" s="56"/>
      <c r="AC11" s="45"/>
      <c r="AD11" s="46"/>
      <c r="AE11" s="449" t="s">
        <v>702</v>
      </c>
      <c r="AG11" s="40" t="str">
        <f>VLOOKUP(H11,'管理用（このシートは削除しないでください）'!$H$25:$M$38,2,FALSE)</f>
        <v>b</v>
      </c>
      <c r="AH11" s="467">
        <f>VLOOKUP(H11,'管理用（このシートは削除しないでください）'!$H$25:$M$38,3,FALSE)</f>
        <v>0.33333333333333331</v>
      </c>
      <c r="AI11" s="40" t="str">
        <f>VLOOKUP(H11,'管理用（このシートは削除しないでください）'!$H$25:$M$38,4,FALSE)</f>
        <v>A</v>
      </c>
      <c r="AJ11" s="467">
        <f>VLOOKUP(H11,'管理用（このシートは削除しないでください）'!$H$25:$M$38,5,FALSE)</f>
        <v>0.33333333333333331</v>
      </c>
      <c r="AK11" s="467">
        <f>VLOOKUP(H11,'管理用（このシートは削除しないでください）'!$H$25:$M$38,6,FALSE)</f>
        <v>1</v>
      </c>
    </row>
    <row r="12" spans="1:37" s="542" customFormat="1" ht="39.75" customHeight="1" x14ac:dyDescent="0.15">
      <c r="A12" s="541"/>
      <c r="B12" s="544" t="s">
        <v>666</v>
      </c>
      <c r="C12" s="545"/>
      <c r="D12" s="546"/>
      <c r="E12" s="545"/>
      <c r="F12" s="547"/>
      <c r="G12" s="544" t="s">
        <v>666</v>
      </c>
      <c r="H12" s="548" t="s">
        <v>651</v>
      </c>
      <c r="I12" s="549" t="s">
        <v>606</v>
      </c>
      <c r="J12" s="550" t="s">
        <v>673</v>
      </c>
      <c r="K12" s="551" t="s">
        <v>673</v>
      </c>
      <c r="L12" s="552">
        <v>20000000</v>
      </c>
      <c r="M12" s="552">
        <v>0</v>
      </c>
      <c r="N12" s="553">
        <f t="shared" si="2"/>
        <v>20000000</v>
      </c>
      <c r="O12" s="554">
        <v>100</v>
      </c>
      <c r="P12" s="553">
        <f t="shared" si="3"/>
        <v>100000</v>
      </c>
      <c r="Q12" s="552">
        <v>10000000</v>
      </c>
      <c r="R12" s="554">
        <v>100</v>
      </c>
      <c r="S12" s="552">
        <v>100000</v>
      </c>
      <c r="T12" s="553">
        <f>100*100000</f>
        <v>10000000</v>
      </c>
      <c r="U12" s="555">
        <f t="shared" si="0"/>
        <v>10000000</v>
      </c>
      <c r="V12" s="556">
        <v>5000000</v>
      </c>
      <c r="W12" s="557">
        <f t="shared" si="4"/>
        <v>5000000</v>
      </c>
      <c r="X12" s="555">
        <f t="shared" si="1"/>
        <v>5000000</v>
      </c>
      <c r="Y12" s="558"/>
      <c r="Z12" s="559"/>
      <c r="AA12" s="560"/>
      <c r="AB12" s="558"/>
      <c r="AC12" s="561"/>
      <c r="AD12" s="562"/>
      <c r="AE12" s="563" t="s">
        <v>682</v>
      </c>
      <c r="AF12" s="564"/>
      <c r="AG12" s="564" t="str">
        <f>VLOOKUP(H12,'管理用（このシートは削除しないでください）'!$H$25:$M$38,2,FALSE)</f>
        <v>b</v>
      </c>
      <c r="AH12" s="565">
        <f>VLOOKUP(H12,'管理用（このシートは削除しないでください）'!$H$25:$M$38,3,FALSE)</f>
        <v>0.5</v>
      </c>
      <c r="AI12" s="564" t="str">
        <f>VLOOKUP(H12,'管理用（このシートは削除しないでください）'!$H$25:$M$38,4,FALSE)</f>
        <v>A</v>
      </c>
      <c r="AJ12" s="565">
        <f>VLOOKUP(H12,'管理用（このシートは削除しないでください）'!$H$25:$M$38,5,FALSE)</f>
        <v>0.5</v>
      </c>
      <c r="AK12" s="565">
        <f>VLOOKUP(H12,'管理用（このシートは削除しないでください）'!$H$25:$M$38,6,FALSE)</f>
        <v>1</v>
      </c>
    </row>
    <row r="13" spans="1:37" s="40" customFormat="1" ht="39.75" customHeight="1" x14ac:dyDescent="0.15">
      <c r="A13" s="445"/>
      <c r="B13" s="437" t="s">
        <v>666</v>
      </c>
      <c r="C13" s="43"/>
      <c r="D13" s="41"/>
      <c r="E13" s="43"/>
      <c r="F13" s="41"/>
      <c r="G13" s="437" t="s">
        <v>666</v>
      </c>
      <c r="H13" s="442" t="s">
        <v>652</v>
      </c>
      <c r="I13" s="451" t="s">
        <v>669</v>
      </c>
      <c r="J13" s="443" t="s">
        <v>674</v>
      </c>
      <c r="K13" s="444" t="s">
        <v>675</v>
      </c>
      <c r="L13" s="441">
        <v>36000000</v>
      </c>
      <c r="M13" s="441">
        <v>0</v>
      </c>
      <c r="N13" s="438">
        <f t="shared" si="2"/>
        <v>36000000</v>
      </c>
      <c r="O13" s="440" t="s">
        <v>868</v>
      </c>
      <c r="P13" s="438">
        <v>36000000</v>
      </c>
      <c r="Q13" s="441">
        <v>36000000</v>
      </c>
      <c r="R13" s="440" t="s">
        <v>868</v>
      </c>
      <c r="S13" s="441">
        <v>36608000</v>
      </c>
      <c r="T13" s="438">
        <v>36608000</v>
      </c>
      <c r="U13" s="439">
        <f t="shared" si="0"/>
        <v>36000000</v>
      </c>
      <c r="V13" s="446">
        <v>18000000</v>
      </c>
      <c r="W13" s="485">
        <f t="shared" si="4"/>
        <v>18000000</v>
      </c>
      <c r="X13" s="439">
        <f t="shared" si="1"/>
        <v>18000000</v>
      </c>
      <c r="Y13" s="56"/>
      <c r="Z13" s="44"/>
      <c r="AA13" s="56"/>
      <c r="AB13" s="56"/>
      <c r="AC13" s="45"/>
      <c r="AD13" s="46"/>
      <c r="AE13" s="449" t="s">
        <v>677</v>
      </c>
      <c r="AG13" s="40" t="str">
        <f>VLOOKUP(H13,'管理用（このシートは削除しないでください）'!$H$25:$M$38,2,FALSE)</f>
        <v>b</v>
      </c>
      <c r="AH13" s="467">
        <f>VLOOKUP(H13,'管理用（このシートは削除しないでください）'!$H$25:$M$38,3,FALSE)</f>
        <v>0.5</v>
      </c>
      <c r="AI13" s="40" t="str">
        <f>VLOOKUP(H13,'管理用（このシートは削除しないでください）'!$H$25:$M$38,4,FALSE)</f>
        <v>A</v>
      </c>
      <c r="AJ13" s="467">
        <f>VLOOKUP(H13,'管理用（このシートは削除しないでください）'!$H$25:$M$38,5,FALSE)</f>
        <v>0.5</v>
      </c>
      <c r="AK13" s="467">
        <f>VLOOKUP(H13,'管理用（このシートは削除しないでください）'!$H$25:$M$38,6,FALSE)</f>
        <v>1</v>
      </c>
    </row>
    <row r="14" spans="1:37" s="40" customFormat="1" ht="39.75" customHeight="1" x14ac:dyDescent="0.15">
      <c r="A14" s="445"/>
      <c r="B14" s="437" t="s">
        <v>666</v>
      </c>
      <c r="C14" s="43"/>
      <c r="D14" s="41"/>
      <c r="E14" s="48"/>
      <c r="F14" s="49"/>
      <c r="G14" s="437" t="s">
        <v>666</v>
      </c>
      <c r="H14" s="442" t="s">
        <v>658</v>
      </c>
      <c r="I14" s="451" t="s">
        <v>669</v>
      </c>
      <c r="J14" s="443" t="s">
        <v>670</v>
      </c>
      <c r="K14" s="444" t="s">
        <v>676</v>
      </c>
      <c r="L14" s="441">
        <v>60000000</v>
      </c>
      <c r="M14" s="441">
        <v>0</v>
      </c>
      <c r="N14" s="438">
        <f t="shared" si="2"/>
        <v>60000000</v>
      </c>
      <c r="O14" s="507" t="s">
        <v>680</v>
      </c>
      <c r="P14" s="438">
        <v>3000000</v>
      </c>
      <c r="Q14" s="441">
        <v>3000000</v>
      </c>
      <c r="R14" s="507" t="s">
        <v>680</v>
      </c>
      <c r="S14" s="441">
        <v>40442000</v>
      </c>
      <c r="T14" s="438">
        <v>40442000</v>
      </c>
      <c r="U14" s="439">
        <f t="shared" si="0"/>
        <v>3000000</v>
      </c>
      <c r="V14" s="446">
        <v>1500000</v>
      </c>
      <c r="W14" s="485">
        <f t="shared" si="4"/>
        <v>1000000</v>
      </c>
      <c r="X14" s="439">
        <f t="shared" si="1"/>
        <v>1000000</v>
      </c>
      <c r="Y14" s="56"/>
      <c r="Z14" s="44"/>
      <c r="AA14" s="56"/>
      <c r="AB14" s="56"/>
      <c r="AC14" s="45"/>
      <c r="AD14" s="46"/>
      <c r="AE14" s="449" t="s">
        <v>678</v>
      </c>
      <c r="AG14" s="40" t="str">
        <f>VLOOKUP(H14,'管理用（このシートは削除しないでください）'!$H$25:$M$38,2,FALSE)</f>
        <v>b</v>
      </c>
      <c r="AH14" s="467">
        <f>VLOOKUP(H14,'管理用（このシートは削除しないでください）'!$H$25:$M$38,3,FALSE)</f>
        <v>0.33333333333333331</v>
      </c>
      <c r="AI14" s="40" t="str">
        <f>VLOOKUP(H14,'管理用（このシートは削除しないでください）'!$H$25:$M$38,4,FALSE)</f>
        <v>A</v>
      </c>
      <c r="AJ14" s="467">
        <f>VLOOKUP(H14,'管理用（このシートは削除しないでください）'!$H$25:$M$38,5,FALSE)</f>
        <v>0.33333333333333331</v>
      </c>
      <c r="AK14" s="467">
        <f>VLOOKUP(H14,'管理用（このシートは削除しないでください）'!$H$25:$M$38,6,FALSE)</f>
        <v>1</v>
      </c>
    </row>
    <row r="15" spans="1:37" s="40" customFormat="1" ht="39.75" hidden="1" customHeight="1" x14ac:dyDescent="0.15">
      <c r="A15" s="445"/>
      <c r="B15" s="437" t="s">
        <v>666</v>
      </c>
      <c r="C15" s="43"/>
      <c r="D15" s="41"/>
      <c r="E15" s="50"/>
      <c r="F15" s="51"/>
      <c r="G15" s="437" t="s">
        <v>666</v>
      </c>
      <c r="H15" s="442"/>
      <c r="I15" s="451"/>
      <c r="J15" s="443"/>
      <c r="K15" s="444"/>
      <c r="L15" s="441"/>
      <c r="M15" s="441"/>
      <c r="N15" s="438" t="str">
        <f t="shared" si="2"/>
        <v/>
      </c>
      <c r="O15" s="440"/>
      <c r="P15" s="438" t="str">
        <f t="shared" si="3"/>
        <v/>
      </c>
      <c r="Q15" s="441"/>
      <c r="R15" s="440"/>
      <c r="S15" s="441"/>
      <c r="T15" s="438" t="str">
        <f t="shared" ref="T15" si="5">IF(S15="","",IF(R15="","",R15*S15))</f>
        <v/>
      </c>
      <c r="U15" s="439" t="str">
        <f t="shared" si="0"/>
        <v/>
      </c>
      <c r="V15" s="446"/>
      <c r="W15" s="485" t="str">
        <f t="shared" si="4"/>
        <v/>
      </c>
      <c r="X15" s="439" t="str">
        <f t="shared" si="1"/>
        <v/>
      </c>
      <c r="Y15" s="56"/>
      <c r="Z15" s="44"/>
      <c r="AA15" s="56"/>
      <c r="AB15" s="56"/>
      <c r="AC15" s="45"/>
      <c r="AD15" s="46"/>
      <c r="AE15" s="449"/>
      <c r="AG15" s="40" t="e">
        <f>VLOOKUP(H15,'管理用（このシートは削除しないでください）'!$H$25:$M$38,2,FALSE)</f>
        <v>#N/A</v>
      </c>
      <c r="AH15" s="467" t="e">
        <f>VLOOKUP(H15,'管理用（このシートは削除しないでください）'!$H$25:$M$38,3,FALSE)</f>
        <v>#N/A</v>
      </c>
      <c r="AI15" s="40" t="e">
        <f>VLOOKUP(H15,'管理用（このシートは削除しないでください）'!$H$25:$M$38,4,FALSE)</f>
        <v>#N/A</v>
      </c>
      <c r="AJ15" s="467" t="e">
        <f>VLOOKUP(H15,'管理用（このシートは削除しないでください）'!$H$25:$M$38,5,FALSE)</f>
        <v>#N/A</v>
      </c>
      <c r="AK15" s="467" t="e">
        <f>VLOOKUP(H15,'管理用（このシートは削除しないでください）'!$H$25:$M$38,6,FALSE)</f>
        <v>#N/A</v>
      </c>
    </row>
    <row r="16" spans="1:37" s="40" customFormat="1" ht="39.75" hidden="1" customHeight="1" x14ac:dyDescent="0.15">
      <c r="A16" s="445"/>
      <c r="B16" s="437" t="s">
        <v>666</v>
      </c>
      <c r="C16" s="43"/>
      <c r="D16" s="41"/>
      <c r="E16" s="50"/>
      <c r="F16" s="51"/>
      <c r="G16" s="437" t="s">
        <v>666</v>
      </c>
      <c r="H16" s="442"/>
      <c r="I16" s="451"/>
      <c r="J16" s="443"/>
      <c r="K16" s="444"/>
      <c r="L16" s="441"/>
      <c r="M16" s="441"/>
      <c r="N16" s="438" t="str">
        <f t="shared" ref="N16:N27" si="6">IF(L16="","",L16-M16)</f>
        <v/>
      </c>
      <c r="O16" s="440"/>
      <c r="P16" s="438" t="str">
        <f t="shared" ref="P16:P27" si="7">IF(Q16="","",IF(O16="","",Q16/O16))</f>
        <v/>
      </c>
      <c r="Q16" s="441"/>
      <c r="R16" s="440"/>
      <c r="S16" s="441"/>
      <c r="T16" s="438" t="str">
        <f t="shared" ref="T16:T26" si="8">IF(S16="","",IF(R16="","",R16*S16))</f>
        <v/>
      </c>
      <c r="U16" s="439" t="str">
        <f t="shared" ref="U16:U27" si="9">IF(T16="","",IF(Q16&gt;T16,T16,Q16))</f>
        <v/>
      </c>
      <c r="V16" s="446"/>
      <c r="W16" s="485" t="str">
        <f t="shared" si="4"/>
        <v/>
      </c>
      <c r="X16" s="439" t="str">
        <f t="shared" si="1"/>
        <v/>
      </c>
      <c r="Y16" s="56"/>
      <c r="Z16" s="44"/>
      <c r="AA16" s="56"/>
      <c r="AB16" s="56"/>
      <c r="AC16" s="45"/>
      <c r="AD16" s="46"/>
      <c r="AE16" s="449"/>
      <c r="AG16" s="40" t="e">
        <f>VLOOKUP(H16,'管理用（このシートは削除しないでください）'!$H$25:$M$38,2,FALSE)</f>
        <v>#N/A</v>
      </c>
      <c r="AH16" s="467" t="e">
        <f>VLOOKUP(H16,'管理用（このシートは削除しないでください）'!$H$25:$M$38,3,FALSE)</f>
        <v>#N/A</v>
      </c>
      <c r="AI16" s="40" t="e">
        <f>VLOOKUP(H16,'管理用（このシートは削除しないでください）'!$H$25:$M$38,4,FALSE)</f>
        <v>#N/A</v>
      </c>
      <c r="AJ16" s="467" t="e">
        <f>VLOOKUP(H16,'管理用（このシートは削除しないでください）'!$H$25:$M$38,5,FALSE)</f>
        <v>#N/A</v>
      </c>
      <c r="AK16" s="467" t="e">
        <f>VLOOKUP(H16,'管理用（このシートは削除しないでください）'!$H$25:$M$38,6,FALSE)</f>
        <v>#N/A</v>
      </c>
    </row>
    <row r="17" spans="1:37" s="40" customFormat="1" ht="39.75" hidden="1" customHeight="1" x14ac:dyDescent="0.15">
      <c r="A17" s="445"/>
      <c r="B17" s="437" t="s">
        <v>666</v>
      </c>
      <c r="C17" s="43"/>
      <c r="D17" s="41"/>
      <c r="E17" s="50"/>
      <c r="F17" s="51"/>
      <c r="G17" s="437" t="s">
        <v>666</v>
      </c>
      <c r="H17" s="442"/>
      <c r="I17" s="451"/>
      <c r="J17" s="443"/>
      <c r="K17" s="444"/>
      <c r="L17" s="441"/>
      <c r="M17" s="441"/>
      <c r="N17" s="438" t="str">
        <f t="shared" si="6"/>
        <v/>
      </c>
      <c r="O17" s="440"/>
      <c r="P17" s="438" t="str">
        <f t="shared" si="7"/>
        <v/>
      </c>
      <c r="Q17" s="441"/>
      <c r="R17" s="440"/>
      <c r="S17" s="441"/>
      <c r="T17" s="438" t="str">
        <f t="shared" si="8"/>
        <v/>
      </c>
      <c r="U17" s="439" t="str">
        <f t="shared" si="9"/>
        <v/>
      </c>
      <c r="V17" s="446"/>
      <c r="W17" s="485" t="str">
        <f t="shared" si="4"/>
        <v/>
      </c>
      <c r="X17" s="439" t="str">
        <f t="shared" si="1"/>
        <v/>
      </c>
      <c r="Y17" s="56"/>
      <c r="Z17" s="44"/>
      <c r="AA17" s="56"/>
      <c r="AB17" s="56"/>
      <c r="AC17" s="45"/>
      <c r="AD17" s="46"/>
      <c r="AE17" s="449"/>
      <c r="AG17" s="40" t="e">
        <f>VLOOKUP(H17,'管理用（このシートは削除しないでください）'!$H$25:$M$38,2,FALSE)</f>
        <v>#N/A</v>
      </c>
      <c r="AH17" s="467" t="e">
        <f>VLOOKUP(H17,'管理用（このシートは削除しないでください）'!$H$25:$M$38,3,FALSE)</f>
        <v>#N/A</v>
      </c>
      <c r="AI17" s="40" t="e">
        <f>VLOOKUP(H17,'管理用（このシートは削除しないでください）'!$H$25:$M$38,4,FALSE)</f>
        <v>#N/A</v>
      </c>
      <c r="AJ17" s="467" t="e">
        <f>VLOOKUP(H17,'管理用（このシートは削除しないでください）'!$H$25:$M$38,5,FALSE)</f>
        <v>#N/A</v>
      </c>
      <c r="AK17" s="467" t="e">
        <f>VLOOKUP(H17,'管理用（このシートは削除しないでください）'!$H$25:$M$38,6,FALSE)</f>
        <v>#N/A</v>
      </c>
    </row>
    <row r="18" spans="1:37" s="40" customFormat="1" ht="39.75" hidden="1" customHeight="1" x14ac:dyDescent="0.15">
      <c r="A18" s="445"/>
      <c r="B18" s="437" t="s">
        <v>666</v>
      </c>
      <c r="C18" s="43"/>
      <c r="D18" s="41"/>
      <c r="E18" s="50"/>
      <c r="F18" s="51"/>
      <c r="G18" s="437" t="s">
        <v>666</v>
      </c>
      <c r="H18" s="442"/>
      <c r="I18" s="451"/>
      <c r="J18" s="443"/>
      <c r="K18" s="444"/>
      <c r="L18" s="441"/>
      <c r="M18" s="441"/>
      <c r="N18" s="438" t="str">
        <f t="shared" si="6"/>
        <v/>
      </c>
      <c r="O18" s="440"/>
      <c r="P18" s="438" t="str">
        <f t="shared" si="7"/>
        <v/>
      </c>
      <c r="Q18" s="441"/>
      <c r="R18" s="440"/>
      <c r="S18" s="441"/>
      <c r="T18" s="438" t="str">
        <f t="shared" si="8"/>
        <v/>
      </c>
      <c r="U18" s="439" t="str">
        <f t="shared" si="9"/>
        <v/>
      </c>
      <c r="V18" s="446"/>
      <c r="W18" s="485" t="str">
        <f t="shared" si="4"/>
        <v/>
      </c>
      <c r="X18" s="439" t="str">
        <f t="shared" si="1"/>
        <v/>
      </c>
      <c r="Y18" s="56"/>
      <c r="Z18" s="44"/>
      <c r="AA18" s="56"/>
      <c r="AB18" s="56"/>
      <c r="AC18" s="45"/>
      <c r="AD18" s="46"/>
      <c r="AE18" s="449"/>
      <c r="AG18" s="40" t="e">
        <f>VLOOKUP(H18,'管理用（このシートは削除しないでください）'!$H$25:$M$38,2,FALSE)</f>
        <v>#N/A</v>
      </c>
      <c r="AH18" s="467" t="e">
        <f>VLOOKUP(H18,'管理用（このシートは削除しないでください）'!$H$25:$M$38,3,FALSE)</f>
        <v>#N/A</v>
      </c>
      <c r="AI18" s="40" t="e">
        <f>VLOOKUP(H18,'管理用（このシートは削除しないでください）'!$H$25:$M$38,4,FALSE)</f>
        <v>#N/A</v>
      </c>
      <c r="AJ18" s="467" t="e">
        <f>VLOOKUP(H18,'管理用（このシートは削除しないでください）'!$H$25:$M$38,5,FALSE)</f>
        <v>#N/A</v>
      </c>
      <c r="AK18" s="467" t="e">
        <f>VLOOKUP(H18,'管理用（このシートは削除しないでください）'!$H$25:$M$38,6,FALSE)</f>
        <v>#N/A</v>
      </c>
    </row>
    <row r="19" spans="1:37" s="40" customFormat="1" ht="39.75" hidden="1" customHeight="1" x14ac:dyDescent="0.15">
      <c r="A19" s="445"/>
      <c r="B19" s="437" t="s">
        <v>666</v>
      </c>
      <c r="C19" s="43"/>
      <c r="D19" s="41"/>
      <c r="E19" s="50"/>
      <c r="F19" s="51"/>
      <c r="G19" s="437" t="s">
        <v>666</v>
      </c>
      <c r="H19" s="442"/>
      <c r="I19" s="451"/>
      <c r="J19" s="443"/>
      <c r="K19" s="444"/>
      <c r="L19" s="441"/>
      <c r="M19" s="441"/>
      <c r="N19" s="438" t="str">
        <f t="shared" si="6"/>
        <v/>
      </c>
      <c r="O19" s="440"/>
      <c r="P19" s="438" t="str">
        <f t="shared" si="7"/>
        <v/>
      </c>
      <c r="Q19" s="441"/>
      <c r="R19" s="440"/>
      <c r="S19" s="441"/>
      <c r="T19" s="438" t="str">
        <f t="shared" si="8"/>
        <v/>
      </c>
      <c r="U19" s="439" t="str">
        <f t="shared" si="9"/>
        <v/>
      </c>
      <c r="V19" s="446"/>
      <c r="W19" s="485" t="str">
        <f t="shared" si="4"/>
        <v/>
      </c>
      <c r="X19" s="439" t="str">
        <f t="shared" si="1"/>
        <v/>
      </c>
      <c r="Y19" s="56"/>
      <c r="Z19" s="44"/>
      <c r="AA19" s="56"/>
      <c r="AB19" s="56"/>
      <c r="AC19" s="45"/>
      <c r="AD19" s="46"/>
      <c r="AE19" s="449"/>
      <c r="AG19" s="40" t="e">
        <f>VLOOKUP(H19,'管理用（このシートは削除しないでください）'!$H$25:$M$38,2,FALSE)</f>
        <v>#N/A</v>
      </c>
      <c r="AH19" s="467" t="e">
        <f>VLOOKUP(H19,'管理用（このシートは削除しないでください）'!$H$25:$M$38,3,FALSE)</f>
        <v>#N/A</v>
      </c>
      <c r="AI19" s="40" t="e">
        <f>VLOOKUP(H19,'管理用（このシートは削除しないでください）'!$H$25:$M$38,4,FALSE)</f>
        <v>#N/A</v>
      </c>
      <c r="AJ19" s="467" t="e">
        <f>VLOOKUP(H19,'管理用（このシートは削除しないでください）'!$H$25:$M$38,5,FALSE)</f>
        <v>#N/A</v>
      </c>
      <c r="AK19" s="467" t="e">
        <f>VLOOKUP(H19,'管理用（このシートは削除しないでください）'!$H$25:$M$38,6,FALSE)</f>
        <v>#N/A</v>
      </c>
    </row>
    <row r="20" spans="1:37" s="40" customFormat="1" ht="39.75" hidden="1" customHeight="1" x14ac:dyDescent="0.15">
      <c r="A20" s="445"/>
      <c r="B20" s="437" t="s">
        <v>666</v>
      </c>
      <c r="C20" s="43"/>
      <c r="D20" s="41"/>
      <c r="E20" s="50"/>
      <c r="F20" s="51"/>
      <c r="G20" s="437" t="s">
        <v>666</v>
      </c>
      <c r="H20" s="442"/>
      <c r="I20" s="451"/>
      <c r="J20" s="443"/>
      <c r="K20" s="444"/>
      <c r="L20" s="441"/>
      <c r="M20" s="441"/>
      <c r="N20" s="438" t="str">
        <f t="shared" si="6"/>
        <v/>
      </c>
      <c r="O20" s="440"/>
      <c r="P20" s="438" t="str">
        <f t="shared" si="7"/>
        <v/>
      </c>
      <c r="Q20" s="441"/>
      <c r="R20" s="440"/>
      <c r="S20" s="441"/>
      <c r="T20" s="438" t="str">
        <f t="shared" si="8"/>
        <v/>
      </c>
      <c r="U20" s="439" t="str">
        <f t="shared" si="9"/>
        <v/>
      </c>
      <c r="V20" s="446"/>
      <c r="W20" s="485" t="str">
        <f t="shared" si="4"/>
        <v/>
      </c>
      <c r="X20" s="439" t="str">
        <f t="shared" si="1"/>
        <v/>
      </c>
      <c r="Y20" s="56"/>
      <c r="Z20" s="44"/>
      <c r="AA20" s="56"/>
      <c r="AB20" s="56"/>
      <c r="AC20" s="45"/>
      <c r="AD20" s="46"/>
      <c r="AE20" s="449"/>
      <c r="AG20" s="40" t="e">
        <f>VLOOKUP(H20,'管理用（このシートは削除しないでください）'!$H$25:$M$38,2,FALSE)</f>
        <v>#N/A</v>
      </c>
      <c r="AH20" s="467" t="e">
        <f>VLOOKUP(H20,'管理用（このシートは削除しないでください）'!$H$25:$M$38,3,FALSE)</f>
        <v>#N/A</v>
      </c>
      <c r="AI20" s="40" t="e">
        <f>VLOOKUP(H20,'管理用（このシートは削除しないでください）'!$H$25:$M$38,4,FALSE)</f>
        <v>#N/A</v>
      </c>
      <c r="AJ20" s="467" t="e">
        <f>VLOOKUP(H20,'管理用（このシートは削除しないでください）'!$H$25:$M$38,5,FALSE)</f>
        <v>#N/A</v>
      </c>
      <c r="AK20" s="467" t="e">
        <f>VLOOKUP(H20,'管理用（このシートは削除しないでください）'!$H$25:$M$38,6,FALSE)</f>
        <v>#N/A</v>
      </c>
    </row>
    <row r="21" spans="1:37" s="40" customFormat="1" ht="39.75" hidden="1" customHeight="1" x14ac:dyDescent="0.15">
      <c r="A21" s="445"/>
      <c r="B21" s="437" t="s">
        <v>666</v>
      </c>
      <c r="C21" s="43"/>
      <c r="D21" s="41"/>
      <c r="E21" s="50"/>
      <c r="F21" s="51"/>
      <c r="G21" s="437" t="s">
        <v>666</v>
      </c>
      <c r="H21" s="442"/>
      <c r="I21" s="451"/>
      <c r="J21" s="443"/>
      <c r="K21" s="444"/>
      <c r="L21" s="441"/>
      <c r="M21" s="441"/>
      <c r="N21" s="438" t="str">
        <f t="shared" si="6"/>
        <v/>
      </c>
      <c r="O21" s="440"/>
      <c r="P21" s="438" t="str">
        <f t="shared" si="7"/>
        <v/>
      </c>
      <c r="Q21" s="441"/>
      <c r="R21" s="440"/>
      <c r="S21" s="441"/>
      <c r="T21" s="438" t="str">
        <f t="shared" si="8"/>
        <v/>
      </c>
      <c r="U21" s="439" t="str">
        <f t="shared" si="9"/>
        <v/>
      </c>
      <c r="V21" s="446"/>
      <c r="W21" s="485" t="str">
        <f t="shared" si="4"/>
        <v/>
      </c>
      <c r="X21" s="439" t="str">
        <f t="shared" si="1"/>
        <v/>
      </c>
      <c r="Y21" s="56"/>
      <c r="Z21" s="44"/>
      <c r="AA21" s="56"/>
      <c r="AB21" s="56"/>
      <c r="AC21" s="45"/>
      <c r="AD21" s="46"/>
      <c r="AE21" s="449"/>
      <c r="AG21" s="40" t="e">
        <f>VLOOKUP(H21,'管理用（このシートは削除しないでください）'!$H$25:$M$38,2,FALSE)</f>
        <v>#N/A</v>
      </c>
      <c r="AH21" s="467" t="e">
        <f>VLOOKUP(H21,'管理用（このシートは削除しないでください）'!$H$25:$M$38,3,FALSE)</f>
        <v>#N/A</v>
      </c>
      <c r="AI21" s="40" t="e">
        <f>VLOOKUP(H21,'管理用（このシートは削除しないでください）'!$H$25:$M$38,4,FALSE)</f>
        <v>#N/A</v>
      </c>
      <c r="AJ21" s="467" t="e">
        <f>VLOOKUP(H21,'管理用（このシートは削除しないでください）'!$H$25:$M$38,5,FALSE)</f>
        <v>#N/A</v>
      </c>
      <c r="AK21" s="467" t="e">
        <f>VLOOKUP(H21,'管理用（このシートは削除しないでください）'!$H$25:$M$38,6,FALSE)</f>
        <v>#N/A</v>
      </c>
    </row>
    <row r="22" spans="1:37" s="40" customFormat="1" ht="39.75" hidden="1" customHeight="1" x14ac:dyDescent="0.15">
      <c r="A22" s="445"/>
      <c r="B22" s="437" t="s">
        <v>666</v>
      </c>
      <c r="C22" s="43"/>
      <c r="D22" s="41"/>
      <c r="E22" s="50"/>
      <c r="F22" s="51"/>
      <c r="G22" s="437" t="s">
        <v>666</v>
      </c>
      <c r="H22" s="442"/>
      <c r="I22" s="451"/>
      <c r="J22" s="443"/>
      <c r="K22" s="444"/>
      <c r="L22" s="441"/>
      <c r="M22" s="441"/>
      <c r="N22" s="438" t="str">
        <f t="shared" si="6"/>
        <v/>
      </c>
      <c r="O22" s="440"/>
      <c r="P22" s="438" t="str">
        <f t="shared" si="7"/>
        <v/>
      </c>
      <c r="Q22" s="441"/>
      <c r="R22" s="440"/>
      <c r="S22" s="441"/>
      <c r="T22" s="438" t="str">
        <f t="shared" si="8"/>
        <v/>
      </c>
      <c r="U22" s="439" t="str">
        <f t="shared" si="9"/>
        <v/>
      </c>
      <c r="V22" s="446"/>
      <c r="W22" s="485" t="str">
        <f t="shared" si="4"/>
        <v/>
      </c>
      <c r="X22" s="439" t="str">
        <f t="shared" si="1"/>
        <v/>
      </c>
      <c r="Y22" s="56"/>
      <c r="Z22" s="44"/>
      <c r="AA22" s="56"/>
      <c r="AB22" s="56"/>
      <c r="AC22" s="45"/>
      <c r="AD22" s="46"/>
      <c r="AE22" s="449"/>
      <c r="AG22" s="40" t="e">
        <f>VLOOKUP(H22,'管理用（このシートは削除しないでください）'!$H$25:$M$38,2,FALSE)</f>
        <v>#N/A</v>
      </c>
      <c r="AH22" s="467" t="e">
        <f>VLOOKUP(H22,'管理用（このシートは削除しないでください）'!$H$25:$M$38,3,FALSE)</f>
        <v>#N/A</v>
      </c>
      <c r="AI22" s="40" t="e">
        <f>VLOOKUP(H22,'管理用（このシートは削除しないでください）'!$H$25:$M$38,4,FALSE)</f>
        <v>#N/A</v>
      </c>
      <c r="AJ22" s="467" t="e">
        <f>VLOOKUP(H22,'管理用（このシートは削除しないでください）'!$H$25:$M$38,5,FALSE)</f>
        <v>#N/A</v>
      </c>
      <c r="AK22" s="467" t="e">
        <f>VLOOKUP(H22,'管理用（このシートは削除しないでください）'!$H$25:$M$38,6,FALSE)</f>
        <v>#N/A</v>
      </c>
    </row>
    <row r="23" spans="1:37" s="40" customFormat="1" ht="39.75" hidden="1" customHeight="1" x14ac:dyDescent="0.15">
      <c r="A23" s="445"/>
      <c r="B23" s="437" t="s">
        <v>666</v>
      </c>
      <c r="C23" s="43"/>
      <c r="D23" s="41"/>
      <c r="E23" s="50"/>
      <c r="F23" s="51"/>
      <c r="G23" s="437" t="s">
        <v>666</v>
      </c>
      <c r="H23" s="442"/>
      <c r="I23" s="451"/>
      <c r="J23" s="443"/>
      <c r="K23" s="444"/>
      <c r="L23" s="441"/>
      <c r="M23" s="441"/>
      <c r="N23" s="438" t="str">
        <f t="shared" si="6"/>
        <v/>
      </c>
      <c r="O23" s="440"/>
      <c r="P23" s="438" t="str">
        <f t="shared" si="7"/>
        <v/>
      </c>
      <c r="Q23" s="441"/>
      <c r="R23" s="440"/>
      <c r="S23" s="441"/>
      <c r="T23" s="438" t="str">
        <f t="shared" si="8"/>
        <v/>
      </c>
      <c r="U23" s="439" t="str">
        <f t="shared" si="9"/>
        <v/>
      </c>
      <c r="V23" s="446"/>
      <c r="W23" s="485" t="str">
        <f t="shared" si="4"/>
        <v/>
      </c>
      <c r="X23" s="439" t="str">
        <f t="shared" si="1"/>
        <v/>
      </c>
      <c r="Y23" s="56"/>
      <c r="Z23" s="44"/>
      <c r="AA23" s="56"/>
      <c r="AB23" s="56"/>
      <c r="AC23" s="45"/>
      <c r="AD23" s="46"/>
      <c r="AE23" s="449"/>
      <c r="AG23" s="40" t="e">
        <f>VLOOKUP(H23,'管理用（このシートは削除しないでください）'!$H$25:$M$38,2,FALSE)</f>
        <v>#N/A</v>
      </c>
      <c r="AH23" s="467" t="e">
        <f>VLOOKUP(H23,'管理用（このシートは削除しないでください）'!$H$25:$M$38,3,FALSE)</f>
        <v>#N/A</v>
      </c>
      <c r="AI23" s="40" t="e">
        <f>VLOOKUP(H23,'管理用（このシートは削除しないでください）'!$H$25:$M$38,4,FALSE)</f>
        <v>#N/A</v>
      </c>
      <c r="AJ23" s="467" t="e">
        <f>VLOOKUP(H23,'管理用（このシートは削除しないでください）'!$H$25:$M$38,5,FALSE)</f>
        <v>#N/A</v>
      </c>
      <c r="AK23" s="467" t="e">
        <f>VLOOKUP(H23,'管理用（このシートは削除しないでください）'!$H$25:$M$38,6,FALSE)</f>
        <v>#N/A</v>
      </c>
    </row>
    <row r="24" spans="1:37" s="40" customFormat="1" ht="39.75" hidden="1" customHeight="1" x14ac:dyDescent="0.15">
      <c r="A24" s="445"/>
      <c r="B24" s="437" t="s">
        <v>666</v>
      </c>
      <c r="C24" s="43"/>
      <c r="D24" s="41"/>
      <c r="E24" s="50"/>
      <c r="F24" s="51"/>
      <c r="G24" s="437" t="s">
        <v>666</v>
      </c>
      <c r="H24" s="442"/>
      <c r="I24" s="451"/>
      <c r="J24" s="443"/>
      <c r="K24" s="444"/>
      <c r="L24" s="441"/>
      <c r="M24" s="441"/>
      <c r="N24" s="438" t="str">
        <f t="shared" si="6"/>
        <v/>
      </c>
      <c r="O24" s="440"/>
      <c r="P24" s="438" t="str">
        <f t="shared" si="7"/>
        <v/>
      </c>
      <c r="Q24" s="441"/>
      <c r="R24" s="440"/>
      <c r="S24" s="441"/>
      <c r="T24" s="438" t="str">
        <f t="shared" si="8"/>
        <v/>
      </c>
      <c r="U24" s="439" t="str">
        <f t="shared" si="9"/>
        <v/>
      </c>
      <c r="V24" s="446"/>
      <c r="W24" s="485" t="str">
        <f t="shared" si="4"/>
        <v/>
      </c>
      <c r="X24" s="439" t="str">
        <f t="shared" si="1"/>
        <v/>
      </c>
      <c r="Y24" s="56"/>
      <c r="Z24" s="44"/>
      <c r="AA24" s="56"/>
      <c r="AB24" s="56"/>
      <c r="AC24" s="45"/>
      <c r="AD24" s="46"/>
      <c r="AE24" s="449"/>
      <c r="AG24" s="40" t="e">
        <f>VLOOKUP(H24,'管理用（このシートは削除しないでください）'!$H$25:$M$38,2,FALSE)</f>
        <v>#N/A</v>
      </c>
      <c r="AH24" s="467" t="e">
        <f>VLOOKUP(H24,'管理用（このシートは削除しないでください）'!$H$25:$M$38,3,FALSE)</f>
        <v>#N/A</v>
      </c>
      <c r="AI24" s="40" t="e">
        <f>VLOOKUP(H24,'管理用（このシートは削除しないでください）'!$H$25:$M$38,4,FALSE)</f>
        <v>#N/A</v>
      </c>
      <c r="AJ24" s="467" t="e">
        <f>VLOOKUP(H24,'管理用（このシートは削除しないでください）'!$H$25:$M$38,5,FALSE)</f>
        <v>#N/A</v>
      </c>
      <c r="AK24" s="467" t="e">
        <f>VLOOKUP(H24,'管理用（このシートは削除しないでください）'!$H$25:$M$38,6,FALSE)</f>
        <v>#N/A</v>
      </c>
    </row>
    <row r="25" spans="1:37" s="40" customFormat="1" ht="39.75" hidden="1" customHeight="1" x14ac:dyDescent="0.15">
      <c r="A25" s="445"/>
      <c r="B25" s="437" t="s">
        <v>666</v>
      </c>
      <c r="C25" s="43"/>
      <c r="D25" s="41"/>
      <c r="E25" s="50"/>
      <c r="F25" s="51"/>
      <c r="G25" s="437" t="s">
        <v>666</v>
      </c>
      <c r="H25" s="442"/>
      <c r="I25" s="451"/>
      <c r="J25" s="443"/>
      <c r="K25" s="444"/>
      <c r="L25" s="441"/>
      <c r="M25" s="441"/>
      <c r="N25" s="438" t="str">
        <f t="shared" si="6"/>
        <v/>
      </c>
      <c r="O25" s="440"/>
      <c r="P25" s="438" t="str">
        <f t="shared" si="7"/>
        <v/>
      </c>
      <c r="Q25" s="441"/>
      <c r="R25" s="440"/>
      <c r="S25" s="441"/>
      <c r="T25" s="438" t="str">
        <f t="shared" si="8"/>
        <v/>
      </c>
      <c r="U25" s="439" t="str">
        <f t="shared" si="9"/>
        <v/>
      </c>
      <c r="V25" s="446"/>
      <c r="W25" s="485" t="str">
        <f t="shared" si="4"/>
        <v/>
      </c>
      <c r="X25" s="439" t="str">
        <f t="shared" si="1"/>
        <v/>
      </c>
      <c r="Y25" s="56"/>
      <c r="Z25" s="44"/>
      <c r="AA25" s="56"/>
      <c r="AB25" s="56"/>
      <c r="AC25" s="45"/>
      <c r="AD25" s="46"/>
      <c r="AE25" s="449"/>
      <c r="AG25" s="40" t="e">
        <f>VLOOKUP(H25,'管理用（このシートは削除しないでください）'!$H$25:$M$38,2,FALSE)</f>
        <v>#N/A</v>
      </c>
      <c r="AH25" s="467" t="e">
        <f>VLOOKUP(H25,'管理用（このシートは削除しないでください）'!$H$25:$M$38,3,FALSE)</f>
        <v>#N/A</v>
      </c>
      <c r="AI25" s="40" t="e">
        <f>VLOOKUP(H25,'管理用（このシートは削除しないでください）'!$H$25:$M$38,4,FALSE)</f>
        <v>#N/A</v>
      </c>
      <c r="AJ25" s="467" t="e">
        <f>VLOOKUP(H25,'管理用（このシートは削除しないでください）'!$H$25:$M$38,5,FALSE)</f>
        <v>#N/A</v>
      </c>
      <c r="AK25" s="467" t="e">
        <f>VLOOKUP(H25,'管理用（このシートは削除しないでください）'!$H$25:$M$38,6,FALSE)</f>
        <v>#N/A</v>
      </c>
    </row>
    <row r="26" spans="1:37" s="40" customFormat="1" ht="39.75" hidden="1" customHeight="1" x14ac:dyDescent="0.15">
      <c r="A26" s="445"/>
      <c r="B26" s="437" t="s">
        <v>666</v>
      </c>
      <c r="C26" s="43"/>
      <c r="D26" s="41"/>
      <c r="E26" s="50"/>
      <c r="F26" s="51"/>
      <c r="G26" s="437" t="s">
        <v>666</v>
      </c>
      <c r="H26" s="442"/>
      <c r="I26" s="451"/>
      <c r="J26" s="443"/>
      <c r="K26" s="444"/>
      <c r="L26" s="441"/>
      <c r="M26" s="441"/>
      <c r="N26" s="438" t="str">
        <f t="shared" si="6"/>
        <v/>
      </c>
      <c r="O26" s="440"/>
      <c r="P26" s="438" t="str">
        <f t="shared" si="7"/>
        <v/>
      </c>
      <c r="Q26" s="441"/>
      <c r="R26" s="440"/>
      <c r="S26" s="441"/>
      <c r="T26" s="438" t="str">
        <f t="shared" si="8"/>
        <v/>
      </c>
      <c r="U26" s="439" t="str">
        <f t="shared" si="9"/>
        <v/>
      </c>
      <c r="V26" s="446"/>
      <c r="W26" s="485" t="str">
        <f t="shared" si="4"/>
        <v/>
      </c>
      <c r="X26" s="439" t="str">
        <f t="shared" si="1"/>
        <v/>
      </c>
      <c r="Y26" s="56"/>
      <c r="Z26" s="44"/>
      <c r="AA26" s="56"/>
      <c r="AB26" s="56"/>
      <c r="AC26" s="45"/>
      <c r="AD26" s="46"/>
      <c r="AE26" s="449"/>
      <c r="AG26" s="40" t="e">
        <f>VLOOKUP(H26,'管理用（このシートは削除しないでください）'!$H$25:$M$38,2,FALSE)</f>
        <v>#N/A</v>
      </c>
      <c r="AH26" s="467" t="e">
        <f>VLOOKUP(H26,'管理用（このシートは削除しないでください）'!$H$25:$M$38,3,FALSE)</f>
        <v>#N/A</v>
      </c>
      <c r="AI26" s="40" t="e">
        <f>VLOOKUP(H26,'管理用（このシートは削除しないでください）'!$H$25:$M$38,4,FALSE)</f>
        <v>#N/A</v>
      </c>
      <c r="AJ26" s="467" t="e">
        <f>VLOOKUP(H26,'管理用（このシートは削除しないでください）'!$H$25:$M$38,5,FALSE)</f>
        <v>#N/A</v>
      </c>
      <c r="AK26" s="467" t="e">
        <f>VLOOKUP(H26,'管理用（このシートは削除しないでください）'!$H$25:$M$38,6,FALSE)</f>
        <v>#N/A</v>
      </c>
    </row>
    <row r="27" spans="1:37" s="40" customFormat="1" ht="39.75" customHeight="1" thickBot="1" x14ac:dyDescent="0.2">
      <c r="A27" s="445"/>
      <c r="B27" s="437" t="s">
        <v>666</v>
      </c>
      <c r="C27" s="468"/>
      <c r="D27" s="469"/>
      <c r="E27" s="470"/>
      <c r="F27" s="471"/>
      <c r="G27" s="437" t="s">
        <v>666</v>
      </c>
      <c r="H27" s="472" t="s">
        <v>644</v>
      </c>
      <c r="I27" s="473" t="s">
        <v>599</v>
      </c>
      <c r="J27" s="474" t="s">
        <v>671</v>
      </c>
      <c r="K27" s="475" t="s">
        <v>672</v>
      </c>
      <c r="L27" s="476">
        <v>60000000</v>
      </c>
      <c r="M27" s="476">
        <v>0</v>
      </c>
      <c r="N27" s="477">
        <f t="shared" si="6"/>
        <v>60000000</v>
      </c>
      <c r="O27" s="478">
        <v>180</v>
      </c>
      <c r="P27" s="477">
        <f t="shared" si="7"/>
        <v>111111.11111111111</v>
      </c>
      <c r="Q27" s="476">
        <v>20000000</v>
      </c>
      <c r="R27" s="478">
        <v>160</v>
      </c>
      <c r="S27" s="476">
        <v>114286</v>
      </c>
      <c r="T27" s="477">
        <v>18285760</v>
      </c>
      <c r="U27" s="479">
        <f t="shared" si="9"/>
        <v>18285760</v>
      </c>
      <c r="V27" s="491">
        <v>16000000</v>
      </c>
      <c r="W27" s="492">
        <f t="shared" si="4"/>
        <v>16000000</v>
      </c>
      <c r="X27" s="479">
        <f t="shared" si="1"/>
        <v>8000000</v>
      </c>
      <c r="Y27" s="480"/>
      <c r="Z27" s="481"/>
      <c r="AA27" s="480"/>
      <c r="AB27" s="480"/>
      <c r="AC27" s="482"/>
      <c r="AD27" s="483"/>
      <c r="AE27" s="484" t="s">
        <v>695</v>
      </c>
      <c r="AG27" s="40" t="str">
        <f>VLOOKUP(H27,'管理用（このシートは削除しないでください）'!$H$25:$M$38,2,FALSE)</f>
        <v>a</v>
      </c>
      <c r="AH27" s="467" t="str">
        <f>VLOOKUP(H27,'管理用（このシートは削除しないでください）'!$H$25:$M$38,3,FALSE)</f>
        <v>-</v>
      </c>
      <c r="AI27" s="40" t="str">
        <f>VLOOKUP(H27,'管理用（このシートは削除しないでください）'!$H$25:$M$38,4,FALSE)</f>
        <v>A</v>
      </c>
      <c r="AJ27" s="467">
        <f>VLOOKUP(H27,'管理用（このシートは削除しないでください）'!$H$25:$M$38,5,FALSE)</f>
        <v>0.5</v>
      </c>
      <c r="AK27" s="467">
        <f>VLOOKUP(H27,'管理用（このシートは削除しないでください）'!$H$25:$M$38,6,FALSE)</f>
        <v>0.5</v>
      </c>
    </row>
    <row r="28" spans="1:37" s="40" customFormat="1" ht="39.75" customHeight="1" thickTop="1" x14ac:dyDescent="0.15">
      <c r="B28" s="41"/>
      <c r="C28" s="43"/>
      <c r="D28" s="41"/>
      <c r="E28" s="43"/>
      <c r="F28" s="41"/>
      <c r="G28" s="41"/>
      <c r="H28" s="486"/>
      <c r="I28" s="487"/>
      <c r="J28" s="488"/>
      <c r="K28" s="489"/>
      <c r="L28" s="438">
        <f>IF(L8="","",SUM(L8:L27))</f>
        <v>401000000</v>
      </c>
      <c r="M28" s="438">
        <f>IF(M8="","",SUM(M8:M27))</f>
        <v>0</v>
      </c>
      <c r="N28" s="438">
        <f>IF(N8="","",SUM(N8:N27))</f>
        <v>401000000</v>
      </c>
      <c r="O28" s="490"/>
      <c r="P28" s="438"/>
      <c r="Q28" s="438">
        <f>IF(Q8="","",SUM(Q8:Q27))</f>
        <v>276000000</v>
      </c>
      <c r="R28" s="490"/>
      <c r="S28" s="438"/>
      <c r="T28" s="438">
        <f>IF(T8="","",SUM(T8:T27))</f>
        <v>172423760</v>
      </c>
      <c r="U28" s="439">
        <f>IF(U8="","",SUM(U8:U27))</f>
        <v>134373760</v>
      </c>
      <c r="V28" s="438">
        <f>IF(V8="","",SUM(V8:V27))</f>
        <v>95956000</v>
      </c>
      <c r="W28" s="438">
        <f>IF(W8="","",SUM(W8:W27))</f>
        <v>74220000</v>
      </c>
      <c r="X28" s="438">
        <f>IF(X8="","",SUM(X8:X27))</f>
        <v>62840000</v>
      </c>
      <c r="Y28" s="56"/>
      <c r="Z28" s="44"/>
      <c r="AA28" s="56"/>
      <c r="AB28" s="56"/>
      <c r="AC28" s="45"/>
      <c r="AD28" s="46"/>
      <c r="AE28" s="45"/>
      <c r="AH28" s="467"/>
      <c r="AJ28" s="467"/>
      <c r="AK28" s="467"/>
    </row>
    <row r="30" spans="1:37" ht="17.25" x14ac:dyDescent="0.2">
      <c r="B30" s="447" t="s">
        <v>592</v>
      </c>
    </row>
    <row r="32" spans="1:37" x14ac:dyDescent="0.15">
      <c r="B32" s="448" t="s">
        <v>594</v>
      </c>
    </row>
    <row r="33" spans="2:2" x14ac:dyDescent="0.15">
      <c r="B33" s="448" t="s">
        <v>595</v>
      </c>
    </row>
    <row r="34" spans="2:2" x14ac:dyDescent="0.15">
      <c r="B34" s="68" t="s">
        <v>584</v>
      </c>
    </row>
    <row r="35" spans="2:2" x14ac:dyDescent="0.15">
      <c r="B35" s="68" t="s">
        <v>585</v>
      </c>
    </row>
    <row r="36" spans="2:2" x14ac:dyDescent="0.15">
      <c r="B36" s="68" t="s">
        <v>586</v>
      </c>
    </row>
    <row r="37" spans="2:2" x14ac:dyDescent="0.15">
      <c r="B37" s="68" t="s">
        <v>587</v>
      </c>
    </row>
    <row r="38" spans="2:2" x14ac:dyDescent="0.15">
      <c r="B38" s="68" t="s">
        <v>588</v>
      </c>
    </row>
    <row r="39" spans="2:2" x14ac:dyDescent="0.15">
      <c r="B39" s="448" t="s">
        <v>596</v>
      </c>
    </row>
    <row r="40" spans="2:2" x14ac:dyDescent="0.15">
      <c r="B40" s="448" t="s">
        <v>593</v>
      </c>
    </row>
    <row r="41" spans="2:2" x14ac:dyDescent="0.15">
      <c r="B41" s="68" t="s">
        <v>589</v>
      </c>
    </row>
    <row r="42" spans="2:2" x14ac:dyDescent="0.15">
      <c r="B42" s="68" t="s">
        <v>590</v>
      </c>
    </row>
    <row r="43" spans="2:2" x14ac:dyDescent="0.15">
      <c r="B43" s="68" t="s">
        <v>591</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422</v>
      </c>
    </row>
    <row r="2" spans="1:11" ht="18" customHeight="1" x14ac:dyDescent="0.15">
      <c r="A2" s="724" t="s">
        <v>247</v>
      </c>
      <c r="B2" s="724"/>
      <c r="C2" s="724"/>
      <c r="D2" s="724"/>
      <c r="E2" s="724"/>
      <c r="F2" s="724"/>
      <c r="G2" s="724"/>
      <c r="H2" s="724"/>
      <c r="I2" s="724"/>
      <c r="J2" s="724"/>
      <c r="K2" s="724"/>
    </row>
    <row r="5" spans="1:11" ht="18.75" customHeight="1" x14ac:dyDescent="0.15">
      <c r="A5" s="224" t="s">
        <v>76</v>
      </c>
      <c r="B5" s="728" t="s">
        <v>421</v>
      </c>
      <c r="C5" s="728"/>
      <c r="D5" s="728"/>
      <c r="E5" s="728"/>
      <c r="F5" s="728"/>
    </row>
    <row r="6" spans="1:11" ht="12" customHeight="1" x14ac:dyDescent="0.15">
      <c r="A6" s="223"/>
      <c r="B6" s="180"/>
      <c r="C6" s="180"/>
      <c r="D6" s="180"/>
      <c r="E6" s="180"/>
      <c r="F6" s="180"/>
    </row>
    <row r="8" spans="1:11" x14ac:dyDescent="0.15">
      <c r="A8" s="728" t="s">
        <v>423</v>
      </c>
      <c r="B8" s="728"/>
      <c r="C8" s="728"/>
      <c r="D8" s="728" t="s">
        <v>424</v>
      </c>
      <c r="E8" s="728"/>
      <c r="F8" s="728"/>
      <c r="G8" s="728" t="s">
        <v>234</v>
      </c>
      <c r="H8" s="728"/>
      <c r="I8" s="728"/>
      <c r="J8" s="728"/>
      <c r="K8" s="728"/>
    </row>
    <row r="9" spans="1:11" ht="18.75" customHeight="1" x14ac:dyDescent="0.15">
      <c r="A9" s="729" t="s">
        <v>750</v>
      </c>
      <c r="B9" s="729"/>
      <c r="C9" s="729"/>
      <c r="D9" s="729" t="s">
        <v>432</v>
      </c>
      <c r="E9" s="729"/>
      <c r="F9" s="729"/>
      <c r="G9" s="729" t="s">
        <v>749</v>
      </c>
      <c r="H9" s="729"/>
      <c r="I9" s="729"/>
      <c r="J9" s="729"/>
      <c r="K9" s="729"/>
    </row>
    <row r="10" spans="1:11" x14ac:dyDescent="0.15">
      <c r="A10" s="728" t="s">
        <v>425</v>
      </c>
      <c r="B10" s="728"/>
      <c r="C10" s="728"/>
      <c r="D10" s="728" t="s">
        <v>426</v>
      </c>
      <c r="E10" s="728"/>
      <c r="F10" s="728"/>
      <c r="G10" s="728" t="s">
        <v>234</v>
      </c>
      <c r="H10" s="728"/>
      <c r="I10" s="728"/>
      <c r="J10" s="728"/>
      <c r="K10" s="728"/>
    </row>
    <row r="11" spans="1:11" ht="18.75" customHeight="1" x14ac:dyDescent="0.15">
      <c r="A11" s="729" t="s">
        <v>747</v>
      </c>
      <c r="B11" s="729"/>
      <c r="C11" s="729"/>
      <c r="D11" s="729" t="s">
        <v>748</v>
      </c>
      <c r="E11" s="729"/>
      <c r="F11" s="729"/>
      <c r="G11" s="729" t="s">
        <v>746</v>
      </c>
      <c r="H11" s="729"/>
      <c r="I11" s="729"/>
      <c r="J11" s="729"/>
      <c r="K11" s="729"/>
    </row>
    <row r="12" spans="1:11" ht="12" customHeight="1" x14ac:dyDescent="0.15">
      <c r="A12" s="178"/>
      <c r="B12" s="178"/>
      <c r="C12" s="178"/>
      <c r="D12" s="178"/>
      <c r="E12" s="178"/>
      <c r="F12" s="178"/>
      <c r="G12" s="178"/>
      <c r="H12" s="178"/>
      <c r="I12" s="178"/>
      <c r="J12" s="178"/>
      <c r="K12" s="178"/>
    </row>
    <row r="13" spans="1:11" ht="12" customHeight="1" x14ac:dyDescent="0.15">
      <c r="A13" s="178"/>
      <c r="B13" s="178"/>
      <c r="C13" s="178"/>
      <c r="D13" s="178"/>
      <c r="E13" s="178"/>
      <c r="F13" s="178"/>
      <c r="G13" s="178"/>
      <c r="H13" s="178"/>
      <c r="I13" s="178"/>
      <c r="J13" s="178"/>
      <c r="K13" s="178"/>
    </row>
    <row r="14" spans="1:11" x14ac:dyDescent="0.15">
      <c r="A14" s="170" t="s">
        <v>277</v>
      </c>
    </row>
    <row r="15" spans="1:11" ht="3.75" customHeight="1" x14ac:dyDescent="0.15"/>
    <row r="16" spans="1:11" x14ac:dyDescent="0.15">
      <c r="A16" s="726" t="s">
        <v>235</v>
      </c>
      <c r="B16" s="725" t="s">
        <v>248</v>
      </c>
      <c r="C16" s="725"/>
      <c r="D16" s="725"/>
      <c r="E16" s="725"/>
      <c r="F16" s="725"/>
      <c r="G16" s="725" t="s">
        <v>249</v>
      </c>
      <c r="H16" s="725"/>
      <c r="I16" s="725"/>
      <c r="J16" s="725"/>
      <c r="K16" s="725"/>
    </row>
    <row r="17" spans="1:11" ht="18.75" customHeight="1" x14ac:dyDescent="0.15">
      <c r="A17" s="727"/>
      <c r="B17" s="344" t="s">
        <v>566</v>
      </c>
      <c r="C17" s="531">
        <v>43344</v>
      </c>
      <c r="D17" s="345" t="s">
        <v>567</v>
      </c>
      <c r="E17" s="345" t="s">
        <v>568</v>
      </c>
      <c r="F17" s="532">
        <v>43525</v>
      </c>
      <c r="G17" s="344" t="s">
        <v>566</v>
      </c>
      <c r="H17" s="531">
        <v>43344</v>
      </c>
      <c r="I17" s="345" t="s">
        <v>567</v>
      </c>
      <c r="J17" s="345" t="s">
        <v>568</v>
      </c>
      <c r="K17" s="532">
        <v>43525</v>
      </c>
    </row>
    <row r="18" spans="1:11" ht="18.75" customHeight="1" x14ac:dyDescent="0.15">
      <c r="A18" s="224" t="s">
        <v>264</v>
      </c>
      <c r="B18" s="730" t="s">
        <v>311</v>
      </c>
      <c r="C18" s="730"/>
      <c r="D18" s="730"/>
      <c r="E18" s="730"/>
      <c r="F18" s="730"/>
      <c r="G18" s="776" t="s">
        <v>311</v>
      </c>
      <c r="H18" s="777"/>
      <c r="I18" s="777"/>
      <c r="J18" s="777"/>
      <c r="K18" s="778"/>
    </row>
    <row r="19" spans="1:11" ht="12" customHeight="1" x14ac:dyDescent="0.15">
      <c r="A19" s="725" t="s">
        <v>509</v>
      </c>
      <c r="B19" s="921" t="s">
        <v>751</v>
      </c>
      <c r="C19" s="922"/>
      <c r="D19" s="922"/>
      <c r="E19" s="922"/>
      <c r="F19" s="923"/>
      <c r="G19" s="813" t="s">
        <v>450</v>
      </c>
      <c r="H19" s="814"/>
      <c r="I19" s="814"/>
      <c r="J19" s="814"/>
      <c r="K19" s="881"/>
    </row>
    <row r="20" spans="1:11" ht="19.5" customHeight="1" x14ac:dyDescent="0.15">
      <c r="A20" s="725"/>
      <c r="B20" s="792"/>
      <c r="C20" s="793"/>
      <c r="D20" s="793"/>
      <c r="E20" s="793"/>
      <c r="F20" s="794"/>
      <c r="G20" s="740" t="s">
        <v>451</v>
      </c>
      <c r="H20" s="868"/>
      <c r="I20" s="934"/>
      <c r="J20" s="935"/>
      <c r="K20" s="936"/>
    </row>
    <row r="21" spans="1:11" ht="22.5" customHeight="1" x14ac:dyDescent="0.15">
      <c r="A21" s="725"/>
      <c r="B21" s="924"/>
      <c r="C21" s="925"/>
      <c r="D21" s="925"/>
      <c r="E21" s="925"/>
      <c r="F21" s="926"/>
      <c r="G21" s="740" t="s">
        <v>452</v>
      </c>
      <c r="H21" s="868"/>
      <c r="I21" s="937"/>
      <c r="J21" s="937"/>
      <c r="K21" s="938"/>
    </row>
    <row r="22" spans="1:11" x14ac:dyDescent="0.15">
      <c r="A22" s="754" t="s">
        <v>254</v>
      </c>
      <c r="B22" s="725" t="s">
        <v>252</v>
      </c>
      <c r="C22" s="725"/>
      <c r="D22" s="725"/>
      <c r="E22" s="725"/>
      <c r="F22" s="725"/>
      <c r="G22" s="725" t="s">
        <v>253</v>
      </c>
      <c r="H22" s="725"/>
      <c r="I22" s="725"/>
      <c r="J22" s="725"/>
      <c r="K22" s="725"/>
    </row>
    <row r="23" spans="1:11" ht="18.75" customHeight="1" x14ac:dyDescent="0.15">
      <c r="A23" s="727"/>
      <c r="B23" s="730" t="s">
        <v>86</v>
      </c>
      <c r="C23" s="730"/>
      <c r="D23" s="730"/>
      <c r="E23" s="730"/>
      <c r="F23" s="730"/>
      <c r="G23" s="730" t="s">
        <v>86</v>
      </c>
      <c r="H23" s="730"/>
      <c r="I23" s="730"/>
      <c r="J23" s="730"/>
      <c r="K23" s="730"/>
    </row>
    <row r="24" spans="1:11" ht="12" customHeight="1" x14ac:dyDescent="0.15">
      <c r="A24" s="753" t="s">
        <v>255</v>
      </c>
      <c r="B24" s="224" t="s">
        <v>256</v>
      </c>
      <c r="C24" s="728" t="s">
        <v>257</v>
      </c>
      <c r="D24" s="728"/>
      <c r="E24" s="728"/>
      <c r="F24" s="728"/>
      <c r="G24" s="728"/>
      <c r="H24" s="728"/>
      <c r="I24" s="728"/>
      <c r="J24" s="728"/>
      <c r="K24" s="728"/>
    </row>
    <row r="25" spans="1:11" x14ac:dyDescent="0.15">
      <c r="A25" s="753"/>
      <c r="B25" s="730" t="s">
        <v>687</v>
      </c>
      <c r="C25" s="224" t="s">
        <v>258</v>
      </c>
      <c r="D25" s="224" t="s">
        <v>259</v>
      </c>
      <c r="E25" s="224" t="s">
        <v>260</v>
      </c>
      <c r="F25" s="738" t="s">
        <v>253</v>
      </c>
      <c r="G25" s="739"/>
      <c r="H25" s="725" t="s">
        <v>261</v>
      </c>
      <c r="I25" s="725"/>
      <c r="J25" s="725"/>
      <c r="K25" s="725"/>
    </row>
    <row r="26" spans="1:11" ht="18.75" customHeight="1" x14ac:dyDescent="0.15">
      <c r="A26" s="753"/>
      <c r="B26" s="730"/>
      <c r="C26" s="183"/>
      <c r="D26" s="181"/>
      <c r="E26" s="184"/>
      <c r="F26" s="762"/>
      <c r="G26" s="762"/>
      <c r="H26" s="256" t="s">
        <v>262</v>
      </c>
      <c r="I26" s="533" t="s">
        <v>687</v>
      </c>
      <c r="J26" s="256" t="s">
        <v>263</v>
      </c>
      <c r="K26" s="588"/>
    </row>
    <row r="27" spans="1:11" ht="18.75" customHeight="1" x14ac:dyDescent="0.15">
      <c r="A27" s="753"/>
      <c r="B27" s="730"/>
      <c r="C27" s="183"/>
      <c r="D27" s="181"/>
      <c r="E27" s="184"/>
      <c r="F27" s="762"/>
      <c r="G27" s="762"/>
      <c r="H27" s="256" t="s">
        <v>262</v>
      </c>
      <c r="I27" s="533" t="s">
        <v>687</v>
      </c>
      <c r="J27" s="256" t="s">
        <v>263</v>
      </c>
      <c r="K27" s="588"/>
    </row>
    <row r="30" spans="1:11" x14ac:dyDescent="0.15">
      <c r="A30" s="170" t="s">
        <v>278</v>
      </c>
    </row>
    <row r="31" spans="1:11" ht="3.75" customHeight="1" x14ac:dyDescent="0.15"/>
    <row r="32" spans="1:11" x14ac:dyDescent="0.15">
      <c r="A32" s="733" t="s">
        <v>62</v>
      </c>
      <c r="B32" s="932" t="s">
        <v>461</v>
      </c>
      <c r="C32" s="933"/>
      <c r="D32" s="765"/>
      <c r="E32" s="734" t="s">
        <v>462</v>
      </c>
      <c r="F32" s="735"/>
      <c r="G32" s="736"/>
      <c r="H32" s="733" t="s">
        <v>244</v>
      </c>
      <c r="I32" s="853" t="s">
        <v>359</v>
      </c>
      <c r="J32" s="853"/>
      <c r="K32" s="853"/>
    </row>
    <row r="33" spans="1:11" ht="18.75" customHeight="1" x14ac:dyDescent="0.15">
      <c r="A33" s="914"/>
      <c r="B33" s="909" t="s">
        <v>752</v>
      </c>
      <c r="C33" s="266"/>
      <c r="D33" s="266"/>
      <c r="E33" s="731" t="s">
        <v>457</v>
      </c>
      <c r="F33" s="733" t="s">
        <v>535</v>
      </c>
      <c r="G33" s="796" t="s">
        <v>241</v>
      </c>
      <c r="H33" s="914"/>
      <c r="I33" s="853"/>
      <c r="J33" s="853"/>
      <c r="K33" s="853"/>
    </row>
    <row r="34" spans="1:11" ht="18.75" customHeight="1" x14ac:dyDescent="0.15">
      <c r="A34" s="732"/>
      <c r="B34" s="910"/>
      <c r="C34" s="225" t="s">
        <v>456</v>
      </c>
      <c r="D34" s="225" t="s">
        <v>564</v>
      </c>
      <c r="E34" s="911"/>
      <c r="F34" s="732"/>
      <c r="G34" s="798"/>
      <c r="H34" s="732"/>
      <c r="I34" s="853"/>
      <c r="J34" s="853"/>
      <c r="K34" s="853"/>
    </row>
    <row r="35" spans="1:11" ht="30" customHeight="1" x14ac:dyDescent="0.15">
      <c r="A35" s="369" t="s">
        <v>788</v>
      </c>
      <c r="B35" s="348"/>
      <c r="C35" s="348"/>
      <c r="D35" s="348"/>
      <c r="E35" s="348"/>
      <c r="F35" s="348"/>
      <c r="G35" s="348"/>
      <c r="H35" s="181" t="str">
        <f>IF(SUM(B35+E35+F35+G35)=0,"",SUM(B35+E35+F35+G35))</f>
        <v/>
      </c>
      <c r="I35" s="857"/>
      <c r="J35" s="858"/>
      <c r="K35" s="859"/>
    </row>
    <row r="36" spans="1:11" ht="15" customHeight="1" x14ac:dyDescent="0.15">
      <c r="A36" s="912" t="s">
        <v>753</v>
      </c>
      <c r="B36" s="534">
        <v>120</v>
      </c>
      <c r="C36" s="534">
        <v>30</v>
      </c>
      <c r="D36" s="534">
        <v>12</v>
      </c>
      <c r="E36" s="508"/>
      <c r="F36" s="508"/>
      <c r="G36" s="508"/>
      <c r="H36" s="570">
        <f t="shared" ref="H36:H37" si="0">IF(SUM(B36+E36+F36+G36)=0,"",SUM(B36+E36+F36+G36))</f>
        <v>120</v>
      </c>
      <c r="I36" s="860"/>
      <c r="J36" s="861"/>
      <c r="K36" s="862"/>
    </row>
    <row r="37" spans="1:11" ht="15" customHeight="1" x14ac:dyDescent="0.15">
      <c r="A37" s="913"/>
      <c r="B37" s="535">
        <v>120</v>
      </c>
      <c r="C37" s="535">
        <v>30</v>
      </c>
      <c r="D37" s="535">
        <v>12</v>
      </c>
      <c r="E37" s="352"/>
      <c r="F37" s="352"/>
      <c r="G37" s="352"/>
      <c r="H37" s="571">
        <f t="shared" si="0"/>
        <v>120</v>
      </c>
      <c r="I37" s="863"/>
      <c r="J37" s="864"/>
      <c r="K37" s="865"/>
    </row>
    <row r="38" spans="1:11" ht="12" customHeight="1" x14ac:dyDescent="0.15">
      <c r="A38" s="223"/>
      <c r="B38" s="238"/>
      <c r="C38" s="238"/>
      <c r="D38" s="238"/>
      <c r="E38" s="238"/>
      <c r="F38" s="238"/>
      <c r="G38" s="238"/>
      <c r="H38" s="238"/>
      <c r="I38" s="238"/>
      <c r="J38" s="238"/>
      <c r="K38" s="238"/>
    </row>
    <row r="40" spans="1:11" x14ac:dyDescent="0.15">
      <c r="A40" s="170" t="s">
        <v>279</v>
      </c>
    </row>
    <row r="41" spans="1:11" ht="3.75" customHeight="1" x14ac:dyDescent="0.15"/>
    <row r="42" spans="1:11" ht="18.75" customHeight="1" x14ac:dyDescent="0.15">
      <c r="A42" s="801" t="s">
        <v>789</v>
      </c>
      <c r="B42" s="802"/>
      <c r="C42" s="802"/>
      <c r="D42" s="802"/>
      <c r="E42" s="802"/>
      <c r="F42" s="802"/>
      <c r="G42" s="802"/>
      <c r="H42" s="802"/>
      <c r="I42" s="802"/>
      <c r="J42" s="802"/>
      <c r="K42" s="803"/>
    </row>
    <row r="43" spans="1:11" ht="18.75" customHeight="1" x14ac:dyDescent="0.15">
      <c r="A43" s="804"/>
      <c r="B43" s="805"/>
      <c r="C43" s="805"/>
      <c r="D43" s="805"/>
      <c r="E43" s="805"/>
      <c r="F43" s="805"/>
      <c r="G43" s="805"/>
      <c r="H43" s="805"/>
      <c r="I43" s="805"/>
      <c r="J43" s="805"/>
      <c r="K43" s="806"/>
    </row>
    <row r="44" spans="1:11" ht="18.75" customHeight="1" x14ac:dyDescent="0.15">
      <c r="A44" s="804"/>
      <c r="B44" s="805"/>
      <c r="C44" s="805"/>
      <c r="D44" s="805"/>
      <c r="E44" s="805"/>
      <c r="F44" s="805"/>
      <c r="G44" s="805"/>
      <c r="H44" s="805"/>
      <c r="I44" s="805"/>
      <c r="J44" s="805"/>
      <c r="K44" s="806"/>
    </row>
    <row r="45" spans="1:11" ht="18.75" customHeight="1" x14ac:dyDescent="0.15">
      <c r="A45" s="807"/>
      <c r="B45" s="808"/>
      <c r="C45" s="808"/>
      <c r="D45" s="808"/>
      <c r="E45" s="808"/>
      <c r="F45" s="808"/>
      <c r="G45" s="808"/>
      <c r="H45" s="808"/>
      <c r="I45" s="808"/>
      <c r="J45" s="808"/>
      <c r="K45" s="809"/>
    </row>
    <row r="48" spans="1:11" x14ac:dyDescent="0.15">
      <c r="A48" s="170" t="s">
        <v>405</v>
      </c>
    </row>
    <row r="49" spans="1:11" ht="3.75" customHeight="1" x14ac:dyDescent="0.15"/>
    <row r="50" spans="1:11" ht="18.75" customHeight="1" x14ac:dyDescent="0.15">
      <c r="A50" s="795" t="s">
        <v>455</v>
      </c>
      <c r="B50" s="796"/>
      <c r="C50" s="940">
        <v>500</v>
      </c>
      <c r="D50" s="941"/>
      <c r="E50" s="942"/>
    </row>
    <row r="51" spans="1:11" ht="18.75" customHeight="1" x14ac:dyDescent="0.15">
      <c r="A51" s="221" t="s">
        <v>458</v>
      </c>
      <c r="B51" s="267"/>
      <c r="C51" s="267"/>
      <c r="D51" s="267"/>
      <c r="E51" s="267"/>
      <c r="F51" s="267"/>
      <c r="G51" s="267"/>
      <c r="H51" s="267"/>
      <c r="I51" s="267"/>
      <c r="J51" s="267"/>
      <c r="K51" s="222"/>
    </row>
    <row r="52" spans="1:11" ht="18.75" customHeight="1" x14ac:dyDescent="0.15">
      <c r="A52" s="946" t="s">
        <v>453</v>
      </c>
      <c r="B52" s="947"/>
      <c r="C52" s="947"/>
      <c r="D52" s="947"/>
      <c r="E52" s="947"/>
      <c r="F52" s="947"/>
      <c r="G52" s="947"/>
      <c r="H52" s="947"/>
      <c r="I52" s="947"/>
      <c r="J52" s="947"/>
      <c r="K52" s="948"/>
    </row>
    <row r="53" spans="1:11" ht="18.75" customHeight="1" x14ac:dyDescent="0.15">
      <c r="A53" s="230"/>
      <c r="B53" s="801" t="s">
        <v>754</v>
      </c>
      <c r="C53" s="802"/>
      <c r="D53" s="802"/>
      <c r="E53" s="802"/>
      <c r="F53" s="802"/>
      <c r="G53" s="802"/>
      <c r="H53" s="802"/>
      <c r="I53" s="802"/>
      <c r="J53" s="802"/>
      <c r="K53" s="803"/>
    </row>
    <row r="54" spans="1:11" ht="18.75" customHeight="1" x14ac:dyDescent="0.15">
      <c r="A54" s="230"/>
      <c r="B54" s="804"/>
      <c r="C54" s="805"/>
      <c r="D54" s="805"/>
      <c r="E54" s="805"/>
      <c r="F54" s="805"/>
      <c r="G54" s="805"/>
      <c r="H54" s="805"/>
      <c r="I54" s="805"/>
      <c r="J54" s="805"/>
      <c r="K54" s="806"/>
    </row>
    <row r="55" spans="1:11" ht="18.75" customHeight="1" x14ac:dyDescent="0.15">
      <c r="A55" s="230"/>
      <c r="B55" s="807"/>
      <c r="C55" s="808"/>
      <c r="D55" s="808"/>
      <c r="E55" s="808"/>
      <c r="F55" s="808"/>
      <c r="G55" s="808"/>
      <c r="H55" s="808"/>
      <c r="I55" s="808"/>
      <c r="J55" s="808"/>
      <c r="K55" s="809"/>
    </row>
    <row r="56" spans="1:11" ht="8.25" customHeight="1" x14ac:dyDescent="0.15">
      <c r="A56" s="197"/>
      <c r="B56" s="198"/>
      <c r="C56" s="198"/>
      <c r="D56" s="198"/>
      <c r="E56" s="198"/>
      <c r="F56" s="198"/>
      <c r="G56" s="198"/>
      <c r="H56" s="198"/>
      <c r="I56" s="198"/>
      <c r="J56" s="198"/>
      <c r="K56" s="268"/>
    </row>
    <row r="57" spans="1:11" ht="30" customHeight="1" x14ac:dyDescent="0.15">
      <c r="A57" s="943" t="s">
        <v>454</v>
      </c>
      <c r="B57" s="944"/>
      <c r="C57" s="944"/>
      <c r="D57" s="944"/>
      <c r="E57" s="944"/>
      <c r="F57" s="944"/>
      <c r="G57" s="944"/>
      <c r="H57" s="944"/>
      <c r="I57" s="944"/>
      <c r="J57" s="944"/>
      <c r="K57" s="945"/>
    </row>
    <row r="58" spans="1:11" ht="18.75" customHeight="1" x14ac:dyDescent="0.15">
      <c r="A58" s="230"/>
      <c r="B58" s="939"/>
      <c r="C58" s="872"/>
      <c r="D58" s="872"/>
      <c r="E58" s="872"/>
      <c r="F58" s="872"/>
      <c r="G58" s="872"/>
      <c r="H58" s="872"/>
      <c r="I58" s="872"/>
      <c r="J58" s="872"/>
      <c r="K58" s="873"/>
    </row>
    <row r="59" spans="1:11" ht="18.75" customHeight="1" x14ac:dyDescent="0.15">
      <c r="A59" s="230"/>
      <c r="B59" s="874"/>
      <c r="C59" s="875"/>
      <c r="D59" s="875"/>
      <c r="E59" s="875"/>
      <c r="F59" s="875"/>
      <c r="G59" s="875"/>
      <c r="H59" s="875"/>
      <c r="I59" s="875"/>
      <c r="J59" s="875"/>
      <c r="K59" s="876"/>
    </row>
    <row r="60" spans="1:11" ht="18.75" customHeight="1" x14ac:dyDescent="0.15">
      <c r="A60" s="231"/>
      <c r="B60" s="877"/>
      <c r="C60" s="878"/>
      <c r="D60" s="878"/>
      <c r="E60" s="878"/>
      <c r="F60" s="878"/>
      <c r="G60" s="878"/>
      <c r="H60" s="878"/>
      <c r="I60" s="878"/>
      <c r="J60" s="878"/>
      <c r="K60" s="879"/>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459</v>
      </c>
    </row>
    <row r="2" spans="1:11" ht="18" customHeight="1" x14ac:dyDescent="0.15">
      <c r="A2" s="724" t="s">
        <v>247</v>
      </c>
      <c r="B2" s="724"/>
      <c r="C2" s="724"/>
      <c r="D2" s="724"/>
      <c r="E2" s="724"/>
      <c r="F2" s="724"/>
      <c r="G2" s="724"/>
      <c r="H2" s="724"/>
      <c r="I2" s="724"/>
      <c r="J2" s="724"/>
      <c r="K2" s="724"/>
    </row>
    <row r="5" spans="1:11" ht="18.75" customHeight="1" x14ac:dyDescent="0.15">
      <c r="A5" s="224" t="s">
        <v>76</v>
      </c>
      <c r="B5" s="728" t="s">
        <v>460</v>
      </c>
      <c r="C5" s="728"/>
      <c r="D5" s="728"/>
      <c r="E5" s="728"/>
      <c r="F5" s="728"/>
    </row>
    <row r="6" spans="1:11" ht="12" customHeight="1" x14ac:dyDescent="0.15">
      <c r="A6" s="223"/>
      <c r="B6" s="180"/>
      <c r="C6" s="180"/>
      <c r="D6" s="180"/>
      <c r="E6" s="180"/>
      <c r="F6" s="180"/>
    </row>
    <row r="8" spans="1:11" x14ac:dyDescent="0.15">
      <c r="A8" s="728" t="s">
        <v>233</v>
      </c>
      <c r="B8" s="728"/>
      <c r="C8" s="728"/>
      <c r="D8" s="728" t="s">
        <v>274</v>
      </c>
      <c r="E8" s="728"/>
      <c r="F8" s="728"/>
      <c r="G8" s="728" t="s">
        <v>234</v>
      </c>
      <c r="H8" s="728"/>
      <c r="I8" s="728"/>
      <c r="J8" s="728"/>
      <c r="K8" s="728"/>
    </row>
    <row r="9" spans="1:11" ht="18.75" customHeight="1" x14ac:dyDescent="0.15">
      <c r="A9" s="729" t="s">
        <v>755</v>
      </c>
      <c r="B9" s="729"/>
      <c r="C9" s="729"/>
      <c r="D9" s="729" t="s">
        <v>756</v>
      </c>
      <c r="E9" s="729"/>
      <c r="F9" s="729"/>
      <c r="G9" s="729" t="s">
        <v>784</v>
      </c>
      <c r="H9" s="729"/>
      <c r="I9" s="729"/>
      <c r="J9" s="729"/>
      <c r="K9" s="729"/>
    </row>
    <row r="10" spans="1:11" ht="12" customHeight="1" x14ac:dyDescent="0.15">
      <c r="A10" s="178"/>
      <c r="B10" s="178"/>
      <c r="C10" s="178"/>
      <c r="D10" s="178"/>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43374</v>
      </c>
      <c r="D15" s="345" t="s">
        <v>567</v>
      </c>
      <c r="E15" s="345" t="s">
        <v>568</v>
      </c>
      <c r="F15" s="532">
        <v>43524</v>
      </c>
      <c r="G15" s="344" t="s">
        <v>566</v>
      </c>
      <c r="H15" s="531">
        <v>43374</v>
      </c>
      <c r="I15" s="345" t="s">
        <v>567</v>
      </c>
      <c r="J15" s="345" t="s">
        <v>568</v>
      </c>
      <c r="K15" s="532">
        <v>43524</v>
      </c>
    </row>
    <row r="16" spans="1:11" ht="18.75" customHeight="1" x14ac:dyDescent="0.15">
      <c r="A16" s="224" t="s">
        <v>264</v>
      </c>
      <c r="B16" s="776" t="s">
        <v>311</v>
      </c>
      <c r="C16" s="777"/>
      <c r="D16" s="777"/>
      <c r="E16" s="777"/>
      <c r="F16" s="778"/>
      <c r="G16" s="776" t="s">
        <v>311</v>
      </c>
      <c r="H16" s="777"/>
      <c r="I16" s="777"/>
      <c r="J16" s="777"/>
      <c r="K16" s="778"/>
    </row>
    <row r="17" spans="1:11" ht="18.75" customHeight="1" x14ac:dyDescent="0.15">
      <c r="A17" s="342" t="s">
        <v>345</v>
      </c>
      <c r="B17" s="336" t="s">
        <v>569</v>
      </c>
      <c r="C17" s="578">
        <v>3</v>
      </c>
      <c r="D17" s="337" t="s">
        <v>578</v>
      </c>
      <c r="E17" s="579">
        <v>0</v>
      </c>
      <c r="F17" s="339" t="s">
        <v>579</v>
      </c>
      <c r="G17" s="365">
        <f>C17+E17</f>
        <v>3</v>
      </c>
      <c r="H17" s="338"/>
      <c r="I17" s="366"/>
      <c r="J17" s="338"/>
      <c r="K17" s="367"/>
    </row>
    <row r="18" spans="1:11" x14ac:dyDescent="0.15">
      <c r="A18" s="754" t="s">
        <v>254</v>
      </c>
      <c r="B18" s="725" t="s">
        <v>252</v>
      </c>
      <c r="C18" s="725"/>
      <c r="D18" s="725"/>
      <c r="E18" s="725"/>
      <c r="F18" s="725"/>
      <c r="G18" s="725" t="s">
        <v>253</v>
      </c>
      <c r="H18" s="725"/>
      <c r="I18" s="725"/>
      <c r="J18" s="725"/>
      <c r="K18" s="725"/>
    </row>
    <row r="19" spans="1:11" ht="18.75" customHeight="1" x14ac:dyDescent="0.15">
      <c r="A19" s="727"/>
      <c r="B19" s="730" t="s">
        <v>88</v>
      </c>
      <c r="C19" s="730"/>
      <c r="D19" s="730"/>
      <c r="E19" s="730"/>
      <c r="F19" s="730"/>
      <c r="G19" s="730" t="s">
        <v>88</v>
      </c>
      <c r="H19" s="730"/>
      <c r="I19" s="730"/>
      <c r="J19" s="730"/>
      <c r="K19" s="730"/>
    </row>
    <row r="20" spans="1:11" ht="12" customHeight="1" x14ac:dyDescent="0.15">
      <c r="A20" s="753" t="s">
        <v>255</v>
      </c>
      <c r="B20" s="224" t="s">
        <v>256</v>
      </c>
      <c r="C20" s="728" t="s">
        <v>257</v>
      </c>
      <c r="D20" s="728"/>
      <c r="E20" s="728"/>
      <c r="F20" s="728"/>
      <c r="G20" s="728"/>
      <c r="H20" s="728"/>
      <c r="I20" s="728"/>
      <c r="J20" s="728"/>
      <c r="K20" s="728"/>
    </row>
    <row r="21" spans="1:11" x14ac:dyDescent="0.15">
      <c r="A21" s="753"/>
      <c r="B21" s="730" t="s">
        <v>687</v>
      </c>
      <c r="C21" s="224" t="s">
        <v>258</v>
      </c>
      <c r="D21" s="224" t="s">
        <v>259</v>
      </c>
      <c r="E21" s="224" t="s">
        <v>260</v>
      </c>
      <c r="F21" s="738" t="s">
        <v>253</v>
      </c>
      <c r="G21" s="739"/>
      <c r="H21" s="725" t="s">
        <v>261</v>
      </c>
      <c r="I21" s="725"/>
      <c r="J21" s="725"/>
      <c r="K21" s="725"/>
    </row>
    <row r="22" spans="1:11" ht="18.75" customHeight="1" x14ac:dyDescent="0.15">
      <c r="A22" s="753"/>
      <c r="B22" s="730"/>
      <c r="C22" s="347"/>
      <c r="D22" s="348"/>
      <c r="E22" s="349"/>
      <c r="F22" s="737"/>
      <c r="G22" s="737"/>
      <c r="H22" s="256" t="s">
        <v>262</v>
      </c>
      <c r="I22" s="533" t="s">
        <v>687</v>
      </c>
      <c r="J22" s="256" t="s">
        <v>263</v>
      </c>
      <c r="K22" s="350"/>
    </row>
    <row r="23" spans="1:11" ht="18.75" customHeight="1" x14ac:dyDescent="0.15">
      <c r="A23" s="753"/>
      <c r="B23" s="730"/>
      <c r="C23" s="347"/>
      <c r="D23" s="348"/>
      <c r="E23" s="349"/>
      <c r="F23" s="737"/>
      <c r="G23" s="737"/>
      <c r="H23" s="256" t="s">
        <v>262</v>
      </c>
      <c r="I23" s="533" t="s">
        <v>687</v>
      </c>
      <c r="J23" s="256" t="s">
        <v>263</v>
      </c>
      <c r="K23" s="350"/>
    </row>
    <row r="26" spans="1:11" x14ac:dyDescent="0.15">
      <c r="A26" s="170" t="s">
        <v>278</v>
      </c>
    </row>
    <row r="27" spans="1:11" ht="3.75" customHeight="1" x14ac:dyDescent="0.15"/>
    <row r="28" spans="1:11" x14ac:dyDescent="0.15">
      <c r="A28" s="733" t="s">
        <v>62</v>
      </c>
      <c r="B28" s="932" t="s">
        <v>324</v>
      </c>
      <c r="C28" s="933"/>
      <c r="D28" s="933"/>
      <c r="E28" s="765"/>
      <c r="F28" s="932" t="s">
        <v>470</v>
      </c>
      <c r="G28" s="933"/>
      <c r="H28" s="933"/>
      <c r="I28" s="933"/>
      <c r="J28" s="765"/>
      <c r="K28" s="733" t="s">
        <v>244</v>
      </c>
    </row>
    <row r="29" spans="1:11" ht="13.5" customHeight="1" x14ac:dyDescent="0.15">
      <c r="A29" s="914"/>
      <c r="B29" s="949" t="s">
        <v>387</v>
      </c>
      <c r="C29" s="949" t="s">
        <v>469</v>
      </c>
      <c r="D29" s="949" t="s">
        <v>402</v>
      </c>
      <c r="E29" s="949" t="s">
        <v>241</v>
      </c>
      <c r="F29" s="952" t="s">
        <v>471</v>
      </c>
      <c r="G29" s="271"/>
      <c r="H29" s="731" t="s">
        <v>457</v>
      </c>
      <c r="I29" s="731" t="s">
        <v>535</v>
      </c>
      <c r="J29" s="950" t="s">
        <v>241</v>
      </c>
      <c r="K29" s="914"/>
    </row>
    <row r="30" spans="1:11" ht="24" x14ac:dyDescent="0.15">
      <c r="A30" s="732"/>
      <c r="B30" s="949"/>
      <c r="C30" s="949"/>
      <c r="D30" s="949"/>
      <c r="E30" s="949"/>
      <c r="F30" s="953"/>
      <c r="G30" s="260" t="s">
        <v>527</v>
      </c>
      <c r="H30" s="911"/>
      <c r="I30" s="911"/>
      <c r="J30" s="951"/>
      <c r="K30" s="732"/>
    </row>
    <row r="31" spans="1:11" ht="18.75" customHeight="1" x14ac:dyDescent="0.15">
      <c r="A31" s="224" t="s">
        <v>580</v>
      </c>
      <c r="B31" s="348">
        <v>0</v>
      </c>
      <c r="C31" s="348">
        <v>0</v>
      </c>
      <c r="D31" s="348">
        <v>0</v>
      </c>
      <c r="E31" s="348">
        <v>0</v>
      </c>
      <c r="F31" s="354">
        <v>0</v>
      </c>
      <c r="G31" s="348">
        <v>0</v>
      </c>
      <c r="H31" s="348">
        <v>0</v>
      </c>
      <c r="I31" s="348">
        <v>0</v>
      </c>
      <c r="J31" s="348">
        <v>0</v>
      </c>
      <c r="K31" s="587">
        <v>0</v>
      </c>
    </row>
    <row r="32" spans="1:11" ht="15" customHeight="1" x14ac:dyDescent="0.15">
      <c r="A32" s="725" t="s">
        <v>581</v>
      </c>
      <c r="B32" s="534">
        <v>20</v>
      </c>
      <c r="C32" s="534">
        <v>40</v>
      </c>
      <c r="D32" s="534">
        <v>40</v>
      </c>
      <c r="E32" s="508">
        <v>0</v>
      </c>
      <c r="F32" s="509">
        <v>0</v>
      </c>
      <c r="G32" s="508">
        <v>0</v>
      </c>
      <c r="H32" s="508">
        <v>0</v>
      </c>
      <c r="I32" s="508">
        <v>0</v>
      </c>
      <c r="J32" s="508">
        <v>0</v>
      </c>
      <c r="K32" s="570">
        <f t="shared" ref="K32:K33" si="0">IF(SUM(B32+C32+D32+E32+F32+H32+I32+J32)=0,"",SUM(B32+C32+D32+E32+F32+H32+I32+J32))</f>
        <v>100</v>
      </c>
    </row>
    <row r="33" spans="1:11" ht="15" customHeight="1" x14ac:dyDescent="0.15">
      <c r="A33" s="725"/>
      <c r="B33" s="535">
        <v>20</v>
      </c>
      <c r="C33" s="535">
        <v>40</v>
      </c>
      <c r="D33" s="535">
        <v>40</v>
      </c>
      <c r="E33" s="352">
        <v>0</v>
      </c>
      <c r="F33" s="361">
        <v>0</v>
      </c>
      <c r="G33" s="352">
        <v>0</v>
      </c>
      <c r="H33" s="352">
        <v>0</v>
      </c>
      <c r="I33" s="352">
        <v>0</v>
      </c>
      <c r="J33" s="352">
        <v>0</v>
      </c>
      <c r="K33" s="571">
        <f t="shared" si="0"/>
        <v>100</v>
      </c>
    </row>
    <row r="34" spans="1:11" s="198" customFormat="1" ht="7.5" customHeight="1" x14ac:dyDescent="0.15">
      <c r="A34" s="223"/>
      <c r="B34" s="238"/>
      <c r="C34" s="238"/>
      <c r="D34" s="238"/>
      <c r="E34" s="238"/>
      <c r="F34" s="238"/>
      <c r="G34" s="238"/>
      <c r="H34" s="238"/>
      <c r="I34" s="238"/>
      <c r="J34" s="238"/>
      <c r="K34" s="238"/>
    </row>
    <row r="35" spans="1:11" ht="22.5" customHeight="1" x14ac:dyDescent="0.15">
      <c r="A35" s="224" t="s">
        <v>475</v>
      </c>
      <c r="B35" s="273" t="s">
        <v>472</v>
      </c>
      <c r="C35" s="600">
        <v>0</v>
      </c>
      <c r="D35" s="273" t="s">
        <v>473</v>
      </c>
      <c r="E35" s="600">
        <v>0</v>
      </c>
      <c r="F35" s="273" t="s">
        <v>474</v>
      </c>
      <c r="G35" s="600">
        <v>0</v>
      </c>
      <c r="H35" s="238"/>
      <c r="I35" s="238"/>
      <c r="J35" s="238"/>
      <c r="K35" s="238"/>
    </row>
    <row r="36" spans="1:11" x14ac:dyDescent="0.15">
      <c r="H36" s="607"/>
    </row>
    <row r="38" spans="1:11" x14ac:dyDescent="0.15">
      <c r="A38" s="170" t="s">
        <v>279</v>
      </c>
    </row>
    <row r="39" spans="1:11" ht="3.75" customHeight="1" x14ac:dyDescent="0.15"/>
    <row r="40" spans="1:11" ht="18.75" customHeight="1" x14ac:dyDescent="0.15">
      <c r="A40" s="801" t="s">
        <v>859</v>
      </c>
      <c r="B40" s="802"/>
      <c r="C40" s="802"/>
      <c r="D40" s="802"/>
      <c r="E40" s="802"/>
      <c r="F40" s="802"/>
      <c r="G40" s="802"/>
      <c r="H40" s="802"/>
      <c r="I40" s="802"/>
      <c r="J40" s="802"/>
      <c r="K40" s="803"/>
    </row>
    <row r="41" spans="1:11" ht="18.75" customHeight="1" x14ac:dyDescent="0.15">
      <c r="A41" s="804"/>
      <c r="B41" s="805"/>
      <c r="C41" s="805"/>
      <c r="D41" s="805"/>
      <c r="E41" s="805"/>
      <c r="F41" s="805"/>
      <c r="G41" s="805"/>
      <c r="H41" s="805"/>
      <c r="I41" s="805"/>
      <c r="J41" s="805"/>
      <c r="K41" s="806"/>
    </row>
    <row r="42" spans="1:11" ht="18.75" customHeight="1" x14ac:dyDescent="0.15">
      <c r="A42" s="807"/>
      <c r="B42" s="808"/>
      <c r="C42" s="808"/>
      <c r="D42" s="808"/>
      <c r="E42" s="808"/>
      <c r="F42" s="808"/>
      <c r="G42" s="808"/>
      <c r="H42" s="808"/>
      <c r="I42" s="808"/>
      <c r="J42" s="808"/>
      <c r="K42" s="809"/>
    </row>
    <row r="45" spans="1:11" x14ac:dyDescent="0.15">
      <c r="A45" s="170" t="s">
        <v>405</v>
      </c>
    </row>
    <row r="46" spans="1:11" ht="3.75" customHeight="1" x14ac:dyDescent="0.15"/>
    <row r="47" spans="1:11" ht="18.75" customHeight="1" x14ac:dyDescent="0.15">
      <c r="A47" s="742" t="s">
        <v>476</v>
      </c>
      <c r="B47" s="856"/>
      <c r="C47" s="594" t="s">
        <v>790</v>
      </c>
      <c r="D47" s="341" t="s">
        <v>757</v>
      </c>
      <c r="E47" s="591" t="s">
        <v>790</v>
      </c>
      <c r="F47" s="343"/>
      <c r="G47" s="853" t="s">
        <v>488</v>
      </c>
      <c r="H47" s="853"/>
      <c r="I47" s="963">
        <v>0</v>
      </c>
      <c r="J47" s="963"/>
      <c r="K47" s="963"/>
    </row>
    <row r="48" spans="1:11" ht="18.75" customHeight="1" x14ac:dyDescent="0.15">
      <c r="A48" s="742" t="s">
        <v>487</v>
      </c>
      <c r="B48" s="856"/>
      <c r="C48" s="590" t="s">
        <v>105</v>
      </c>
      <c r="D48" s="226" t="s">
        <v>498</v>
      </c>
      <c r="E48" s="889" t="s">
        <v>791</v>
      </c>
      <c r="F48" s="891"/>
      <c r="G48" s="853" t="s">
        <v>489</v>
      </c>
      <c r="H48" s="853"/>
      <c r="I48" s="964">
        <v>400000</v>
      </c>
      <c r="J48" s="964"/>
      <c r="K48" s="964"/>
    </row>
    <row r="49" spans="1:11" ht="18.75" customHeight="1" x14ac:dyDescent="0.15">
      <c r="A49" s="795" t="s">
        <v>490</v>
      </c>
      <c r="B49" s="856"/>
      <c r="C49" s="729" t="s">
        <v>497</v>
      </c>
      <c r="D49" s="729"/>
      <c r="E49" s="729"/>
      <c r="F49" s="729"/>
      <c r="G49" s="729"/>
      <c r="H49" s="729"/>
      <c r="I49" s="729"/>
      <c r="J49" s="729"/>
      <c r="K49" s="729"/>
    </row>
    <row r="50" spans="1:11" ht="18.75" customHeight="1" x14ac:dyDescent="0.15">
      <c r="A50" s="269"/>
      <c r="B50" s="221" t="s">
        <v>484</v>
      </c>
      <c r="C50" s="267"/>
      <c r="D50" s="267"/>
      <c r="E50" s="267"/>
      <c r="F50" s="267"/>
      <c r="G50" s="267"/>
      <c r="H50" s="267"/>
      <c r="I50" s="267"/>
      <c r="J50" s="267"/>
      <c r="K50" s="222"/>
    </row>
    <row r="51" spans="1:11" ht="18.75" customHeight="1" x14ac:dyDescent="0.15">
      <c r="A51" s="269"/>
      <c r="B51" s="199"/>
      <c r="C51" s="224" t="s">
        <v>491</v>
      </c>
      <c r="D51" s="835"/>
      <c r="E51" s="835"/>
      <c r="F51" s="835"/>
      <c r="G51" s="835"/>
      <c r="H51" s="835"/>
      <c r="I51" s="835"/>
      <c r="J51" s="835"/>
      <c r="K51" s="835"/>
    </row>
    <row r="52" spans="1:11" ht="18.75" customHeight="1" x14ac:dyDescent="0.15">
      <c r="A52" s="269"/>
      <c r="B52" s="200"/>
      <c r="C52" s="224" t="s">
        <v>416</v>
      </c>
      <c r="D52" s="835"/>
      <c r="E52" s="835"/>
      <c r="F52" s="835"/>
      <c r="G52" s="835"/>
      <c r="H52" s="835"/>
      <c r="I52" s="835"/>
      <c r="J52" s="835"/>
      <c r="K52" s="835"/>
    </row>
    <row r="53" spans="1:11" ht="18.75" customHeight="1" x14ac:dyDescent="0.15">
      <c r="A53" s="270"/>
      <c r="B53" s="213" t="s">
        <v>482</v>
      </c>
      <c r="C53" s="214"/>
      <c r="D53" s="228"/>
      <c r="E53" s="889" t="s">
        <v>478</v>
      </c>
      <c r="F53" s="890"/>
      <c r="G53" s="890"/>
      <c r="H53" s="890"/>
      <c r="I53" s="890"/>
      <c r="J53" s="890"/>
      <c r="K53" s="891"/>
    </row>
    <row r="54" spans="1:11" ht="18.75" customHeight="1" x14ac:dyDescent="0.15">
      <c r="A54" s="221" t="s">
        <v>483</v>
      </c>
      <c r="B54" s="267"/>
      <c r="C54" s="267"/>
      <c r="D54" s="240"/>
      <c r="E54" s="968"/>
      <c r="F54" s="968"/>
      <c r="G54" s="968"/>
      <c r="H54" s="968"/>
      <c r="I54" s="267"/>
      <c r="J54" s="267"/>
      <c r="K54" s="222"/>
    </row>
    <row r="55" spans="1:11" ht="18.75" customHeight="1" x14ac:dyDescent="0.15">
      <c r="A55" s="205"/>
      <c r="B55" s="224" t="s">
        <v>302</v>
      </c>
      <c r="C55" s="780" t="s">
        <v>792</v>
      </c>
      <c r="D55" s="781"/>
      <c r="E55" s="781"/>
      <c r="F55" s="959"/>
      <c r="G55" s="224" t="s">
        <v>234</v>
      </c>
      <c r="H55" s="780" t="s">
        <v>758</v>
      </c>
      <c r="I55" s="781"/>
      <c r="J55" s="781"/>
      <c r="K55" s="959"/>
    </row>
    <row r="56" spans="1:11" ht="18.75" customHeight="1" x14ac:dyDescent="0.15">
      <c r="A56" s="197"/>
      <c r="B56" s="227" t="s">
        <v>250</v>
      </c>
      <c r="C56" s="780">
        <v>6</v>
      </c>
      <c r="D56" s="959"/>
      <c r="E56" s="170" t="s">
        <v>305</v>
      </c>
      <c r="F56" s="224" t="s">
        <v>303</v>
      </c>
      <c r="G56" s="780">
        <v>5</v>
      </c>
      <c r="H56" s="781"/>
      <c r="I56" s="228" t="s">
        <v>304</v>
      </c>
      <c r="J56" s="198"/>
      <c r="K56" s="268"/>
    </row>
    <row r="57" spans="1:11" ht="18.75" customHeight="1" x14ac:dyDescent="0.15">
      <c r="A57" s="197"/>
      <c r="B57" s="762" t="s">
        <v>485</v>
      </c>
      <c r="C57" s="762"/>
      <c r="D57" s="762"/>
      <c r="E57" s="762"/>
      <c r="F57" s="960">
        <v>30</v>
      </c>
      <c r="G57" s="961"/>
      <c r="H57" s="961"/>
      <c r="I57" s="962"/>
      <c r="J57" s="198"/>
      <c r="K57" s="268"/>
    </row>
    <row r="58" spans="1:11" ht="18.75" customHeight="1" x14ac:dyDescent="0.15">
      <c r="A58" s="197"/>
      <c r="B58" s="957" t="s">
        <v>486</v>
      </c>
      <c r="C58" s="958"/>
      <c r="D58" s="958"/>
      <c r="E58" s="958"/>
      <c r="F58" s="763" t="s">
        <v>297</v>
      </c>
      <c r="G58" s="764"/>
      <c r="H58" s="965">
        <v>90</v>
      </c>
      <c r="I58" s="966"/>
      <c r="J58" s="967"/>
      <c r="K58" s="268"/>
    </row>
    <row r="59" spans="1:11" ht="18.75" customHeight="1" x14ac:dyDescent="0.15">
      <c r="A59" s="197"/>
      <c r="B59" s="217"/>
      <c r="C59" s="219"/>
      <c r="D59" s="219"/>
      <c r="E59" s="218"/>
      <c r="F59" s="208"/>
      <c r="G59" s="207" t="s">
        <v>298</v>
      </c>
      <c r="H59" s="595" t="s">
        <v>759</v>
      </c>
      <c r="I59" s="363"/>
      <c r="J59" s="353"/>
      <c r="K59" s="268"/>
    </row>
    <row r="60" spans="1:11" ht="18.75" customHeight="1" x14ac:dyDescent="0.15">
      <c r="A60" s="229"/>
      <c r="B60" s="200"/>
      <c r="C60" s="220"/>
      <c r="D60" s="766"/>
      <c r="E60" s="767"/>
      <c r="F60" s="954" t="s">
        <v>296</v>
      </c>
      <c r="G60" s="767"/>
      <c r="H60" s="955"/>
      <c r="I60" s="955"/>
      <c r="J60" s="956"/>
      <c r="K60" s="216"/>
    </row>
    <row r="61" spans="1:11" ht="6.75" customHeight="1" x14ac:dyDescent="0.15">
      <c r="A61" s="198"/>
      <c r="B61" s="178"/>
      <c r="C61" s="178"/>
      <c r="D61" s="178"/>
      <c r="E61" s="178"/>
      <c r="F61" s="178"/>
      <c r="G61" s="178"/>
      <c r="H61" s="278"/>
      <c r="I61" s="278"/>
      <c r="J61" s="278"/>
      <c r="K61" s="198"/>
    </row>
    <row r="62" spans="1:11" ht="12" customHeight="1" x14ac:dyDescent="0.15">
      <c r="A62" s="198" t="s">
        <v>493</v>
      </c>
      <c r="B62" s="178"/>
      <c r="C62" s="178"/>
      <c r="D62" s="178"/>
      <c r="E62" s="178"/>
      <c r="F62" s="178"/>
      <c r="G62" s="178"/>
      <c r="H62" s="278"/>
      <c r="I62" s="278"/>
      <c r="J62" s="278"/>
      <c r="K62" s="198"/>
    </row>
    <row r="63" spans="1:11" x14ac:dyDescent="0.15">
      <c r="A63" s="170" t="s">
        <v>492</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494</v>
      </c>
    </row>
    <row r="2" spans="1:11" ht="18" customHeight="1" x14ac:dyDescent="0.15">
      <c r="A2" s="724" t="s">
        <v>247</v>
      </c>
      <c r="B2" s="724"/>
      <c r="C2" s="724"/>
      <c r="D2" s="724"/>
      <c r="E2" s="724"/>
      <c r="F2" s="724"/>
      <c r="G2" s="724"/>
      <c r="H2" s="724"/>
      <c r="I2" s="724"/>
      <c r="J2" s="724"/>
      <c r="K2" s="724"/>
    </row>
    <row r="5" spans="1:11" ht="18.75" customHeight="1" x14ac:dyDescent="0.15">
      <c r="A5" s="224" t="s">
        <v>76</v>
      </c>
      <c r="B5" s="728" t="s">
        <v>495</v>
      </c>
      <c r="C5" s="728"/>
      <c r="D5" s="728"/>
      <c r="E5" s="728"/>
      <c r="F5" s="728"/>
    </row>
    <row r="6" spans="1:11" ht="12" customHeight="1" x14ac:dyDescent="0.15">
      <c r="A6" s="223"/>
      <c r="B6" s="180"/>
      <c r="C6" s="180"/>
      <c r="D6" s="180"/>
      <c r="E6" s="180"/>
      <c r="F6" s="180"/>
    </row>
    <row r="8" spans="1:11" x14ac:dyDescent="0.15">
      <c r="A8" s="728" t="s">
        <v>233</v>
      </c>
      <c r="B8" s="728"/>
      <c r="C8" s="728"/>
      <c r="D8" s="728" t="s">
        <v>274</v>
      </c>
      <c r="E8" s="728"/>
      <c r="F8" s="728"/>
      <c r="G8" s="728" t="s">
        <v>234</v>
      </c>
      <c r="H8" s="728"/>
      <c r="I8" s="728"/>
      <c r="J8" s="728"/>
      <c r="K8" s="728"/>
    </row>
    <row r="9" spans="1:11" ht="18.75" customHeight="1" x14ac:dyDescent="0.15">
      <c r="A9" s="729" t="s">
        <v>748</v>
      </c>
      <c r="B9" s="729"/>
      <c r="C9" s="729"/>
      <c r="D9" s="729" t="s">
        <v>760</v>
      </c>
      <c r="E9" s="729"/>
      <c r="F9" s="729"/>
      <c r="G9" s="729" t="s">
        <v>763</v>
      </c>
      <c r="H9" s="729"/>
      <c r="I9" s="729"/>
      <c r="J9" s="729"/>
      <c r="K9" s="729"/>
    </row>
    <row r="10" spans="1:11" ht="12" customHeight="1" x14ac:dyDescent="0.15">
      <c r="A10" s="178"/>
      <c r="B10" s="178"/>
      <c r="C10" s="178"/>
      <c r="D10" s="596"/>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43344</v>
      </c>
      <c r="D15" s="345" t="s">
        <v>567</v>
      </c>
      <c r="E15" s="345" t="s">
        <v>568</v>
      </c>
      <c r="F15" s="532">
        <v>43525</v>
      </c>
      <c r="G15" s="344" t="s">
        <v>566</v>
      </c>
      <c r="H15" s="531">
        <v>43344</v>
      </c>
      <c r="I15" s="345" t="s">
        <v>567</v>
      </c>
      <c r="J15" s="345" t="s">
        <v>568</v>
      </c>
      <c r="K15" s="532">
        <v>43160</v>
      </c>
    </row>
    <row r="16" spans="1:11" ht="18.75" customHeight="1" x14ac:dyDescent="0.15">
      <c r="A16" s="224" t="s">
        <v>264</v>
      </c>
      <c r="B16" s="730" t="s">
        <v>311</v>
      </c>
      <c r="C16" s="730"/>
      <c r="D16" s="730"/>
      <c r="E16" s="730"/>
      <c r="F16" s="730"/>
      <c r="G16" s="776" t="s">
        <v>311</v>
      </c>
      <c r="H16" s="777"/>
      <c r="I16" s="777"/>
      <c r="J16" s="777"/>
      <c r="K16" s="778"/>
    </row>
    <row r="17" spans="1:11" ht="18.75" customHeight="1" x14ac:dyDescent="0.15">
      <c r="A17" s="342" t="s">
        <v>345</v>
      </c>
      <c r="B17" s="336" t="s">
        <v>569</v>
      </c>
      <c r="C17" s="578">
        <v>3</v>
      </c>
      <c r="D17" s="337" t="s">
        <v>578</v>
      </c>
      <c r="E17" s="579">
        <v>0</v>
      </c>
      <c r="F17" s="339" t="s">
        <v>579</v>
      </c>
      <c r="G17" s="597">
        <f>C17+E17</f>
        <v>3</v>
      </c>
      <c r="H17" s="338"/>
      <c r="I17" s="366"/>
      <c r="J17" s="338"/>
      <c r="K17" s="367"/>
    </row>
    <row r="18" spans="1:11" x14ac:dyDescent="0.15">
      <c r="A18" s="754" t="s">
        <v>254</v>
      </c>
      <c r="B18" s="725" t="s">
        <v>252</v>
      </c>
      <c r="C18" s="725"/>
      <c r="D18" s="725"/>
      <c r="E18" s="725"/>
      <c r="F18" s="725"/>
      <c r="G18" s="725" t="s">
        <v>253</v>
      </c>
      <c r="H18" s="725"/>
      <c r="I18" s="725"/>
      <c r="J18" s="725"/>
      <c r="K18" s="725"/>
    </row>
    <row r="19" spans="1:11" ht="18.75" customHeight="1" x14ac:dyDescent="0.15">
      <c r="A19" s="727"/>
      <c r="B19" s="730" t="s">
        <v>86</v>
      </c>
      <c r="C19" s="730"/>
      <c r="D19" s="730"/>
      <c r="E19" s="730"/>
      <c r="F19" s="730"/>
      <c r="G19" s="730" t="s">
        <v>86</v>
      </c>
      <c r="H19" s="730"/>
      <c r="I19" s="730"/>
      <c r="J19" s="730"/>
      <c r="K19" s="730"/>
    </row>
    <row r="20" spans="1:11" ht="12" customHeight="1" x14ac:dyDescent="0.15">
      <c r="A20" s="753" t="s">
        <v>255</v>
      </c>
      <c r="B20" s="224" t="s">
        <v>256</v>
      </c>
      <c r="C20" s="728" t="s">
        <v>257</v>
      </c>
      <c r="D20" s="728"/>
      <c r="E20" s="728"/>
      <c r="F20" s="728"/>
      <c r="G20" s="728"/>
      <c r="H20" s="728"/>
      <c r="I20" s="728"/>
      <c r="J20" s="728"/>
      <c r="K20" s="728"/>
    </row>
    <row r="21" spans="1:11" x14ac:dyDescent="0.15">
      <c r="A21" s="753"/>
      <c r="B21" s="730" t="s">
        <v>687</v>
      </c>
      <c r="C21" s="224" t="s">
        <v>258</v>
      </c>
      <c r="D21" s="224" t="s">
        <v>259</v>
      </c>
      <c r="E21" s="224" t="s">
        <v>260</v>
      </c>
      <c r="F21" s="738" t="s">
        <v>253</v>
      </c>
      <c r="G21" s="739"/>
      <c r="H21" s="725" t="s">
        <v>261</v>
      </c>
      <c r="I21" s="725"/>
      <c r="J21" s="725"/>
      <c r="K21" s="725"/>
    </row>
    <row r="22" spans="1:11" ht="18.75" customHeight="1" x14ac:dyDescent="0.15">
      <c r="A22" s="753"/>
      <c r="B22" s="730"/>
      <c r="C22" s="347"/>
      <c r="D22" s="348"/>
      <c r="E22" s="349"/>
      <c r="F22" s="737"/>
      <c r="G22" s="737"/>
      <c r="H22" s="256" t="s">
        <v>262</v>
      </c>
      <c r="I22" s="533" t="s">
        <v>687</v>
      </c>
      <c r="J22" s="256" t="s">
        <v>263</v>
      </c>
      <c r="K22" s="350"/>
    </row>
    <row r="23" spans="1:11" ht="18.75" customHeight="1" x14ac:dyDescent="0.15">
      <c r="A23" s="753"/>
      <c r="B23" s="730"/>
      <c r="C23" s="347"/>
      <c r="D23" s="348"/>
      <c r="E23" s="349"/>
      <c r="F23" s="737"/>
      <c r="G23" s="737"/>
      <c r="H23" s="256" t="s">
        <v>262</v>
      </c>
      <c r="I23" s="533" t="s">
        <v>687</v>
      </c>
      <c r="J23" s="256" t="s">
        <v>263</v>
      </c>
      <c r="K23" s="350"/>
    </row>
    <row r="26" spans="1:11" x14ac:dyDescent="0.15">
      <c r="A26" s="170" t="s">
        <v>278</v>
      </c>
    </row>
    <row r="27" spans="1:11" ht="3.75" customHeight="1" x14ac:dyDescent="0.15"/>
    <row r="28" spans="1:11" x14ac:dyDescent="0.15">
      <c r="A28" s="733" t="s">
        <v>62</v>
      </c>
      <c r="B28" s="932" t="s">
        <v>324</v>
      </c>
      <c r="C28" s="933"/>
      <c r="D28" s="933"/>
      <c r="E28" s="765"/>
      <c r="F28" s="932" t="s">
        <v>470</v>
      </c>
      <c r="G28" s="933"/>
      <c r="H28" s="933"/>
      <c r="I28" s="933"/>
      <c r="J28" s="765"/>
      <c r="K28" s="733" t="s">
        <v>244</v>
      </c>
    </row>
    <row r="29" spans="1:11" ht="13.5" customHeight="1" x14ac:dyDescent="0.15">
      <c r="A29" s="914"/>
      <c r="B29" s="949" t="s">
        <v>387</v>
      </c>
      <c r="C29" s="949" t="s">
        <v>469</v>
      </c>
      <c r="D29" s="949" t="s">
        <v>402</v>
      </c>
      <c r="E29" s="949" t="s">
        <v>241</v>
      </c>
      <c r="F29" s="952" t="s">
        <v>471</v>
      </c>
      <c r="G29" s="271"/>
      <c r="H29" s="731" t="s">
        <v>457</v>
      </c>
      <c r="I29" s="731" t="s">
        <v>535</v>
      </c>
      <c r="J29" s="950" t="s">
        <v>241</v>
      </c>
      <c r="K29" s="914"/>
    </row>
    <row r="30" spans="1:11" ht="24" x14ac:dyDescent="0.15">
      <c r="A30" s="732"/>
      <c r="B30" s="949"/>
      <c r="C30" s="949"/>
      <c r="D30" s="949"/>
      <c r="E30" s="949"/>
      <c r="F30" s="953"/>
      <c r="G30" s="260" t="s">
        <v>527</v>
      </c>
      <c r="H30" s="911"/>
      <c r="I30" s="911"/>
      <c r="J30" s="951"/>
      <c r="K30" s="732"/>
    </row>
    <row r="31" spans="1:11" ht="18.75" customHeight="1" x14ac:dyDescent="0.15">
      <c r="A31" s="224" t="s">
        <v>580</v>
      </c>
      <c r="B31" s="348">
        <v>0</v>
      </c>
      <c r="C31" s="348">
        <v>0</v>
      </c>
      <c r="D31" s="348">
        <v>0</v>
      </c>
      <c r="E31" s="348">
        <v>0</v>
      </c>
      <c r="F31" s="354">
        <v>0</v>
      </c>
      <c r="G31" s="348">
        <v>0</v>
      </c>
      <c r="H31" s="348">
        <v>0</v>
      </c>
      <c r="I31" s="348">
        <v>0</v>
      </c>
      <c r="J31" s="348">
        <v>0</v>
      </c>
      <c r="K31" s="571">
        <v>0</v>
      </c>
    </row>
    <row r="32" spans="1:11" ht="15" customHeight="1" x14ac:dyDescent="0.15">
      <c r="A32" s="725" t="s">
        <v>581</v>
      </c>
      <c r="B32" s="534">
        <v>20</v>
      </c>
      <c r="C32" s="534">
        <v>20</v>
      </c>
      <c r="D32" s="534">
        <v>60</v>
      </c>
      <c r="E32" s="508">
        <v>0</v>
      </c>
      <c r="F32" s="598">
        <v>0</v>
      </c>
      <c r="G32" s="534">
        <v>0</v>
      </c>
      <c r="H32" s="508">
        <v>0</v>
      </c>
      <c r="I32" s="508">
        <v>0</v>
      </c>
      <c r="J32" s="508">
        <v>0</v>
      </c>
      <c r="K32" s="570">
        <f t="shared" ref="K32:K33" si="0">IF(SUM(B32+C32+D32+E32+F32+H32+I32+J32)=0,"",SUM(B32+C32+D32+E32+F32+H32+I32+J32))</f>
        <v>100</v>
      </c>
    </row>
    <row r="33" spans="1:11" ht="15" customHeight="1" x14ac:dyDescent="0.15">
      <c r="A33" s="725"/>
      <c r="B33" s="535">
        <v>20</v>
      </c>
      <c r="C33" s="535">
        <v>20</v>
      </c>
      <c r="D33" s="535">
        <v>60</v>
      </c>
      <c r="E33" s="352">
        <v>0</v>
      </c>
      <c r="F33" s="599">
        <v>0</v>
      </c>
      <c r="G33" s="535">
        <v>0</v>
      </c>
      <c r="H33" s="352">
        <v>0</v>
      </c>
      <c r="I33" s="352">
        <v>0</v>
      </c>
      <c r="J33" s="352">
        <v>0</v>
      </c>
      <c r="K33" s="571">
        <f t="shared" si="0"/>
        <v>100</v>
      </c>
    </row>
    <row r="34" spans="1:11" s="198" customFormat="1" ht="7.5" customHeight="1" x14ac:dyDescent="0.15">
      <c r="A34" s="223"/>
      <c r="B34" s="238"/>
      <c r="C34" s="238"/>
      <c r="D34" s="238"/>
      <c r="E34" s="238"/>
      <c r="F34" s="238"/>
      <c r="G34" s="238"/>
      <c r="H34" s="238"/>
      <c r="I34" s="238"/>
      <c r="J34" s="238"/>
      <c r="K34" s="238"/>
    </row>
    <row r="35" spans="1:11" ht="22.5" customHeight="1" x14ac:dyDescent="0.15">
      <c r="A35" s="224" t="s">
        <v>475</v>
      </c>
      <c r="B35" s="273" t="s">
        <v>472</v>
      </c>
      <c r="C35" s="600">
        <v>0</v>
      </c>
      <c r="D35" s="273" t="s">
        <v>473</v>
      </c>
      <c r="E35" s="600">
        <v>0</v>
      </c>
      <c r="F35" s="273" t="s">
        <v>474</v>
      </c>
      <c r="G35" s="600">
        <v>0</v>
      </c>
      <c r="H35" s="238"/>
      <c r="I35" s="238"/>
      <c r="J35" s="238"/>
      <c r="K35" s="238"/>
    </row>
    <row r="38" spans="1:11" x14ac:dyDescent="0.15">
      <c r="A38" s="170" t="s">
        <v>279</v>
      </c>
    </row>
    <row r="39" spans="1:11" ht="3.75" customHeight="1" x14ac:dyDescent="0.15"/>
    <row r="40" spans="1:11" ht="18.75" customHeight="1" x14ac:dyDescent="0.15">
      <c r="A40" s="801" t="s">
        <v>856</v>
      </c>
      <c r="B40" s="802"/>
      <c r="C40" s="802"/>
      <c r="D40" s="802"/>
      <c r="E40" s="802"/>
      <c r="F40" s="802"/>
      <c r="G40" s="802"/>
      <c r="H40" s="802"/>
      <c r="I40" s="802"/>
      <c r="J40" s="802"/>
      <c r="K40" s="803"/>
    </row>
    <row r="41" spans="1:11" ht="18.75" customHeight="1" x14ac:dyDescent="0.15">
      <c r="A41" s="804"/>
      <c r="B41" s="805"/>
      <c r="C41" s="805"/>
      <c r="D41" s="805"/>
      <c r="E41" s="805"/>
      <c r="F41" s="805"/>
      <c r="G41" s="805"/>
      <c r="H41" s="805"/>
      <c r="I41" s="805"/>
      <c r="J41" s="805"/>
      <c r="K41" s="806"/>
    </row>
    <row r="42" spans="1:11" ht="18.75" customHeight="1" x14ac:dyDescent="0.15">
      <c r="A42" s="807"/>
      <c r="B42" s="808"/>
      <c r="C42" s="808"/>
      <c r="D42" s="808"/>
      <c r="E42" s="808"/>
      <c r="F42" s="808"/>
      <c r="G42" s="808"/>
      <c r="H42" s="808"/>
      <c r="I42" s="808"/>
      <c r="J42" s="808"/>
      <c r="K42" s="809"/>
    </row>
    <row r="45" spans="1:11" x14ac:dyDescent="0.15">
      <c r="A45" s="170" t="s">
        <v>405</v>
      </c>
    </row>
    <row r="46" spans="1:11" ht="3.75" customHeight="1" x14ac:dyDescent="0.15"/>
    <row r="47" spans="1:11" ht="18.75" customHeight="1" x14ac:dyDescent="0.15">
      <c r="A47" s="742" t="s">
        <v>476</v>
      </c>
      <c r="B47" s="856"/>
      <c r="C47" s="601" t="s">
        <v>793</v>
      </c>
      <c r="D47" s="341" t="s">
        <v>577</v>
      </c>
      <c r="E47" s="591" t="s">
        <v>794</v>
      </c>
      <c r="F47" s="343"/>
      <c r="G47" s="853" t="s">
        <v>488</v>
      </c>
      <c r="H47" s="853"/>
      <c r="I47" s="963">
        <v>0</v>
      </c>
      <c r="J47" s="963"/>
      <c r="K47" s="963"/>
    </row>
    <row r="48" spans="1:11" ht="18.75" customHeight="1" x14ac:dyDescent="0.15">
      <c r="A48" s="742" t="s">
        <v>487</v>
      </c>
      <c r="B48" s="856"/>
      <c r="C48" s="590" t="s">
        <v>105</v>
      </c>
      <c r="D48" s="226" t="s">
        <v>498</v>
      </c>
      <c r="E48" s="889" t="s">
        <v>795</v>
      </c>
      <c r="F48" s="891"/>
      <c r="G48" s="853" t="s">
        <v>489</v>
      </c>
      <c r="H48" s="853"/>
      <c r="I48" s="964">
        <v>400000</v>
      </c>
      <c r="J48" s="964"/>
      <c r="K48" s="964"/>
    </row>
    <row r="49" spans="1:11" ht="18.75" customHeight="1" x14ac:dyDescent="0.15">
      <c r="A49" s="763" t="s">
        <v>504</v>
      </c>
      <c r="B49" s="969"/>
      <c r="C49" s="969"/>
      <c r="D49" s="969"/>
      <c r="E49" s="969"/>
      <c r="F49" s="969"/>
      <c r="G49" s="969"/>
      <c r="H49" s="969"/>
      <c r="I49" s="969"/>
      <c r="J49" s="969"/>
      <c r="K49" s="764"/>
    </row>
    <row r="50" spans="1:11" ht="18.75" customHeight="1" x14ac:dyDescent="0.15">
      <c r="A50" s="197"/>
      <c r="B50" s="725" t="s">
        <v>499</v>
      </c>
      <c r="C50" s="725"/>
      <c r="D50" s="279" t="s">
        <v>501</v>
      </c>
      <c r="E50" s="602">
        <v>2</v>
      </c>
      <c r="F50" s="279" t="s">
        <v>502</v>
      </c>
      <c r="G50" s="602">
        <v>4</v>
      </c>
      <c r="H50" s="279" t="s">
        <v>503</v>
      </c>
      <c r="I50" s="604">
        <v>0</v>
      </c>
      <c r="J50" s="267"/>
      <c r="K50" s="222"/>
    </row>
    <row r="51" spans="1:11" ht="18.75" customHeight="1" x14ac:dyDescent="0.15">
      <c r="A51" s="197"/>
      <c r="B51" s="725" t="s">
        <v>500</v>
      </c>
      <c r="C51" s="725"/>
      <c r="D51" s="279" t="s">
        <v>501</v>
      </c>
      <c r="E51" s="602">
        <v>2</v>
      </c>
      <c r="F51" s="279" t="s">
        <v>502</v>
      </c>
      <c r="G51" s="602">
        <v>4</v>
      </c>
      <c r="H51" s="279" t="s">
        <v>503</v>
      </c>
      <c r="I51" s="604">
        <v>0</v>
      </c>
      <c r="J51" s="267"/>
      <c r="K51" s="222"/>
    </row>
    <row r="52" spans="1:11" ht="18.75" customHeight="1" x14ac:dyDescent="0.15">
      <c r="A52" s="221" t="s">
        <v>483</v>
      </c>
      <c r="B52" s="267"/>
      <c r="C52" s="267"/>
      <c r="D52" s="240"/>
      <c r="E52" s="267"/>
      <c r="F52" s="267"/>
      <c r="G52" s="267"/>
      <c r="H52" s="267"/>
      <c r="I52" s="603"/>
      <c r="J52" s="267"/>
      <c r="K52" s="222"/>
    </row>
    <row r="53" spans="1:11" ht="18.75" customHeight="1" x14ac:dyDescent="0.15">
      <c r="A53" s="205"/>
      <c r="B53" s="224" t="s">
        <v>302</v>
      </c>
      <c r="C53" s="780" t="s">
        <v>761</v>
      </c>
      <c r="D53" s="781"/>
      <c r="E53" s="781"/>
      <c r="F53" s="959"/>
      <c r="G53" s="224" t="s">
        <v>234</v>
      </c>
      <c r="H53" s="780" t="s">
        <v>762</v>
      </c>
      <c r="I53" s="781"/>
      <c r="J53" s="781"/>
      <c r="K53" s="959"/>
    </row>
    <row r="54" spans="1:11" ht="18.75" customHeight="1" x14ac:dyDescent="0.15">
      <c r="A54" s="197"/>
      <c r="B54" s="227" t="s">
        <v>250</v>
      </c>
      <c r="C54" s="780">
        <v>3</v>
      </c>
      <c r="D54" s="959"/>
      <c r="E54" s="198" t="s">
        <v>305</v>
      </c>
      <c r="F54" s="224" t="s">
        <v>303</v>
      </c>
      <c r="G54" s="780">
        <v>5</v>
      </c>
      <c r="H54" s="781"/>
      <c r="I54" s="228" t="s">
        <v>304</v>
      </c>
      <c r="J54" s="198"/>
      <c r="K54" s="268"/>
    </row>
    <row r="55" spans="1:11" ht="18.75" customHeight="1" x14ac:dyDescent="0.15">
      <c r="A55" s="229"/>
      <c r="B55" s="762" t="s">
        <v>485</v>
      </c>
      <c r="C55" s="762"/>
      <c r="D55" s="762"/>
      <c r="E55" s="762"/>
      <c r="F55" s="960">
        <v>20</v>
      </c>
      <c r="G55" s="961"/>
      <c r="H55" s="961"/>
      <c r="I55" s="962"/>
      <c r="J55" s="215"/>
      <c r="K55" s="216"/>
    </row>
    <row r="56" spans="1:11" ht="6.75" customHeight="1" x14ac:dyDescent="0.15">
      <c r="A56" s="198"/>
      <c r="B56" s="178"/>
      <c r="C56" s="178"/>
      <c r="D56" s="178"/>
      <c r="E56" s="178"/>
      <c r="F56" s="178"/>
      <c r="G56" s="178"/>
      <c r="H56" s="278"/>
      <c r="I56" s="278"/>
      <c r="J56" s="278"/>
      <c r="K56" s="198"/>
    </row>
    <row r="57" spans="1:11" ht="12" customHeight="1" x14ac:dyDescent="0.15">
      <c r="A57" s="198" t="s">
        <v>505</v>
      </c>
      <c r="B57" s="178"/>
      <c r="C57" s="178"/>
      <c r="D57" s="178"/>
      <c r="E57" s="178"/>
      <c r="F57" s="178"/>
      <c r="G57" s="178"/>
      <c r="H57" s="278"/>
      <c r="I57" s="278"/>
      <c r="J57" s="278"/>
      <c r="K57" s="198"/>
    </row>
    <row r="58" spans="1:11" ht="12" customHeight="1" x14ac:dyDescent="0.15">
      <c r="A58" s="198" t="s">
        <v>493</v>
      </c>
      <c r="B58" s="178"/>
      <c r="C58" s="178"/>
      <c r="D58" s="178"/>
      <c r="E58" s="178"/>
      <c r="F58" s="178"/>
      <c r="G58" s="178"/>
      <c r="H58" s="278"/>
      <c r="I58" s="278"/>
      <c r="J58" s="278"/>
      <c r="K58" s="198"/>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90" zoomScaleNormal="100" zoomScaleSheetLayoutView="90" workbookViewId="0">
      <selection activeCell="I31" sqref="I31:K33"/>
    </sheetView>
  </sheetViews>
  <sheetFormatPr defaultColWidth="9" defaultRowHeight="12" x14ac:dyDescent="0.15"/>
  <cols>
    <col min="1" max="1" width="11.25" style="170" customWidth="1"/>
    <col min="2" max="18" width="10" style="170" customWidth="1"/>
    <col min="19" max="16384" width="9" style="170"/>
  </cols>
  <sheetData>
    <row r="1" spans="1:11" x14ac:dyDescent="0.15">
      <c r="A1" s="170" t="s">
        <v>506</v>
      </c>
    </row>
    <row r="2" spans="1:11" ht="18" customHeight="1" x14ac:dyDescent="0.15">
      <c r="A2" s="724" t="s">
        <v>247</v>
      </c>
      <c r="B2" s="724"/>
      <c r="C2" s="724"/>
      <c r="D2" s="724"/>
      <c r="E2" s="724"/>
      <c r="F2" s="724"/>
      <c r="G2" s="724"/>
      <c r="H2" s="724"/>
      <c r="I2" s="724"/>
      <c r="J2" s="724"/>
      <c r="K2" s="724"/>
    </row>
    <row r="5" spans="1:11" ht="18.75" customHeight="1" x14ac:dyDescent="0.15">
      <c r="A5" s="224" t="s">
        <v>76</v>
      </c>
      <c r="B5" s="728" t="s">
        <v>507</v>
      </c>
      <c r="C5" s="728"/>
      <c r="D5" s="728"/>
      <c r="E5" s="728"/>
      <c r="F5" s="728"/>
    </row>
    <row r="6" spans="1:11" ht="12" customHeight="1" x14ac:dyDescent="0.15">
      <c r="A6" s="223"/>
      <c r="B6" s="180"/>
      <c r="C6" s="180"/>
      <c r="D6" s="180"/>
      <c r="E6" s="180"/>
      <c r="F6" s="180"/>
    </row>
    <row r="8" spans="1:11" x14ac:dyDescent="0.15">
      <c r="A8" s="728" t="s">
        <v>302</v>
      </c>
      <c r="B8" s="728"/>
      <c r="C8" s="728"/>
      <c r="D8" s="728" t="s">
        <v>426</v>
      </c>
      <c r="E8" s="728"/>
      <c r="F8" s="728"/>
      <c r="G8" s="728" t="s">
        <v>234</v>
      </c>
      <c r="H8" s="728"/>
      <c r="I8" s="728"/>
      <c r="J8" s="728"/>
      <c r="K8" s="728"/>
    </row>
    <row r="9" spans="1:11" ht="18.75" customHeight="1" x14ac:dyDescent="0.15">
      <c r="A9" s="729" t="s">
        <v>765</v>
      </c>
      <c r="B9" s="729"/>
      <c r="C9" s="729"/>
      <c r="D9" s="729" t="s">
        <v>764</v>
      </c>
      <c r="E9" s="729"/>
      <c r="F9" s="729"/>
      <c r="G9" s="729" t="s">
        <v>766</v>
      </c>
      <c r="H9" s="729"/>
      <c r="I9" s="729"/>
      <c r="J9" s="729"/>
      <c r="K9" s="729"/>
    </row>
    <row r="10" spans="1:11" ht="12" customHeight="1" x14ac:dyDescent="0.15">
      <c r="A10" s="178"/>
      <c r="B10" s="178"/>
      <c r="C10" s="178"/>
      <c r="D10" s="178"/>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43313</v>
      </c>
      <c r="D15" s="345" t="s">
        <v>567</v>
      </c>
      <c r="E15" s="345" t="s">
        <v>568</v>
      </c>
      <c r="F15" s="532">
        <v>43525</v>
      </c>
      <c r="G15" s="344" t="s">
        <v>566</v>
      </c>
      <c r="H15" s="531">
        <v>43313</v>
      </c>
      <c r="I15" s="345" t="s">
        <v>567</v>
      </c>
      <c r="J15" s="345" t="s">
        <v>568</v>
      </c>
      <c r="K15" s="532">
        <v>43525</v>
      </c>
    </row>
    <row r="16" spans="1:11" ht="18.75" customHeight="1" x14ac:dyDescent="0.15">
      <c r="A16" s="224" t="s">
        <v>264</v>
      </c>
      <c r="B16" s="730" t="s">
        <v>315</v>
      </c>
      <c r="C16" s="730"/>
      <c r="D16" s="730"/>
      <c r="E16" s="730"/>
      <c r="F16" s="730"/>
      <c r="G16" s="776" t="s">
        <v>315</v>
      </c>
      <c r="H16" s="777"/>
      <c r="I16" s="777"/>
      <c r="J16" s="777"/>
      <c r="K16" s="778"/>
    </row>
    <row r="17" spans="1:11" ht="18.75" customHeight="1" x14ac:dyDescent="0.15">
      <c r="A17" s="606" t="s">
        <v>508</v>
      </c>
      <c r="B17" s="730" t="s">
        <v>796</v>
      </c>
      <c r="C17" s="730"/>
      <c r="D17" s="730"/>
      <c r="E17" s="730"/>
      <c r="F17" s="730"/>
      <c r="G17" s="776" t="s">
        <v>855</v>
      </c>
      <c r="H17" s="777"/>
      <c r="I17" s="777"/>
      <c r="J17" s="777"/>
      <c r="K17" s="778"/>
    </row>
    <row r="18" spans="1:11" ht="12" customHeight="1" x14ac:dyDescent="0.15">
      <c r="A18" s="725" t="s">
        <v>509</v>
      </c>
      <c r="B18" s="921" t="s">
        <v>739</v>
      </c>
      <c r="C18" s="922"/>
      <c r="D18" s="922"/>
      <c r="E18" s="922"/>
      <c r="F18" s="923"/>
      <c r="G18" s="813" t="s">
        <v>450</v>
      </c>
      <c r="H18" s="814"/>
      <c r="I18" s="814"/>
      <c r="J18" s="814"/>
      <c r="K18" s="881"/>
    </row>
    <row r="19" spans="1:11" ht="19.5" customHeight="1" x14ac:dyDescent="0.15">
      <c r="A19" s="725"/>
      <c r="B19" s="792"/>
      <c r="C19" s="793"/>
      <c r="D19" s="793"/>
      <c r="E19" s="793"/>
      <c r="F19" s="794"/>
      <c r="G19" s="740" t="s">
        <v>510</v>
      </c>
      <c r="H19" s="868"/>
      <c r="I19" s="927"/>
      <c r="J19" s="928"/>
      <c r="K19" s="929"/>
    </row>
    <row r="20" spans="1:11" x14ac:dyDescent="0.15">
      <c r="A20" s="754" t="s">
        <v>254</v>
      </c>
      <c r="B20" s="725" t="s">
        <v>252</v>
      </c>
      <c r="C20" s="725"/>
      <c r="D20" s="725"/>
      <c r="E20" s="725"/>
      <c r="F20" s="725"/>
      <c r="G20" s="725" t="s">
        <v>253</v>
      </c>
      <c r="H20" s="725"/>
      <c r="I20" s="725"/>
      <c r="J20" s="725"/>
      <c r="K20" s="725"/>
    </row>
    <row r="21" spans="1:11" ht="18.75" customHeight="1" x14ac:dyDescent="0.15">
      <c r="A21" s="727"/>
      <c r="B21" s="730" t="s">
        <v>82</v>
      </c>
      <c r="C21" s="730"/>
      <c r="D21" s="730"/>
      <c r="E21" s="730"/>
      <c r="F21" s="730"/>
      <c r="G21" s="730" t="s">
        <v>82</v>
      </c>
      <c r="H21" s="730"/>
      <c r="I21" s="730"/>
      <c r="J21" s="730"/>
      <c r="K21" s="730"/>
    </row>
    <row r="22" spans="1:11" ht="12" customHeight="1" x14ac:dyDescent="0.15">
      <c r="A22" s="753" t="s">
        <v>255</v>
      </c>
      <c r="B22" s="224" t="s">
        <v>256</v>
      </c>
      <c r="C22" s="728" t="s">
        <v>257</v>
      </c>
      <c r="D22" s="728"/>
      <c r="E22" s="728"/>
      <c r="F22" s="728"/>
      <c r="G22" s="728"/>
      <c r="H22" s="728"/>
      <c r="I22" s="728"/>
      <c r="J22" s="728"/>
      <c r="K22" s="728"/>
    </row>
    <row r="23" spans="1:11" x14ac:dyDescent="0.15">
      <c r="A23" s="753"/>
      <c r="B23" s="730" t="s">
        <v>687</v>
      </c>
      <c r="C23" s="224" t="s">
        <v>258</v>
      </c>
      <c r="D23" s="224" t="s">
        <v>259</v>
      </c>
      <c r="E23" s="224" t="s">
        <v>260</v>
      </c>
      <c r="F23" s="738" t="s">
        <v>253</v>
      </c>
      <c r="G23" s="739"/>
      <c r="H23" s="725" t="s">
        <v>261</v>
      </c>
      <c r="I23" s="725"/>
      <c r="J23" s="725"/>
      <c r="K23" s="725"/>
    </row>
    <row r="24" spans="1:11" ht="18.75" customHeight="1" x14ac:dyDescent="0.15">
      <c r="A24" s="753"/>
      <c r="B24" s="730"/>
      <c r="C24" s="347"/>
      <c r="D24" s="348"/>
      <c r="E24" s="349"/>
      <c r="F24" s="737"/>
      <c r="G24" s="737"/>
      <c r="H24" s="256" t="s">
        <v>262</v>
      </c>
      <c r="I24" s="533" t="s">
        <v>687</v>
      </c>
      <c r="J24" s="256" t="s">
        <v>263</v>
      </c>
      <c r="K24" s="350"/>
    </row>
    <row r="25" spans="1:11" ht="18.75" customHeight="1" x14ac:dyDescent="0.15">
      <c r="A25" s="753"/>
      <c r="B25" s="730"/>
      <c r="C25" s="347"/>
      <c r="D25" s="348"/>
      <c r="E25" s="349"/>
      <c r="F25" s="737"/>
      <c r="G25" s="737"/>
      <c r="H25" s="256" t="s">
        <v>262</v>
      </c>
      <c r="I25" s="533" t="s">
        <v>687</v>
      </c>
      <c r="J25" s="256" t="s">
        <v>263</v>
      </c>
      <c r="K25" s="350"/>
    </row>
    <row r="28" spans="1:11" x14ac:dyDescent="0.15">
      <c r="A28" s="170" t="s">
        <v>278</v>
      </c>
    </row>
    <row r="29" spans="1:11" ht="3.75" customHeight="1" x14ac:dyDescent="0.15"/>
    <row r="30" spans="1:11" ht="18.75" customHeight="1" x14ac:dyDescent="0.15">
      <c r="A30" s="262" t="s">
        <v>62</v>
      </c>
      <c r="B30" s="263" t="s">
        <v>511</v>
      </c>
      <c r="C30" s="262" t="s">
        <v>512</v>
      </c>
      <c r="D30" s="262" t="s">
        <v>513</v>
      </c>
      <c r="E30" s="272" t="s">
        <v>514</v>
      </c>
      <c r="F30" s="262" t="s">
        <v>515</v>
      </c>
      <c r="G30" s="235"/>
      <c r="H30" s="235"/>
      <c r="I30" s="970"/>
      <c r="J30" s="970"/>
      <c r="K30" s="970"/>
    </row>
    <row r="31" spans="1:11" ht="19.5" customHeight="1" x14ac:dyDescent="0.15">
      <c r="A31" s="264" t="s">
        <v>580</v>
      </c>
      <c r="B31" s="568">
        <v>30</v>
      </c>
      <c r="C31" s="348"/>
      <c r="D31" s="568">
        <v>40</v>
      </c>
      <c r="E31" s="348"/>
      <c r="F31" s="587">
        <v>40</v>
      </c>
      <c r="G31" s="265"/>
      <c r="H31" s="265"/>
      <c r="I31" s="971"/>
      <c r="J31" s="971"/>
      <c r="K31" s="971"/>
    </row>
    <row r="32" spans="1:11" ht="15" customHeight="1" x14ac:dyDescent="0.15">
      <c r="A32" s="753" t="s">
        <v>581</v>
      </c>
      <c r="B32" s="534">
        <v>35</v>
      </c>
      <c r="C32" s="508"/>
      <c r="D32" s="534">
        <v>45</v>
      </c>
      <c r="E32" s="508"/>
      <c r="F32" s="570">
        <f t="shared" ref="F32:F33" si="0">IF(SUM(B32:E32)=0,"",SUM(B32:E32))</f>
        <v>80</v>
      </c>
      <c r="G32" s="291"/>
      <c r="H32" s="291"/>
      <c r="I32" s="971"/>
      <c r="J32" s="971"/>
      <c r="K32" s="971"/>
    </row>
    <row r="33" spans="1:11" ht="15" customHeight="1" x14ac:dyDescent="0.15">
      <c r="A33" s="725"/>
      <c r="B33" s="535">
        <v>60</v>
      </c>
      <c r="C33" s="352"/>
      <c r="D33" s="535">
        <v>85</v>
      </c>
      <c r="E33" s="352"/>
      <c r="F33" s="571">
        <f t="shared" si="0"/>
        <v>145</v>
      </c>
      <c r="G33" s="265"/>
      <c r="H33" s="265"/>
      <c r="I33" s="971"/>
      <c r="J33" s="971"/>
      <c r="K33" s="971"/>
    </row>
    <row r="34" spans="1:11" ht="12" customHeight="1" x14ac:dyDescent="0.15">
      <c r="A34" s="223"/>
      <c r="B34" s="238"/>
      <c r="C34" s="238"/>
      <c r="D34" s="238"/>
      <c r="E34" s="238"/>
      <c r="F34" s="238"/>
      <c r="G34" s="238"/>
      <c r="H34" s="238"/>
      <c r="I34" s="238"/>
      <c r="J34" s="238"/>
      <c r="K34" s="238"/>
    </row>
    <row r="36" spans="1:11" x14ac:dyDescent="0.15">
      <c r="A36" s="170" t="s">
        <v>279</v>
      </c>
    </row>
    <row r="37" spans="1:11" ht="3.75" customHeight="1" x14ac:dyDescent="0.15"/>
    <row r="38" spans="1:11" ht="18.75" customHeight="1" x14ac:dyDescent="0.15">
      <c r="A38" s="801" t="s">
        <v>845</v>
      </c>
      <c r="B38" s="802"/>
      <c r="C38" s="802"/>
      <c r="D38" s="802"/>
      <c r="E38" s="802"/>
      <c r="F38" s="802"/>
      <c r="G38" s="802"/>
      <c r="H38" s="802"/>
      <c r="I38" s="802"/>
      <c r="J38" s="802"/>
      <c r="K38" s="803"/>
    </row>
    <row r="39" spans="1:11" ht="18.75" customHeight="1" x14ac:dyDescent="0.15">
      <c r="A39" s="804"/>
      <c r="B39" s="805"/>
      <c r="C39" s="805"/>
      <c r="D39" s="805"/>
      <c r="E39" s="805"/>
      <c r="F39" s="805"/>
      <c r="G39" s="805"/>
      <c r="H39" s="805"/>
      <c r="I39" s="805"/>
      <c r="J39" s="805"/>
      <c r="K39" s="806"/>
    </row>
    <row r="40" spans="1:11" ht="18.75" customHeight="1" x14ac:dyDescent="0.15">
      <c r="A40" s="804"/>
      <c r="B40" s="805"/>
      <c r="C40" s="805"/>
      <c r="D40" s="805"/>
      <c r="E40" s="805"/>
      <c r="F40" s="805"/>
      <c r="G40" s="805"/>
      <c r="H40" s="805"/>
      <c r="I40" s="805"/>
      <c r="J40" s="805"/>
      <c r="K40" s="806"/>
    </row>
    <row r="41" spans="1:11" ht="18.75" customHeight="1" x14ac:dyDescent="0.15">
      <c r="A41" s="807"/>
      <c r="B41" s="808"/>
      <c r="C41" s="808"/>
      <c r="D41" s="808"/>
      <c r="E41" s="808"/>
      <c r="F41" s="808"/>
      <c r="G41" s="808"/>
      <c r="H41" s="808"/>
      <c r="I41" s="808"/>
      <c r="J41" s="808"/>
      <c r="K41" s="809"/>
    </row>
    <row r="44" spans="1:11" x14ac:dyDescent="0.15">
      <c r="A44" s="170" t="s">
        <v>519</v>
      </c>
    </row>
    <row r="45" spans="1:11" ht="3.75" customHeight="1" x14ac:dyDescent="0.15"/>
    <row r="46" spans="1:11" ht="18.75" customHeight="1" x14ac:dyDescent="0.15">
      <c r="A46" s="734" t="s">
        <v>516</v>
      </c>
      <c r="B46" s="735"/>
      <c r="C46" s="735"/>
      <c r="D46" s="735"/>
      <c r="E46" s="735"/>
      <c r="F46" s="735"/>
      <c r="G46" s="735"/>
      <c r="H46" s="735"/>
      <c r="I46" s="735"/>
      <c r="J46" s="735"/>
      <c r="K46" s="589" t="s">
        <v>733</v>
      </c>
    </row>
    <row r="47" spans="1:11" ht="19.5" customHeight="1" x14ac:dyDescent="0.15">
      <c r="A47" s="734" t="s">
        <v>517</v>
      </c>
      <c r="B47" s="735"/>
      <c r="C47" s="735"/>
      <c r="D47" s="735"/>
      <c r="E47" s="735"/>
      <c r="F47" s="735"/>
      <c r="G47" s="735"/>
      <c r="H47" s="735"/>
      <c r="I47" s="735"/>
      <c r="J47" s="735"/>
      <c r="K47" s="589" t="s">
        <v>733</v>
      </c>
    </row>
    <row r="48" spans="1:11" ht="19.5" customHeight="1" x14ac:dyDescent="0.15">
      <c r="A48" s="734" t="s">
        <v>518</v>
      </c>
      <c r="B48" s="735"/>
      <c r="C48" s="735"/>
      <c r="D48" s="735"/>
      <c r="E48" s="735"/>
      <c r="F48" s="735"/>
      <c r="G48" s="735"/>
      <c r="H48" s="735"/>
      <c r="I48" s="735"/>
      <c r="J48" s="735"/>
      <c r="K48" s="589" t="s">
        <v>733</v>
      </c>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93" customWidth="1"/>
    <col min="2" max="3" width="3.625" style="93" customWidth="1"/>
    <col min="4" max="6" width="20.625" style="93" customWidth="1"/>
    <col min="7" max="7" width="10.625" style="93" customWidth="1"/>
    <col min="8" max="8" width="7.625" style="137" customWidth="1"/>
    <col min="9" max="9" width="12" style="137" customWidth="1"/>
    <col min="10" max="10" width="16.375" style="137" customWidth="1"/>
    <col min="11" max="11" width="21.5" style="137" customWidth="1"/>
    <col min="12" max="16" width="10.625" style="93" customWidth="1"/>
    <col min="17" max="17" width="10.625" style="137" customWidth="1"/>
    <col min="18" max="22" width="10.625" style="93" customWidth="1"/>
    <col min="23" max="35" width="11.375" style="93" customWidth="1"/>
    <col min="36" max="64" width="10.625" style="93" customWidth="1"/>
    <col min="65" max="175" width="3.625" style="93" customWidth="1"/>
    <col min="176" max="16384" width="1.125" style="93"/>
  </cols>
  <sheetData>
    <row r="1" spans="1:35" ht="26.25" customHeight="1" x14ac:dyDescent="0.15">
      <c r="A1" s="974" t="s">
        <v>112</v>
      </c>
      <c r="B1" s="974"/>
      <c r="C1" s="974"/>
      <c r="D1" s="974"/>
      <c r="E1" s="974"/>
      <c r="F1" s="974"/>
      <c r="G1" s="974"/>
      <c r="H1" s="974"/>
      <c r="I1" s="974"/>
      <c r="J1" s="974"/>
      <c r="K1" s="95"/>
      <c r="L1" s="95"/>
      <c r="M1" s="96"/>
      <c r="N1" s="96"/>
      <c r="O1" s="96"/>
      <c r="P1" s="96"/>
      <c r="Q1" s="97"/>
      <c r="R1" s="98"/>
      <c r="S1" s="975" t="s">
        <v>113</v>
      </c>
      <c r="T1" s="975"/>
      <c r="U1" s="975"/>
      <c r="V1" s="975"/>
      <c r="W1" s="975"/>
      <c r="X1" s="975"/>
      <c r="Y1" s="975"/>
      <c r="Z1" s="975"/>
      <c r="AA1" s="975"/>
      <c r="AB1" s="975"/>
      <c r="AC1" s="975"/>
      <c r="AD1" s="975"/>
      <c r="AE1" s="975"/>
      <c r="AF1" s="975"/>
      <c r="AG1" s="975"/>
      <c r="AH1" s="975"/>
      <c r="AI1" s="975"/>
    </row>
    <row r="2" spans="1:35" ht="40.5" customHeight="1" thickBot="1" x14ac:dyDescent="0.35">
      <c r="B2" s="976" t="s">
        <v>114</v>
      </c>
      <c r="C2" s="976"/>
      <c r="D2" s="976"/>
      <c r="E2" s="976"/>
      <c r="F2" s="976"/>
      <c r="G2" s="976"/>
      <c r="H2" s="976"/>
      <c r="I2" s="976"/>
      <c r="J2" s="976"/>
      <c r="K2" s="976"/>
      <c r="L2" s="976"/>
      <c r="M2" s="976"/>
      <c r="N2" s="976"/>
      <c r="O2" s="976"/>
      <c r="P2" s="976"/>
      <c r="Q2" s="976"/>
      <c r="R2" s="976"/>
      <c r="S2" s="975"/>
      <c r="T2" s="975"/>
      <c r="U2" s="975"/>
      <c r="V2" s="975"/>
      <c r="W2" s="975"/>
      <c r="X2" s="975"/>
      <c r="Y2" s="975"/>
      <c r="Z2" s="975"/>
      <c r="AA2" s="975"/>
      <c r="AB2" s="975"/>
      <c r="AC2" s="975"/>
      <c r="AD2" s="975"/>
      <c r="AE2" s="975"/>
      <c r="AF2" s="975"/>
      <c r="AG2" s="975"/>
      <c r="AH2" s="975"/>
      <c r="AI2" s="975"/>
    </row>
    <row r="3" spans="1:35" ht="20.100000000000001" customHeight="1" x14ac:dyDescent="0.15">
      <c r="B3" s="977" t="s">
        <v>115</v>
      </c>
      <c r="C3" s="979" t="s">
        <v>116</v>
      </c>
      <c r="D3" s="979" t="s">
        <v>117</v>
      </c>
      <c r="E3" s="979" t="s">
        <v>118</v>
      </c>
      <c r="F3" s="981" t="s">
        <v>119</v>
      </c>
      <c r="G3" s="979" t="s">
        <v>120</v>
      </c>
      <c r="H3" s="979" t="s">
        <v>121</v>
      </c>
      <c r="I3" s="979" t="s">
        <v>122</v>
      </c>
      <c r="J3" s="979" t="s">
        <v>123</v>
      </c>
      <c r="K3" s="979" t="s">
        <v>124</v>
      </c>
      <c r="L3" s="99" t="s">
        <v>1</v>
      </c>
      <c r="M3" s="99" t="s">
        <v>2</v>
      </c>
      <c r="N3" s="99" t="s">
        <v>3</v>
      </c>
      <c r="O3" s="100" t="s">
        <v>4</v>
      </c>
      <c r="P3" s="101"/>
      <c r="Q3" s="102"/>
      <c r="R3" s="103" t="s">
        <v>5</v>
      </c>
      <c r="S3" s="99" t="s">
        <v>6</v>
      </c>
      <c r="T3" s="99" t="s">
        <v>7</v>
      </c>
      <c r="U3" s="99" t="s">
        <v>8</v>
      </c>
      <c r="V3" s="104" t="s">
        <v>9</v>
      </c>
      <c r="W3" s="984" t="s">
        <v>125</v>
      </c>
      <c r="X3" s="984" t="s">
        <v>126</v>
      </c>
      <c r="Y3" s="972" t="s">
        <v>127</v>
      </c>
      <c r="Z3" s="979" t="s">
        <v>128</v>
      </c>
      <c r="AA3" s="979" t="s">
        <v>129</v>
      </c>
      <c r="AB3" s="972" t="s">
        <v>130</v>
      </c>
      <c r="AC3" s="972" t="s">
        <v>131</v>
      </c>
      <c r="AD3" s="972" t="s">
        <v>132</v>
      </c>
      <c r="AE3" s="972" t="s">
        <v>133</v>
      </c>
      <c r="AF3" s="972" t="s">
        <v>134</v>
      </c>
      <c r="AG3" s="972" t="s">
        <v>135</v>
      </c>
      <c r="AH3" s="972" t="s">
        <v>136</v>
      </c>
      <c r="AI3" s="986" t="s">
        <v>137</v>
      </c>
    </row>
    <row r="4" spans="1:35" ht="64.5" customHeight="1" x14ac:dyDescent="0.15">
      <c r="B4" s="978"/>
      <c r="C4" s="980"/>
      <c r="D4" s="980"/>
      <c r="E4" s="980"/>
      <c r="F4" s="982"/>
      <c r="G4" s="980"/>
      <c r="H4" s="980"/>
      <c r="I4" s="980"/>
      <c r="J4" s="980"/>
      <c r="K4" s="980"/>
      <c r="L4" s="105" t="s">
        <v>19</v>
      </c>
      <c r="M4" s="106" t="s">
        <v>20</v>
      </c>
      <c r="N4" s="105" t="s">
        <v>21</v>
      </c>
      <c r="O4" s="988" t="s">
        <v>138</v>
      </c>
      <c r="P4" s="990" t="s">
        <v>23</v>
      </c>
      <c r="Q4" s="991"/>
      <c r="R4" s="992"/>
      <c r="S4" s="993" t="s">
        <v>42</v>
      </c>
      <c r="T4" s="995" t="s">
        <v>24</v>
      </c>
      <c r="U4" s="997" t="s">
        <v>139</v>
      </c>
      <c r="V4" s="999" t="s">
        <v>140</v>
      </c>
      <c r="W4" s="985"/>
      <c r="X4" s="985"/>
      <c r="Y4" s="973"/>
      <c r="Z4" s="980"/>
      <c r="AA4" s="980"/>
      <c r="AB4" s="973"/>
      <c r="AC4" s="973"/>
      <c r="AD4" s="973"/>
      <c r="AE4" s="973"/>
      <c r="AF4" s="973"/>
      <c r="AG4" s="973"/>
      <c r="AH4" s="973"/>
      <c r="AI4" s="987"/>
    </row>
    <row r="5" spans="1:35" ht="39" customHeight="1" x14ac:dyDescent="0.15">
      <c r="B5" s="978"/>
      <c r="C5" s="980"/>
      <c r="D5" s="980"/>
      <c r="E5" s="980"/>
      <c r="F5" s="983"/>
      <c r="G5" s="980"/>
      <c r="H5" s="980"/>
      <c r="I5" s="980"/>
      <c r="J5" s="980"/>
      <c r="K5" s="980"/>
      <c r="L5" s="107"/>
      <c r="M5" s="107"/>
      <c r="N5" s="108"/>
      <c r="O5" s="989"/>
      <c r="P5" s="109" t="s">
        <v>141</v>
      </c>
      <c r="Q5" s="109" t="s">
        <v>34</v>
      </c>
      <c r="R5" s="109" t="s">
        <v>35</v>
      </c>
      <c r="S5" s="994"/>
      <c r="T5" s="996"/>
      <c r="U5" s="998"/>
      <c r="V5" s="1000"/>
      <c r="W5" s="985"/>
      <c r="X5" s="985"/>
      <c r="Y5" s="973"/>
      <c r="Z5" s="980"/>
      <c r="AA5" s="980"/>
      <c r="AB5" s="973"/>
      <c r="AC5" s="973"/>
      <c r="AD5" s="973"/>
      <c r="AE5" s="973"/>
      <c r="AF5" s="973"/>
      <c r="AG5" s="973"/>
      <c r="AH5" s="973"/>
      <c r="AI5" s="987"/>
    </row>
    <row r="6" spans="1:35" s="110" customFormat="1" ht="56.25" x14ac:dyDescent="0.15">
      <c r="B6" s="111"/>
      <c r="C6" s="112"/>
      <c r="D6" s="112"/>
      <c r="E6" s="112"/>
      <c r="F6" s="112"/>
      <c r="G6" s="112"/>
      <c r="H6" s="112"/>
      <c r="I6" s="113" t="s">
        <v>142</v>
      </c>
      <c r="J6" s="113" t="s">
        <v>143</v>
      </c>
      <c r="K6" s="113" t="s">
        <v>144</v>
      </c>
      <c r="L6" s="114" t="s">
        <v>37</v>
      </c>
      <c r="M6" s="114" t="s">
        <v>37</v>
      </c>
      <c r="N6" s="114" t="s">
        <v>145</v>
      </c>
      <c r="O6" s="114" t="s">
        <v>37</v>
      </c>
      <c r="P6" s="114" t="s">
        <v>146</v>
      </c>
      <c r="Q6" s="114" t="s">
        <v>37</v>
      </c>
      <c r="R6" s="114" t="s">
        <v>37</v>
      </c>
      <c r="S6" s="114" t="s">
        <v>37</v>
      </c>
      <c r="T6" s="114" t="s">
        <v>37</v>
      </c>
      <c r="U6" s="115" t="s">
        <v>37</v>
      </c>
      <c r="V6" s="116" t="s">
        <v>37</v>
      </c>
      <c r="W6" s="117" t="s">
        <v>109</v>
      </c>
      <c r="X6" s="117" t="s">
        <v>109</v>
      </c>
      <c r="Y6" s="319" t="s">
        <v>106</v>
      </c>
      <c r="Z6" s="118" t="s">
        <v>147</v>
      </c>
      <c r="AA6" s="118" t="s">
        <v>148</v>
      </c>
      <c r="AB6" s="319" t="s">
        <v>149</v>
      </c>
      <c r="AC6" s="319" t="s">
        <v>106</v>
      </c>
      <c r="AD6" s="322" t="s">
        <v>150</v>
      </c>
      <c r="AE6" s="322" t="s">
        <v>151</v>
      </c>
      <c r="AF6" s="323" t="s">
        <v>152</v>
      </c>
      <c r="AG6" s="322" t="s">
        <v>153</v>
      </c>
      <c r="AH6" s="322" t="s">
        <v>153</v>
      </c>
      <c r="AI6" s="324" t="s">
        <v>153</v>
      </c>
    </row>
    <row r="7" spans="1:35" ht="19.5" customHeight="1" x14ac:dyDescent="0.15">
      <c r="B7" s="119">
        <v>1</v>
      </c>
      <c r="C7" s="120">
        <v>1</v>
      </c>
      <c r="D7" s="120" t="s">
        <v>154</v>
      </c>
      <c r="E7" s="120" t="s">
        <v>155</v>
      </c>
      <c r="F7" s="120" t="s">
        <v>156</v>
      </c>
      <c r="G7" s="120" t="s">
        <v>157</v>
      </c>
      <c r="H7" s="121" t="s">
        <v>158</v>
      </c>
      <c r="I7" s="122">
        <v>1</v>
      </c>
      <c r="J7" s="121">
        <v>1</v>
      </c>
      <c r="K7" s="121">
        <v>2</v>
      </c>
      <c r="L7" s="123"/>
      <c r="M7" s="123"/>
      <c r="N7" s="123"/>
      <c r="O7" s="123"/>
      <c r="P7" s="124"/>
      <c r="Q7" s="125">
        <f>IF(J7=1,17500,"-")</f>
        <v>17500</v>
      </c>
      <c r="R7" s="123">
        <f>IF(J7=1,P7*Q7,IF(J7=2,1030000,IF(J7=3,310000,IF(J7=4,378000,""))))</f>
        <v>0</v>
      </c>
      <c r="S7" s="123">
        <f>MIN(O7,R7)</f>
        <v>0</v>
      </c>
      <c r="T7" s="126"/>
      <c r="U7" s="123">
        <f>MIN(N7,S7,T7)</f>
        <v>0</v>
      </c>
      <c r="V7" s="127">
        <f>ROUNDDOWN(U7,-3)</f>
        <v>0</v>
      </c>
      <c r="W7" s="94"/>
      <c r="X7" s="94"/>
      <c r="Y7" s="320"/>
      <c r="Z7" s="120"/>
      <c r="AA7" s="120"/>
      <c r="AB7" s="320"/>
      <c r="AC7" s="320"/>
      <c r="AD7" s="320"/>
      <c r="AE7" s="320"/>
      <c r="AF7" s="320"/>
      <c r="AG7" s="320"/>
      <c r="AH7" s="320"/>
      <c r="AI7" s="325"/>
    </row>
    <row r="8" spans="1:35" ht="20.100000000000001" customHeight="1" x14ac:dyDescent="0.15">
      <c r="B8" s="119">
        <v>1</v>
      </c>
      <c r="C8" s="120">
        <v>1</v>
      </c>
      <c r="D8" s="120" t="s">
        <v>154</v>
      </c>
      <c r="E8" s="120" t="s">
        <v>155</v>
      </c>
      <c r="F8" s="120"/>
      <c r="G8" s="120" t="s">
        <v>157</v>
      </c>
      <c r="H8" s="121" t="s">
        <v>159</v>
      </c>
      <c r="I8" s="121">
        <v>1</v>
      </c>
      <c r="J8" s="121">
        <v>2</v>
      </c>
      <c r="K8" s="121" t="s">
        <v>160</v>
      </c>
      <c r="L8" s="123"/>
      <c r="M8" s="123"/>
      <c r="N8" s="123"/>
      <c r="O8" s="123"/>
      <c r="P8" s="124"/>
      <c r="Q8" s="125" t="str">
        <f t="shared" ref="Q8:Q41" si="0">IF(J8=1,17500,"-")</f>
        <v>-</v>
      </c>
      <c r="R8" s="123">
        <f t="shared" ref="R8:R42" si="1">IF(J8=1,P8*Q8,IF(J8=2,1030000,IF(J8=3,310000,IF(J8=4,378000,""))))</f>
        <v>1030000</v>
      </c>
      <c r="S8" s="123">
        <f t="shared" ref="S8:S15" si="2">MIN(O8,R8)</f>
        <v>1030000</v>
      </c>
      <c r="T8" s="126"/>
      <c r="U8" s="123">
        <f t="shared" ref="U8:U15" si="3">MIN(N8,S8,T8)</f>
        <v>1030000</v>
      </c>
      <c r="V8" s="127">
        <f t="shared" ref="V8:V42" si="4">ROUNDDOWN(U8,-3)</f>
        <v>1030000</v>
      </c>
      <c r="W8" s="94"/>
      <c r="X8" s="94"/>
      <c r="Y8" s="320"/>
      <c r="Z8" s="120"/>
      <c r="AA8" s="120"/>
      <c r="AB8" s="320"/>
      <c r="AC8" s="320"/>
      <c r="AD8" s="320"/>
      <c r="AE8" s="320"/>
      <c r="AF8" s="320"/>
      <c r="AG8" s="320"/>
      <c r="AH8" s="320"/>
      <c r="AI8" s="325"/>
    </row>
    <row r="9" spans="1:35" ht="20.100000000000001" customHeight="1" x14ac:dyDescent="0.15">
      <c r="B9" s="119">
        <v>1</v>
      </c>
      <c r="C9" s="120">
        <v>1</v>
      </c>
      <c r="D9" s="120" t="s">
        <v>154</v>
      </c>
      <c r="E9" s="120" t="s">
        <v>155</v>
      </c>
      <c r="F9" s="120"/>
      <c r="G9" s="120" t="s">
        <v>157</v>
      </c>
      <c r="H9" s="121" t="s">
        <v>159</v>
      </c>
      <c r="I9" s="121">
        <v>1</v>
      </c>
      <c r="J9" s="121">
        <v>3</v>
      </c>
      <c r="K9" s="121" t="s">
        <v>159</v>
      </c>
      <c r="L9" s="123"/>
      <c r="M9" s="123"/>
      <c r="N9" s="123"/>
      <c r="O9" s="123"/>
      <c r="P9" s="124"/>
      <c r="Q9" s="125" t="str">
        <f t="shared" si="0"/>
        <v>-</v>
      </c>
      <c r="R9" s="123">
        <f t="shared" si="1"/>
        <v>310000</v>
      </c>
      <c r="S9" s="123">
        <f t="shared" si="2"/>
        <v>310000</v>
      </c>
      <c r="T9" s="126"/>
      <c r="U9" s="123">
        <f t="shared" si="3"/>
        <v>310000</v>
      </c>
      <c r="V9" s="127">
        <f t="shared" si="4"/>
        <v>310000</v>
      </c>
      <c r="W9" s="94"/>
      <c r="X9" s="94"/>
      <c r="Y9" s="320"/>
      <c r="Z9" s="120"/>
      <c r="AA9" s="120"/>
      <c r="AB9" s="320"/>
      <c r="AC9" s="320"/>
      <c r="AD9" s="320"/>
      <c r="AE9" s="320"/>
      <c r="AF9" s="320"/>
      <c r="AG9" s="320"/>
      <c r="AH9" s="320"/>
      <c r="AI9" s="325"/>
    </row>
    <row r="10" spans="1:35" ht="20.100000000000001" customHeight="1" x14ac:dyDescent="0.15">
      <c r="B10" s="119">
        <v>1</v>
      </c>
      <c r="C10" s="120">
        <v>2</v>
      </c>
      <c r="D10" s="120" t="s">
        <v>154</v>
      </c>
      <c r="E10" s="120" t="s">
        <v>161</v>
      </c>
      <c r="F10" s="120"/>
      <c r="G10" s="120" t="s">
        <v>162</v>
      </c>
      <c r="H10" s="121" t="s">
        <v>158</v>
      </c>
      <c r="I10" s="121">
        <v>2</v>
      </c>
      <c r="J10" s="122">
        <v>1</v>
      </c>
      <c r="K10" s="121">
        <v>1</v>
      </c>
      <c r="L10" s="123"/>
      <c r="M10" s="123"/>
      <c r="N10" s="123"/>
      <c r="O10" s="123"/>
      <c r="P10" s="124"/>
      <c r="Q10" s="125">
        <f t="shared" si="0"/>
        <v>17500</v>
      </c>
      <c r="R10" s="123">
        <f t="shared" si="1"/>
        <v>0</v>
      </c>
      <c r="S10" s="123">
        <f t="shared" si="2"/>
        <v>0</v>
      </c>
      <c r="T10" s="126"/>
      <c r="U10" s="123">
        <f t="shared" si="3"/>
        <v>0</v>
      </c>
      <c r="V10" s="127">
        <f t="shared" si="4"/>
        <v>0</v>
      </c>
      <c r="W10" s="94"/>
      <c r="X10" s="94"/>
      <c r="Y10" s="320"/>
      <c r="Z10" s="120"/>
      <c r="AA10" s="120"/>
      <c r="AB10" s="320"/>
      <c r="AC10" s="320"/>
      <c r="AD10" s="320"/>
      <c r="AE10" s="320"/>
      <c r="AF10" s="320"/>
      <c r="AG10" s="320"/>
      <c r="AH10" s="320"/>
      <c r="AI10" s="325"/>
    </row>
    <row r="11" spans="1:35" ht="20.100000000000001" customHeight="1" x14ac:dyDescent="0.15">
      <c r="B11" s="119">
        <v>1</v>
      </c>
      <c r="C11" s="120">
        <v>2</v>
      </c>
      <c r="D11" s="120" t="s">
        <v>154</v>
      </c>
      <c r="E11" s="120" t="s">
        <v>161</v>
      </c>
      <c r="F11" s="120"/>
      <c r="G11" s="120" t="s">
        <v>162</v>
      </c>
      <c r="H11" s="121" t="s">
        <v>163</v>
      </c>
      <c r="I11" s="121">
        <v>2</v>
      </c>
      <c r="J11" s="121">
        <v>1</v>
      </c>
      <c r="K11" s="121">
        <v>1</v>
      </c>
      <c r="L11" s="123"/>
      <c r="M11" s="123"/>
      <c r="N11" s="123"/>
      <c r="O11" s="123"/>
      <c r="P11" s="124"/>
      <c r="Q11" s="125">
        <f t="shared" si="0"/>
        <v>17500</v>
      </c>
      <c r="R11" s="123">
        <f t="shared" si="1"/>
        <v>0</v>
      </c>
      <c r="S11" s="123">
        <f t="shared" si="2"/>
        <v>0</v>
      </c>
      <c r="T11" s="126"/>
      <c r="U11" s="123">
        <f t="shared" si="3"/>
        <v>0</v>
      </c>
      <c r="V11" s="127">
        <f t="shared" si="4"/>
        <v>0</v>
      </c>
      <c r="W11" s="94"/>
      <c r="X11" s="94"/>
      <c r="Y11" s="320"/>
      <c r="Z11" s="120"/>
      <c r="AA11" s="120"/>
      <c r="AB11" s="320"/>
      <c r="AC11" s="320"/>
      <c r="AD11" s="320"/>
      <c r="AE11" s="320"/>
      <c r="AF11" s="320"/>
      <c r="AG11" s="320"/>
      <c r="AH11" s="320"/>
      <c r="AI11" s="325"/>
    </row>
    <row r="12" spans="1:35" ht="20.100000000000001" customHeight="1" x14ac:dyDescent="0.15">
      <c r="B12" s="119">
        <v>1</v>
      </c>
      <c r="C12" s="120">
        <v>2</v>
      </c>
      <c r="D12" s="120" t="s">
        <v>154</v>
      </c>
      <c r="E12" s="120" t="s">
        <v>161</v>
      </c>
      <c r="F12" s="120"/>
      <c r="G12" s="120" t="s">
        <v>162</v>
      </c>
      <c r="H12" s="121" t="s">
        <v>164</v>
      </c>
      <c r="I12" s="121">
        <v>2</v>
      </c>
      <c r="J12" s="121">
        <v>1</v>
      </c>
      <c r="K12" s="121">
        <v>2</v>
      </c>
      <c r="L12" s="123"/>
      <c r="M12" s="123"/>
      <c r="N12" s="123"/>
      <c r="O12" s="123"/>
      <c r="P12" s="124"/>
      <c r="Q12" s="125">
        <f t="shared" si="0"/>
        <v>17500</v>
      </c>
      <c r="R12" s="123">
        <f t="shared" si="1"/>
        <v>0</v>
      </c>
      <c r="S12" s="123">
        <f t="shared" si="2"/>
        <v>0</v>
      </c>
      <c r="T12" s="126"/>
      <c r="U12" s="123">
        <f t="shared" si="3"/>
        <v>0</v>
      </c>
      <c r="V12" s="127">
        <f t="shared" si="4"/>
        <v>0</v>
      </c>
      <c r="W12" s="94"/>
      <c r="X12" s="94"/>
      <c r="Y12" s="320"/>
      <c r="Z12" s="120"/>
      <c r="AA12" s="120"/>
      <c r="AB12" s="320"/>
      <c r="AC12" s="320"/>
      <c r="AD12" s="320"/>
      <c r="AE12" s="320"/>
      <c r="AF12" s="320"/>
      <c r="AG12" s="320"/>
      <c r="AH12" s="320"/>
      <c r="AI12" s="325"/>
    </row>
    <row r="13" spans="1:35" ht="20.100000000000001" customHeight="1" x14ac:dyDescent="0.15">
      <c r="B13" s="119">
        <v>1</v>
      </c>
      <c r="C13" s="120">
        <v>2</v>
      </c>
      <c r="D13" s="120" t="s">
        <v>154</v>
      </c>
      <c r="E13" s="120" t="s">
        <v>161</v>
      </c>
      <c r="F13" s="120"/>
      <c r="G13" s="120" t="s">
        <v>162</v>
      </c>
      <c r="H13" s="121" t="s">
        <v>165</v>
      </c>
      <c r="I13" s="121">
        <v>2</v>
      </c>
      <c r="J13" s="121">
        <v>1</v>
      </c>
      <c r="K13" s="121">
        <v>3</v>
      </c>
      <c r="L13" s="123"/>
      <c r="M13" s="123"/>
      <c r="N13" s="123"/>
      <c r="O13" s="123"/>
      <c r="P13" s="124"/>
      <c r="Q13" s="125">
        <f t="shared" si="0"/>
        <v>17500</v>
      </c>
      <c r="R13" s="123">
        <f t="shared" si="1"/>
        <v>0</v>
      </c>
      <c r="S13" s="123">
        <f t="shared" si="2"/>
        <v>0</v>
      </c>
      <c r="T13" s="126"/>
      <c r="U13" s="123">
        <f t="shared" si="3"/>
        <v>0</v>
      </c>
      <c r="V13" s="127">
        <f t="shared" si="4"/>
        <v>0</v>
      </c>
      <c r="W13" s="94"/>
      <c r="X13" s="94"/>
      <c r="Y13" s="320"/>
      <c r="Z13" s="120"/>
      <c r="AA13" s="120"/>
      <c r="AB13" s="320"/>
      <c r="AC13" s="320"/>
      <c r="AD13" s="320"/>
      <c r="AE13" s="320"/>
      <c r="AF13" s="320"/>
      <c r="AG13" s="320"/>
      <c r="AH13" s="320"/>
      <c r="AI13" s="325"/>
    </row>
    <row r="14" spans="1:35" ht="20.100000000000001" customHeight="1" x14ac:dyDescent="0.15">
      <c r="B14" s="119">
        <v>1</v>
      </c>
      <c r="C14" s="120">
        <v>2</v>
      </c>
      <c r="D14" s="120" t="s">
        <v>154</v>
      </c>
      <c r="E14" s="120" t="s">
        <v>161</v>
      </c>
      <c r="F14" s="120"/>
      <c r="G14" s="120" t="s">
        <v>162</v>
      </c>
      <c r="H14" s="121" t="s">
        <v>159</v>
      </c>
      <c r="I14" s="121">
        <v>2</v>
      </c>
      <c r="J14" s="121">
        <v>2</v>
      </c>
      <c r="K14" s="121" t="s">
        <v>159</v>
      </c>
      <c r="L14" s="120"/>
      <c r="M14" s="120"/>
      <c r="N14" s="120"/>
      <c r="O14" s="120"/>
      <c r="P14" s="124"/>
      <c r="Q14" s="125" t="str">
        <f t="shared" si="0"/>
        <v>-</v>
      </c>
      <c r="R14" s="123">
        <f t="shared" si="1"/>
        <v>1030000</v>
      </c>
      <c r="S14" s="123">
        <f t="shared" si="2"/>
        <v>1030000</v>
      </c>
      <c r="T14" s="126"/>
      <c r="U14" s="123">
        <f t="shared" si="3"/>
        <v>1030000</v>
      </c>
      <c r="V14" s="127">
        <f t="shared" si="4"/>
        <v>1030000</v>
      </c>
      <c r="W14" s="94"/>
      <c r="X14" s="94"/>
      <c r="Y14" s="320"/>
      <c r="Z14" s="120"/>
      <c r="AA14" s="120"/>
      <c r="AB14" s="320"/>
      <c r="AC14" s="320"/>
      <c r="AD14" s="320"/>
      <c r="AE14" s="320"/>
      <c r="AF14" s="320"/>
      <c r="AG14" s="320"/>
      <c r="AH14" s="320"/>
      <c r="AI14" s="325"/>
    </row>
    <row r="15" spans="1:35" ht="20.100000000000001" customHeight="1" x14ac:dyDescent="0.15">
      <c r="B15" s="119">
        <v>1</v>
      </c>
      <c r="C15" s="120">
        <v>2</v>
      </c>
      <c r="D15" s="120" t="s">
        <v>154</v>
      </c>
      <c r="E15" s="120" t="s">
        <v>161</v>
      </c>
      <c r="F15" s="120"/>
      <c r="G15" s="120" t="s">
        <v>162</v>
      </c>
      <c r="H15" s="121" t="s">
        <v>159</v>
      </c>
      <c r="I15" s="121">
        <v>2</v>
      </c>
      <c r="J15" s="121">
        <v>4</v>
      </c>
      <c r="K15" s="121" t="s">
        <v>159</v>
      </c>
      <c r="L15" s="120"/>
      <c r="M15" s="120"/>
      <c r="N15" s="120"/>
      <c r="O15" s="120"/>
      <c r="P15" s="124"/>
      <c r="Q15" s="125" t="str">
        <f t="shared" si="0"/>
        <v>-</v>
      </c>
      <c r="R15" s="123">
        <f t="shared" si="1"/>
        <v>378000</v>
      </c>
      <c r="S15" s="123">
        <f t="shared" si="2"/>
        <v>378000</v>
      </c>
      <c r="T15" s="126"/>
      <c r="U15" s="123">
        <f t="shared" si="3"/>
        <v>378000</v>
      </c>
      <c r="V15" s="127">
        <f t="shared" si="4"/>
        <v>378000</v>
      </c>
      <c r="W15" s="94"/>
      <c r="X15" s="94"/>
      <c r="Y15" s="320"/>
      <c r="Z15" s="120"/>
      <c r="AA15" s="120"/>
      <c r="AB15" s="320"/>
      <c r="AC15" s="320"/>
      <c r="AD15" s="320"/>
      <c r="AE15" s="320"/>
      <c r="AF15" s="320"/>
      <c r="AG15" s="320"/>
      <c r="AH15" s="320"/>
      <c r="AI15" s="325"/>
    </row>
    <row r="16" spans="1:35" ht="19.5" customHeight="1" x14ac:dyDescent="0.15">
      <c r="B16" s="119"/>
      <c r="C16" s="120"/>
      <c r="D16" s="120"/>
      <c r="E16" s="120"/>
      <c r="F16" s="120"/>
      <c r="G16" s="120"/>
      <c r="H16" s="121"/>
      <c r="I16" s="122"/>
      <c r="J16" s="121"/>
      <c r="K16" s="121"/>
      <c r="L16" s="123"/>
      <c r="M16" s="123"/>
      <c r="N16" s="123"/>
      <c r="O16" s="123"/>
      <c r="P16" s="124"/>
      <c r="Q16" s="125" t="str">
        <f t="shared" si="0"/>
        <v>-</v>
      </c>
      <c r="R16" s="123" t="str">
        <f t="shared" si="1"/>
        <v/>
      </c>
      <c r="S16" s="123">
        <f>MIN(O16,R16)</f>
        <v>0</v>
      </c>
      <c r="T16" s="126"/>
      <c r="U16" s="123">
        <f>MIN(N16,S16,T16)</f>
        <v>0</v>
      </c>
      <c r="V16" s="127">
        <f>ROUNDDOWN(U16,-3)</f>
        <v>0</v>
      </c>
      <c r="W16" s="94"/>
      <c r="X16" s="94"/>
      <c r="Y16" s="320"/>
      <c r="Z16" s="120"/>
      <c r="AA16" s="120"/>
      <c r="AB16" s="320"/>
      <c r="AC16" s="320"/>
      <c r="AD16" s="320"/>
      <c r="AE16" s="320"/>
      <c r="AF16" s="320"/>
      <c r="AG16" s="320"/>
      <c r="AH16" s="320"/>
      <c r="AI16" s="325"/>
    </row>
    <row r="17" spans="2:35" ht="20.100000000000001" customHeight="1" x14ac:dyDescent="0.15">
      <c r="B17" s="119"/>
      <c r="C17" s="120"/>
      <c r="D17" s="120"/>
      <c r="E17" s="120"/>
      <c r="F17" s="120"/>
      <c r="G17" s="120"/>
      <c r="H17" s="121"/>
      <c r="I17" s="121"/>
      <c r="J17" s="121"/>
      <c r="K17" s="121"/>
      <c r="L17" s="123"/>
      <c r="M17" s="123"/>
      <c r="N17" s="123"/>
      <c r="O17" s="123"/>
      <c r="P17" s="124"/>
      <c r="Q17" s="125" t="str">
        <f t="shared" si="0"/>
        <v>-</v>
      </c>
      <c r="R17" s="123" t="str">
        <f t="shared" si="1"/>
        <v/>
      </c>
      <c r="S17" s="123">
        <f t="shared" ref="S17:S24" si="5">MIN(O17,R17)</f>
        <v>0</v>
      </c>
      <c r="T17" s="126"/>
      <c r="U17" s="123">
        <f t="shared" ref="U17:U24" si="6">MIN(N17,S17,T17)</f>
        <v>0</v>
      </c>
      <c r="V17" s="127">
        <f t="shared" si="4"/>
        <v>0</v>
      </c>
      <c r="W17" s="94"/>
      <c r="X17" s="94"/>
      <c r="Y17" s="320"/>
      <c r="Z17" s="120"/>
      <c r="AA17" s="120"/>
      <c r="AB17" s="320"/>
      <c r="AC17" s="320"/>
      <c r="AD17" s="320"/>
      <c r="AE17" s="320"/>
      <c r="AF17" s="320"/>
      <c r="AG17" s="320"/>
      <c r="AH17" s="320"/>
      <c r="AI17" s="325"/>
    </row>
    <row r="18" spans="2:35" ht="20.100000000000001" customHeight="1" x14ac:dyDescent="0.15">
      <c r="B18" s="119"/>
      <c r="C18" s="120"/>
      <c r="D18" s="120"/>
      <c r="E18" s="120"/>
      <c r="F18" s="120"/>
      <c r="G18" s="120"/>
      <c r="H18" s="121"/>
      <c r="I18" s="121"/>
      <c r="J18" s="121"/>
      <c r="K18" s="121"/>
      <c r="L18" s="123"/>
      <c r="M18" s="123"/>
      <c r="N18" s="123"/>
      <c r="O18" s="123"/>
      <c r="P18" s="124"/>
      <c r="Q18" s="125" t="str">
        <f t="shared" si="0"/>
        <v>-</v>
      </c>
      <c r="R18" s="123" t="str">
        <f t="shared" si="1"/>
        <v/>
      </c>
      <c r="S18" s="123">
        <f t="shared" si="5"/>
        <v>0</v>
      </c>
      <c r="T18" s="126"/>
      <c r="U18" s="123">
        <f t="shared" si="6"/>
        <v>0</v>
      </c>
      <c r="V18" s="127">
        <f t="shared" si="4"/>
        <v>0</v>
      </c>
      <c r="W18" s="94"/>
      <c r="X18" s="94"/>
      <c r="Y18" s="320"/>
      <c r="Z18" s="120"/>
      <c r="AA18" s="120"/>
      <c r="AB18" s="320"/>
      <c r="AC18" s="320"/>
      <c r="AD18" s="320"/>
      <c r="AE18" s="320"/>
      <c r="AF18" s="320"/>
      <c r="AG18" s="320"/>
      <c r="AH18" s="320"/>
      <c r="AI18" s="325"/>
    </row>
    <row r="19" spans="2:35" ht="20.100000000000001" customHeight="1" x14ac:dyDescent="0.15">
      <c r="B19" s="119"/>
      <c r="C19" s="120"/>
      <c r="D19" s="120"/>
      <c r="E19" s="120"/>
      <c r="F19" s="120"/>
      <c r="G19" s="120"/>
      <c r="H19" s="121"/>
      <c r="I19" s="121"/>
      <c r="J19" s="122"/>
      <c r="K19" s="121"/>
      <c r="L19" s="123"/>
      <c r="M19" s="123"/>
      <c r="N19" s="123"/>
      <c r="O19" s="123"/>
      <c r="P19" s="124"/>
      <c r="Q19" s="125" t="str">
        <f t="shared" si="0"/>
        <v>-</v>
      </c>
      <c r="R19" s="123" t="str">
        <f t="shared" si="1"/>
        <v/>
      </c>
      <c r="S19" s="123">
        <f t="shared" si="5"/>
        <v>0</v>
      </c>
      <c r="T19" s="126"/>
      <c r="U19" s="123">
        <f t="shared" si="6"/>
        <v>0</v>
      </c>
      <c r="V19" s="127">
        <f t="shared" si="4"/>
        <v>0</v>
      </c>
      <c r="W19" s="94"/>
      <c r="X19" s="94"/>
      <c r="Y19" s="320"/>
      <c r="Z19" s="120"/>
      <c r="AA19" s="120"/>
      <c r="AB19" s="320"/>
      <c r="AC19" s="320"/>
      <c r="AD19" s="320"/>
      <c r="AE19" s="320"/>
      <c r="AF19" s="320"/>
      <c r="AG19" s="320"/>
      <c r="AH19" s="320"/>
      <c r="AI19" s="325"/>
    </row>
    <row r="20" spans="2:35" ht="20.100000000000001" customHeight="1" x14ac:dyDescent="0.15">
      <c r="B20" s="119"/>
      <c r="C20" s="120"/>
      <c r="D20" s="120"/>
      <c r="E20" s="120"/>
      <c r="F20" s="120"/>
      <c r="G20" s="120"/>
      <c r="H20" s="121"/>
      <c r="I20" s="121"/>
      <c r="J20" s="121"/>
      <c r="K20" s="121"/>
      <c r="L20" s="123"/>
      <c r="M20" s="123"/>
      <c r="N20" s="123"/>
      <c r="O20" s="123"/>
      <c r="P20" s="124"/>
      <c r="Q20" s="125" t="str">
        <f t="shared" si="0"/>
        <v>-</v>
      </c>
      <c r="R20" s="123" t="str">
        <f t="shared" si="1"/>
        <v/>
      </c>
      <c r="S20" s="123">
        <f t="shared" si="5"/>
        <v>0</v>
      </c>
      <c r="T20" s="126"/>
      <c r="U20" s="123">
        <f t="shared" si="6"/>
        <v>0</v>
      </c>
      <c r="V20" s="127">
        <f t="shared" si="4"/>
        <v>0</v>
      </c>
      <c r="W20" s="94"/>
      <c r="X20" s="94"/>
      <c r="Y20" s="320"/>
      <c r="Z20" s="120"/>
      <c r="AA20" s="120"/>
      <c r="AB20" s="320"/>
      <c r="AC20" s="320"/>
      <c r="AD20" s="320"/>
      <c r="AE20" s="320"/>
      <c r="AF20" s="320"/>
      <c r="AG20" s="320"/>
      <c r="AH20" s="320"/>
      <c r="AI20" s="325"/>
    </row>
    <row r="21" spans="2:35" ht="20.100000000000001" customHeight="1" x14ac:dyDescent="0.15">
      <c r="B21" s="119"/>
      <c r="C21" s="120"/>
      <c r="D21" s="120"/>
      <c r="E21" s="120"/>
      <c r="F21" s="120"/>
      <c r="G21" s="120"/>
      <c r="H21" s="121"/>
      <c r="I21" s="121"/>
      <c r="J21" s="121"/>
      <c r="K21" s="121"/>
      <c r="L21" s="123"/>
      <c r="M21" s="123"/>
      <c r="N21" s="123"/>
      <c r="O21" s="123"/>
      <c r="P21" s="124"/>
      <c r="Q21" s="125" t="str">
        <f t="shared" si="0"/>
        <v>-</v>
      </c>
      <c r="R21" s="123" t="str">
        <f t="shared" si="1"/>
        <v/>
      </c>
      <c r="S21" s="123">
        <f t="shared" si="5"/>
        <v>0</v>
      </c>
      <c r="T21" s="126"/>
      <c r="U21" s="123">
        <f t="shared" si="6"/>
        <v>0</v>
      </c>
      <c r="V21" s="127">
        <f t="shared" si="4"/>
        <v>0</v>
      </c>
      <c r="W21" s="94"/>
      <c r="X21" s="94"/>
      <c r="Y21" s="320"/>
      <c r="Z21" s="120"/>
      <c r="AA21" s="120"/>
      <c r="AB21" s="320"/>
      <c r="AC21" s="320"/>
      <c r="AD21" s="320"/>
      <c r="AE21" s="320"/>
      <c r="AF21" s="320"/>
      <c r="AG21" s="320"/>
      <c r="AH21" s="320"/>
      <c r="AI21" s="325"/>
    </row>
    <row r="22" spans="2:35" ht="20.100000000000001" customHeight="1" x14ac:dyDescent="0.15">
      <c r="B22" s="119"/>
      <c r="C22" s="120"/>
      <c r="D22" s="120"/>
      <c r="E22" s="120"/>
      <c r="F22" s="120"/>
      <c r="G22" s="120"/>
      <c r="H22" s="121"/>
      <c r="I22" s="121"/>
      <c r="J22" s="121"/>
      <c r="K22" s="121"/>
      <c r="L22" s="123"/>
      <c r="M22" s="123"/>
      <c r="N22" s="123"/>
      <c r="O22" s="123"/>
      <c r="P22" s="124"/>
      <c r="Q22" s="125" t="str">
        <f t="shared" si="0"/>
        <v>-</v>
      </c>
      <c r="R22" s="123" t="str">
        <f t="shared" si="1"/>
        <v/>
      </c>
      <c r="S22" s="123">
        <f t="shared" si="5"/>
        <v>0</v>
      </c>
      <c r="T22" s="126"/>
      <c r="U22" s="123">
        <f t="shared" si="6"/>
        <v>0</v>
      </c>
      <c r="V22" s="127">
        <f t="shared" si="4"/>
        <v>0</v>
      </c>
      <c r="W22" s="94"/>
      <c r="X22" s="94"/>
      <c r="Y22" s="320"/>
      <c r="Z22" s="120"/>
      <c r="AA22" s="120"/>
      <c r="AB22" s="320"/>
      <c r="AC22" s="320"/>
      <c r="AD22" s="320"/>
      <c r="AE22" s="320"/>
      <c r="AF22" s="320"/>
      <c r="AG22" s="320"/>
      <c r="AH22" s="320"/>
      <c r="AI22" s="325"/>
    </row>
    <row r="23" spans="2:35" ht="20.100000000000001" customHeight="1" x14ac:dyDescent="0.15">
      <c r="B23" s="119"/>
      <c r="C23" s="120"/>
      <c r="D23" s="120"/>
      <c r="E23" s="120"/>
      <c r="F23" s="120"/>
      <c r="G23" s="120"/>
      <c r="H23" s="121"/>
      <c r="I23" s="121"/>
      <c r="J23" s="121"/>
      <c r="K23" s="121"/>
      <c r="L23" s="120"/>
      <c r="M23" s="120"/>
      <c r="N23" s="120"/>
      <c r="O23" s="120"/>
      <c r="P23" s="124"/>
      <c r="Q23" s="125" t="str">
        <f t="shared" si="0"/>
        <v>-</v>
      </c>
      <c r="R23" s="123" t="str">
        <f t="shared" si="1"/>
        <v/>
      </c>
      <c r="S23" s="123">
        <f t="shared" si="5"/>
        <v>0</v>
      </c>
      <c r="T23" s="126"/>
      <c r="U23" s="123">
        <f t="shared" si="6"/>
        <v>0</v>
      </c>
      <c r="V23" s="127">
        <f t="shared" si="4"/>
        <v>0</v>
      </c>
      <c r="W23" s="94"/>
      <c r="X23" s="94"/>
      <c r="Y23" s="320"/>
      <c r="Z23" s="120"/>
      <c r="AA23" s="120"/>
      <c r="AB23" s="320"/>
      <c r="AC23" s="320"/>
      <c r="AD23" s="320"/>
      <c r="AE23" s="320"/>
      <c r="AF23" s="320"/>
      <c r="AG23" s="320"/>
      <c r="AH23" s="320"/>
      <c r="AI23" s="325"/>
    </row>
    <row r="24" spans="2:35" ht="20.100000000000001" customHeight="1" x14ac:dyDescent="0.15">
      <c r="B24" s="119"/>
      <c r="C24" s="120"/>
      <c r="D24" s="120"/>
      <c r="E24" s="120"/>
      <c r="F24" s="120"/>
      <c r="G24" s="120"/>
      <c r="H24" s="121"/>
      <c r="I24" s="121"/>
      <c r="J24" s="121"/>
      <c r="K24" s="121"/>
      <c r="L24" s="120"/>
      <c r="M24" s="120"/>
      <c r="N24" s="120"/>
      <c r="O24" s="120"/>
      <c r="P24" s="124"/>
      <c r="Q24" s="125" t="str">
        <f t="shared" si="0"/>
        <v>-</v>
      </c>
      <c r="R24" s="123" t="str">
        <f t="shared" si="1"/>
        <v/>
      </c>
      <c r="S24" s="123">
        <f t="shared" si="5"/>
        <v>0</v>
      </c>
      <c r="T24" s="126"/>
      <c r="U24" s="123">
        <f t="shared" si="6"/>
        <v>0</v>
      </c>
      <c r="V24" s="127">
        <f t="shared" si="4"/>
        <v>0</v>
      </c>
      <c r="W24" s="94"/>
      <c r="X24" s="94"/>
      <c r="Y24" s="320"/>
      <c r="Z24" s="120"/>
      <c r="AA24" s="120"/>
      <c r="AB24" s="320"/>
      <c r="AC24" s="320"/>
      <c r="AD24" s="320"/>
      <c r="AE24" s="320"/>
      <c r="AF24" s="320"/>
      <c r="AG24" s="320"/>
      <c r="AH24" s="320"/>
      <c r="AI24" s="325"/>
    </row>
    <row r="25" spans="2:35" ht="19.5" customHeight="1" x14ac:dyDescent="0.15">
      <c r="B25" s="119"/>
      <c r="C25" s="120"/>
      <c r="D25" s="120"/>
      <c r="E25" s="120"/>
      <c r="F25" s="120"/>
      <c r="G25" s="120"/>
      <c r="H25" s="121"/>
      <c r="I25" s="122"/>
      <c r="J25" s="121"/>
      <c r="K25" s="121"/>
      <c r="L25" s="123"/>
      <c r="M25" s="123"/>
      <c r="N25" s="123"/>
      <c r="O25" s="123"/>
      <c r="P25" s="124"/>
      <c r="Q25" s="125" t="str">
        <f t="shared" si="0"/>
        <v>-</v>
      </c>
      <c r="R25" s="123" t="str">
        <f t="shared" si="1"/>
        <v/>
      </c>
      <c r="S25" s="123">
        <f>MIN(O25,R25)</f>
        <v>0</v>
      </c>
      <c r="T25" s="126"/>
      <c r="U25" s="123">
        <f>MIN(N25,S25,T25)</f>
        <v>0</v>
      </c>
      <c r="V25" s="127">
        <f>ROUNDDOWN(U25,-3)</f>
        <v>0</v>
      </c>
      <c r="W25" s="94"/>
      <c r="X25" s="94"/>
      <c r="Y25" s="320"/>
      <c r="Z25" s="120"/>
      <c r="AA25" s="120"/>
      <c r="AB25" s="320"/>
      <c r="AC25" s="320"/>
      <c r="AD25" s="320"/>
      <c r="AE25" s="320"/>
      <c r="AF25" s="320"/>
      <c r="AG25" s="320"/>
      <c r="AH25" s="320"/>
      <c r="AI25" s="325"/>
    </row>
    <row r="26" spans="2:35" ht="20.100000000000001" customHeight="1" x14ac:dyDescent="0.15">
      <c r="B26" s="119"/>
      <c r="C26" s="120"/>
      <c r="D26" s="120"/>
      <c r="E26" s="120"/>
      <c r="F26" s="120"/>
      <c r="G26" s="120"/>
      <c r="H26" s="121"/>
      <c r="I26" s="121"/>
      <c r="J26" s="121"/>
      <c r="K26" s="121"/>
      <c r="L26" s="123"/>
      <c r="M26" s="123"/>
      <c r="N26" s="123"/>
      <c r="O26" s="123"/>
      <c r="P26" s="124"/>
      <c r="Q26" s="125" t="str">
        <f t="shared" si="0"/>
        <v>-</v>
      </c>
      <c r="R26" s="123" t="str">
        <f t="shared" si="1"/>
        <v/>
      </c>
      <c r="S26" s="123">
        <f t="shared" ref="S26:S33" si="7">MIN(O26,R26)</f>
        <v>0</v>
      </c>
      <c r="T26" s="126"/>
      <c r="U26" s="123">
        <f t="shared" ref="U26:U33" si="8">MIN(N26,S26,T26)</f>
        <v>0</v>
      </c>
      <c r="V26" s="127">
        <f t="shared" si="4"/>
        <v>0</v>
      </c>
      <c r="W26" s="94"/>
      <c r="X26" s="94"/>
      <c r="Y26" s="320"/>
      <c r="Z26" s="120"/>
      <c r="AA26" s="120"/>
      <c r="AB26" s="320"/>
      <c r="AC26" s="320"/>
      <c r="AD26" s="320"/>
      <c r="AE26" s="320"/>
      <c r="AF26" s="320"/>
      <c r="AG26" s="320"/>
      <c r="AH26" s="320"/>
      <c r="AI26" s="325"/>
    </row>
    <row r="27" spans="2:35" ht="20.100000000000001" customHeight="1" x14ac:dyDescent="0.15">
      <c r="B27" s="119"/>
      <c r="C27" s="120"/>
      <c r="D27" s="120"/>
      <c r="E27" s="120"/>
      <c r="F27" s="120"/>
      <c r="G27" s="120"/>
      <c r="H27" s="121"/>
      <c r="I27" s="121"/>
      <c r="J27" s="121"/>
      <c r="K27" s="121"/>
      <c r="L27" s="123"/>
      <c r="M27" s="123"/>
      <c r="N27" s="123"/>
      <c r="O27" s="123"/>
      <c r="P27" s="124"/>
      <c r="Q27" s="125" t="str">
        <f t="shared" si="0"/>
        <v>-</v>
      </c>
      <c r="R27" s="123" t="str">
        <f t="shared" si="1"/>
        <v/>
      </c>
      <c r="S27" s="123">
        <f t="shared" si="7"/>
        <v>0</v>
      </c>
      <c r="T27" s="126"/>
      <c r="U27" s="123">
        <f t="shared" si="8"/>
        <v>0</v>
      </c>
      <c r="V27" s="127">
        <f t="shared" si="4"/>
        <v>0</v>
      </c>
      <c r="W27" s="94"/>
      <c r="X27" s="94"/>
      <c r="Y27" s="320"/>
      <c r="Z27" s="120"/>
      <c r="AA27" s="120"/>
      <c r="AB27" s="320"/>
      <c r="AC27" s="320"/>
      <c r="AD27" s="320"/>
      <c r="AE27" s="320"/>
      <c r="AF27" s="320"/>
      <c r="AG27" s="320"/>
      <c r="AH27" s="320"/>
      <c r="AI27" s="325"/>
    </row>
    <row r="28" spans="2:35" ht="20.100000000000001" customHeight="1" x14ac:dyDescent="0.15">
      <c r="B28" s="119"/>
      <c r="C28" s="120"/>
      <c r="D28" s="120"/>
      <c r="E28" s="120"/>
      <c r="F28" s="120"/>
      <c r="G28" s="120"/>
      <c r="H28" s="121"/>
      <c r="I28" s="121"/>
      <c r="J28" s="122"/>
      <c r="K28" s="121"/>
      <c r="L28" s="123"/>
      <c r="M28" s="123"/>
      <c r="N28" s="123"/>
      <c r="O28" s="123"/>
      <c r="P28" s="124"/>
      <c r="Q28" s="125" t="str">
        <f t="shared" si="0"/>
        <v>-</v>
      </c>
      <c r="R28" s="123" t="str">
        <f t="shared" si="1"/>
        <v/>
      </c>
      <c r="S28" s="123">
        <f t="shared" si="7"/>
        <v>0</v>
      </c>
      <c r="T28" s="126"/>
      <c r="U28" s="123">
        <f t="shared" si="8"/>
        <v>0</v>
      </c>
      <c r="V28" s="127">
        <f t="shared" si="4"/>
        <v>0</v>
      </c>
      <c r="W28" s="94"/>
      <c r="X28" s="94"/>
      <c r="Y28" s="320"/>
      <c r="Z28" s="120"/>
      <c r="AA28" s="120"/>
      <c r="AB28" s="320"/>
      <c r="AC28" s="320"/>
      <c r="AD28" s="320"/>
      <c r="AE28" s="320"/>
      <c r="AF28" s="320"/>
      <c r="AG28" s="320"/>
      <c r="AH28" s="320"/>
      <c r="AI28" s="325"/>
    </row>
    <row r="29" spans="2:35" ht="20.100000000000001" customHeight="1" x14ac:dyDescent="0.15">
      <c r="B29" s="119"/>
      <c r="C29" s="120"/>
      <c r="D29" s="120"/>
      <c r="E29" s="120"/>
      <c r="F29" s="120"/>
      <c r="G29" s="120"/>
      <c r="H29" s="121"/>
      <c r="I29" s="121"/>
      <c r="J29" s="121"/>
      <c r="K29" s="121"/>
      <c r="L29" s="123"/>
      <c r="M29" s="123"/>
      <c r="N29" s="123"/>
      <c r="O29" s="123"/>
      <c r="P29" s="124"/>
      <c r="Q29" s="125" t="str">
        <f t="shared" si="0"/>
        <v>-</v>
      </c>
      <c r="R29" s="123" t="str">
        <f t="shared" si="1"/>
        <v/>
      </c>
      <c r="S29" s="123">
        <f t="shared" si="7"/>
        <v>0</v>
      </c>
      <c r="T29" s="126"/>
      <c r="U29" s="123">
        <f t="shared" si="8"/>
        <v>0</v>
      </c>
      <c r="V29" s="127">
        <f t="shared" si="4"/>
        <v>0</v>
      </c>
      <c r="W29" s="94"/>
      <c r="X29" s="94"/>
      <c r="Y29" s="320"/>
      <c r="Z29" s="120"/>
      <c r="AA29" s="120"/>
      <c r="AB29" s="320"/>
      <c r="AC29" s="320"/>
      <c r="AD29" s="320"/>
      <c r="AE29" s="320"/>
      <c r="AF29" s="320"/>
      <c r="AG29" s="320"/>
      <c r="AH29" s="320"/>
      <c r="AI29" s="325"/>
    </row>
    <row r="30" spans="2:35" ht="20.100000000000001" customHeight="1" x14ac:dyDescent="0.15">
      <c r="B30" s="119"/>
      <c r="C30" s="120"/>
      <c r="D30" s="120"/>
      <c r="E30" s="120"/>
      <c r="F30" s="120"/>
      <c r="G30" s="120"/>
      <c r="H30" s="121"/>
      <c r="I30" s="121"/>
      <c r="J30" s="121"/>
      <c r="K30" s="121"/>
      <c r="L30" s="123"/>
      <c r="M30" s="123"/>
      <c r="N30" s="123"/>
      <c r="O30" s="123"/>
      <c r="P30" s="124"/>
      <c r="Q30" s="125" t="str">
        <f t="shared" si="0"/>
        <v>-</v>
      </c>
      <c r="R30" s="123" t="str">
        <f t="shared" si="1"/>
        <v/>
      </c>
      <c r="S30" s="123">
        <f t="shared" si="7"/>
        <v>0</v>
      </c>
      <c r="T30" s="126"/>
      <c r="U30" s="123">
        <f t="shared" si="8"/>
        <v>0</v>
      </c>
      <c r="V30" s="127">
        <f t="shared" si="4"/>
        <v>0</v>
      </c>
      <c r="W30" s="94"/>
      <c r="X30" s="94"/>
      <c r="Y30" s="320"/>
      <c r="Z30" s="120"/>
      <c r="AA30" s="120"/>
      <c r="AB30" s="320"/>
      <c r="AC30" s="320"/>
      <c r="AD30" s="320"/>
      <c r="AE30" s="320"/>
      <c r="AF30" s="320"/>
      <c r="AG30" s="320"/>
      <c r="AH30" s="320"/>
      <c r="AI30" s="325"/>
    </row>
    <row r="31" spans="2:35" ht="20.100000000000001" customHeight="1" x14ac:dyDescent="0.15">
      <c r="B31" s="119"/>
      <c r="C31" s="120"/>
      <c r="D31" s="120"/>
      <c r="E31" s="120"/>
      <c r="F31" s="120"/>
      <c r="G31" s="120"/>
      <c r="H31" s="121"/>
      <c r="I31" s="121"/>
      <c r="J31" s="121"/>
      <c r="K31" s="121"/>
      <c r="L31" s="123"/>
      <c r="M31" s="123"/>
      <c r="N31" s="123"/>
      <c r="O31" s="123"/>
      <c r="P31" s="124"/>
      <c r="Q31" s="125" t="str">
        <f t="shared" si="0"/>
        <v>-</v>
      </c>
      <c r="R31" s="123" t="str">
        <f t="shared" si="1"/>
        <v/>
      </c>
      <c r="S31" s="123">
        <f t="shared" si="7"/>
        <v>0</v>
      </c>
      <c r="T31" s="126"/>
      <c r="U31" s="123">
        <f t="shared" si="8"/>
        <v>0</v>
      </c>
      <c r="V31" s="127">
        <f t="shared" si="4"/>
        <v>0</v>
      </c>
      <c r="W31" s="94"/>
      <c r="X31" s="94"/>
      <c r="Y31" s="320"/>
      <c r="Z31" s="120"/>
      <c r="AA31" s="120"/>
      <c r="AB31" s="320"/>
      <c r="AC31" s="320"/>
      <c r="AD31" s="320"/>
      <c r="AE31" s="320"/>
      <c r="AF31" s="320"/>
      <c r="AG31" s="320"/>
      <c r="AH31" s="320"/>
      <c r="AI31" s="325"/>
    </row>
    <row r="32" spans="2:35" ht="20.100000000000001" customHeight="1" x14ac:dyDescent="0.15">
      <c r="B32" s="119"/>
      <c r="C32" s="120"/>
      <c r="D32" s="120"/>
      <c r="E32" s="120"/>
      <c r="F32" s="120"/>
      <c r="G32" s="120"/>
      <c r="H32" s="121"/>
      <c r="I32" s="121"/>
      <c r="J32" s="121"/>
      <c r="K32" s="121"/>
      <c r="L32" s="120"/>
      <c r="M32" s="120"/>
      <c r="N32" s="120"/>
      <c r="O32" s="120"/>
      <c r="P32" s="124"/>
      <c r="Q32" s="125" t="str">
        <f t="shared" si="0"/>
        <v>-</v>
      </c>
      <c r="R32" s="123" t="str">
        <f t="shared" si="1"/>
        <v/>
      </c>
      <c r="S32" s="123">
        <f t="shared" si="7"/>
        <v>0</v>
      </c>
      <c r="T32" s="126"/>
      <c r="U32" s="123">
        <f t="shared" si="8"/>
        <v>0</v>
      </c>
      <c r="V32" s="127">
        <f t="shared" si="4"/>
        <v>0</v>
      </c>
      <c r="W32" s="94"/>
      <c r="X32" s="94"/>
      <c r="Y32" s="320"/>
      <c r="Z32" s="120"/>
      <c r="AA32" s="120"/>
      <c r="AB32" s="320"/>
      <c r="AC32" s="320"/>
      <c r="AD32" s="320"/>
      <c r="AE32" s="320"/>
      <c r="AF32" s="320"/>
      <c r="AG32" s="320"/>
      <c r="AH32" s="320"/>
      <c r="AI32" s="325"/>
    </row>
    <row r="33" spans="2:35" ht="20.100000000000001" customHeight="1" x14ac:dyDescent="0.15">
      <c r="B33" s="119"/>
      <c r="C33" s="120"/>
      <c r="D33" s="120"/>
      <c r="E33" s="120"/>
      <c r="F33" s="120"/>
      <c r="G33" s="120"/>
      <c r="H33" s="121"/>
      <c r="I33" s="121"/>
      <c r="J33" s="121"/>
      <c r="K33" s="121"/>
      <c r="L33" s="120"/>
      <c r="M33" s="120"/>
      <c r="N33" s="120"/>
      <c r="O33" s="120"/>
      <c r="P33" s="124"/>
      <c r="Q33" s="125" t="str">
        <f t="shared" si="0"/>
        <v>-</v>
      </c>
      <c r="R33" s="123" t="str">
        <f t="shared" si="1"/>
        <v/>
      </c>
      <c r="S33" s="123">
        <f t="shared" si="7"/>
        <v>0</v>
      </c>
      <c r="T33" s="126"/>
      <c r="U33" s="123">
        <f t="shared" si="8"/>
        <v>0</v>
      </c>
      <c r="V33" s="127">
        <f t="shared" si="4"/>
        <v>0</v>
      </c>
      <c r="W33" s="94"/>
      <c r="X33" s="94"/>
      <c r="Y33" s="320"/>
      <c r="Z33" s="120"/>
      <c r="AA33" s="120"/>
      <c r="AB33" s="320"/>
      <c r="AC33" s="320"/>
      <c r="AD33" s="320"/>
      <c r="AE33" s="320"/>
      <c r="AF33" s="320"/>
      <c r="AG33" s="320"/>
      <c r="AH33" s="320"/>
      <c r="AI33" s="325"/>
    </row>
    <row r="34" spans="2:35" ht="19.5" customHeight="1" x14ac:dyDescent="0.15">
      <c r="B34" s="119"/>
      <c r="C34" s="120"/>
      <c r="D34" s="120"/>
      <c r="E34" s="120"/>
      <c r="F34" s="120"/>
      <c r="G34" s="120"/>
      <c r="H34" s="121"/>
      <c r="I34" s="122"/>
      <c r="J34" s="121"/>
      <c r="K34" s="121"/>
      <c r="L34" s="123"/>
      <c r="M34" s="123"/>
      <c r="N34" s="123"/>
      <c r="O34" s="123"/>
      <c r="P34" s="124"/>
      <c r="Q34" s="125" t="str">
        <f t="shared" si="0"/>
        <v>-</v>
      </c>
      <c r="R34" s="123" t="str">
        <f t="shared" si="1"/>
        <v/>
      </c>
      <c r="S34" s="123">
        <f>MIN(O34,R34)</f>
        <v>0</v>
      </c>
      <c r="T34" s="126"/>
      <c r="U34" s="123">
        <f>MIN(N34,S34,T34)</f>
        <v>0</v>
      </c>
      <c r="V34" s="127">
        <f>ROUNDDOWN(U34,-3)</f>
        <v>0</v>
      </c>
      <c r="W34" s="94"/>
      <c r="X34" s="94"/>
      <c r="Y34" s="320"/>
      <c r="Z34" s="120"/>
      <c r="AA34" s="120"/>
      <c r="AB34" s="320"/>
      <c r="AC34" s="320"/>
      <c r="AD34" s="320"/>
      <c r="AE34" s="320"/>
      <c r="AF34" s="320"/>
      <c r="AG34" s="320"/>
      <c r="AH34" s="320"/>
      <c r="AI34" s="325"/>
    </row>
    <row r="35" spans="2:35" ht="20.100000000000001" customHeight="1" x14ac:dyDescent="0.15">
      <c r="B35" s="119"/>
      <c r="C35" s="120"/>
      <c r="D35" s="120"/>
      <c r="E35" s="120"/>
      <c r="F35" s="120"/>
      <c r="G35" s="120"/>
      <c r="H35" s="121"/>
      <c r="I35" s="121"/>
      <c r="J35" s="121"/>
      <c r="K35" s="121"/>
      <c r="L35" s="123"/>
      <c r="M35" s="123"/>
      <c r="N35" s="123"/>
      <c r="O35" s="123"/>
      <c r="P35" s="124"/>
      <c r="Q35" s="125" t="str">
        <f t="shared" si="0"/>
        <v>-</v>
      </c>
      <c r="R35" s="123" t="str">
        <f t="shared" si="1"/>
        <v/>
      </c>
      <c r="S35" s="123">
        <f t="shared" ref="S35:S42" si="9">MIN(O35,R35)</f>
        <v>0</v>
      </c>
      <c r="T35" s="126"/>
      <c r="U35" s="123">
        <f t="shared" ref="U35:U42" si="10">MIN(N35,S35,T35)</f>
        <v>0</v>
      </c>
      <c r="V35" s="127">
        <f t="shared" si="4"/>
        <v>0</v>
      </c>
      <c r="W35" s="94"/>
      <c r="X35" s="94"/>
      <c r="Y35" s="320"/>
      <c r="Z35" s="120"/>
      <c r="AA35" s="120"/>
      <c r="AB35" s="320"/>
      <c r="AC35" s="320"/>
      <c r="AD35" s="320"/>
      <c r="AE35" s="320"/>
      <c r="AF35" s="320"/>
      <c r="AG35" s="320"/>
      <c r="AH35" s="320"/>
      <c r="AI35" s="325"/>
    </row>
    <row r="36" spans="2:35" ht="20.100000000000001" customHeight="1" x14ac:dyDescent="0.15">
      <c r="B36" s="119"/>
      <c r="C36" s="120"/>
      <c r="D36" s="120"/>
      <c r="E36" s="120"/>
      <c r="F36" s="120"/>
      <c r="G36" s="120"/>
      <c r="H36" s="121"/>
      <c r="I36" s="121"/>
      <c r="J36" s="121"/>
      <c r="K36" s="121"/>
      <c r="L36" s="123"/>
      <c r="M36" s="123"/>
      <c r="N36" s="123"/>
      <c r="O36" s="123"/>
      <c r="P36" s="124"/>
      <c r="Q36" s="125" t="str">
        <f t="shared" si="0"/>
        <v>-</v>
      </c>
      <c r="R36" s="123" t="str">
        <f t="shared" si="1"/>
        <v/>
      </c>
      <c r="S36" s="123">
        <f t="shared" si="9"/>
        <v>0</v>
      </c>
      <c r="T36" s="126"/>
      <c r="U36" s="123">
        <f t="shared" si="10"/>
        <v>0</v>
      </c>
      <c r="V36" s="127">
        <f t="shared" si="4"/>
        <v>0</v>
      </c>
      <c r="W36" s="94"/>
      <c r="X36" s="94"/>
      <c r="Y36" s="320"/>
      <c r="Z36" s="120"/>
      <c r="AA36" s="120"/>
      <c r="AB36" s="320"/>
      <c r="AC36" s="320"/>
      <c r="AD36" s="320"/>
      <c r="AE36" s="320"/>
      <c r="AF36" s="320"/>
      <c r="AG36" s="320"/>
      <c r="AH36" s="320"/>
      <c r="AI36" s="325"/>
    </row>
    <row r="37" spans="2:35" ht="20.100000000000001" customHeight="1" x14ac:dyDescent="0.15">
      <c r="B37" s="119"/>
      <c r="C37" s="120"/>
      <c r="D37" s="120"/>
      <c r="E37" s="120"/>
      <c r="F37" s="120"/>
      <c r="G37" s="120"/>
      <c r="H37" s="121"/>
      <c r="I37" s="121"/>
      <c r="J37" s="122"/>
      <c r="K37" s="121"/>
      <c r="L37" s="123"/>
      <c r="M37" s="123"/>
      <c r="N37" s="123"/>
      <c r="O37" s="123"/>
      <c r="P37" s="124"/>
      <c r="Q37" s="125" t="str">
        <f t="shared" si="0"/>
        <v>-</v>
      </c>
      <c r="R37" s="123" t="str">
        <f t="shared" si="1"/>
        <v/>
      </c>
      <c r="S37" s="123">
        <f t="shared" si="9"/>
        <v>0</v>
      </c>
      <c r="T37" s="126"/>
      <c r="U37" s="123">
        <f t="shared" si="10"/>
        <v>0</v>
      </c>
      <c r="V37" s="127">
        <f t="shared" si="4"/>
        <v>0</v>
      </c>
      <c r="W37" s="94"/>
      <c r="X37" s="94"/>
      <c r="Y37" s="320"/>
      <c r="Z37" s="120"/>
      <c r="AA37" s="120"/>
      <c r="AB37" s="320"/>
      <c r="AC37" s="320"/>
      <c r="AD37" s="320"/>
      <c r="AE37" s="320"/>
      <c r="AF37" s="320"/>
      <c r="AG37" s="320"/>
      <c r="AH37" s="320"/>
      <c r="AI37" s="325"/>
    </row>
    <row r="38" spans="2:35" ht="20.100000000000001" customHeight="1" x14ac:dyDescent="0.15">
      <c r="B38" s="119"/>
      <c r="C38" s="120"/>
      <c r="D38" s="120"/>
      <c r="E38" s="120"/>
      <c r="F38" s="120"/>
      <c r="G38" s="120"/>
      <c r="H38" s="121"/>
      <c r="I38" s="121"/>
      <c r="J38" s="121"/>
      <c r="K38" s="121"/>
      <c r="L38" s="123"/>
      <c r="M38" s="123"/>
      <c r="N38" s="123"/>
      <c r="O38" s="123"/>
      <c r="P38" s="124"/>
      <c r="Q38" s="125" t="str">
        <f t="shared" si="0"/>
        <v>-</v>
      </c>
      <c r="R38" s="123" t="str">
        <f t="shared" si="1"/>
        <v/>
      </c>
      <c r="S38" s="123">
        <f t="shared" si="9"/>
        <v>0</v>
      </c>
      <c r="T38" s="126"/>
      <c r="U38" s="123">
        <f t="shared" si="10"/>
        <v>0</v>
      </c>
      <c r="V38" s="127">
        <f t="shared" si="4"/>
        <v>0</v>
      </c>
      <c r="W38" s="94"/>
      <c r="X38" s="94"/>
      <c r="Y38" s="320"/>
      <c r="Z38" s="120"/>
      <c r="AA38" s="120"/>
      <c r="AB38" s="320"/>
      <c r="AC38" s="320"/>
      <c r="AD38" s="320"/>
      <c r="AE38" s="320"/>
      <c r="AF38" s="320"/>
      <c r="AG38" s="320"/>
      <c r="AH38" s="320"/>
      <c r="AI38" s="325"/>
    </row>
    <row r="39" spans="2:35" ht="20.100000000000001" customHeight="1" x14ac:dyDescent="0.15">
      <c r="B39" s="119"/>
      <c r="C39" s="120"/>
      <c r="D39" s="120"/>
      <c r="E39" s="120"/>
      <c r="F39" s="120"/>
      <c r="G39" s="120"/>
      <c r="H39" s="121"/>
      <c r="I39" s="121"/>
      <c r="J39" s="121"/>
      <c r="K39" s="121"/>
      <c r="L39" s="123"/>
      <c r="M39" s="123"/>
      <c r="N39" s="123"/>
      <c r="O39" s="123"/>
      <c r="P39" s="124"/>
      <c r="Q39" s="125" t="str">
        <f t="shared" si="0"/>
        <v>-</v>
      </c>
      <c r="R39" s="123" t="str">
        <f t="shared" si="1"/>
        <v/>
      </c>
      <c r="S39" s="123">
        <f t="shared" si="9"/>
        <v>0</v>
      </c>
      <c r="T39" s="126"/>
      <c r="U39" s="123">
        <f t="shared" si="10"/>
        <v>0</v>
      </c>
      <c r="V39" s="127">
        <f t="shared" si="4"/>
        <v>0</v>
      </c>
      <c r="W39" s="94"/>
      <c r="X39" s="94"/>
      <c r="Y39" s="320"/>
      <c r="Z39" s="120"/>
      <c r="AA39" s="120"/>
      <c r="AB39" s="320"/>
      <c r="AC39" s="320"/>
      <c r="AD39" s="320"/>
      <c r="AE39" s="320"/>
      <c r="AF39" s="320"/>
      <c r="AG39" s="320"/>
      <c r="AH39" s="320"/>
      <c r="AI39" s="325"/>
    </row>
    <row r="40" spans="2:35" ht="20.100000000000001" customHeight="1" x14ac:dyDescent="0.15">
      <c r="B40" s="119"/>
      <c r="C40" s="120"/>
      <c r="D40" s="120"/>
      <c r="E40" s="120"/>
      <c r="F40" s="120"/>
      <c r="G40" s="120"/>
      <c r="H40" s="121"/>
      <c r="I40" s="121"/>
      <c r="J40" s="121"/>
      <c r="K40" s="121"/>
      <c r="L40" s="123"/>
      <c r="M40" s="123"/>
      <c r="N40" s="123"/>
      <c r="O40" s="123"/>
      <c r="P40" s="124"/>
      <c r="Q40" s="125" t="str">
        <f t="shared" si="0"/>
        <v>-</v>
      </c>
      <c r="R40" s="123" t="str">
        <f t="shared" si="1"/>
        <v/>
      </c>
      <c r="S40" s="123">
        <f t="shared" si="9"/>
        <v>0</v>
      </c>
      <c r="T40" s="126"/>
      <c r="U40" s="123">
        <f t="shared" si="10"/>
        <v>0</v>
      </c>
      <c r="V40" s="127">
        <f t="shared" si="4"/>
        <v>0</v>
      </c>
      <c r="W40" s="94"/>
      <c r="X40" s="94"/>
      <c r="Y40" s="320"/>
      <c r="Z40" s="120"/>
      <c r="AA40" s="120"/>
      <c r="AB40" s="320"/>
      <c r="AC40" s="320"/>
      <c r="AD40" s="320"/>
      <c r="AE40" s="320"/>
      <c r="AF40" s="320"/>
      <c r="AG40" s="320"/>
      <c r="AH40" s="320"/>
      <c r="AI40" s="325"/>
    </row>
    <row r="41" spans="2:35" ht="20.100000000000001" customHeight="1" x14ac:dyDescent="0.15">
      <c r="B41" s="119"/>
      <c r="C41" s="120"/>
      <c r="D41" s="120"/>
      <c r="E41" s="120"/>
      <c r="F41" s="120"/>
      <c r="G41" s="120"/>
      <c r="H41" s="121"/>
      <c r="I41" s="121"/>
      <c r="J41" s="121"/>
      <c r="K41" s="121"/>
      <c r="L41" s="120"/>
      <c r="M41" s="120"/>
      <c r="N41" s="120"/>
      <c r="O41" s="120"/>
      <c r="P41" s="124"/>
      <c r="Q41" s="125" t="str">
        <f t="shared" si="0"/>
        <v>-</v>
      </c>
      <c r="R41" s="123" t="str">
        <f t="shared" si="1"/>
        <v/>
      </c>
      <c r="S41" s="123">
        <f t="shared" si="9"/>
        <v>0</v>
      </c>
      <c r="T41" s="126"/>
      <c r="U41" s="123">
        <f t="shared" si="10"/>
        <v>0</v>
      </c>
      <c r="V41" s="127">
        <f t="shared" si="4"/>
        <v>0</v>
      </c>
      <c r="W41" s="94"/>
      <c r="X41" s="94"/>
      <c r="Y41" s="320"/>
      <c r="Z41" s="120"/>
      <c r="AA41" s="120"/>
      <c r="AB41" s="320"/>
      <c r="AC41" s="320"/>
      <c r="AD41" s="320"/>
      <c r="AE41" s="320"/>
      <c r="AF41" s="320"/>
      <c r="AG41" s="320"/>
      <c r="AH41" s="320"/>
      <c r="AI41" s="325"/>
    </row>
    <row r="42" spans="2:35" ht="20.100000000000001" customHeight="1" thickBot="1" x14ac:dyDescent="0.2">
      <c r="B42" s="128"/>
      <c r="C42" s="129"/>
      <c r="D42" s="129"/>
      <c r="E42" s="129"/>
      <c r="F42" s="129"/>
      <c r="G42" s="129"/>
      <c r="H42" s="130"/>
      <c r="I42" s="130"/>
      <c r="J42" s="130"/>
      <c r="K42" s="130"/>
      <c r="L42" s="129"/>
      <c r="M42" s="129"/>
      <c r="N42" s="129"/>
      <c r="O42" s="129"/>
      <c r="P42" s="131"/>
      <c r="Q42" s="132" t="str">
        <f>IF(J42=1,17500,"-")</f>
        <v>-</v>
      </c>
      <c r="R42" s="123" t="str">
        <f t="shared" si="1"/>
        <v/>
      </c>
      <c r="S42" s="133">
        <f t="shared" si="9"/>
        <v>0</v>
      </c>
      <c r="T42" s="134"/>
      <c r="U42" s="133">
        <f t="shared" si="10"/>
        <v>0</v>
      </c>
      <c r="V42" s="135">
        <f t="shared" si="4"/>
        <v>0</v>
      </c>
      <c r="W42" s="136"/>
      <c r="X42" s="136"/>
      <c r="Y42" s="321"/>
      <c r="Z42" s="129"/>
      <c r="AA42" s="129"/>
      <c r="AB42" s="321"/>
      <c r="AC42" s="321"/>
      <c r="AD42" s="321"/>
      <c r="AE42" s="321"/>
      <c r="AF42" s="321"/>
      <c r="AG42" s="321"/>
      <c r="AH42" s="321"/>
      <c r="AI42" s="326"/>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139"/>
    <col min="69" max="69" width="7.125" style="139" customWidth="1"/>
    <col min="70" max="324" width="7.125" style="139"/>
    <col min="325" max="325" width="7.125" style="139" customWidth="1"/>
    <col min="326" max="580" width="7.125" style="139"/>
    <col min="581" max="581" width="7.125" style="139" customWidth="1"/>
    <col min="582" max="836" width="7.125" style="139"/>
    <col min="837" max="837" width="7.125" style="139" customWidth="1"/>
    <col min="838" max="1092" width="7.125" style="139"/>
    <col min="1093" max="1093" width="7.125" style="139" customWidth="1"/>
    <col min="1094" max="1348" width="7.125" style="139"/>
    <col min="1349" max="1349" width="7.125" style="139" customWidth="1"/>
    <col min="1350" max="1604" width="7.125" style="139"/>
    <col min="1605" max="1605" width="7.125" style="139" customWidth="1"/>
    <col min="1606" max="1860" width="7.125" style="139"/>
    <col min="1861" max="1861" width="7.125" style="139" customWidth="1"/>
    <col min="1862" max="2116" width="7.125" style="139"/>
    <col min="2117" max="2117" width="7.125" style="139" customWidth="1"/>
    <col min="2118" max="2372" width="7.125" style="139"/>
    <col min="2373" max="2373" width="7.125" style="139" customWidth="1"/>
    <col min="2374" max="2628" width="7.125" style="139"/>
    <col min="2629" max="2629" width="7.125" style="139" customWidth="1"/>
    <col min="2630" max="2884" width="7.125" style="139"/>
    <col min="2885" max="2885" width="7.125" style="139" customWidth="1"/>
    <col min="2886" max="3140" width="7.125" style="139"/>
    <col min="3141" max="3141" width="7.125" style="139" customWidth="1"/>
    <col min="3142" max="3396" width="7.125" style="139"/>
    <col min="3397" max="3397" width="7.125" style="139" customWidth="1"/>
    <col min="3398" max="3652" width="7.125" style="139"/>
    <col min="3653" max="3653" width="7.125" style="139" customWidth="1"/>
    <col min="3654" max="3908" width="7.125" style="139"/>
    <col min="3909" max="3909" width="7.125" style="139" customWidth="1"/>
    <col min="3910" max="4164" width="7.125" style="139"/>
    <col min="4165" max="4165" width="7.125" style="139" customWidth="1"/>
    <col min="4166" max="4420" width="7.125" style="139"/>
    <col min="4421" max="4421" width="7.125" style="139" customWidth="1"/>
    <col min="4422" max="4676" width="7.125" style="139"/>
    <col min="4677" max="4677" width="7.125" style="139" customWidth="1"/>
    <col min="4678" max="4932" width="7.125" style="139"/>
    <col min="4933" max="4933" width="7.125" style="139" customWidth="1"/>
    <col min="4934" max="5188" width="7.125" style="139"/>
    <col min="5189" max="5189" width="7.125" style="139" customWidth="1"/>
    <col min="5190" max="5444" width="7.125" style="139"/>
    <col min="5445" max="5445" width="7.125" style="139" customWidth="1"/>
    <col min="5446" max="5700" width="7.125" style="139"/>
    <col min="5701" max="5701" width="7.125" style="139" customWidth="1"/>
    <col min="5702" max="5956" width="7.125" style="139"/>
    <col min="5957" max="5957" width="7.125" style="139" customWidth="1"/>
    <col min="5958" max="6212" width="7.125" style="139"/>
    <col min="6213" max="6213" width="7.125" style="139" customWidth="1"/>
    <col min="6214" max="6468" width="7.125" style="139"/>
    <col min="6469" max="6469" width="7.125" style="139" customWidth="1"/>
    <col min="6470" max="6724" width="7.125" style="139"/>
    <col min="6725" max="6725" width="7.125" style="139" customWidth="1"/>
    <col min="6726" max="6980" width="7.125" style="139"/>
    <col min="6981" max="6981" width="7.125" style="139" customWidth="1"/>
    <col min="6982" max="7236" width="7.125" style="139"/>
    <col min="7237" max="7237" width="7.125" style="139" customWidth="1"/>
    <col min="7238" max="7492" width="7.125" style="139"/>
    <col min="7493" max="7493" width="7.125" style="139" customWidth="1"/>
    <col min="7494" max="7748" width="7.125" style="139"/>
    <col min="7749" max="7749" width="7.125" style="139" customWidth="1"/>
    <col min="7750" max="8004" width="7.125" style="139"/>
    <col min="8005" max="8005" width="7.125" style="139" customWidth="1"/>
    <col min="8006" max="8260" width="7.125" style="139"/>
    <col min="8261" max="8261" width="7.125" style="139" customWidth="1"/>
    <col min="8262" max="8516" width="7.125" style="139"/>
    <col min="8517" max="8517" width="7.125" style="139" customWidth="1"/>
    <col min="8518" max="8772" width="7.125" style="139"/>
    <col min="8773" max="8773" width="7.125" style="139" customWidth="1"/>
    <col min="8774" max="9028" width="7.125" style="139"/>
    <col min="9029" max="9029" width="7.125" style="139" customWidth="1"/>
    <col min="9030" max="9284" width="7.125" style="139"/>
    <col min="9285" max="9285" width="7.125" style="139" customWidth="1"/>
    <col min="9286" max="9540" width="7.125" style="139"/>
    <col min="9541" max="9541" width="7.125" style="139" customWidth="1"/>
    <col min="9542" max="9796" width="7.125" style="139"/>
    <col min="9797" max="9797" width="7.125" style="139" customWidth="1"/>
    <col min="9798" max="10052" width="7.125" style="139"/>
    <col min="10053" max="10053" width="7.125" style="139" customWidth="1"/>
    <col min="10054" max="10308" width="7.125" style="139"/>
    <col min="10309" max="10309" width="7.125" style="139" customWidth="1"/>
    <col min="10310" max="10564" width="7.125" style="139"/>
    <col min="10565" max="10565" width="7.125" style="139" customWidth="1"/>
    <col min="10566" max="10820" width="7.125" style="139"/>
    <col min="10821" max="10821" width="7.125" style="139" customWidth="1"/>
    <col min="10822" max="11076" width="7.125" style="139"/>
    <col min="11077" max="11077" width="7.125" style="139" customWidth="1"/>
    <col min="11078" max="11332" width="7.125" style="139"/>
    <col min="11333" max="11333" width="7.125" style="139" customWidth="1"/>
    <col min="11334" max="11588" width="7.125" style="139"/>
    <col min="11589" max="11589" width="7.125" style="139" customWidth="1"/>
    <col min="11590" max="11844" width="7.125" style="139"/>
    <col min="11845" max="11845" width="7.125" style="139" customWidth="1"/>
    <col min="11846" max="12100" width="7.125" style="139"/>
    <col min="12101" max="12101" width="7.125" style="139" customWidth="1"/>
    <col min="12102" max="12356" width="7.125" style="139"/>
    <col min="12357" max="12357" width="7.125" style="139" customWidth="1"/>
    <col min="12358" max="12612" width="7.125" style="139"/>
    <col min="12613" max="12613" width="7.125" style="139" customWidth="1"/>
    <col min="12614" max="12868" width="7.125" style="139"/>
    <col min="12869" max="12869" width="7.125" style="139" customWidth="1"/>
    <col min="12870" max="13124" width="7.125" style="139"/>
    <col min="13125" max="13125" width="7.125" style="139" customWidth="1"/>
    <col min="13126" max="13380" width="7.125" style="139"/>
    <col min="13381" max="13381" width="7.125" style="139" customWidth="1"/>
    <col min="13382" max="13636" width="7.125" style="139"/>
    <col min="13637" max="13637" width="7.125" style="139" customWidth="1"/>
    <col min="13638" max="13892" width="7.125" style="139"/>
    <col min="13893" max="13893" width="7.125" style="139" customWidth="1"/>
    <col min="13894" max="14148" width="7.125" style="139"/>
    <col min="14149" max="14149" width="7.125" style="139" customWidth="1"/>
    <col min="14150" max="14404" width="7.125" style="139"/>
    <col min="14405" max="14405" width="7.125" style="139" customWidth="1"/>
    <col min="14406" max="14660" width="7.125" style="139"/>
    <col min="14661" max="14661" width="7.125" style="139" customWidth="1"/>
    <col min="14662" max="14916" width="7.125" style="139"/>
    <col min="14917" max="14917" width="7.125" style="139" customWidth="1"/>
    <col min="14918" max="15172" width="7.125" style="139"/>
    <col min="15173" max="15173" width="7.125" style="139" customWidth="1"/>
    <col min="15174" max="15428" width="7.125" style="139"/>
    <col min="15429" max="15429" width="7.125" style="139" customWidth="1"/>
    <col min="15430" max="15684" width="7.125" style="139"/>
    <col min="15685" max="15685" width="7.125" style="139" customWidth="1"/>
    <col min="15686" max="15940" width="7.125" style="139"/>
    <col min="15941" max="15941" width="7.125" style="139" customWidth="1"/>
    <col min="15942" max="16196" width="7.125" style="139"/>
    <col min="16197" max="16197" width="7.125" style="139" customWidth="1"/>
    <col min="16198" max="16384" width="7.125" style="139"/>
  </cols>
  <sheetData>
    <row r="1" spans="2:65" ht="44.25" customHeight="1" x14ac:dyDescent="0.15">
      <c r="B1" s="138" t="s">
        <v>166</v>
      </c>
    </row>
    <row r="2" spans="2:65" ht="44.25" customHeight="1" x14ac:dyDescent="0.15">
      <c r="B2" s="1001" t="s">
        <v>167</v>
      </c>
      <c r="C2" s="1001"/>
      <c r="D2" s="1001"/>
      <c r="E2" s="1001"/>
      <c r="F2" s="1001"/>
      <c r="G2" s="1001"/>
      <c r="H2" s="1001"/>
      <c r="I2" s="1001"/>
      <c r="J2" s="1001"/>
      <c r="K2" s="1001"/>
      <c r="L2" s="1001"/>
      <c r="M2" s="1001"/>
      <c r="N2" s="1001"/>
      <c r="O2" s="1001"/>
      <c r="P2" s="1001"/>
      <c r="Q2" s="1001"/>
      <c r="R2" s="1001"/>
      <c r="S2" s="1001"/>
      <c r="T2" s="1001"/>
      <c r="U2" s="1001"/>
      <c r="V2" s="1001"/>
      <c r="W2" s="1001"/>
      <c r="X2" s="1001"/>
      <c r="Y2" s="1001"/>
      <c r="Z2" s="1001"/>
      <c r="AA2" s="1001"/>
      <c r="AB2" s="1001"/>
      <c r="AC2" s="1001"/>
      <c r="AD2" s="1001"/>
      <c r="AE2" s="1001"/>
      <c r="AF2" s="1001"/>
      <c r="AG2" s="1001"/>
      <c r="AH2" s="1001"/>
      <c r="AI2" s="1001"/>
      <c r="AJ2" s="1001"/>
      <c r="AK2" s="1001"/>
      <c r="AL2" s="1001"/>
      <c r="AM2" s="1001"/>
      <c r="AN2" s="1001"/>
      <c r="AO2" s="1001"/>
      <c r="AP2" s="1001"/>
      <c r="AQ2" s="1001"/>
      <c r="AR2" s="1001"/>
      <c r="AS2" s="1001"/>
      <c r="AT2" s="1001"/>
      <c r="AU2" s="1001"/>
      <c r="AV2" s="1001"/>
      <c r="AW2" s="1001"/>
      <c r="AX2" s="1001"/>
      <c r="AY2" s="1001"/>
      <c r="AZ2" s="1001"/>
      <c r="BA2" s="1001"/>
      <c r="BB2" s="1001"/>
      <c r="BC2" s="1001"/>
      <c r="BD2" s="1001"/>
      <c r="BE2" s="1001"/>
      <c r="BF2" s="1001"/>
      <c r="BG2" s="1001"/>
      <c r="BH2" s="1001"/>
      <c r="BI2" s="1001"/>
      <c r="BJ2" s="1001"/>
      <c r="BK2" s="1001"/>
      <c r="BL2" s="1001"/>
      <c r="BM2" s="1001"/>
    </row>
    <row r="3" spans="2:65" ht="13.5" customHeight="1" thickBot="1" x14ac:dyDescent="0.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row>
    <row r="4" spans="2:65" ht="33.75" customHeight="1" thickBot="1" x14ac:dyDescent="0.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Z4" s="1002" t="s">
        <v>104</v>
      </c>
      <c r="BA4" s="1003"/>
      <c r="BB4" s="1003"/>
      <c r="BC4" s="1003"/>
      <c r="BD4" s="1003"/>
      <c r="BE4" s="1003"/>
      <c r="BF4" s="1003"/>
      <c r="BG4" s="1003"/>
      <c r="BH4" s="1004"/>
      <c r="BI4" s="1003" t="s">
        <v>168</v>
      </c>
      <c r="BJ4" s="1003"/>
      <c r="BK4" s="1003"/>
      <c r="BL4" s="1003"/>
      <c r="BM4" s="1004"/>
    </row>
    <row r="5" spans="2:65" ht="13.5" customHeight="1" x14ac:dyDescent="0.15">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005"/>
      <c r="AG5" s="1005"/>
      <c r="AH5" s="1005"/>
      <c r="AI5" s="1005"/>
      <c r="AJ5" s="1005"/>
      <c r="AK5" s="1005"/>
      <c r="AL5" s="1005"/>
      <c r="AM5" s="1005"/>
      <c r="AN5" s="1005"/>
      <c r="AO5" s="1005"/>
      <c r="AP5" s="1005"/>
      <c r="AQ5" s="1005"/>
      <c r="AR5" s="1005"/>
      <c r="AS5" s="1005"/>
      <c r="AT5" s="1005"/>
      <c r="AU5" s="1005"/>
      <c r="AV5" s="1005"/>
      <c r="AW5" s="1005"/>
      <c r="AX5" s="1005"/>
      <c r="AZ5" s="141"/>
      <c r="BA5" s="141"/>
      <c r="BB5" s="141"/>
      <c r="BC5" s="141"/>
      <c r="BD5" s="141"/>
      <c r="BE5" s="141"/>
    </row>
    <row r="6" spans="2:65" ht="13.5" customHeight="1" x14ac:dyDescent="0.15">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005"/>
      <c r="AG6" s="1005"/>
      <c r="AH6" s="1005"/>
      <c r="AI6" s="1005"/>
      <c r="AJ6" s="1005"/>
      <c r="AK6" s="1005"/>
      <c r="AL6" s="1005"/>
      <c r="AM6" s="1005"/>
      <c r="AN6" s="1005"/>
      <c r="AO6" s="1005"/>
      <c r="AP6" s="1005"/>
      <c r="AQ6" s="1005"/>
      <c r="AR6" s="1005"/>
      <c r="AS6" s="1005"/>
      <c r="AT6" s="1005"/>
      <c r="AU6" s="1005"/>
      <c r="AV6" s="1005"/>
      <c r="AW6" s="1005"/>
      <c r="AX6" s="1005"/>
      <c r="AY6" s="142"/>
      <c r="AZ6" s="141"/>
      <c r="BA6" s="141"/>
      <c r="BB6" s="141"/>
      <c r="BC6" s="141"/>
      <c r="BD6" s="141"/>
      <c r="BE6" s="141"/>
    </row>
    <row r="7" spans="2:65" ht="13.5" customHeight="1" thickBot="1" x14ac:dyDescent="0.2">
      <c r="B7" s="142"/>
      <c r="C7" s="142"/>
      <c r="D7" s="142"/>
      <c r="E7" s="142"/>
      <c r="F7" s="142"/>
      <c r="G7" s="142"/>
      <c r="H7" s="143"/>
      <c r="I7" s="143"/>
      <c r="J7" s="143"/>
      <c r="K7" s="143"/>
      <c r="L7" s="143"/>
      <c r="M7" s="143"/>
      <c r="N7" s="143"/>
      <c r="O7" s="143"/>
      <c r="P7" s="143"/>
      <c r="Q7" s="143"/>
      <c r="AF7" s="1005"/>
      <c r="AG7" s="1005"/>
      <c r="AH7" s="1005"/>
      <c r="AI7" s="1005"/>
      <c r="AJ7" s="1005"/>
      <c r="AK7" s="1005"/>
      <c r="AL7" s="1005"/>
      <c r="AM7" s="1005"/>
      <c r="AN7" s="1005"/>
      <c r="AO7" s="1005"/>
      <c r="AP7" s="1005"/>
      <c r="AQ7" s="1005"/>
      <c r="AR7" s="1005"/>
      <c r="AS7" s="1005"/>
      <c r="AT7" s="1005"/>
      <c r="AU7" s="1005"/>
      <c r="AV7" s="1005"/>
      <c r="AW7" s="1005"/>
      <c r="AX7" s="1005"/>
    </row>
    <row r="8" spans="2:65" s="144" customFormat="1" ht="44.25" customHeight="1" thickBot="1" x14ac:dyDescent="0.2">
      <c r="B8" s="1006" t="s">
        <v>169</v>
      </c>
      <c r="C8" s="1007"/>
      <c r="D8" s="1007"/>
      <c r="E8" s="1007"/>
      <c r="F8" s="1007"/>
      <c r="G8" s="1007"/>
      <c r="H8" s="1007"/>
      <c r="I8" s="1007"/>
      <c r="J8" s="1007"/>
      <c r="K8" s="1007"/>
      <c r="L8" s="1007"/>
      <c r="M8" s="1007"/>
      <c r="N8" s="1007"/>
      <c r="O8" s="1007"/>
      <c r="P8" s="1007"/>
      <c r="Q8" s="1007"/>
      <c r="R8" s="1007"/>
      <c r="S8" s="1007"/>
      <c r="T8" s="1007"/>
      <c r="U8" s="1007"/>
      <c r="V8" s="1007"/>
      <c r="W8" s="1007"/>
      <c r="X8" s="1007"/>
      <c r="Y8" s="1008"/>
      <c r="AK8" s="145"/>
      <c r="AL8" s="145"/>
      <c r="AM8" s="145"/>
      <c r="AN8" s="145"/>
      <c r="AO8" s="146"/>
      <c r="AP8" s="146"/>
      <c r="AQ8" s="146"/>
      <c r="AR8" s="146"/>
      <c r="AS8" s="146"/>
    </row>
    <row r="9" spans="2:65" s="144" customFormat="1" ht="44.25" customHeight="1" thickBot="1" x14ac:dyDescent="0.2">
      <c r="B9" s="1009" t="s">
        <v>170</v>
      </c>
      <c r="C9" s="1010"/>
      <c r="D9" s="1010"/>
      <c r="E9" s="1010"/>
      <c r="F9" s="1011"/>
      <c r="G9" s="1012" t="s">
        <v>171</v>
      </c>
      <c r="H9" s="1012"/>
      <c r="I9" s="1012"/>
      <c r="J9" s="1012"/>
      <c r="K9" s="1013" t="s">
        <v>172</v>
      </c>
      <c r="L9" s="1013"/>
      <c r="M9" s="1013"/>
      <c r="N9" s="1013"/>
      <c r="O9" s="1013"/>
      <c r="P9" s="1013" t="s">
        <v>173</v>
      </c>
      <c r="Q9" s="1013"/>
      <c r="R9" s="1013"/>
      <c r="S9" s="1013"/>
      <c r="T9" s="1013"/>
      <c r="U9" s="1013"/>
      <c r="V9" s="1013"/>
      <c r="W9" s="1013"/>
      <c r="X9" s="1013"/>
      <c r="Y9" s="1014"/>
    </row>
    <row r="10" spans="2:65" s="144" customFormat="1" ht="44.25" customHeight="1" thickBot="1" x14ac:dyDescent="0.2">
      <c r="B10" s="1006" t="s">
        <v>174</v>
      </c>
      <c r="C10" s="1023"/>
      <c r="D10" s="1023"/>
      <c r="E10" s="1023"/>
      <c r="F10" s="1023"/>
      <c r="G10" s="1023"/>
      <c r="H10" s="1023"/>
      <c r="I10" s="1023"/>
      <c r="J10" s="1023"/>
      <c r="K10" s="1023"/>
      <c r="L10" s="1024"/>
      <c r="M10" s="1006" t="s">
        <v>107</v>
      </c>
      <c r="N10" s="1007"/>
      <c r="O10" s="1007"/>
      <c r="P10" s="1007"/>
      <c r="Q10" s="1007"/>
      <c r="R10" s="1007"/>
      <c r="S10" s="1007"/>
      <c r="T10" s="1007"/>
      <c r="U10" s="1007"/>
      <c r="V10" s="1007"/>
      <c r="W10" s="1007"/>
      <c r="X10" s="1007"/>
      <c r="Y10" s="1007"/>
      <c r="Z10" s="1007"/>
      <c r="AA10" s="1008"/>
      <c r="AB10" s="1025" t="s">
        <v>108</v>
      </c>
      <c r="AC10" s="1026"/>
      <c r="AD10" s="1026"/>
      <c r="AE10" s="1026"/>
      <c r="AF10" s="1026"/>
      <c r="AG10" s="1026"/>
      <c r="AH10" s="1026"/>
      <c r="AI10" s="1026"/>
      <c r="AJ10" s="1026"/>
      <c r="AK10" s="1026"/>
      <c r="AL10" s="1026"/>
      <c r="AM10" s="1026"/>
      <c r="AN10" s="1026"/>
      <c r="AO10" s="1026"/>
      <c r="AP10" s="1026"/>
      <c r="AQ10" s="1026"/>
      <c r="AR10" s="1026"/>
      <c r="AS10" s="1026"/>
      <c r="AT10" s="1026"/>
      <c r="AU10" s="1027"/>
    </row>
    <row r="11" spans="2:65" s="144" customFormat="1" ht="44.25" customHeight="1" thickBot="1" x14ac:dyDescent="0.2">
      <c r="B11" s="1006"/>
      <c r="C11" s="1007"/>
      <c r="D11" s="1007"/>
      <c r="E11" s="1007"/>
      <c r="F11" s="1007"/>
      <c r="G11" s="1007"/>
      <c r="H11" s="1007"/>
      <c r="I11" s="1007"/>
      <c r="J11" s="1007"/>
      <c r="K11" s="1007"/>
      <c r="L11" s="1008"/>
      <c r="M11" s="1006"/>
      <c r="N11" s="1007"/>
      <c r="O11" s="1007"/>
      <c r="P11" s="1007"/>
      <c r="Q11" s="1007"/>
      <c r="R11" s="1007"/>
      <c r="S11" s="1007"/>
      <c r="T11" s="1007"/>
      <c r="U11" s="1007"/>
      <c r="V11" s="1007"/>
      <c r="W11" s="1007"/>
      <c r="X11" s="1007"/>
      <c r="Y11" s="1007"/>
      <c r="Z11" s="1007"/>
      <c r="AA11" s="1008"/>
      <c r="AB11" s="1028"/>
      <c r="AC11" s="1029"/>
      <c r="AD11" s="1029"/>
      <c r="AE11" s="1029"/>
      <c r="AF11" s="1029"/>
      <c r="AG11" s="1029"/>
      <c r="AH11" s="1029"/>
      <c r="AI11" s="1029"/>
      <c r="AJ11" s="1029"/>
      <c r="AK11" s="1029"/>
      <c r="AL11" s="1029"/>
      <c r="AM11" s="1029"/>
      <c r="AN11" s="1029"/>
      <c r="AO11" s="1029"/>
      <c r="AP11" s="1029"/>
      <c r="AQ11" s="1029"/>
      <c r="AR11" s="1029"/>
      <c r="AS11" s="1029"/>
      <c r="AT11" s="1029"/>
      <c r="AU11" s="1030"/>
    </row>
    <row r="12" spans="2:65" s="148" customFormat="1" ht="29.25" customHeight="1" x14ac:dyDescent="0.15">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row>
    <row r="13" spans="2:65" s="144" customFormat="1" ht="44.25" customHeight="1" thickBot="1" x14ac:dyDescent="0.2">
      <c r="B13" s="146" t="s">
        <v>175</v>
      </c>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row>
    <row r="14" spans="2:65" s="144" customFormat="1" ht="44.25" customHeight="1" thickBot="1" x14ac:dyDescent="0.2">
      <c r="B14" s="1015" t="s">
        <v>111</v>
      </c>
      <c r="C14" s="1016"/>
      <c r="D14" s="1016"/>
      <c r="E14" s="1016"/>
      <c r="F14" s="1016"/>
      <c r="G14" s="1016"/>
      <c r="H14" s="1017"/>
      <c r="I14" s="1006" t="s">
        <v>176</v>
      </c>
      <c r="J14" s="1007"/>
      <c r="K14" s="1007"/>
      <c r="L14" s="1007"/>
      <c r="M14" s="1007"/>
      <c r="N14" s="1007"/>
      <c r="O14" s="1007"/>
      <c r="P14" s="1007"/>
      <c r="Q14" s="1007"/>
      <c r="R14" s="1007"/>
      <c r="S14" s="1007"/>
      <c r="T14" s="1007"/>
      <c r="U14" s="1007"/>
      <c r="V14" s="1007"/>
      <c r="W14" s="1007"/>
      <c r="X14" s="1007"/>
      <c r="Y14" s="1007"/>
      <c r="Z14" s="1007"/>
      <c r="AA14" s="1007"/>
      <c r="AB14" s="1007"/>
      <c r="AC14" s="1021"/>
      <c r="AD14" s="1013"/>
      <c r="AE14" s="1013"/>
      <c r="AF14" s="1013"/>
      <c r="AG14" s="1013"/>
      <c r="AH14" s="1013"/>
      <c r="AI14" s="1013"/>
      <c r="AJ14" s="1013"/>
      <c r="AK14" s="1013"/>
      <c r="AL14" s="1013"/>
      <c r="AM14" s="1013"/>
      <c r="AN14" s="1013"/>
      <c r="AO14" s="1013"/>
      <c r="AP14" s="1013"/>
      <c r="AQ14" s="1013"/>
      <c r="AR14" s="1013"/>
      <c r="AS14" s="1013"/>
      <c r="AT14" s="1013"/>
      <c r="AU14" s="1013"/>
    </row>
    <row r="15" spans="2:65" s="144" customFormat="1" ht="44.25" customHeight="1" thickBot="1" x14ac:dyDescent="0.2">
      <c r="B15" s="1018"/>
      <c r="C15" s="1019"/>
      <c r="D15" s="1019"/>
      <c r="E15" s="1019"/>
      <c r="F15" s="1019"/>
      <c r="G15" s="1019"/>
      <c r="H15" s="1020"/>
      <c r="I15" s="1006" t="s">
        <v>177</v>
      </c>
      <c r="J15" s="1007"/>
      <c r="K15" s="149" t="s">
        <v>178</v>
      </c>
      <c r="L15" s="149"/>
      <c r="M15" s="149"/>
      <c r="N15" s="149" t="s">
        <v>179</v>
      </c>
      <c r="O15" s="149"/>
      <c r="P15" s="149" t="s">
        <v>180</v>
      </c>
      <c r="Q15" s="149"/>
      <c r="R15" s="150" t="s">
        <v>181</v>
      </c>
      <c r="S15" s="1022" t="s">
        <v>182</v>
      </c>
      <c r="T15" s="1007"/>
      <c r="U15" s="149" t="s">
        <v>178</v>
      </c>
      <c r="V15" s="149"/>
      <c r="W15" s="149"/>
      <c r="X15" s="149" t="s">
        <v>179</v>
      </c>
      <c r="Y15" s="149"/>
      <c r="Z15" s="149" t="s">
        <v>180</v>
      </c>
      <c r="AA15" s="149"/>
      <c r="AB15" s="151" t="s">
        <v>181</v>
      </c>
      <c r="AC15" s="1013"/>
      <c r="AD15" s="1013"/>
      <c r="AE15" s="1013"/>
      <c r="AF15" s="1013"/>
      <c r="AG15" s="1013"/>
      <c r="AH15" s="1013"/>
      <c r="AI15" s="1013"/>
      <c r="AJ15" s="1013"/>
      <c r="AK15" s="1013"/>
      <c r="AL15" s="1013"/>
      <c r="AM15" s="1013"/>
      <c r="AN15" s="1013"/>
      <c r="AO15" s="1013"/>
      <c r="AP15" s="1013"/>
      <c r="AQ15" s="1013"/>
      <c r="AR15" s="1013"/>
      <c r="AS15" s="1013"/>
      <c r="AT15" s="1013"/>
      <c r="AU15" s="1013"/>
    </row>
    <row r="16" spans="2:65" s="148" customFormat="1" ht="25.5" customHeight="1" x14ac:dyDescent="0.15">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row>
    <row r="17" spans="1:70" s="144" customFormat="1" ht="44.25" customHeight="1" thickBot="1" x14ac:dyDescent="0.35">
      <c r="B17" s="146" t="s">
        <v>183</v>
      </c>
      <c r="C17" s="146"/>
      <c r="D17" s="146"/>
      <c r="E17" s="146"/>
      <c r="F17" s="146"/>
      <c r="G17" s="146"/>
      <c r="H17" s="146"/>
      <c r="I17" s="146"/>
      <c r="J17" s="146"/>
      <c r="K17" s="146"/>
      <c r="L17" s="146"/>
      <c r="M17" s="146"/>
      <c r="N17" s="146"/>
      <c r="O17" s="146"/>
      <c r="P17" s="146"/>
      <c r="Q17" s="152" t="s">
        <v>184</v>
      </c>
      <c r="R17" s="146"/>
      <c r="S17" s="146"/>
      <c r="T17" s="152"/>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row>
    <row r="18" spans="1:70" s="146" customFormat="1" ht="114.75" customHeight="1" thickBot="1" x14ac:dyDescent="0.2">
      <c r="B18" s="1031" t="s">
        <v>185</v>
      </c>
      <c r="C18" s="1035"/>
      <c r="D18" s="1035"/>
      <c r="E18" s="1035"/>
      <c r="F18" s="1031" t="s">
        <v>186</v>
      </c>
      <c r="G18" s="1035"/>
      <c r="H18" s="1035"/>
      <c r="I18" s="1035"/>
      <c r="J18" s="1041" t="s">
        <v>187</v>
      </c>
      <c r="K18" s="1041"/>
      <c r="L18" s="1041"/>
      <c r="M18" s="1041"/>
      <c r="N18" s="1031" t="s">
        <v>188</v>
      </c>
      <c r="O18" s="1031"/>
      <c r="P18" s="1031"/>
      <c r="Q18" s="1031"/>
      <c r="R18" s="1031" t="s">
        <v>189</v>
      </c>
      <c r="S18" s="1031"/>
      <c r="T18" s="1031"/>
      <c r="U18" s="1031"/>
      <c r="V18" s="1031" t="s">
        <v>126</v>
      </c>
      <c r="W18" s="1031"/>
      <c r="X18" s="1031"/>
      <c r="Y18" s="1031"/>
      <c r="Z18" s="1031" t="s">
        <v>127</v>
      </c>
      <c r="AA18" s="1031"/>
      <c r="AB18" s="1031"/>
      <c r="AC18" s="1031"/>
      <c r="AD18" s="1032" t="s">
        <v>190</v>
      </c>
      <c r="AE18" s="1033"/>
      <c r="AF18" s="1033"/>
      <c r="AG18" s="1034"/>
      <c r="AH18" s="1031" t="s">
        <v>129</v>
      </c>
      <c r="AI18" s="1031"/>
      <c r="AJ18" s="1031"/>
      <c r="AK18" s="1031"/>
      <c r="AL18" s="1031" t="s">
        <v>191</v>
      </c>
      <c r="AM18" s="1031"/>
      <c r="AN18" s="1031"/>
      <c r="AO18" s="1031"/>
      <c r="AP18" s="1031" t="s">
        <v>192</v>
      </c>
      <c r="AQ18" s="1031"/>
      <c r="AR18" s="1031"/>
      <c r="AS18" s="1031"/>
      <c r="AT18" s="1035" t="s">
        <v>193</v>
      </c>
      <c r="AU18" s="1035"/>
      <c r="AV18" s="1035"/>
      <c r="AW18" s="1035"/>
      <c r="AX18" s="1031" t="s">
        <v>133</v>
      </c>
      <c r="AY18" s="1031"/>
      <c r="AZ18" s="1031"/>
      <c r="BA18" s="1031"/>
      <c r="BB18" s="1031" t="s">
        <v>194</v>
      </c>
      <c r="BC18" s="1031"/>
      <c r="BD18" s="1031"/>
      <c r="BE18" s="1031"/>
      <c r="BF18" s="1032" t="s">
        <v>195</v>
      </c>
      <c r="BG18" s="1033"/>
      <c r="BH18" s="1033"/>
      <c r="BI18" s="1034"/>
      <c r="BJ18" s="1032" t="s">
        <v>136</v>
      </c>
      <c r="BK18" s="1033"/>
      <c r="BL18" s="1033"/>
      <c r="BM18" s="1034"/>
      <c r="BN18" s="1032" t="s">
        <v>196</v>
      </c>
      <c r="BO18" s="1033"/>
      <c r="BP18" s="1033"/>
      <c r="BQ18" s="1034"/>
    </row>
    <row r="19" spans="1:70" s="147" customFormat="1" ht="135" customHeight="1" thickBot="1" x14ac:dyDescent="0.2">
      <c r="A19" s="146"/>
      <c r="B19" s="1035"/>
      <c r="C19" s="1035"/>
      <c r="D19" s="1035"/>
      <c r="E19" s="1035"/>
      <c r="F19" s="1036" t="s">
        <v>197</v>
      </c>
      <c r="G19" s="1037"/>
      <c r="H19" s="1037"/>
      <c r="I19" s="1038"/>
      <c r="J19" s="1039" t="s">
        <v>147</v>
      </c>
      <c r="K19" s="1039"/>
      <c r="L19" s="1039"/>
      <c r="M19" s="1039"/>
      <c r="N19" s="1039" t="s">
        <v>110</v>
      </c>
      <c r="O19" s="1039"/>
      <c r="P19" s="1039"/>
      <c r="Q19" s="1039"/>
      <c r="R19" s="1039" t="s">
        <v>198</v>
      </c>
      <c r="S19" s="1040"/>
      <c r="T19" s="1040"/>
      <c r="U19" s="1040"/>
      <c r="V19" s="1039" t="s">
        <v>199</v>
      </c>
      <c r="W19" s="1039"/>
      <c r="X19" s="1039"/>
      <c r="Y19" s="1039"/>
      <c r="Z19" s="1039" t="s">
        <v>106</v>
      </c>
      <c r="AA19" s="1039"/>
      <c r="AB19" s="1039"/>
      <c r="AC19" s="1039"/>
      <c r="AD19" s="1040" t="s">
        <v>147</v>
      </c>
      <c r="AE19" s="1040"/>
      <c r="AF19" s="1040"/>
      <c r="AG19" s="1040"/>
      <c r="AH19" s="1049" t="s">
        <v>148</v>
      </c>
      <c r="AI19" s="1049"/>
      <c r="AJ19" s="1049"/>
      <c r="AK19" s="1049"/>
      <c r="AL19" s="1039" t="s">
        <v>200</v>
      </c>
      <c r="AM19" s="1039"/>
      <c r="AN19" s="1039"/>
      <c r="AO19" s="1039"/>
      <c r="AP19" s="1039" t="s">
        <v>106</v>
      </c>
      <c r="AQ19" s="1039"/>
      <c r="AR19" s="1039"/>
      <c r="AS19" s="1039"/>
      <c r="AT19" s="1032" t="s">
        <v>150</v>
      </c>
      <c r="AU19" s="1042"/>
      <c r="AV19" s="1042"/>
      <c r="AW19" s="1043"/>
      <c r="AX19" s="1032" t="s">
        <v>201</v>
      </c>
      <c r="AY19" s="1042"/>
      <c r="AZ19" s="1042"/>
      <c r="BA19" s="1043"/>
      <c r="BB19" s="1045" t="s">
        <v>152</v>
      </c>
      <c r="BC19" s="1045"/>
      <c r="BD19" s="1045"/>
      <c r="BE19" s="1045"/>
      <c r="BF19" s="1046" t="s">
        <v>153</v>
      </c>
      <c r="BG19" s="1047"/>
      <c r="BH19" s="1047"/>
      <c r="BI19" s="1048"/>
      <c r="BJ19" s="1046" t="s">
        <v>153</v>
      </c>
      <c r="BK19" s="1047"/>
      <c r="BL19" s="1047"/>
      <c r="BM19" s="1048"/>
      <c r="BN19" s="1046" t="s">
        <v>153</v>
      </c>
      <c r="BO19" s="1047"/>
      <c r="BP19" s="1047"/>
      <c r="BQ19" s="1048"/>
    </row>
    <row r="20" spans="1:70" s="148" customFormat="1" ht="35.25" customHeight="1" thickBot="1" x14ac:dyDescent="0.2">
      <c r="B20" s="153" t="s">
        <v>202</v>
      </c>
      <c r="C20" s="1051"/>
      <c r="D20" s="1051"/>
      <c r="E20" s="1052"/>
      <c r="F20" s="1053"/>
      <c r="G20" s="1044"/>
      <c r="H20" s="1044"/>
      <c r="I20" s="1044"/>
      <c r="J20" s="1053"/>
      <c r="K20" s="1053"/>
      <c r="L20" s="1053"/>
      <c r="M20" s="1053"/>
      <c r="N20" s="1054"/>
      <c r="O20" s="1054"/>
      <c r="P20" s="1054"/>
      <c r="Q20" s="1054"/>
      <c r="R20" s="1053"/>
      <c r="S20" s="1044"/>
      <c r="T20" s="1044"/>
      <c r="U20" s="1044"/>
      <c r="V20" s="1055"/>
      <c r="W20" s="1056"/>
      <c r="X20" s="1056"/>
      <c r="Y20" s="1057"/>
      <c r="Z20" s="1053"/>
      <c r="AA20" s="1053"/>
      <c r="AB20" s="1053"/>
      <c r="AC20" s="1053"/>
      <c r="AD20" s="1044"/>
      <c r="AE20" s="1044"/>
      <c r="AF20" s="1044"/>
      <c r="AG20" s="1044"/>
      <c r="AH20" s="1053"/>
      <c r="AI20" s="1053"/>
      <c r="AJ20" s="1053"/>
      <c r="AK20" s="1053"/>
      <c r="AL20" s="1053"/>
      <c r="AM20" s="1053"/>
      <c r="AN20" s="1053"/>
      <c r="AO20" s="1053"/>
      <c r="AP20" s="1053"/>
      <c r="AQ20" s="1053"/>
      <c r="AR20" s="1053"/>
      <c r="AS20" s="1053"/>
      <c r="AT20" s="1044"/>
      <c r="AU20" s="1044"/>
      <c r="AV20" s="1044"/>
      <c r="AW20" s="1044"/>
      <c r="AX20" s="1044"/>
      <c r="AY20" s="1044"/>
      <c r="AZ20" s="1044"/>
      <c r="BA20" s="1044"/>
      <c r="BB20" s="1044"/>
      <c r="BC20" s="1044"/>
      <c r="BD20" s="1044"/>
      <c r="BE20" s="1044"/>
      <c r="BF20" s="1050"/>
      <c r="BG20" s="1051"/>
      <c r="BH20" s="1051"/>
      <c r="BI20" s="1052"/>
      <c r="BJ20" s="1050"/>
      <c r="BK20" s="1051"/>
      <c r="BL20" s="1051"/>
      <c r="BM20" s="1052"/>
      <c r="BN20" s="1050"/>
      <c r="BO20" s="1051"/>
      <c r="BP20" s="1051"/>
      <c r="BQ20" s="1052"/>
    </row>
    <row r="21" spans="1:70" s="148" customFormat="1" ht="35.25" customHeight="1" thickBot="1" x14ac:dyDescent="0.2">
      <c r="B21" s="153" t="s">
        <v>203</v>
      </c>
      <c r="C21" s="1051"/>
      <c r="D21" s="1051"/>
      <c r="E21" s="1052"/>
      <c r="F21" s="1053"/>
      <c r="G21" s="1044"/>
      <c r="H21" s="1044"/>
      <c r="I21" s="1044"/>
      <c r="J21" s="1053"/>
      <c r="K21" s="1053"/>
      <c r="L21" s="1053"/>
      <c r="M21" s="1053"/>
      <c r="N21" s="1053"/>
      <c r="O21" s="1053"/>
      <c r="P21" s="1053"/>
      <c r="Q21" s="1053"/>
      <c r="R21" s="1053"/>
      <c r="S21" s="1044"/>
      <c r="T21" s="1044"/>
      <c r="U21" s="1044"/>
      <c r="V21" s="1058"/>
      <c r="W21" s="1059"/>
      <c r="X21" s="1059"/>
      <c r="Y21" s="1060"/>
      <c r="Z21" s="1053"/>
      <c r="AA21" s="1053"/>
      <c r="AB21" s="1053"/>
      <c r="AC21" s="1053"/>
      <c r="AD21" s="1044"/>
      <c r="AE21" s="1044"/>
      <c r="AF21" s="1044"/>
      <c r="AG21" s="1044"/>
      <c r="AH21" s="1053"/>
      <c r="AI21" s="1053"/>
      <c r="AJ21" s="1053"/>
      <c r="AK21" s="1053"/>
      <c r="AL21" s="1053"/>
      <c r="AM21" s="1053"/>
      <c r="AN21" s="1053"/>
      <c r="AO21" s="1053"/>
      <c r="AP21" s="1053"/>
      <c r="AQ21" s="1053"/>
      <c r="AR21" s="1053"/>
      <c r="AS21" s="1053"/>
      <c r="AT21" s="1044"/>
      <c r="AU21" s="1044"/>
      <c r="AV21" s="1044"/>
      <c r="AW21" s="1044"/>
      <c r="AX21" s="1044"/>
      <c r="AY21" s="1044"/>
      <c r="AZ21" s="1044"/>
      <c r="BA21" s="1044"/>
      <c r="BB21" s="1044"/>
      <c r="BC21" s="1044"/>
      <c r="BD21" s="1044"/>
      <c r="BE21" s="1044"/>
      <c r="BF21" s="1050"/>
      <c r="BG21" s="1051"/>
      <c r="BH21" s="1051"/>
      <c r="BI21" s="1052"/>
      <c r="BJ21" s="1050"/>
      <c r="BK21" s="1051"/>
      <c r="BL21" s="1051"/>
      <c r="BM21" s="1052"/>
      <c r="BN21" s="1050"/>
      <c r="BO21" s="1051"/>
      <c r="BP21" s="1051"/>
      <c r="BQ21" s="1052"/>
    </row>
    <row r="22" spans="1:70" s="148" customFormat="1" ht="35.25" customHeight="1" thickBot="1" x14ac:dyDescent="0.2">
      <c r="B22" s="153" t="s">
        <v>204</v>
      </c>
      <c r="C22" s="1051"/>
      <c r="D22" s="1051"/>
      <c r="E22" s="1052"/>
      <c r="F22" s="1053"/>
      <c r="G22" s="1044"/>
      <c r="H22" s="1044"/>
      <c r="I22" s="1044"/>
      <c r="J22" s="1053"/>
      <c r="K22" s="1053"/>
      <c r="L22" s="1053"/>
      <c r="M22" s="1053"/>
      <c r="N22" s="1053"/>
      <c r="O22" s="1053"/>
      <c r="P22" s="1053"/>
      <c r="Q22" s="1053"/>
      <c r="R22" s="1053"/>
      <c r="S22" s="1044"/>
      <c r="T22" s="1044"/>
      <c r="U22" s="1044"/>
      <c r="V22" s="1061"/>
      <c r="W22" s="1062"/>
      <c r="X22" s="1062"/>
      <c r="Y22" s="1063"/>
      <c r="Z22" s="1053"/>
      <c r="AA22" s="1053"/>
      <c r="AB22" s="1053"/>
      <c r="AC22" s="1053"/>
      <c r="AD22" s="1044"/>
      <c r="AE22" s="1044"/>
      <c r="AF22" s="1044"/>
      <c r="AG22" s="1044"/>
      <c r="AH22" s="1053"/>
      <c r="AI22" s="1053"/>
      <c r="AJ22" s="1053"/>
      <c r="AK22" s="1053"/>
      <c r="AL22" s="1053"/>
      <c r="AM22" s="1053"/>
      <c r="AN22" s="1053"/>
      <c r="AO22" s="1053"/>
      <c r="AP22" s="1053"/>
      <c r="AQ22" s="1053"/>
      <c r="AR22" s="1053"/>
      <c r="AS22" s="1053"/>
      <c r="AT22" s="1044"/>
      <c r="AU22" s="1044"/>
      <c r="AV22" s="1044"/>
      <c r="AW22" s="1044"/>
      <c r="AX22" s="1044"/>
      <c r="AY22" s="1044"/>
      <c r="AZ22" s="1044"/>
      <c r="BA22" s="1044"/>
      <c r="BB22" s="1044"/>
      <c r="BC22" s="1044"/>
      <c r="BD22" s="1044"/>
      <c r="BE22" s="1044"/>
      <c r="BF22" s="1050"/>
      <c r="BG22" s="1051"/>
      <c r="BH22" s="1051"/>
      <c r="BI22" s="1052"/>
      <c r="BJ22" s="1050"/>
      <c r="BK22" s="1051"/>
      <c r="BL22" s="1051"/>
      <c r="BM22" s="1052"/>
      <c r="BN22" s="1050"/>
      <c r="BO22" s="1051"/>
      <c r="BP22" s="1051"/>
      <c r="BQ22" s="1052"/>
    </row>
    <row r="23" spans="1:70" s="148" customFormat="1" ht="30.75" customHeight="1" x14ac:dyDescent="0.15">
      <c r="B23" s="1064"/>
      <c r="C23" s="1064"/>
      <c r="D23" s="1064"/>
      <c r="E23" s="1064"/>
      <c r="F23" s="1059"/>
      <c r="G23" s="1064"/>
      <c r="H23" s="1064"/>
      <c r="I23" s="1064"/>
      <c r="J23" s="1059"/>
      <c r="K23" s="1059"/>
      <c r="L23" s="1059"/>
      <c r="M23" s="1059"/>
      <c r="N23" s="1059"/>
      <c r="O23" s="1059"/>
      <c r="P23" s="1059"/>
      <c r="Q23" s="1059"/>
      <c r="R23" s="1059"/>
      <c r="S23" s="1064"/>
      <c r="T23" s="1064"/>
      <c r="U23" s="1064"/>
      <c r="V23" s="1059"/>
      <c r="W23" s="1059"/>
      <c r="X23" s="1059"/>
      <c r="Y23" s="1059"/>
      <c r="Z23" s="1064"/>
      <c r="AA23" s="1064"/>
      <c r="AB23" s="1064"/>
      <c r="AC23" s="1064"/>
      <c r="AD23" s="1059"/>
      <c r="AE23" s="1059"/>
      <c r="AF23" s="1059"/>
      <c r="AG23" s="1059"/>
      <c r="AH23" s="1059"/>
      <c r="AI23" s="1059"/>
      <c r="AJ23" s="1059"/>
      <c r="AK23" s="1059"/>
      <c r="AL23" s="1059"/>
      <c r="AM23" s="1059"/>
      <c r="AN23" s="1059"/>
      <c r="AO23" s="1059"/>
      <c r="AP23" s="1059"/>
      <c r="AQ23" s="1059"/>
      <c r="AR23" s="1059"/>
      <c r="AS23" s="1059"/>
      <c r="AT23" s="1064"/>
      <c r="AU23" s="1064"/>
      <c r="AV23" s="1064"/>
      <c r="AW23" s="1064"/>
      <c r="AX23" s="1064"/>
      <c r="AY23" s="1064"/>
      <c r="AZ23" s="1064"/>
      <c r="BA23" s="1064"/>
      <c r="BB23" s="154"/>
      <c r="BC23" s="154"/>
      <c r="BD23" s="154"/>
      <c r="BE23" s="154"/>
      <c r="BF23" s="1064"/>
      <c r="BG23" s="1064"/>
      <c r="BH23" s="1064"/>
      <c r="BI23" s="1064"/>
      <c r="BJ23" s="1064"/>
      <c r="BK23" s="1064"/>
      <c r="BL23" s="1064"/>
      <c r="BM23" s="1064"/>
      <c r="BN23" s="1065"/>
      <c r="BO23" s="1066"/>
      <c r="BP23" s="1066"/>
      <c r="BQ23" s="1067"/>
      <c r="BR23" s="147"/>
    </row>
    <row r="24" spans="1:70" s="144" customFormat="1" ht="30.75" customHeight="1" thickBot="1" x14ac:dyDescent="0.2">
      <c r="B24" s="1012" t="s">
        <v>205</v>
      </c>
      <c r="C24" s="1012"/>
      <c r="D24" s="1012"/>
      <c r="E24" s="1012"/>
      <c r="F24" s="1012"/>
      <c r="G24" s="1012"/>
      <c r="H24" s="1012"/>
      <c r="I24" s="1012"/>
      <c r="J24" s="1012"/>
      <c r="K24" s="1012"/>
      <c r="L24" s="1012"/>
      <c r="M24" s="1012"/>
      <c r="N24" s="1012"/>
      <c r="O24" s="1012"/>
      <c r="P24" s="1012"/>
      <c r="Q24" s="1012"/>
      <c r="R24" s="1012"/>
      <c r="S24" s="1012"/>
      <c r="T24" s="1012"/>
      <c r="U24" s="1012"/>
      <c r="V24" s="1012"/>
      <c r="W24" s="1012"/>
      <c r="X24" s="1012"/>
      <c r="Y24" s="1012"/>
      <c r="Z24" s="1012"/>
      <c r="AA24" s="1012"/>
      <c r="AB24" s="1012"/>
      <c r="AC24" s="1012"/>
      <c r="AD24" s="1012"/>
      <c r="AE24" s="1012"/>
      <c r="AF24" s="1012"/>
      <c r="AG24" s="1012"/>
      <c r="AH24" s="1012"/>
      <c r="AI24" s="1012"/>
      <c r="AJ24" s="1012"/>
      <c r="AK24" s="1012"/>
      <c r="AL24" s="1012"/>
      <c r="AM24" s="1012"/>
      <c r="AN24" s="1012"/>
      <c r="AO24" s="1012"/>
      <c r="AP24" s="1012"/>
      <c r="AQ24" s="1012"/>
      <c r="AR24" s="1012"/>
      <c r="AS24" s="1012"/>
      <c r="AT24" s="1012"/>
      <c r="AU24" s="1012"/>
      <c r="AV24" s="1012"/>
      <c r="AW24" s="1012"/>
      <c r="AX24" s="1012"/>
      <c r="AY24" s="1012"/>
      <c r="AZ24" s="1012"/>
      <c r="BA24" s="1012"/>
      <c r="BB24" s="1012"/>
      <c r="BC24" s="1012"/>
      <c r="BD24" s="1012"/>
      <c r="BE24" s="1012"/>
      <c r="BF24" s="1012"/>
      <c r="BG24" s="1012"/>
      <c r="BH24" s="1012"/>
      <c r="BI24" s="1012"/>
      <c r="BJ24" s="1012"/>
      <c r="BK24" s="1012"/>
      <c r="BL24" s="1012"/>
      <c r="BM24" s="1012"/>
      <c r="BN24" s="155"/>
      <c r="BO24" s="155"/>
      <c r="BP24" s="155"/>
      <c r="BQ24" s="155"/>
      <c r="BR24" s="146"/>
    </row>
    <row r="25" spans="1:70" s="144" customFormat="1" ht="96" customHeight="1" thickTop="1" thickBot="1" x14ac:dyDescent="0.2">
      <c r="B25" s="1049" t="s">
        <v>206</v>
      </c>
      <c r="C25" s="1045"/>
      <c r="D25" s="1045"/>
      <c r="E25" s="1045"/>
      <c r="F25" s="1045"/>
      <c r="G25" s="1045"/>
      <c r="H25" s="1045"/>
      <c r="I25" s="1045"/>
      <c r="J25" s="1045"/>
      <c r="K25" s="1045"/>
      <c r="L25" s="1045"/>
      <c r="M25" s="1049" t="s">
        <v>207</v>
      </c>
      <c r="N25" s="1049"/>
      <c r="O25" s="1049"/>
      <c r="P25" s="1049"/>
      <c r="Q25" s="1049"/>
      <c r="R25" s="1049"/>
      <c r="S25" s="1049"/>
      <c r="T25" s="1049" t="s">
        <v>208</v>
      </c>
      <c r="U25" s="1049"/>
      <c r="V25" s="1049"/>
      <c r="W25" s="1049"/>
      <c r="X25" s="1049"/>
      <c r="Y25" s="1049"/>
      <c r="Z25" s="1049"/>
      <c r="AA25" s="1049" t="s">
        <v>209</v>
      </c>
      <c r="AB25" s="1045"/>
      <c r="AC25" s="1045"/>
      <c r="AD25" s="1045"/>
      <c r="AE25" s="1045"/>
      <c r="AF25" s="1045"/>
      <c r="AG25" s="1045"/>
      <c r="AH25" s="1045"/>
      <c r="AI25" s="1045"/>
      <c r="AJ25" s="1045"/>
      <c r="AK25" s="1006"/>
      <c r="AL25" s="1068" t="s">
        <v>210</v>
      </c>
      <c r="AM25" s="1069"/>
      <c r="AN25" s="1069"/>
      <c r="AO25" s="1069"/>
      <c r="AP25" s="1069"/>
      <c r="AQ25" s="1069"/>
      <c r="AR25" s="1069"/>
      <c r="AS25" s="1069"/>
      <c r="AT25" s="1069"/>
      <c r="AU25" s="1069"/>
      <c r="AV25" s="1070"/>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46"/>
    </row>
    <row r="26" spans="1:70" s="144" customFormat="1" ht="35.25" customHeight="1" thickBot="1" x14ac:dyDescent="0.2">
      <c r="B26" s="1071" t="s">
        <v>211</v>
      </c>
      <c r="C26" s="1072"/>
      <c r="D26" s="1073">
        <f>N20</f>
        <v>0</v>
      </c>
      <c r="E26" s="1073"/>
      <c r="F26" s="1073"/>
      <c r="G26" s="1073"/>
      <c r="H26" s="1073"/>
      <c r="I26" s="1073"/>
      <c r="J26" s="1073"/>
      <c r="K26" s="1008" t="s">
        <v>110</v>
      </c>
      <c r="L26" s="1045"/>
      <c r="M26" s="1074">
        <f>J20</f>
        <v>0</v>
      </c>
      <c r="N26" s="1075"/>
      <c r="O26" s="1075"/>
      <c r="P26" s="1075"/>
      <c r="Q26" s="1075"/>
      <c r="R26" s="1075"/>
      <c r="S26" s="156" t="s">
        <v>212</v>
      </c>
      <c r="T26" s="1049" t="s">
        <v>213</v>
      </c>
      <c r="U26" s="1049"/>
      <c r="V26" s="1049"/>
      <c r="W26" s="1049"/>
      <c r="X26" s="1049"/>
      <c r="Y26" s="1049"/>
      <c r="Z26" s="1049"/>
      <c r="AA26" s="1076">
        <f>M26*17500</f>
        <v>0</v>
      </c>
      <c r="AB26" s="1077"/>
      <c r="AC26" s="1077"/>
      <c r="AD26" s="1077"/>
      <c r="AE26" s="1077"/>
      <c r="AF26" s="1077"/>
      <c r="AG26" s="1077"/>
      <c r="AH26" s="1077"/>
      <c r="AI26" s="1077"/>
      <c r="AJ26" s="1007" t="s">
        <v>110</v>
      </c>
      <c r="AK26" s="1007"/>
      <c r="AL26" s="1078">
        <f>ROUNDDOWN(MIN(D26,AA26),-3)</f>
        <v>0</v>
      </c>
      <c r="AM26" s="1077"/>
      <c r="AN26" s="1077"/>
      <c r="AO26" s="1077"/>
      <c r="AP26" s="1077"/>
      <c r="AQ26" s="1077"/>
      <c r="AR26" s="1077"/>
      <c r="AS26" s="1077"/>
      <c r="AT26" s="1077"/>
      <c r="AU26" s="1007" t="s">
        <v>110</v>
      </c>
      <c r="AV26" s="1007"/>
      <c r="AW26" s="157"/>
      <c r="AX26" s="155"/>
      <c r="AY26" s="155"/>
      <c r="AZ26" s="155"/>
      <c r="BA26" s="158"/>
      <c r="BB26" s="158"/>
      <c r="BC26" s="158"/>
      <c r="BD26" s="158"/>
      <c r="BE26" s="158"/>
      <c r="BF26" s="146"/>
      <c r="BG26" s="146"/>
      <c r="BH26" s="146"/>
      <c r="BI26" s="146"/>
      <c r="BJ26" s="146"/>
      <c r="BK26" s="146"/>
      <c r="BL26" s="146"/>
      <c r="BM26" s="146"/>
      <c r="BN26" s="155"/>
      <c r="BO26" s="155"/>
      <c r="BP26" s="155"/>
      <c r="BQ26" s="155"/>
      <c r="BR26" s="146"/>
    </row>
    <row r="27" spans="1:70" s="144" customFormat="1" ht="35.25" customHeight="1" thickBot="1" x14ac:dyDescent="0.2">
      <c r="B27" s="1071" t="s">
        <v>214</v>
      </c>
      <c r="C27" s="1072"/>
      <c r="D27" s="1073">
        <f>N21</f>
        <v>0</v>
      </c>
      <c r="E27" s="1073"/>
      <c r="F27" s="1073"/>
      <c r="G27" s="1073"/>
      <c r="H27" s="1073"/>
      <c r="I27" s="1073"/>
      <c r="J27" s="1073"/>
      <c r="K27" s="1008" t="s">
        <v>110</v>
      </c>
      <c r="L27" s="1045"/>
      <c r="M27" s="1074">
        <f>J21</f>
        <v>0</v>
      </c>
      <c r="N27" s="1075"/>
      <c r="O27" s="1075"/>
      <c r="P27" s="1075"/>
      <c r="Q27" s="1075"/>
      <c r="R27" s="1075"/>
      <c r="S27" s="156" t="s">
        <v>212</v>
      </c>
      <c r="T27" s="1049" t="s">
        <v>213</v>
      </c>
      <c r="U27" s="1049"/>
      <c r="V27" s="1049"/>
      <c r="W27" s="1049"/>
      <c r="X27" s="1049"/>
      <c r="Y27" s="1049"/>
      <c r="Z27" s="1049"/>
      <c r="AA27" s="1076">
        <f>M27*17500</f>
        <v>0</v>
      </c>
      <c r="AB27" s="1077"/>
      <c r="AC27" s="1077"/>
      <c r="AD27" s="1077"/>
      <c r="AE27" s="1077"/>
      <c r="AF27" s="1077"/>
      <c r="AG27" s="1077"/>
      <c r="AH27" s="1077"/>
      <c r="AI27" s="1077"/>
      <c r="AJ27" s="1007" t="s">
        <v>110</v>
      </c>
      <c r="AK27" s="1007"/>
      <c r="AL27" s="1078">
        <f>ROUNDDOWN(MIN(D27,AA27),-3)</f>
        <v>0</v>
      </c>
      <c r="AM27" s="1077"/>
      <c r="AN27" s="1077"/>
      <c r="AO27" s="1077"/>
      <c r="AP27" s="1077"/>
      <c r="AQ27" s="1077"/>
      <c r="AR27" s="1077"/>
      <c r="AS27" s="1077"/>
      <c r="AT27" s="1077"/>
      <c r="AU27" s="1007" t="s">
        <v>110</v>
      </c>
      <c r="AV27" s="1007"/>
      <c r="AW27" s="157"/>
      <c r="AX27" s="155"/>
      <c r="AY27" s="155"/>
      <c r="AZ27" s="155"/>
      <c r="BA27" s="146"/>
      <c r="BB27" s="146"/>
      <c r="BC27" s="146"/>
      <c r="BD27" s="146"/>
      <c r="BE27" s="146"/>
      <c r="BF27" s="146"/>
      <c r="BG27" s="146"/>
      <c r="BH27" s="146"/>
      <c r="BI27" s="146"/>
      <c r="BJ27" s="146"/>
      <c r="BK27" s="146"/>
      <c r="BL27" s="146"/>
      <c r="BM27" s="146"/>
      <c r="BN27" s="155"/>
      <c r="BO27" s="155"/>
      <c r="BP27" s="155"/>
      <c r="BQ27" s="155"/>
      <c r="BR27" s="146"/>
    </row>
    <row r="28" spans="1:70" s="144" customFormat="1" ht="35.25" customHeight="1" thickBot="1" x14ac:dyDescent="0.2">
      <c r="B28" s="1071" t="s">
        <v>215</v>
      </c>
      <c r="C28" s="1072"/>
      <c r="D28" s="1073">
        <f>N22</f>
        <v>0</v>
      </c>
      <c r="E28" s="1073"/>
      <c r="F28" s="1073"/>
      <c r="G28" s="1073"/>
      <c r="H28" s="1073"/>
      <c r="I28" s="1073"/>
      <c r="J28" s="1073"/>
      <c r="K28" s="1008" t="s">
        <v>110</v>
      </c>
      <c r="L28" s="1045"/>
      <c r="M28" s="1074">
        <f>J22</f>
        <v>0</v>
      </c>
      <c r="N28" s="1075"/>
      <c r="O28" s="1075"/>
      <c r="P28" s="1075"/>
      <c r="Q28" s="1075"/>
      <c r="R28" s="1075"/>
      <c r="S28" s="156" t="s">
        <v>212</v>
      </c>
      <c r="T28" s="1049" t="s">
        <v>213</v>
      </c>
      <c r="U28" s="1049"/>
      <c r="V28" s="1049"/>
      <c r="W28" s="1049"/>
      <c r="X28" s="1049"/>
      <c r="Y28" s="1049"/>
      <c r="Z28" s="1049"/>
      <c r="AA28" s="1076">
        <f>M28*17500</f>
        <v>0</v>
      </c>
      <c r="AB28" s="1077"/>
      <c r="AC28" s="1077"/>
      <c r="AD28" s="1077"/>
      <c r="AE28" s="1077"/>
      <c r="AF28" s="1077"/>
      <c r="AG28" s="1077"/>
      <c r="AH28" s="1077"/>
      <c r="AI28" s="1077"/>
      <c r="AJ28" s="1007" t="s">
        <v>110</v>
      </c>
      <c r="AK28" s="1007"/>
      <c r="AL28" s="1079">
        <f>ROUNDDOWN(MIN(D28,AA28),-3)</f>
        <v>0</v>
      </c>
      <c r="AM28" s="1080"/>
      <c r="AN28" s="1080"/>
      <c r="AO28" s="1080"/>
      <c r="AP28" s="1080"/>
      <c r="AQ28" s="1080"/>
      <c r="AR28" s="1080"/>
      <c r="AS28" s="1080"/>
      <c r="AT28" s="1080"/>
      <c r="AU28" s="1016" t="s">
        <v>110</v>
      </c>
      <c r="AV28" s="1081"/>
      <c r="AW28" s="159"/>
      <c r="BA28" s="146"/>
      <c r="BB28" s="146"/>
      <c r="BC28" s="146"/>
      <c r="BD28" s="146"/>
      <c r="BE28" s="146"/>
      <c r="BF28" s="146"/>
      <c r="BG28" s="146"/>
      <c r="BH28" s="146"/>
      <c r="BI28" s="146"/>
      <c r="BJ28" s="146"/>
      <c r="BK28" s="146"/>
      <c r="BL28" s="146"/>
      <c r="BM28" s="146"/>
    </row>
    <row r="29" spans="1:70" s="144" customFormat="1" ht="30.75" customHeight="1" thickTop="1" x14ac:dyDescent="0.15">
      <c r="B29" s="160"/>
      <c r="C29" s="160"/>
      <c r="D29" s="146"/>
      <c r="E29" s="146"/>
      <c r="F29" s="146"/>
      <c r="G29" s="146"/>
      <c r="H29" s="146"/>
      <c r="I29" s="146"/>
      <c r="J29" s="146"/>
      <c r="K29" s="155"/>
      <c r="L29" s="155"/>
      <c r="M29" s="161"/>
      <c r="N29" s="161"/>
      <c r="O29" s="161"/>
      <c r="P29" s="161"/>
      <c r="Q29" s="161"/>
      <c r="R29" s="161"/>
      <c r="S29" s="161"/>
      <c r="T29" s="162"/>
      <c r="U29" s="162"/>
      <c r="V29" s="162"/>
      <c r="W29" s="162"/>
      <c r="X29" s="162"/>
      <c r="Y29" s="162"/>
      <c r="Z29" s="162"/>
      <c r="AA29" s="163"/>
      <c r="AB29" s="163"/>
      <c r="AC29" s="163"/>
      <c r="AD29" s="163"/>
      <c r="AE29" s="163"/>
      <c r="AF29" s="163"/>
      <c r="AG29" s="163"/>
      <c r="AH29" s="163"/>
      <c r="AI29" s="163"/>
      <c r="AJ29" s="163"/>
      <c r="AK29" s="163"/>
      <c r="AL29" s="164"/>
      <c r="AM29" s="164"/>
      <c r="AN29" s="164"/>
      <c r="AO29" s="164"/>
      <c r="AP29" s="164"/>
      <c r="AQ29" s="164"/>
      <c r="AR29" s="164"/>
      <c r="AS29" s="164"/>
      <c r="AT29" s="164"/>
      <c r="AU29" s="164"/>
      <c r="AV29" s="164"/>
      <c r="BA29" s="146"/>
      <c r="BB29" s="146"/>
      <c r="BC29" s="146"/>
      <c r="BD29" s="146"/>
      <c r="BE29" s="146"/>
      <c r="BF29" s="146"/>
      <c r="BG29" s="146"/>
      <c r="BH29" s="146"/>
      <c r="BI29" s="146"/>
      <c r="BJ29" s="146"/>
      <c r="BK29" s="146"/>
      <c r="BL29" s="146"/>
      <c r="BM29" s="146"/>
    </row>
    <row r="30" spans="1:70" s="144" customFormat="1" ht="30.75" customHeight="1" thickBot="1" x14ac:dyDescent="0.2">
      <c r="B30" s="1012" t="s">
        <v>216</v>
      </c>
      <c r="C30" s="1012"/>
      <c r="D30" s="1012"/>
      <c r="E30" s="1012"/>
      <c r="F30" s="1012"/>
      <c r="G30" s="1012"/>
      <c r="H30" s="1012"/>
      <c r="I30" s="1012"/>
      <c r="J30" s="1012"/>
      <c r="K30" s="1012"/>
      <c r="L30" s="1012"/>
      <c r="M30" s="1012"/>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2"/>
      <c r="AJ30" s="1012"/>
      <c r="AK30" s="1012"/>
      <c r="AL30" s="1012"/>
      <c r="AM30" s="1012"/>
      <c r="AN30" s="1012"/>
      <c r="AO30" s="1012"/>
      <c r="AP30" s="1012"/>
      <c r="AQ30" s="1012"/>
      <c r="AR30" s="1012"/>
      <c r="AS30" s="1012"/>
      <c r="AT30" s="1012"/>
      <c r="AU30" s="1012"/>
      <c r="AV30" s="1012"/>
      <c r="AW30" s="1012"/>
      <c r="AX30" s="1012"/>
      <c r="AY30" s="1012"/>
      <c r="AZ30" s="1012"/>
      <c r="BA30" s="1012"/>
      <c r="BB30" s="1012"/>
      <c r="BC30" s="1012"/>
      <c r="BD30" s="1012"/>
      <c r="BE30" s="1012"/>
      <c r="BF30" s="1012"/>
      <c r="BG30" s="1012"/>
      <c r="BH30" s="1012"/>
      <c r="BI30" s="1012"/>
      <c r="BJ30" s="1012"/>
      <c r="BK30" s="1012"/>
      <c r="BL30" s="1012"/>
      <c r="BM30" s="1012"/>
    </row>
    <row r="31" spans="1:70" s="144" customFormat="1" ht="96" customHeight="1" thickBot="1" x14ac:dyDescent="0.2">
      <c r="B31" s="1046" t="s">
        <v>123</v>
      </c>
      <c r="C31" s="1047"/>
      <c r="D31" s="1047"/>
      <c r="E31" s="1047"/>
      <c r="F31" s="1047"/>
      <c r="G31" s="1047"/>
      <c r="H31" s="1047"/>
      <c r="I31" s="1048"/>
      <c r="J31" s="1031" t="s">
        <v>189</v>
      </c>
      <c r="K31" s="1031"/>
      <c r="L31" s="1031"/>
      <c r="M31" s="1031"/>
      <c r="N31" s="1049" t="s">
        <v>127</v>
      </c>
      <c r="O31" s="1049"/>
      <c r="P31" s="1049"/>
      <c r="Q31" s="1049"/>
      <c r="R31" s="1082" t="s">
        <v>190</v>
      </c>
      <c r="S31" s="1083"/>
      <c r="T31" s="1083"/>
      <c r="U31" s="1084"/>
      <c r="V31" s="1049" t="s">
        <v>129</v>
      </c>
      <c r="W31" s="1049"/>
      <c r="X31" s="1049"/>
      <c r="Y31" s="1049"/>
      <c r="Z31" s="1085" t="s">
        <v>191</v>
      </c>
      <c r="AA31" s="1085"/>
      <c r="AB31" s="1085"/>
      <c r="AC31" s="1085"/>
      <c r="AD31" s="1049" t="s">
        <v>192</v>
      </c>
      <c r="AE31" s="1049"/>
      <c r="AF31" s="1049"/>
      <c r="AG31" s="1049"/>
      <c r="AH31" s="1045" t="s">
        <v>193</v>
      </c>
      <c r="AI31" s="1045"/>
      <c r="AJ31" s="1045"/>
      <c r="AK31" s="1045"/>
      <c r="AL31" s="1049" t="s">
        <v>133</v>
      </c>
      <c r="AM31" s="1049"/>
      <c r="AN31" s="1049"/>
      <c r="AO31" s="1049"/>
      <c r="AP31" s="1049" t="s">
        <v>194</v>
      </c>
      <c r="AQ31" s="1049"/>
      <c r="AR31" s="1049"/>
      <c r="AS31" s="1049"/>
      <c r="AT31" s="1046" t="s">
        <v>217</v>
      </c>
      <c r="AU31" s="1047"/>
      <c r="AV31" s="1047"/>
      <c r="AW31" s="1048"/>
      <c r="AX31" s="1049" t="s">
        <v>136</v>
      </c>
      <c r="AY31" s="1049"/>
      <c r="AZ31" s="1049"/>
      <c r="BA31" s="1049"/>
      <c r="BB31" s="1049" t="s">
        <v>218</v>
      </c>
      <c r="BC31" s="1049"/>
      <c r="BD31" s="1049"/>
      <c r="BE31" s="1049"/>
      <c r="BF31" s="1086"/>
      <c r="BG31" s="1086"/>
      <c r="BH31" s="1086"/>
      <c r="BI31" s="1086"/>
      <c r="BJ31" s="1086"/>
      <c r="BK31" s="1086"/>
      <c r="BL31" s="1086"/>
      <c r="BM31" s="1086"/>
    </row>
    <row r="32" spans="1:70" s="144" customFormat="1" ht="129" customHeight="1" thickBot="1" x14ac:dyDescent="0.2">
      <c r="B32" s="1046"/>
      <c r="C32" s="1047"/>
      <c r="D32" s="1047"/>
      <c r="E32" s="1047"/>
      <c r="F32" s="1047"/>
      <c r="G32" s="1047"/>
      <c r="H32" s="1047"/>
      <c r="I32" s="1048"/>
      <c r="J32" s="1039" t="s">
        <v>198</v>
      </c>
      <c r="K32" s="1040"/>
      <c r="L32" s="1040"/>
      <c r="M32" s="1040"/>
      <c r="N32" s="1039" t="s">
        <v>106</v>
      </c>
      <c r="O32" s="1039"/>
      <c r="P32" s="1039"/>
      <c r="Q32" s="1039"/>
      <c r="R32" s="1040" t="s">
        <v>147</v>
      </c>
      <c r="S32" s="1040"/>
      <c r="T32" s="1040"/>
      <c r="U32" s="1040"/>
      <c r="V32" s="1049" t="s">
        <v>148</v>
      </c>
      <c r="W32" s="1049"/>
      <c r="X32" s="1049"/>
      <c r="Y32" s="1049"/>
      <c r="Z32" s="1039" t="s">
        <v>200</v>
      </c>
      <c r="AA32" s="1039"/>
      <c r="AB32" s="1039"/>
      <c r="AC32" s="1039"/>
      <c r="AD32" s="1039" t="s">
        <v>106</v>
      </c>
      <c r="AE32" s="1039"/>
      <c r="AF32" s="1039"/>
      <c r="AG32" s="1039"/>
      <c r="AH32" s="1032" t="s">
        <v>150</v>
      </c>
      <c r="AI32" s="1042"/>
      <c r="AJ32" s="1042"/>
      <c r="AK32" s="1043"/>
      <c r="AL32" s="1032" t="s">
        <v>201</v>
      </c>
      <c r="AM32" s="1042"/>
      <c r="AN32" s="1042"/>
      <c r="AO32" s="1043"/>
      <c r="AP32" s="1045" t="s">
        <v>152</v>
      </c>
      <c r="AQ32" s="1045"/>
      <c r="AR32" s="1045"/>
      <c r="AS32" s="1045"/>
      <c r="AT32" s="1049" t="s">
        <v>153</v>
      </c>
      <c r="AU32" s="1045"/>
      <c r="AV32" s="1045"/>
      <c r="AW32" s="1045"/>
      <c r="AX32" s="1049" t="s">
        <v>153</v>
      </c>
      <c r="AY32" s="1045"/>
      <c r="AZ32" s="1045"/>
      <c r="BA32" s="1045"/>
      <c r="BB32" s="1049" t="s">
        <v>153</v>
      </c>
      <c r="BC32" s="1045"/>
      <c r="BD32" s="1045"/>
      <c r="BE32" s="1045"/>
      <c r="BF32" s="1086"/>
      <c r="BG32" s="1013"/>
      <c r="BH32" s="1013"/>
      <c r="BI32" s="1013"/>
      <c r="BJ32" s="1086"/>
      <c r="BK32" s="1013"/>
      <c r="BL32" s="1013"/>
      <c r="BM32" s="1013"/>
    </row>
    <row r="33" spans="2:65" s="144" customFormat="1" ht="35.25" customHeight="1" thickBot="1" x14ac:dyDescent="0.2">
      <c r="B33" s="1046" t="s">
        <v>219</v>
      </c>
      <c r="C33" s="1047"/>
      <c r="D33" s="1047"/>
      <c r="E33" s="1047"/>
      <c r="F33" s="1047"/>
      <c r="G33" s="1047"/>
      <c r="H33" s="1047"/>
      <c r="I33" s="1048"/>
      <c r="J33" s="1049"/>
      <c r="K33" s="1045"/>
      <c r="L33" s="1045"/>
      <c r="M33" s="1045"/>
      <c r="N33" s="1049"/>
      <c r="O33" s="1049"/>
      <c r="P33" s="1049"/>
      <c r="Q33" s="1049"/>
      <c r="R33" s="1045"/>
      <c r="S33" s="1045"/>
      <c r="T33" s="1045"/>
      <c r="U33" s="1045"/>
      <c r="V33" s="1049"/>
      <c r="W33" s="1049"/>
      <c r="X33" s="1049"/>
      <c r="Y33" s="1049"/>
      <c r="Z33" s="1049"/>
      <c r="AA33" s="1049"/>
      <c r="AB33" s="1049"/>
      <c r="AC33" s="1049"/>
      <c r="AD33" s="1049"/>
      <c r="AE33" s="1049"/>
      <c r="AF33" s="1049"/>
      <c r="AG33" s="1049"/>
      <c r="AH33" s="1045"/>
      <c r="AI33" s="1045"/>
      <c r="AJ33" s="1045"/>
      <c r="AK33" s="1045"/>
      <c r="AL33" s="1045"/>
      <c r="AM33" s="1045"/>
      <c r="AN33" s="1045"/>
      <c r="AO33" s="1045"/>
      <c r="AP33" s="1045"/>
      <c r="AQ33" s="1045"/>
      <c r="AR33" s="1045"/>
      <c r="AS33" s="1045"/>
      <c r="AT33" s="1045"/>
      <c r="AU33" s="1045"/>
      <c r="AV33" s="1045"/>
      <c r="AW33" s="1045"/>
      <c r="AX33" s="1045"/>
      <c r="AY33" s="1045"/>
      <c r="AZ33" s="1045"/>
      <c r="BA33" s="1045"/>
      <c r="BB33" s="1045"/>
      <c r="BC33" s="1045"/>
      <c r="BD33" s="1045"/>
      <c r="BE33" s="1045"/>
      <c r="BF33" s="1013"/>
      <c r="BG33" s="1013"/>
      <c r="BH33" s="1013"/>
      <c r="BI33" s="1013"/>
      <c r="BJ33" s="1013"/>
      <c r="BK33" s="1013"/>
      <c r="BL33" s="1013"/>
      <c r="BM33" s="1013"/>
    </row>
    <row r="34" spans="2:65" s="144" customFormat="1" ht="35.25" customHeight="1" thickBot="1" x14ac:dyDescent="0.2">
      <c r="B34" s="1046" t="s">
        <v>220</v>
      </c>
      <c r="C34" s="1047"/>
      <c r="D34" s="1047"/>
      <c r="E34" s="1047"/>
      <c r="F34" s="1047"/>
      <c r="G34" s="1047"/>
      <c r="H34" s="1047"/>
      <c r="I34" s="1048"/>
      <c r="J34" s="1049"/>
      <c r="K34" s="1045"/>
      <c r="L34" s="1045"/>
      <c r="M34" s="1045"/>
      <c r="N34" s="1049"/>
      <c r="O34" s="1049"/>
      <c r="P34" s="1049"/>
      <c r="Q34" s="1049"/>
      <c r="R34" s="1045"/>
      <c r="S34" s="1045"/>
      <c r="T34" s="1045"/>
      <c r="U34" s="1045"/>
      <c r="V34" s="1049"/>
      <c r="W34" s="1049"/>
      <c r="X34" s="1049"/>
      <c r="Y34" s="1049"/>
      <c r="Z34" s="1049"/>
      <c r="AA34" s="1049"/>
      <c r="AB34" s="1049"/>
      <c r="AC34" s="1049"/>
      <c r="AD34" s="1049"/>
      <c r="AE34" s="1049"/>
      <c r="AF34" s="1049"/>
      <c r="AG34" s="1049"/>
      <c r="AH34" s="1045"/>
      <c r="AI34" s="1045"/>
      <c r="AJ34" s="1045"/>
      <c r="AK34" s="1045"/>
      <c r="AL34" s="1045"/>
      <c r="AM34" s="1045"/>
      <c r="AN34" s="1045"/>
      <c r="AO34" s="1045"/>
      <c r="AP34" s="1045"/>
      <c r="AQ34" s="1045"/>
      <c r="AR34" s="1045"/>
      <c r="AS34" s="1045"/>
      <c r="AT34" s="1045"/>
      <c r="AU34" s="1045"/>
      <c r="AV34" s="1045"/>
      <c r="AW34" s="1045"/>
      <c r="AX34" s="1045"/>
      <c r="AY34" s="1045"/>
      <c r="AZ34" s="1045"/>
      <c r="BA34" s="1045"/>
      <c r="BB34" s="1045"/>
      <c r="BC34" s="1045"/>
      <c r="BD34" s="1045"/>
      <c r="BE34" s="1045"/>
      <c r="BF34" s="1013"/>
      <c r="BG34" s="1013"/>
      <c r="BH34" s="1013"/>
      <c r="BI34" s="1013"/>
      <c r="BJ34" s="1013"/>
      <c r="BK34" s="1013"/>
      <c r="BL34" s="1013"/>
      <c r="BM34" s="1013"/>
    </row>
    <row r="35" spans="2:65" s="144" customFormat="1" ht="30.75" customHeight="1" x14ac:dyDescent="0.15">
      <c r="B35" s="165"/>
      <c r="C35" s="165"/>
      <c r="D35" s="165"/>
      <c r="E35" s="165"/>
      <c r="F35" s="162"/>
      <c r="G35" s="155"/>
      <c r="H35" s="155"/>
      <c r="I35" s="155"/>
      <c r="J35" s="162"/>
      <c r="K35" s="162"/>
      <c r="L35" s="162"/>
      <c r="M35" s="162"/>
      <c r="N35" s="155"/>
      <c r="O35" s="155"/>
      <c r="P35" s="155"/>
      <c r="Q35" s="155"/>
      <c r="R35" s="162"/>
      <c r="S35" s="162"/>
      <c r="T35" s="162"/>
      <c r="U35" s="162"/>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row>
    <row r="36" spans="2:65" s="144" customFormat="1" ht="30.75" customHeight="1" thickBot="1" x14ac:dyDescent="0.2">
      <c r="B36" s="1012" t="s">
        <v>221</v>
      </c>
      <c r="C36" s="1012"/>
      <c r="D36" s="1012"/>
      <c r="E36" s="1012"/>
      <c r="F36" s="1012"/>
      <c r="G36" s="1012"/>
      <c r="H36" s="1012"/>
      <c r="I36" s="1012"/>
      <c r="J36" s="1012"/>
      <c r="K36" s="1012"/>
      <c r="L36" s="1012"/>
      <c r="M36" s="1012"/>
      <c r="N36" s="1012"/>
      <c r="O36" s="1012"/>
      <c r="P36" s="1012"/>
      <c r="Q36" s="1012"/>
      <c r="R36" s="1012"/>
      <c r="S36" s="1012"/>
      <c r="T36" s="1012"/>
      <c r="U36" s="1012"/>
      <c r="V36" s="1012"/>
      <c r="W36" s="1012"/>
      <c r="X36" s="1012"/>
      <c r="Y36" s="1012"/>
      <c r="Z36" s="1012"/>
      <c r="AA36" s="1012"/>
      <c r="AB36" s="1012"/>
      <c r="AC36" s="1012"/>
      <c r="AD36" s="1012"/>
      <c r="AE36" s="1012"/>
      <c r="AF36" s="1012"/>
      <c r="AG36" s="1012"/>
      <c r="AH36" s="1012"/>
      <c r="AI36" s="1012"/>
      <c r="AJ36" s="1012"/>
      <c r="AK36" s="1012"/>
      <c r="AL36" s="1012"/>
      <c r="AM36" s="1012"/>
      <c r="AN36" s="1012"/>
      <c r="AO36" s="1012"/>
      <c r="AP36" s="1012"/>
      <c r="AQ36" s="1012"/>
      <c r="AR36" s="1012"/>
      <c r="AS36" s="1012"/>
      <c r="AT36" s="1012"/>
      <c r="AU36" s="1012"/>
      <c r="AV36" s="1012"/>
      <c r="AW36" s="1012"/>
      <c r="AX36" s="1012"/>
      <c r="AY36" s="1012"/>
      <c r="AZ36" s="1012"/>
      <c r="BA36" s="1012"/>
      <c r="BB36" s="1012"/>
      <c r="BC36" s="1012"/>
      <c r="BD36" s="1012"/>
      <c r="BE36" s="1012"/>
      <c r="BF36" s="1012"/>
      <c r="BG36" s="1012"/>
      <c r="BH36" s="1012"/>
      <c r="BI36" s="1012"/>
      <c r="BJ36" s="1012"/>
      <c r="BK36" s="1012"/>
      <c r="BL36" s="1012"/>
      <c r="BM36" s="1012"/>
    </row>
    <row r="37" spans="2:65" s="144" customFormat="1" ht="96" customHeight="1" thickTop="1" thickBot="1" x14ac:dyDescent="0.2">
      <c r="B37" s="1045"/>
      <c r="C37" s="1045"/>
      <c r="D37" s="1045"/>
      <c r="E37" s="1045"/>
      <c r="F37" s="1045"/>
      <c r="G37" s="1045"/>
      <c r="H37" s="1045"/>
      <c r="I37" s="1045"/>
      <c r="J37" s="1045"/>
      <c r="K37" s="1045"/>
      <c r="L37" s="1045"/>
      <c r="M37" s="1045"/>
      <c r="N37" s="1045"/>
      <c r="O37" s="1085" t="s">
        <v>222</v>
      </c>
      <c r="P37" s="1087"/>
      <c r="Q37" s="1087"/>
      <c r="R37" s="1087"/>
      <c r="S37" s="1087"/>
      <c r="T37" s="1087"/>
      <c r="U37" s="1087"/>
      <c r="V37" s="1082" t="s">
        <v>223</v>
      </c>
      <c r="W37" s="1083"/>
      <c r="X37" s="1084"/>
      <c r="Y37" s="1046" t="s">
        <v>224</v>
      </c>
      <c r="Z37" s="1047"/>
      <c r="AA37" s="1047"/>
      <c r="AB37" s="1047"/>
      <c r="AC37" s="1047"/>
      <c r="AD37" s="1047"/>
      <c r="AE37" s="1088"/>
      <c r="AF37" s="1068" t="s">
        <v>225</v>
      </c>
      <c r="AG37" s="1069"/>
      <c r="AH37" s="1069"/>
      <c r="AI37" s="1069"/>
      <c r="AJ37" s="1069"/>
      <c r="AK37" s="1069"/>
      <c r="AL37" s="1070"/>
      <c r="AM37" s="1089"/>
      <c r="AN37" s="1013"/>
      <c r="AO37" s="1013"/>
      <c r="AP37" s="1013"/>
      <c r="AQ37" s="1013"/>
      <c r="AR37" s="1013"/>
      <c r="AS37" s="1013"/>
      <c r="AT37" s="146"/>
    </row>
    <row r="38" spans="2:65" s="144" customFormat="1" ht="35.25" customHeight="1" thickBot="1" x14ac:dyDescent="0.2">
      <c r="B38" s="1045" t="s">
        <v>226</v>
      </c>
      <c r="C38" s="1045"/>
      <c r="D38" s="1045"/>
      <c r="E38" s="1045"/>
      <c r="F38" s="1045"/>
      <c r="G38" s="1045"/>
      <c r="H38" s="1045"/>
      <c r="I38" s="1045"/>
      <c r="J38" s="1045"/>
      <c r="K38" s="1045"/>
      <c r="L38" s="1045"/>
      <c r="M38" s="1045"/>
      <c r="N38" s="1045"/>
      <c r="O38" s="1076">
        <v>0</v>
      </c>
      <c r="P38" s="1077"/>
      <c r="Q38" s="1077"/>
      <c r="R38" s="1077"/>
      <c r="S38" s="1077"/>
      <c r="T38" s="1007" t="s">
        <v>110</v>
      </c>
      <c r="U38" s="1008"/>
      <c r="V38" s="1107"/>
      <c r="W38" s="1108"/>
      <c r="X38" s="1109"/>
      <c r="Y38" s="166"/>
      <c r="Z38" s="1077">
        <v>1030000</v>
      </c>
      <c r="AA38" s="1077"/>
      <c r="AB38" s="1077"/>
      <c r="AC38" s="1077"/>
      <c r="AD38" s="1007" t="s">
        <v>110</v>
      </c>
      <c r="AE38" s="1008"/>
      <c r="AF38" s="1079">
        <f>ROUNDDOWN(MIN(O38,Y38),-3)</f>
        <v>0</v>
      </c>
      <c r="AG38" s="1080"/>
      <c r="AH38" s="1080"/>
      <c r="AI38" s="1080"/>
      <c r="AJ38" s="1080"/>
      <c r="AK38" s="1016" t="s">
        <v>110</v>
      </c>
      <c r="AL38" s="1081"/>
      <c r="AM38" s="1013"/>
      <c r="AN38" s="1013"/>
      <c r="AO38" s="1013"/>
      <c r="AP38" s="1013"/>
      <c r="AQ38" s="1013"/>
      <c r="AR38" s="1013"/>
      <c r="AS38" s="1013"/>
      <c r="AT38" s="167"/>
      <c r="AU38" s="167"/>
      <c r="AV38" s="167"/>
    </row>
    <row r="39" spans="2:65" s="144" customFormat="1" ht="65.25" customHeight="1" thickTop="1" x14ac:dyDescent="0.15">
      <c r="B39" s="1099" t="s">
        <v>227</v>
      </c>
      <c r="C39" s="1016"/>
      <c r="D39" s="1016"/>
      <c r="E39" s="1016"/>
      <c r="F39" s="1016"/>
      <c r="G39" s="1016"/>
      <c r="H39" s="1016"/>
      <c r="I39" s="1016"/>
      <c r="J39" s="1016"/>
      <c r="K39" s="1016"/>
      <c r="L39" s="1016"/>
      <c r="M39" s="1016"/>
      <c r="N39" s="1016"/>
      <c r="O39" s="1100">
        <v>0</v>
      </c>
      <c r="P39" s="1080"/>
      <c r="Q39" s="1080"/>
      <c r="R39" s="1080"/>
      <c r="S39" s="1080"/>
      <c r="T39" s="1016" t="s">
        <v>110</v>
      </c>
      <c r="U39" s="1017"/>
      <c r="V39" s="1015" t="s">
        <v>105</v>
      </c>
      <c r="W39" s="1016"/>
      <c r="X39" s="1017"/>
      <c r="Y39" s="168"/>
      <c r="Z39" s="1080">
        <v>310000</v>
      </c>
      <c r="AA39" s="1080"/>
      <c r="AB39" s="1080"/>
      <c r="AC39" s="1080"/>
      <c r="AD39" s="1016" t="s">
        <v>110</v>
      </c>
      <c r="AE39" s="1016"/>
      <c r="AF39" s="1103">
        <f>ROUNDDOWN(MIN(O39,IF(V39="無",Z39,Z40)),-3)</f>
        <v>0</v>
      </c>
      <c r="AG39" s="1104"/>
      <c r="AH39" s="1104"/>
      <c r="AI39" s="1104"/>
      <c r="AJ39" s="1104"/>
      <c r="AK39" s="1090" t="s">
        <v>110</v>
      </c>
      <c r="AL39" s="1091"/>
      <c r="AM39" s="1013"/>
      <c r="AN39" s="1013"/>
      <c r="AO39" s="1013"/>
      <c r="AP39" s="1013"/>
      <c r="AQ39" s="1013"/>
      <c r="AR39" s="1013"/>
      <c r="AS39" s="1013"/>
      <c r="AT39" s="146"/>
      <c r="AU39" s="144" t="s">
        <v>228</v>
      </c>
    </row>
    <row r="40" spans="2:65" s="144" customFormat="1" ht="65.25" customHeight="1" thickBot="1" x14ac:dyDescent="0.2">
      <c r="B40" s="1018"/>
      <c r="C40" s="1019"/>
      <c r="D40" s="1019"/>
      <c r="E40" s="1019"/>
      <c r="F40" s="1019"/>
      <c r="G40" s="1019"/>
      <c r="H40" s="1019"/>
      <c r="I40" s="1019"/>
      <c r="J40" s="1019"/>
      <c r="K40" s="1019"/>
      <c r="L40" s="1019"/>
      <c r="M40" s="1019"/>
      <c r="N40" s="1019"/>
      <c r="O40" s="1101"/>
      <c r="P40" s="1102"/>
      <c r="Q40" s="1102"/>
      <c r="R40" s="1102"/>
      <c r="S40" s="1102"/>
      <c r="T40" s="1019"/>
      <c r="U40" s="1020"/>
      <c r="V40" s="1018"/>
      <c r="W40" s="1019"/>
      <c r="X40" s="1020"/>
      <c r="Y40" s="169"/>
      <c r="Z40" s="1094">
        <v>378000</v>
      </c>
      <c r="AA40" s="1094"/>
      <c r="AB40" s="1094"/>
      <c r="AC40" s="1094"/>
      <c r="AD40" s="1095" t="s">
        <v>229</v>
      </c>
      <c r="AE40" s="1096"/>
      <c r="AF40" s="1105"/>
      <c r="AG40" s="1106"/>
      <c r="AH40" s="1106"/>
      <c r="AI40" s="1106"/>
      <c r="AJ40" s="1106"/>
      <c r="AK40" s="1092"/>
      <c r="AL40" s="1093"/>
      <c r="AM40" s="155"/>
      <c r="AN40" s="155"/>
      <c r="AO40" s="155"/>
      <c r="AP40" s="155"/>
      <c r="AQ40" s="155"/>
      <c r="AR40" s="155"/>
      <c r="AS40" s="155"/>
      <c r="AT40" s="146"/>
    </row>
    <row r="41" spans="2:65" ht="82.5" customHeight="1" x14ac:dyDescent="0.3">
      <c r="B41" s="1097" t="s">
        <v>230</v>
      </c>
      <c r="C41" s="1098"/>
      <c r="D41" s="1098"/>
      <c r="E41" s="1098"/>
      <c r="F41" s="1098"/>
      <c r="G41" s="1098"/>
      <c r="H41" s="1098"/>
      <c r="I41" s="1098"/>
      <c r="J41" s="1098"/>
      <c r="K41" s="1098"/>
      <c r="L41" s="1098"/>
      <c r="M41" s="1098"/>
      <c r="N41" s="1098"/>
      <c r="O41" s="1098"/>
      <c r="P41" s="1098"/>
      <c r="Q41" s="1098"/>
      <c r="R41" s="1098"/>
      <c r="S41" s="1098"/>
      <c r="T41" s="1098"/>
      <c r="U41" s="1098"/>
      <c r="V41" s="1098"/>
      <c r="W41" s="1098"/>
      <c r="X41" s="1098"/>
      <c r="Y41" s="1098"/>
      <c r="Z41" s="1098"/>
      <c r="AA41" s="1098"/>
      <c r="AB41" s="1098"/>
      <c r="AC41" s="1098"/>
      <c r="AD41" s="1098"/>
      <c r="AE41" s="1098"/>
      <c r="AF41" s="1098"/>
      <c r="AG41" s="1098"/>
      <c r="AH41" s="1098"/>
      <c r="AI41" s="1098"/>
      <c r="AJ41" s="1098"/>
      <c r="AK41" s="1098"/>
      <c r="AL41" s="1098"/>
      <c r="AM41" s="1098"/>
      <c r="AN41" s="1098"/>
      <c r="AO41" s="1098"/>
      <c r="AP41" s="1098"/>
      <c r="AQ41" s="1098"/>
      <c r="AR41" s="1098"/>
      <c r="AS41" s="1098"/>
      <c r="AT41" s="1098"/>
      <c r="AU41" s="1098"/>
      <c r="AV41" s="1098"/>
      <c r="AW41" s="1098"/>
      <c r="AX41" s="1098"/>
      <c r="AY41" s="1098"/>
      <c r="AZ41" s="1098"/>
      <c r="BA41" s="1098"/>
      <c r="BB41" s="1098"/>
      <c r="BC41" s="1098"/>
      <c r="BD41" s="1098"/>
      <c r="BE41" s="1098"/>
      <c r="BF41" s="1098"/>
      <c r="BG41" s="1098"/>
      <c r="BH41" s="1098"/>
      <c r="BI41" s="1098"/>
      <c r="BJ41" s="1098"/>
      <c r="BK41" s="1098"/>
      <c r="BL41" s="1098"/>
      <c r="BM41" s="109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558</v>
      </c>
    </row>
    <row r="2" spans="1:11" ht="18" customHeight="1" x14ac:dyDescent="0.15">
      <c r="A2" s="724" t="s">
        <v>247</v>
      </c>
      <c r="B2" s="724"/>
      <c r="C2" s="724"/>
      <c r="D2" s="724"/>
      <c r="E2" s="724"/>
      <c r="F2" s="724"/>
      <c r="G2" s="724"/>
      <c r="H2" s="724"/>
      <c r="I2" s="724"/>
      <c r="J2" s="724"/>
      <c r="K2" s="724"/>
    </row>
    <row r="7" spans="1:11" ht="18.75" customHeight="1" x14ac:dyDescent="0.15">
      <c r="A7" s="292" t="s">
        <v>76</v>
      </c>
      <c r="B7" s="762" t="s">
        <v>546</v>
      </c>
      <c r="C7" s="762"/>
      <c r="D7" s="762"/>
      <c r="E7" s="762"/>
      <c r="F7" s="762"/>
      <c r="G7" s="762"/>
    </row>
    <row r="8" spans="1:11" ht="12" customHeight="1" x14ac:dyDescent="0.15">
      <c r="A8" s="300"/>
      <c r="B8" s="180"/>
      <c r="C8" s="180"/>
      <c r="D8" s="180"/>
      <c r="E8" s="180"/>
      <c r="F8" s="180"/>
    </row>
    <row r="10" spans="1:11" x14ac:dyDescent="0.15">
      <c r="A10" s="728" t="s">
        <v>233</v>
      </c>
      <c r="B10" s="728"/>
      <c r="C10" s="728"/>
      <c r="D10" s="728" t="s">
        <v>274</v>
      </c>
      <c r="E10" s="728"/>
      <c r="F10" s="728"/>
      <c r="G10" s="728" t="s">
        <v>234</v>
      </c>
      <c r="H10" s="728"/>
      <c r="I10" s="728"/>
      <c r="J10" s="728"/>
      <c r="K10" s="728"/>
    </row>
    <row r="11" spans="1:11" ht="18.75" customHeight="1" x14ac:dyDescent="0.15">
      <c r="A11" s="729" t="s">
        <v>774</v>
      </c>
      <c r="B11" s="729"/>
      <c r="C11" s="729"/>
      <c r="D11" s="729" t="s">
        <v>775</v>
      </c>
      <c r="E11" s="729"/>
      <c r="F11" s="729"/>
      <c r="G11" s="729" t="s">
        <v>776</v>
      </c>
      <c r="H11" s="729"/>
      <c r="I11" s="729"/>
      <c r="J11" s="729"/>
      <c r="K11" s="729"/>
    </row>
    <row r="12" spans="1:11" ht="12" customHeight="1" x14ac:dyDescent="0.15">
      <c r="A12" s="313"/>
      <c r="B12" s="313"/>
      <c r="C12" s="313"/>
      <c r="D12" s="313"/>
      <c r="E12" s="313"/>
      <c r="F12" s="313"/>
      <c r="G12" s="313"/>
      <c r="H12" s="313"/>
      <c r="I12" s="313"/>
      <c r="J12" s="313"/>
      <c r="K12" s="313"/>
    </row>
    <row r="13" spans="1:11" ht="12" customHeight="1" x14ac:dyDescent="0.15">
      <c r="A13" s="313"/>
      <c r="B13" s="313"/>
      <c r="C13" s="313"/>
      <c r="D13" s="313"/>
      <c r="E13" s="313"/>
      <c r="F13" s="313"/>
      <c r="G13" s="313"/>
      <c r="H13" s="313"/>
      <c r="I13" s="313"/>
      <c r="J13" s="313"/>
      <c r="K13" s="313"/>
    </row>
    <row r="14" spans="1:11" x14ac:dyDescent="0.15">
      <c r="A14" s="170" t="s">
        <v>277</v>
      </c>
    </row>
    <row r="15" spans="1:11" ht="3.75" customHeight="1" x14ac:dyDescent="0.15"/>
    <row r="16" spans="1:11" x14ac:dyDescent="0.15">
      <c r="A16" s="726" t="s">
        <v>235</v>
      </c>
      <c r="B16" s="725" t="s">
        <v>248</v>
      </c>
      <c r="C16" s="725"/>
      <c r="D16" s="725"/>
      <c r="E16" s="725"/>
      <c r="F16" s="725"/>
      <c r="G16" s="725" t="s">
        <v>249</v>
      </c>
      <c r="H16" s="725"/>
      <c r="I16" s="725"/>
      <c r="J16" s="725"/>
      <c r="K16" s="725"/>
    </row>
    <row r="17" spans="1:11" ht="18.75" customHeight="1" x14ac:dyDescent="0.15">
      <c r="A17" s="727"/>
      <c r="B17" s="344" t="s">
        <v>566</v>
      </c>
      <c r="C17" s="531">
        <v>43344</v>
      </c>
      <c r="D17" s="345" t="s">
        <v>567</v>
      </c>
      <c r="E17" s="345" t="s">
        <v>568</v>
      </c>
      <c r="F17" s="532">
        <v>43921</v>
      </c>
      <c r="G17" s="344" t="s">
        <v>566</v>
      </c>
      <c r="H17" s="531">
        <v>43344</v>
      </c>
      <c r="I17" s="345" t="s">
        <v>567</v>
      </c>
      <c r="J17" s="345" t="s">
        <v>568</v>
      </c>
      <c r="K17" s="532">
        <v>43555</v>
      </c>
    </row>
    <row r="18" spans="1:11" ht="18.75" customHeight="1" x14ac:dyDescent="0.15">
      <c r="A18" s="292" t="s">
        <v>264</v>
      </c>
      <c r="B18" s="730" t="s">
        <v>781</v>
      </c>
      <c r="C18" s="730"/>
      <c r="D18" s="730"/>
      <c r="E18" s="730"/>
      <c r="F18" s="730"/>
      <c r="G18" s="776" t="s">
        <v>781</v>
      </c>
      <c r="H18" s="777"/>
      <c r="I18" s="777"/>
      <c r="J18" s="777"/>
      <c r="K18" s="778"/>
    </row>
    <row r="19" spans="1:11" ht="18.75" customHeight="1" x14ac:dyDescent="0.15">
      <c r="A19" s="342" t="s">
        <v>345</v>
      </c>
      <c r="B19" s="336" t="s">
        <v>569</v>
      </c>
      <c r="C19" s="578">
        <v>100</v>
      </c>
      <c r="D19" s="337" t="s">
        <v>570</v>
      </c>
      <c r="E19" s="579">
        <v>0</v>
      </c>
      <c r="F19" s="339" t="s">
        <v>571</v>
      </c>
      <c r="G19" s="579">
        <v>0</v>
      </c>
      <c r="H19" s="338" t="s">
        <v>572</v>
      </c>
      <c r="I19" s="579">
        <v>0</v>
      </c>
      <c r="J19" s="338" t="s">
        <v>573</v>
      </c>
      <c r="K19" s="665">
        <f>C19+E19+G19+I19</f>
        <v>100</v>
      </c>
    </row>
    <row r="20" spans="1:11" x14ac:dyDescent="0.15">
      <c r="A20" s="754" t="s">
        <v>254</v>
      </c>
      <c r="B20" s="725" t="s">
        <v>252</v>
      </c>
      <c r="C20" s="725"/>
      <c r="D20" s="725"/>
      <c r="E20" s="725"/>
      <c r="F20" s="725"/>
      <c r="G20" s="725" t="s">
        <v>253</v>
      </c>
      <c r="H20" s="725"/>
      <c r="I20" s="725"/>
      <c r="J20" s="725"/>
      <c r="K20" s="725"/>
    </row>
    <row r="21" spans="1:11" ht="18.75" customHeight="1" x14ac:dyDescent="0.15">
      <c r="A21" s="727"/>
      <c r="B21" s="730" t="s">
        <v>90</v>
      </c>
      <c r="C21" s="730"/>
      <c r="D21" s="730"/>
      <c r="E21" s="730"/>
      <c r="F21" s="730"/>
      <c r="G21" s="730" t="s">
        <v>90</v>
      </c>
      <c r="H21" s="730"/>
      <c r="I21" s="730"/>
      <c r="J21" s="730"/>
      <c r="K21" s="730"/>
    </row>
    <row r="22" spans="1:11" ht="12" customHeight="1" x14ac:dyDescent="0.15">
      <c r="A22" s="753" t="s">
        <v>548</v>
      </c>
      <c r="B22" s="292" t="s">
        <v>256</v>
      </c>
      <c r="C22" s="728" t="s">
        <v>257</v>
      </c>
      <c r="D22" s="728"/>
      <c r="E22" s="728"/>
      <c r="F22" s="728"/>
      <c r="G22" s="728"/>
      <c r="H22" s="728"/>
      <c r="I22" s="728"/>
      <c r="J22" s="728"/>
      <c r="K22" s="728"/>
    </row>
    <row r="23" spans="1:11" x14ac:dyDescent="0.15">
      <c r="A23" s="753"/>
      <c r="B23" s="730" t="s">
        <v>687</v>
      </c>
      <c r="C23" s="292" t="s">
        <v>258</v>
      </c>
      <c r="D23" s="292" t="s">
        <v>259</v>
      </c>
      <c r="E23" s="292" t="s">
        <v>260</v>
      </c>
      <c r="F23" s="738" t="s">
        <v>253</v>
      </c>
      <c r="G23" s="739"/>
      <c r="H23" s="725" t="s">
        <v>261</v>
      </c>
      <c r="I23" s="725"/>
      <c r="J23" s="725"/>
      <c r="K23" s="725"/>
    </row>
    <row r="24" spans="1:11" ht="18.75" customHeight="1" x14ac:dyDescent="0.15">
      <c r="A24" s="753"/>
      <c r="B24" s="730"/>
      <c r="C24" s="347"/>
      <c r="D24" s="348"/>
      <c r="E24" s="349"/>
      <c r="F24" s="737"/>
      <c r="G24" s="737"/>
      <c r="H24" s="307" t="s">
        <v>262</v>
      </c>
      <c r="I24" s="533" t="s">
        <v>687</v>
      </c>
      <c r="J24" s="307" t="s">
        <v>263</v>
      </c>
      <c r="K24" s="350"/>
    </row>
    <row r="25" spans="1:11" ht="18.75" customHeight="1" x14ac:dyDescent="0.15">
      <c r="A25" s="753"/>
      <c r="B25" s="730"/>
      <c r="C25" s="347"/>
      <c r="D25" s="348"/>
      <c r="E25" s="349"/>
      <c r="F25" s="737"/>
      <c r="G25" s="737"/>
      <c r="H25" s="307" t="s">
        <v>262</v>
      </c>
      <c r="I25" s="533" t="s">
        <v>687</v>
      </c>
      <c r="J25" s="307" t="s">
        <v>263</v>
      </c>
      <c r="K25" s="350"/>
    </row>
    <row r="28" spans="1:11" x14ac:dyDescent="0.15">
      <c r="A28" s="170" t="s">
        <v>278</v>
      </c>
    </row>
    <row r="29" spans="1:11" ht="3.75" customHeight="1" x14ac:dyDescent="0.15"/>
    <row r="30" spans="1:11" ht="15" customHeight="1" x14ac:dyDescent="0.15">
      <c r="A30" s="733" t="s">
        <v>62</v>
      </c>
      <c r="B30" s="734" t="s">
        <v>467</v>
      </c>
      <c r="C30" s="735"/>
      <c r="D30" s="735"/>
      <c r="E30" s="736"/>
      <c r="F30" s="735" t="s">
        <v>468</v>
      </c>
      <c r="G30" s="735"/>
      <c r="H30" s="735"/>
      <c r="I30" s="736"/>
      <c r="J30" s="887" t="s">
        <v>797</v>
      </c>
      <c r="K30" s="733" t="s">
        <v>244</v>
      </c>
    </row>
    <row r="31" spans="1:11" ht="19.5" customHeight="1" x14ac:dyDescent="0.15">
      <c r="A31" s="732"/>
      <c r="B31" s="294" t="s">
        <v>399</v>
      </c>
      <c r="C31" s="294" t="s">
        <v>400</v>
      </c>
      <c r="D31" s="294" t="s">
        <v>401</v>
      </c>
      <c r="E31" s="302" t="s">
        <v>241</v>
      </c>
      <c r="F31" s="294" t="s">
        <v>402</v>
      </c>
      <c r="G31" s="294" t="s">
        <v>403</v>
      </c>
      <c r="H31" s="308" t="s">
        <v>404</v>
      </c>
      <c r="I31" s="301" t="s">
        <v>241</v>
      </c>
      <c r="J31" s="888"/>
      <c r="K31" s="732"/>
    </row>
    <row r="32" spans="1:11" ht="18.75" customHeight="1" x14ac:dyDescent="0.15">
      <c r="A32" s="292" t="s">
        <v>580</v>
      </c>
      <c r="B32" s="568">
        <v>20</v>
      </c>
      <c r="C32" s="568">
        <v>20</v>
      </c>
      <c r="D32" s="568">
        <v>60</v>
      </c>
      <c r="E32" s="622">
        <v>0</v>
      </c>
      <c r="F32" s="568">
        <v>400</v>
      </c>
      <c r="G32" s="568">
        <v>25</v>
      </c>
      <c r="H32" s="568">
        <v>30</v>
      </c>
      <c r="I32" s="568">
        <v>0</v>
      </c>
      <c r="J32" s="568">
        <v>0</v>
      </c>
      <c r="K32" s="587">
        <f>IF(SUM(B32:J32)=0,"",SUM(B32:J32))</f>
        <v>555</v>
      </c>
    </row>
    <row r="33" spans="1:11" ht="15" customHeight="1" x14ac:dyDescent="0.15">
      <c r="A33" s="725" t="s">
        <v>581</v>
      </c>
      <c r="B33" s="534">
        <v>20</v>
      </c>
      <c r="C33" s="534">
        <v>20</v>
      </c>
      <c r="D33" s="534">
        <v>80</v>
      </c>
      <c r="E33" s="598">
        <v>0</v>
      </c>
      <c r="F33" s="534">
        <v>500</v>
      </c>
      <c r="G33" s="534">
        <v>30</v>
      </c>
      <c r="H33" s="534">
        <v>50</v>
      </c>
      <c r="I33" s="534">
        <v>0</v>
      </c>
      <c r="J33" s="534">
        <v>0</v>
      </c>
      <c r="K33" s="570">
        <f t="shared" ref="K33:K34" si="0">IF(SUM(B33:J33)=0,"",SUM(B33:J33))</f>
        <v>700</v>
      </c>
    </row>
    <row r="34" spans="1:11" ht="15" customHeight="1" x14ac:dyDescent="0.15">
      <c r="A34" s="725"/>
      <c r="B34" s="535">
        <v>20</v>
      </c>
      <c r="C34" s="535">
        <v>20</v>
      </c>
      <c r="D34" s="535">
        <v>80</v>
      </c>
      <c r="E34" s="599">
        <v>0</v>
      </c>
      <c r="F34" s="535">
        <v>500</v>
      </c>
      <c r="G34" s="535">
        <v>30</v>
      </c>
      <c r="H34" s="535">
        <v>50</v>
      </c>
      <c r="I34" s="535">
        <v>0</v>
      </c>
      <c r="J34" s="535">
        <v>0</v>
      </c>
      <c r="K34" s="571">
        <f t="shared" si="0"/>
        <v>700</v>
      </c>
    </row>
    <row r="35" spans="1:11" ht="12" customHeight="1" x14ac:dyDescent="0.15">
      <c r="A35" s="300"/>
      <c r="B35" s="306"/>
      <c r="C35" s="306"/>
      <c r="D35" s="306"/>
      <c r="E35" s="306"/>
      <c r="F35" s="306"/>
      <c r="G35" s="306"/>
      <c r="H35" s="306"/>
      <c r="I35" s="306"/>
      <c r="J35" s="306"/>
      <c r="K35" s="306"/>
    </row>
    <row r="37" spans="1:11" x14ac:dyDescent="0.15">
      <c r="A37" s="170" t="s">
        <v>279</v>
      </c>
    </row>
    <row r="38" spans="1:11" ht="3.75" customHeight="1" x14ac:dyDescent="0.15"/>
    <row r="39" spans="1:11" ht="18.75" customHeight="1" x14ac:dyDescent="0.15">
      <c r="A39" s="801" t="s">
        <v>853</v>
      </c>
      <c r="B39" s="802"/>
      <c r="C39" s="802"/>
      <c r="D39" s="802"/>
      <c r="E39" s="802"/>
      <c r="F39" s="802"/>
      <c r="G39" s="802"/>
      <c r="H39" s="802"/>
      <c r="I39" s="802"/>
      <c r="J39" s="802"/>
      <c r="K39" s="803"/>
    </row>
    <row r="40" spans="1:11" ht="18.75" customHeight="1" x14ac:dyDescent="0.15">
      <c r="A40" s="804"/>
      <c r="B40" s="805"/>
      <c r="C40" s="805"/>
      <c r="D40" s="805"/>
      <c r="E40" s="805"/>
      <c r="F40" s="805"/>
      <c r="G40" s="805"/>
      <c r="H40" s="805"/>
      <c r="I40" s="805"/>
      <c r="J40" s="805"/>
      <c r="K40" s="806"/>
    </row>
    <row r="41" spans="1:11" ht="18.75" customHeight="1" x14ac:dyDescent="0.15">
      <c r="A41" s="807"/>
      <c r="B41" s="808"/>
      <c r="C41" s="808"/>
      <c r="D41" s="808"/>
      <c r="E41" s="808"/>
      <c r="F41" s="808"/>
      <c r="G41" s="808"/>
      <c r="H41" s="808"/>
      <c r="I41" s="808"/>
      <c r="J41" s="808"/>
      <c r="K41" s="809"/>
    </row>
    <row r="44" spans="1:11" x14ac:dyDescent="0.15">
      <c r="A44" s="170" t="s">
        <v>405</v>
      </c>
    </row>
    <row r="45" spans="1:11" ht="3.75" customHeight="1" x14ac:dyDescent="0.15"/>
    <row r="46" spans="1:11" ht="36.75" customHeight="1" x14ac:dyDescent="0.15">
      <c r="A46" s="1110" t="s">
        <v>549</v>
      </c>
      <c r="B46" s="1110"/>
      <c r="C46" s="1110"/>
      <c r="D46" s="1110"/>
      <c r="E46" s="1110"/>
      <c r="F46" s="1110"/>
      <c r="G46" s="1110"/>
      <c r="H46" s="1110"/>
      <c r="I46" s="1110"/>
      <c r="J46" s="1110"/>
      <c r="K46" s="1110"/>
    </row>
    <row r="47" spans="1:11" ht="4.5" customHeight="1" x14ac:dyDescent="0.15"/>
    <row r="48" spans="1:11" ht="18.75" customHeight="1" x14ac:dyDescent="0.15">
      <c r="A48" s="609" t="s">
        <v>406</v>
      </c>
      <c r="B48" s="311"/>
      <c r="C48" s="311"/>
      <c r="D48" s="311"/>
      <c r="E48" s="311"/>
      <c r="F48" s="311"/>
      <c r="G48" s="311"/>
      <c r="H48" s="311"/>
      <c r="I48" s="311"/>
      <c r="J48" s="311"/>
      <c r="K48" s="311"/>
    </row>
    <row r="49" spans="1:11" ht="18.75" customHeight="1" x14ac:dyDescent="0.15">
      <c r="A49" s="869" t="s">
        <v>407</v>
      </c>
      <c r="B49" s="870"/>
      <c r="C49" s="871"/>
      <c r="D49" s="586" t="s">
        <v>777</v>
      </c>
      <c r="E49" s="296" t="s">
        <v>417</v>
      </c>
      <c r="F49" s="813"/>
      <c r="G49" s="814"/>
      <c r="H49" s="814"/>
      <c r="I49" s="881"/>
      <c r="J49" s="311"/>
      <c r="K49" s="311"/>
    </row>
    <row r="50" spans="1:11" ht="18.75" customHeight="1" x14ac:dyDescent="0.15">
      <c r="A50" s="869" t="s">
        <v>408</v>
      </c>
      <c r="B50" s="870"/>
      <c r="C50" s="871"/>
      <c r="D50" s="776" t="s">
        <v>778</v>
      </c>
      <c r="E50" s="777"/>
      <c r="F50" s="777"/>
      <c r="G50" s="778"/>
      <c r="H50" s="813"/>
      <c r="I50" s="881"/>
      <c r="J50" s="311"/>
      <c r="K50" s="311"/>
    </row>
    <row r="51" spans="1:11" ht="18.75" customHeight="1" x14ac:dyDescent="0.15">
      <c r="A51" s="884" t="s">
        <v>409</v>
      </c>
      <c r="B51" s="885"/>
      <c r="C51" s="885"/>
      <c r="D51" s="885"/>
      <c r="E51" s="885"/>
      <c r="F51" s="885"/>
      <c r="G51" s="885"/>
      <c r="H51" s="885"/>
      <c r="I51" s="886"/>
      <c r="J51" s="311"/>
      <c r="K51" s="311"/>
    </row>
    <row r="52" spans="1:11" ht="18.75" customHeight="1" x14ac:dyDescent="0.15">
      <c r="A52" s="310"/>
      <c r="B52" s="869" t="s">
        <v>413</v>
      </c>
      <c r="C52" s="871"/>
      <c r="D52" s="295" t="s">
        <v>411</v>
      </c>
      <c r="E52" s="593">
        <v>1</v>
      </c>
      <c r="F52" s="304" t="s">
        <v>412</v>
      </c>
      <c r="G52" s="593">
        <v>16</v>
      </c>
      <c r="H52" s="304" t="s">
        <v>779</v>
      </c>
      <c r="I52" s="305"/>
      <c r="J52" s="311"/>
      <c r="K52" s="311"/>
    </row>
    <row r="53" spans="1:11" ht="18.75" customHeight="1" x14ac:dyDescent="0.15">
      <c r="A53" s="498"/>
      <c r="B53" s="869" t="s">
        <v>665</v>
      </c>
      <c r="C53" s="871"/>
      <c r="D53" s="493" t="s">
        <v>416</v>
      </c>
      <c r="E53" s="593"/>
      <c r="F53" s="496" t="s">
        <v>412</v>
      </c>
      <c r="G53" s="593"/>
      <c r="H53" s="496" t="s">
        <v>415</v>
      </c>
      <c r="I53" s="497"/>
      <c r="J53" s="499"/>
      <c r="K53" s="499"/>
    </row>
    <row r="54" spans="1:11" ht="18.75" customHeight="1" x14ac:dyDescent="0.15">
      <c r="A54" s="310"/>
      <c r="B54" s="869" t="s">
        <v>414</v>
      </c>
      <c r="C54" s="871"/>
      <c r="D54" s="295" t="s">
        <v>416</v>
      </c>
      <c r="E54" s="593">
        <v>1</v>
      </c>
      <c r="F54" s="304" t="s">
        <v>412</v>
      </c>
      <c r="G54" s="593">
        <v>16</v>
      </c>
      <c r="H54" s="304" t="s">
        <v>779</v>
      </c>
      <c r="I54" s="305"/>
      <c r="J54" s="311"/>
      <c r="K54" s="311"/>
    </row>
    <row r="55" spans="1:11" ht="18.75" customHeight="1" x14ac:dyDescent="0.15">
      <c r="A55" s="303"/>
      <c r="B55" s="869" t="s">
        <v>410</v>
      </c>
      <c r="C55" s="871"/>
      <c r="D55" s="776" t="s">
        <v>687</v>
      </c>
      <c r="E55" s="777"/>
      <c r="F55" s="777"/>
      <c r="G55" s="778"/>
      <c r="H55" s="298"/>
      <c r="I55" s="299"/>
      <c r="J55" s="311"/>
      <c r="K55" s="311"/>
    </row>
    <row r="56" spans="1:11" ht="11.25" customHeight="1" x14ac:dyDescent="0.15">
      <c r="A56" s="608"/>
      <c r="B56" s="311"/>
      <c r="C56" s="311"/>
      <c r="D56" s="311"/>
      <c r="E56" s="311"/>
      <c r="F56" s="311"/>
      <c r="G56" s="311"/>
      <c r="H56" s="311"/>
      <c r="I56" s="311"/>
      <c r="J56" s="311"/>
      <c r="K56" s="311"/>
    </row>
    <row r="57" spans="1:11" ht="11.25" customHeight="1" x14ac:dyDescent="0.15"/>
    <row r="58" spans="1:11"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559</v>
      </c>
    </row>
    <row r="2" spans="1:11" ht="18" customHeight="1" x14ac:dyDescent="0.15">
      <c r="A2" s="724" t="s">
        <v>247</v>
      </c>
      <c r="B2" s="724"/>
      <c r="C2" s="724"/>
      <c r="D2" s="724"/>
      <c r="E2" s="724"/>
      <c r="F2" s="724"/>
      <c r="G2" s="724"/>
      <c r="H2" s="724"/>
      <c r="I2" s="724"/>
      <c r="J2" s="724"/>
      <c r="K2" s="724"/>
    </row>
    <row r="5" spans="1:11" ht="18.75" customHeight="1" x14ac:dyDescent="0.15">
      <c r="A5" s="292" t="s">
        <v>76</v>
      </c>
      <c r="B5" s="762" t="s">
        <v>547</v>
      </c>
      <c r="C5" s="762"/>
      <c r="D5" s="762"/>
      <c r="E5" s="762"/>
      <c r="F5" s="762"/>
      <c r="G5" s="762"/>
    </row>
    <row r="6" spans="1:11" ht="12" customHeight="1" x14ac:dyDescent="0.15">
      <c r="A6" s="300"/>
      <c r="B6" s="180"/>
      <c r="C6" s="180"/>
      <c r="D6" s="180"/>
      <c r="E6" s="180"/>
      <c r="F6" s="180"/>
    </row>
    <row r="8" spans="1:11" x14ac:dyDescent="0.15">
      <c r="A8" s="728" t="s">
        <v>233</v>
      </c>
      <c r="B8" s="728"/>
      <c r="C8" s="728"/>
      <c r="D8" s="728" t="s">
        <v>274</v>
      </c>
      <c r="E8" s="728"/>
      <c r="F8" s="728"/>
      <c r="G8" s="728" t="s">
        <v>234</v>
      </c>
      <c r="H8" s="728"/>
      <c r="I8" s="728"/>
      <c r="J8" s="728"/>
      <c r="K8" s="728"/>
    </row>
    <row r="9" spans="1:11" ht="18.75" customHeight="1" x14ac:dyDescent="0.15">
      <c r="A9" s="729" t="s">
        <v>748</v>
      </c>
      <c r="B9" s="729"/>
      <c r="C9" s="729"/>
      <c r="D9" s="729" t="s">
        <v>780</v>
      </c>
      <c r="E9" s="729"/>
      <c r="F9" s="729"/>
      <c r="G9" s="729" t="s">
        <v>854</v>
      </c>
      <c r="H9" s="729"/>
      <c r="I9" s="729"/>
      <c r="J9" s="729"/>
      <c r="K9" s="729"/>
    </row>
    <row r="10" spans="1:11" ht="12" customHeight="1" x14ac:dyDescent="0.15">
      <c r="A10" s="313"/>
      <c r="B10" s="313"/>
      <c r="C10" s="313"/>
      <c r="D10" s="313"/>
      <c r="E10" s="313"/>
      <c r="F10" s="313"/>
      <c r="G10" s="313"/>
      <c r="H10" s="313"/>
      <c r="I10" s="313"/>
      <c r="J10" s="313"/>
      <c r="K10" s="313"/>
    </row>
    <row r="11" spans="1:11" ht="12" customHeight="1" x14ac:dyDescent="0.15">
      <c r="A11" s="313"/>
      <c r="B11" s="313"/>
      <c r="C11" s="313"/>
      <c r="D11" s="313"/>
      <c r="E11" s="313"/>
      <c r="F11" s="313"/>
      <c r="G11" s="313"/>
      <c r="H11" s="313"/>
      <c r="I11" s="313"/>
      <c r="J11" s="313"/>
      <c r="K11" s="313"/>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43313</v>
      </c>
      <c r="D15" s="345" t="s">
        <v>567</v>
      </c>
      <c r="E15" s="345" t="s">
        <v>568</v>
      </c>
      <c r="F15" s="532">
        <v>43555</v>
      </c>
      <c r="G15" s="344" t="s">
        <v>566</v>
      </c>
      <c r="H15" s="531">
        <v>43313</v>
      </c>
      <c r="I15" s="345" t="s">
        <v>567</v>
      </c>
      <c r="J15" s="345" t="s">
        <v>568</v>
      </c>
      <c r="K15" s="532">
        <v>43190</v>
      </c>
    </row>
    <row r="16" spans="1:11" ht="18.75" customHeight="1" x14ac:dyDescent="0.15">
      <c r="A16" s="292" t="s">
        <v>264</v>
      </c>
      <c r="B16" s="730" t="s">
        <v>781</v>
      </c>
      <c r="C16" s="730"/>
      <c r="D16" s="730"/>
      <c r="E16" s="730"/>
      <c r="F16" s="730"/>
      <c r="G16" s="776" t="s">
        <v>781</v>
      </c>
      <c r="H16" s="777"/>
      <c r="I16" s="777"/>
      <c r="J16" s="777"/>
      <c r="K16" s="778"/>
    </row>
    <row r="17" spans="1:11" x14ac:dyDescent="0.15">
      <c r="A17" s="725" t="s">
        <v>345</v>
      </c>
      <c r="B17" s="725" t="s">
        <v>245</v>
      </c>
      <c r="C17" s="725"/>
      <c r="D17" s="725"/>
      <c r="E17" s="725"/>
      <c r="F17" s="725"/>
      <c r="G17" s="725" t="s">
        <v>246</v>
      </c>
      <c r="H17" s="725"/>
      <c r="I17" s="725"/>
      <c r="J17" s="725"/>
      <c r="K17" s="725"/>
    </row>
    <row r="18" spans="1:11" ht="18.75" customHeight="1" x14ac:dyDescent="0.15">
      <c r="A18" s="725"/>
      <c r="B18" s="730" t="s">
        <v>703</v>
      </c>
      <c r="C18" s="730"/>
      <c r="D18" s="740" t="s">
        <v>276</v>
      </c>
      <c r="E18" s="741"/>
      <c r="F18" s="543">
        <v>19</v>
      </c>
      <c r="G18" s="730" t="s">
        <v>703</v>
      </c>
      <c r="H18" s="730"/>
      <c r="I18" s="740" t="s">
        <v>276</v>
      </c>
      <c r="J18" s="741"/>
      <c r="K18" s="543">
        <v>19</v>
      </c>
    </row>
    <row r="19" spans="1:11" x14ac:dyDescent="0.15">
      <c r="A19" s="754" t="s">
        <v>254</v>
      </c>
      <c r="B19" s="725" t="s">
        <v>252</v>
      </c>
      <c r="C19" s="725"/>
      <c r="D19" s="725"/>
      <c r="E19" s="725"/>
      <c r="F19" s="725"/>
      <c r="G19" s="725" t="s">
        <v>253</v>
      </c>
      <c r="H19" s="725"/>
      <c r="I19" s="725"/>
      <c r="J19" s="725"/>
      <c r="K19" s="725"/>
    </row>
    <row r="20" spans="1:11" ht="18.75" customHeight="1" x14ac:dyDescent="0.15">
      <c r="A20" s="727"/>
      <c r="B20" s="730" t="s">
        <v>86</v>
      </c>
      <c r="C20" s="730"/>
      <c r="D20" s="730"/>
      <c r="E20" s="730"/>
      <c r="F20" s="730"/>
      <c r="G20" s="730" t="s">
        <v>86</v>
      </c>
      <c r="H20" s="730"/>
      <c r="I20" s="730"/>
      <c r="J20" s="730"/>
      <c r="K20" s="730"/>
    </row>
    <row r="21" spans="1:11" ht="12" customHeight="1" x14ac:dyDescent="0.15">
      <c r="A21" s="753" t="s">
        <v>548</v>
      </c>
      <c r="B21" s="292" t="s">
        <v>256</v>
      </c>
      <c r="C21" s="728" t="s">
        <v>257</v>
      </c>
      <c r="D21" s="728"/>
      <c r="E21" s="728"/>
      <c r="F21" s="728"/>
      <c r="G21" s="728"/>
      <c r="H21" s="728"/>
      <c r="I21" s="728"/>
      <c r="J21" s="728"/>
      <c r="K21" s="728"/>
    </row>
    <row r="22" spans="1:11" x14ac:dyDescent="0.15">
      <c r="A22" s="753"/>
      <c r="B22" s="730" t="s">
        <v>687</v>
      </c>
      <c r="C22" s="292" t="s">
        <v>258</v>
      </c>
      <c r="D22" s="292" t="s">
        <v>259</v>
      </c>
      <c r="E22" s="292" t="s">
        <v>260</v>
      </c>
      <c r="F22" s="738" t="s">
        <v>253</v>
      </c>
      <c r="G22" s="739"/>
      <c r="H22" s="725" t="s">
        <v>261</v>
      </c>
      <c r="I22" s="725"/>
      <c r="J22" s="725"/>
      <c r="K22" s="725"/>
    </row>
    <row r="23" spans="1:11" ht="18.75" customHeight="1" x14ac:dyDescent="0.15">
      <c r="A23" s="753"/>
      <c r="B23" s="730"/>
      <c r="C23" s="347"/>
      <c r="D23" s="348"/>
      <c r="E23" s="349"/>
      <c r="F23" s="737"/>
      <c r="G23" s="737"/>
      <c r="H23" s="307" t="s">
        <v>262</v>
      </c>
      <c r="I23" s="533" t="s">
        <v>687</v>
      </c>
      <c r="J23" s="307" t="s">
        <v>263</v>
      </c>
      <c r="K23" s="350"/>
    </row>
    <row r="24" spans="1:11" ht="18.75" customHeight="1" x14ac:dyDescent="0.15">
      <c r="A24" s="753"/>
      <c r="B24" s="730"/>
      <c r="C24" s="347"/>
      <c r="D24" s="348"/>
      <c r="E24" s="349"/>
      <c r="F24" s="737"/>
      <c r="G24" s="737"/>
      <c r="H24" s="307" t="s">
        <v>262</v>
      </c>
      <c r="I24" s="533" t="s">
        <v>687</v>
      </c>
      <c r="J24" s="307" t="s">
        <v>263</v>
      </c>
      <c r="K24" s="350"/>
    </row>
    <row r="27" spans="1:11" x14ac:dyDescent="0.15">
      <c r="A27" s="170" t="s">
        <v>278</v>
      </c>
    </row>
    <row r="28" spans="1:11" ht="3.75" customHeight="1" x14ac:dyDescent="0.15"/>
    <row r="29" spans="1:11" x14ac:dyDescent="0.15">
      <c r="A29" s="733" t="s">
        <v>62</v>
      </c>
      <c r="B29" s="734" t="s">
        <v>324</v>
      </c>
      <c r="C29" s="735"/>
      <c r="D29" s="735"/>
      <c r="E29" s="735"/>
      <c r="F29" s="735"/>
      <c r="G29" s="736"/>
      <c r="H29" s="734" t="s">
        <v>325</v>
      </c>
      <c r="I29" s="736"/>
      <c r="J29" s="733" t="s">
        <v>243</v>
      </c>
      <c r="K29" s="733" t="s">
        <v>244</v>
      </c>
    </row>
    <row r="30" spans="1:11" ht="24" x14ac:dyDescent="0.15">
      <c r="A30" s="732"/>
      <c r="B30" s="294" t="s">
        <v>236</v>
      </c>
      <c r="C30" s="294" t="s">
        <v>237</v>
      </c>
      <c r="D30" s="294" t="s">
        <v>238</v>
      </c>
      <c r="E30" s="294" t="s">
        <v>239</v>
      </c>
      <c r="F30" s="294" t="s">
        <v>240</v>
      </c>
      <c r="G30" s="294" t="s">
        <v>241</v>
      </c>
      <c r="H30" s="308" t="s">
        <v>251</v>
      </c>
      <c r="I30" s="301" t="s">
        <v>242</v>
      </c>
      <c r="J30" s="732"/>
      <c r="K30" s="732"/>
    </row>
    <row r="31" spans="1:11" ht="18.75" customHeight="1" x14ac:dyDescent="0.15">
      <c r="A31" s="292" t="s">
        <v>580</v>
      </c>
      <c r="B31" s="568">
        <v>30</v>
      </c>
      <c r="C31" s="568">
        <v>20</v>
      </c>
      <c r="D31" s="568">
        <v>15</v>
      </c>
      <c r="E31" s="568">
        <v>25</v>
      </c>
      <c r="F31" s="568">
        <v>5</v>
      </c>
      <c r="G31" s="568">
        <v>60</v>
      </c>
      <c r="H31" s="568"/>
      <c r="I31" s="568"/>
      <c r="J31" s="568"/>
      <c r="K31" s="587">
        <f>IF(SUM(B31:J31)=0,"",SUM(B31:J31))</f>
        <v>155</v>
      </c>
    </row>
    <row r="32" spans="1:11" ht="15" customHeight="1" x14ac:dyDescent="0.15">
      <c r="A32" s="725" t="s">
        <v>581</v>
      </c>
      <c r="B32" s="569">
        <v>30</v>
      </c>
      <c r="C32" s="569">
        <v>30</v>
      </c>
      <c r="D32" s="569">
        <v>20</v>
      </c>
      <c r="E32" s="569">
        <v>25</v>
      </c>
      <c r="F32" s="569">
        <v>5</v>
      </c>
      <c r="G32" s="569">
        <v>60</v>
      </c>
      <c r="H32" s="569"/>
      <c r="I32" s="569"/>
      <c r="J32" s="569"/>
      <c r="K32" s="570">
        <f t="shared" ref="K32:K33" si="0">IF(SUM(B32:J32)=0,"",SUM(B32:J32))</f>
        <v>170</v>
      </c>
    </row>
    <row r="33" spans="1:11" ht="15" customHeight="1" x14ac:dyDescent="0.15">
      <c r="A33" s="725"/>
      <c r="B33" s="535">
        <v>30</v>
      </c>
      <c r="C33" s="535">
        <v>30</v>
      </c>
      <c r="D33" s="535">
        <v>20</v>
      </c>
      <c r="E33" s="535">
        <v>25</v>
      </c>
      <c r="F33" s="535">
        <v>5</v>
      </c>
      <c r="G33" s="535">
        <v>60</v>
      </c>
      <c r="H33" s="535"/>
      <c r="I33" s="535"/>
      <c r="J33" s="535"/>
      <c r="K33" s="571">
        <f t="shared" si="0"/>
        <v>170</v>
      </c>
    </row>
    <row r="34" spans="1:11" ht="12" customHeight="1" x14ac:dyDescent="0.15">
      <c r="A34" s="300"/>
      <c r="B34" s="306"/>
      <c r="C34" s="306"/>
      <c r="D34" s="306"/>
      <c r="E34" s="306"/>
      <c r="F34" s="306"/>
      <c r="G34" s="306"/>
      <c r="H34" s="306"/>
      <c r="I34" s="306"/>
      <c r="J34" s="306"/>
      <c r="K34" s="306"/>
    </row>
    <row r="36" spans="1:11" x14ac:dyDescent="0.15">
      <c r="A36" s="170" t="s">
        <v>279</v>
      </c>
    </row>
    <row r="37" spans="1:11" ht="3.75" customHeight="1" x14ac:dyDescent="0.15"/>
    <row r="38" spans="1:11" ht="18.75" customHeight="1" x14ac:dyDescent="0.15">
      <c r="A38" s="801" t="s">
        <v>852</v>
      </c>
      <c r="B38" s="802"/>
      <c r="C38" s="802"/>
      <c r="D38" s="802"/>
      <c r="E38" s="802"/>
      <c r="F38" s="802"/>
      <c r="G38" s="802"/>
      <c r="H38" s="802"/>
      <c r="I38" s="802"/>
      <c r="J38" s="802"/>
      <c r="K38" s="803"/>
    </row>
    <row r="39" spans="1:11" ht="18.75" customHeight="1" x14ac:dyDescent="0.15">
      <c r="A39" s="804"/>
      <c r="B39" s="805"/>
      <c r="C39" s="805"/>
      <c r="D39" s="805"/>
      <c r="E39" s="805"/>
      <c r="F39" s="805"/>
      <c r="G39" s="805"/>
      <c r="H39" s="805"/>
      <c r="I39" s="805"/>
      <c r="J39" s="805"/>
      <c r="K39" s="806"/>
    </row>
    <row r="40" spans="1:11" ht="18.75" customHeight="1" x14ac:dyDescent="0.15">
      <c r="A40" s="807"/>
      <c r="B40" s="808"/>
      <c r="C40" s="808"/>
      <c r="D40" s="808"/>
      <c r="E40" s="808"/>
      <c r="F40" s="808"/>
      <c r="G40" s="808"/>
      <c r="H40" s="808"/>
      <c r="I40" s="808"/>
      <c r="J40" s="808"/>
      <c r="K40" s="809"/>
    </row>
    <row r="43" spans="1:11" x14ac:dyDescent="0.15">
      <c r="A43" s="170" t="s">
        <v>291</v>
      </c>
    </row>
    <row r="44" spans="1:11" ht="3.75" customHeight="1" x14ac:dyDescent="0.15"/>
    <row r="45" spans="1:11" ht="36.75" customHeight="1" x14ac:dyDescent="0.15">
      <c r="A45" s="1110" t="s">
        <v>549</v>
      </c>
      <c r="B45" s="1110"/>
      <c r="C45" s="1110"/>
      <c r="D45" s="1110"/>
      <c r="E45" s="1110"/>
      <c r="F45" s="1110"/>
      <c r="G45" s="1110"/>
      <c r="H45" s="1110"/>
      <c r="I45" s="1110"/>
      <c r="J45" s="1110"/>
      <c r="K45" s="1110"/>
    </row>
    <row r="46" spans="1:11" ht="4.5" customHeight="1" x14ac:dyDescent="0.15"/>
    <row r="47" spans="1:11" ht="18.75" customHeight="1" x14ac:dyDescent="0.15">
      <c r="A47" s="742" t="s">
        <v>275</v>
      </c>
      <c r="B47" s="743"/>
      <c r="C47" s="759" t="s">
        <v>689</v>
      </c>
      <c r="D47" s="760"/>
      <c r="E47" s="760"/>
      <c r="F47" s="760"/>
      <c r="G47" s="760"/>
      <c r="H47" s="761"/>
      <c r="I47" s="313"/>
      <c r="J47" s="313"/>
      <c r="K47" s="313"/>
    </row>
    <row r="48" spans="1:11" ht="18.75" customHeight="1" x14ac:dyDescent="0.15">
      <c r="A48" s="795" t="s">
        <v>308</v>
      </c>
      <c r="B48" s="796"/>
      <c r="C48" s="792" t="s">
        <v>286</v>
      </c>
      <c r="D48" s="793"/>
      <c r="E48" s="793"/>
      <c r="F48" s="793"/>
      <c r="G48" s="793"/>
      <c r="H48" s="794"/>
      <c r="I48" s="311"/>
      <c r="J48" s="311"/>
      <c r="K48" s="311"/>
    </row>
    <row r="49" spans="1:11" ht="18.75" customHeight="1" x14ac:dyDescent="0.15">
      <c r="A49" s="205"/>
      <c r="B49" s="755" t="s">
        <v>292</v>
      </c>
      <c r="C49" s="756"/>
      <c r="D49" s="762" t="s">
        <v>306</v>
      </c>
      <c r="E49" s="762"/>
      <c r="F49" s="762"/>
      <c r="G49" s="757"/>
      <c r="H49" s="758"/>
      <c r="I49" s="311"/>
      <c r="J49" s="311"/>
      <c r="K49" s="311"/>
    </row>
    <row r="50" spans="1:11" ht="18.75" customHeight="1" x14ac:dyDescent="0.15">
      <c r="A50" s="310"/>
      <c r="B50" s="782"/>
      <c r="C50" s="783"/>
      <c r="D50" s="762" t="s">
        <v>310</v>
      </c>
      <c r="E50" s="762"/>
      <c r="F50" s="762"/>
      <c r="G50" s="788"/>
      <c r="H50" s="789"/>
      <c r="I50" s="311"/>
      <c r="J50" s="311"/>
      <c r="K50" s="311"/>
    </row>
    <row r="51" spans="1:11" ht="18.75" customHeight="1" x14ac:dyDescent="0.15">
      <c r="A51" s="310"/>
      <c r="B51" s="755" t="s">
        <v>293</v>
      </c>
      <c r="C51" s="756"/>
      <c r="D51" s="791" t="s">
        <v>309</v>
      </c>
      <c r="E51" s="791"/>
      <c r="F51" s="791"/>
      <c r="G51" s="790">
        <v>800</v>
      </c>
      <c r="H51" s="829"/>
      <c r="I51" s="303"/>
      <c r="J51" s="298"/>
      <c r="K51" s="298"/>
    </row>
    <row r="52" spans="1:11" ht="18.75" customHeight="1" x14ac:dyDescent="0.15">
      <c r="A52" s="310"/>
      <c r="B52" s="784" t="s">
        <v>339</v>
      </c>
      <c r="C52" s="785"/>
      <c r="D52" s="791" t="s">
        <v>294</v>
      </c>
      <c r="E52" s="791"/>
      <c r="F52" s="791"/>
      <c r="G52" s="292" t="s">
        <v>302</v>
      </c>
      <c r="H52" s="780" t="s">
        <v>747</v>
      </c>
      <c r="I52" s="786"/>
      <c r="J52" s="786"/>
      <c r="K52" s="787"/>
    </row>
    <row r="53" spans="1:11" ht="18.75" customHeight="1" x14ac:dyDescent="0.15">
      <c r="A53" s="310"/>
      <c r="B53" s="784"/>
      <c r="C53" s="785"/>
      <c r="D53" s="205"/>
      <c r="E53" s="293" t="s">
        <v>300</v>
      </c>
      <c r="F53" s="779" t="s">
        <v>782</v>
      </c>
      <c r="G53" s="779"/>
      <c r="H53" s="292" t="s">
        <v>307</v>
      </c>
      <c r="I53" s="779" t="s">
        <v>783</v>
      </c>
      <c r="J53" s="779"/>
      <c r="K53" s="779"/>
    </row>
    <row r="54" spans="1:11" ht="18.75" customHeight="1" x14ac:dyDescent="0.15">
      <c r="A54" s="310"/>
      <c r="B54" s="310"/>
      <c r="C54" s="311"/>
      <c r="D54" s="310"/>
      <c r="E54" s="293" t="s">
        <v>250</v>
      </c>
      <c r="F54" s="592">
        <v>100</v>
      </c>
      <c r="G54" s="305" t="s">
        <v>305</v>
      </c>
      <c r="H54" s="292" t="s">
        <v>303</v>
      </c>
      <c r="I54" s="780">
        <v>5</v>
      </c>
      <c r="J54" s="781"/>
      <c r="K54" s="305" t="s">
        <v>304</v>
      </c>
    </row>
    <row r="55" spans="1:11" ht="18.75" customHeight="1" x14ac:dyDescent="0.15">
      <c r="A55" s="310"/>
      <c r="B55" s="310"/>
      <c r="C55" s="311"/>
      <c r="D55" s="310"/>
      <c r="E55" s="762" t="s">
        <v>299</v>
      </c>
      <c r="F55" s="762"/>
      <c r="G55" s="762"/>
      <c r="H55" s="762"/>
      <c r="I55" s="773">
        <v>40</v>
      </c>
      <c r="J55" s="773"/>
      <c r="K55" s="773"/>
    </row>
    <row r="56" spans="1:11" ht="18.75" customHeight="1" x14ac:dyDescent="0.15">
      <c r="A56" s="310"/>
      <c r="B56" s="310"/>
      <c r="C56" s="311"/>
      <c r="D56" s="310"/>
      <c r="E56" s="763" t="s">
        <v>295</v>
      </c>
      <c r="F56" s="764"/>
      <c r="G56" s="763" t="s">
        <v>297</v>
      </c>
      <c r="H56" s="765"/>
      <c r="I56" s="768">
        <v>40</v>
      </c>
      <c r="J56" s="769"/>
      <c r="K56" s="770"/>
    </row>
    <row r="57" spans="1:11" ht="18.75" customHeight="1" x14ac:dyDescent="0.15">
      <c r="A57" s="498"/>
      <c r="B57" s="498"/>
      <c r="C57" s="499"/>
      <c r="D57" s="498"/>
      <c r="E57" s="500"/>
      <c r="F57" s="201"/>
      <c r="G57" s="269"/>
      <c r="H57" s="754" t="s">
        <v>664</v>
      </c>
      <c r="I57" s="502"/>
      <c r="J57" s="505" t="s">
        <v>662</v>
      </c>
      <c r="K57" s="503" t="s">
        <v>663</v>
      </c>
    </row>
    <row r="58" spans="1:11" ht="18.75" customHeight="1" x14ac:dyDescent="0.15">
      <c r="A58" s="498"/>
      <c r="B58" s="498"/>
      <c r="C58" s="499"/>
      <c r="D58" s="498"/>
      <c r="E58" s="500"/>
      <c r="F58" s="201"/>
      <c r="G58" s="500"/>
      <c r="H58" s="774"/>
      <c r="I58" s="503" t="s">
        <v>661</v>
      </c>
      <c r="J58" s="537">
        <v>3</v>
      </c>
      <c r="K58" s="572">
        <v>3</v>
      </c>
    </row>
    <row r="59" spans="1:11" ht="18.75" customHeight="1" x14ac:dyDescent="0.15">
      <c r="A59" s="498"/>
      <c r="B59" s="498"/>
      <c r="C59" s="499"/>
      <c r="D59" s="498"/>
      <c r="E59" s="500"/>
      <c r="F59" s="201"/>
      <c r="G59" s="500"/>
      <c r="H59" s="774"/>
      <c r="I59" s="504" t="s">
        <v>659</v>
      </c>
      <c r="J59" s="506"/>
      <c r="K59" s="506"/>
    </row>
    <row r="60" spans="1:11" ht="18.75" customHeight="1" x14ac:dyDescent="0.15">
      <c r="A60" s="498"/>
      <c r="B60" s="498"/>
      <c r="C60" s="499"/>
      <c r="D60" s="498"/>
      <c r="E60" s="500"/>
      <c r="F60" s="201"/>
      <c r="G60" s="494"/>
      <c r="H60" s="775"/>
      <c r="I60" s="504" t="s">
        <v>660</v>
      </c>
      <c r="J60" s="506"/>
      <c r="K60" s="506"/>
    </row>
    <row r="61" spans="1:11" ht="18.75" customHeight="1" x14ac:dyDescent="0.15">
      <c r="A61" s="303"/>
      <c r="B61" s="303"/>
      <c r="C61" s="298"/>
      <c r="D61" s="303"/>
      <c r="E61" s="312"/>
      <c r="F61" s="297"/>
      <c r="G61" s="766" t="s">
        <v>296</v>
      </c>
      <c r="H61" s="767"/>
      <c r="I61" s="771">
        <v>40</v>
      </c>
      <c r="J61" s="771"/>
      <c r="K61" s="772"/>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520</v>
      </c>
    </row>
    <row r="2" spans="1:11" ht="18" customHeight="1" x14ac:dyDescent="0.15">
      <c r="A2" s="724" t="s">
        <v>247</v>
      </c>
      <c r="B2" s="724"/>
      <c r="C2" s="724"/>
      <c r="D2" s="724"/>
      <c r="E2" s="724"/>
      <c r="F2" s="724"/>
      <c r="G2" s="724"/>
      <c r="H2" s="724"/>
      <c r="I2" s="724"/>
      <c r="J2" s="724"/>
      <c r="K2" s="724"/>
    </row>
    <row r="5" spans="1:11" ht="18.75" customHeight="1" x14ac:dyDescent="0.15">
      <c r="A5" s="281" t="s">
        <v>76</v>
      </c>
      <c r="B5" s="728" t="s">
        <v>521</v>
      </c>
      <c r="C5" s="728"/>
      <c r="D5" s="728"/>
      <c r="E5" s="728"/>
      <c r="F5" s="728"/>
    </row>
    <row r="6" spans="1:11" ht="12" customHeight="1" x14ac:dyDescent="0.15">
      <c r="A6" s="280"/>
      <c r="B6" s="180"/>
      <c r="C6" s="180"/>
      <c r="D6" s="180"/>
      <c r="E6" s="180"/>
      <c r="F6" s="180"/>
    </row>
    <row r="8" spans="1:11" ht="15" customHeight="1" x14ac:dyDescent="0.15">
      <c r="A8" s="728" t="s">
        <v>233</v>
      </c>
      <c r="B8" s="728"/>
      <c r="C8" s="728"/>
      <c r="D8" s="728" t="s">
        <v>274</v>
      </c>
      <c r="E8" s="728"/>
      <c r="F8" s="728"/>
      <c r="G8" s="728" t="s">
        <v>234</v>
      </c>
      <c r="H8" s="728"/>
      <c r="I8" s="728"/>
      <c r="J8" s="728"/>
      <c r="K8" s="728"/>
    </row>
    <row r="9" spans="1:11" ht="18.75" customHeight="1" x14ac:dyDescent="0.15">
      <c r="A9" s="729" t="s">
        <v>767</v>
      </c>
      <c r="B9" s="729"/>
      <c r="C9" s="729"/>
      <c r="D9" s="729" t="s">
        <v>768</v>
      </c>
      <c r="E9" s="729"/>
      <c r="F9" s="729"/>
      <c r="G9" s="729" t="s">
        <v>769</v>
      </c>
      <c r="H9" s="729"/>
      <c r="I9" s="729"/>
      <c r="J9" s="729"/>
      <c r="K9" s="729"/>
    </row>
    <row r="10" spans="1:11" ht="12" customHeight="1" x14ac:dyDescent="0.15">
      <c r="A10" s="289"/>
      <c r="B10" s="289"/>
      <c r="C10" s="289"/>
      <c r="D10" s="289"/>
      <c r="E10" s="289"/>
      <c r="F10" s="289"/>
      <c r="G10" s="289"/>
      <c r="H10" s="289"/>
      <c r="I10" s="289"/>
      <c r="J10" s="289"/>
      <c r="K10" s="289"/>
    </row>
    <row r="11" spans="1:11" ht="12" customHeight="1" x14ac:dyDescent="0.15">
      <c r="A11" s="289"/>
      <c r="B11" s="289"/>
      <c r="C11" s="289"/>
      <c r="D11" s="289"/>
      <c r="E11" s="289"/>
      <c r="F11" s="289"/>
      <c r="G11" s="289"/>
      <c r="H11" s="289"/>
      <c r="I11" s="289"/>
      <c r="J11" s="289"/>
      <c r="K11" s="289"/>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43344</v>
      </c>
      <c r="D15" s="345" t="s">
        <v>567</v>
      </c>
      <c r="E15" s="345" t="s">
        <v>568</v>
      </c>
      <c r="F15" s="532">
        <v>43525</v>
      </c>
      <c r="G15" s="344" t="s">
        <v>566</v>
      </c>
      <c r="H15" s="531">
        <v>43344</v>
      </c>
      <c r="I15" s="345" t="s">
        <v>567</v>
      </c>
      <c r="J15" s="345" t="s">
        <v>568</v>
      </c>
      <c r="K15" s="532">
        <v>43525</v>
      </c>
    </row>
    <row r="16" spans="1:11" ht="18.75" customHeight="1" x14ac:dyDescent="0.15">
      <c r="A16" s="281" t="s">
        <v>264</v>
      </c>
      <c r="B16" s="730" t="s">
        <v>312</v>
      </c>
      <c r="C16" s="730"/>
      <c r="D16" s="730"/>
      <c r="E16" s="730"/>
      <c r="F16" s="730"/>
      <c r="G16" s="776" t="s">
        <v>312</v>
      </c>
      <c r="H16" s="777"/>
      <c r="I16" s="777"/>
      <c r="J16" s="777"/>
      <c r="K16" s="778"/>
    </row>
    <row r="17" spans="1:11" ht="18.75" customHeight="1" x14ac:dyDescent="0.15">
      <c r="A17" s="342" t="s">
        <v>345</v>
      </c>
      <c r="B17" s="336" t="s">
        <v>569</v>
      </c>
      <c r="C17" s="578">
        <v>200</v>
      </c>
      <c r="D17" s="337" t="s">
        <v>570</v>
      </c>
      <c r="E17" s="579">
        <v>0</v>
      </c>
      <c r="F17" s="339" t="s">
        <v>571</v>
      </c>
      <c r="G17" s="579">
        <v>0</v>
      </c>
      <c r="H17" s="338" t="s">
        <v>572</v>
      </c>
      <c r="I17" s="579">
        <v>0</v>
      </c>
      <c r="J17" s="338" t="s">
        <v>573</v>
      </c>
      <c r="K17" s="665">
        <f>C17+E17+G17+I17</f>
        <v>200</v>
      </c>
    </row>
    <row r="18" spans="1:11" x14ac:dyDescent="0.15">
      <c r="A18" s="754" t="s">
        <v>254</v>
      </c>
      <c r="B18" s="725" t="s">
        <v>252</v>
      </c>
      <c r="C18" s="725"/>
      <c r="D18" s="725"/>
      <c r="E18" s="725"/>
      <c r="F18" s="725"/>
      <c r="G18" s="725" t="s">
        <v>253</v>
      </c>
      <c r="H18" s="725"/>
      <c r="I18" s="725"/>
      <c r="J18" s="725"/>
      <c r="K18" s="725"/>
    </row>
    <row r="19" spans="1:11" ht="18.75" customHeight="1" x14ac:dyDescent="0.15">
      <c r="A19" s="727"/>
      <c r="B19" s="730" t="s">
        <v>82</v>
      </c>
      <c r="C19" s="730"/>
      <c r="D19" s="730"/>
      <c r="E19" s="730"/>
      <c r="F19" s="730"/>
      <c r="G19" s="730" t="s">
        <v>82</v>
      </c>
      <c r="H19" s="730"/>
      <c r="I19" s="730"/>
      <c r="J19" s="730"/>
      <c r="K19" s="730"/>
    </row>
    <row r="20" spans="1:11" ht="12" customHeight="1" x14ac:dyDescent="0.15">
      <c r="A20" s="753" t="s">
        <v>255</v>
      </c>
      <c r="B20" s="281" t="s">
        <v>256</v>
      </c>
      <c r="C20" s="728" t="s">
        <v>257</v>
      </c>
      <c r="D20" s="728"/>
      <c r="E20" s="728"/>
      <c r="F20" s="728"/>
      <c r="G20" s="728"/>
      <c r="H20" s="728"/>
      <c r="I20" s="728"/>
      <c r="J20" s="728"/>
      <c r="K20" s="728"/>
    </row>
    <row r="21" spans="1:11" x14ac:dyDescent="0.15">
      <c r="A21" s="753"/>
      <c r="B21" s="730" t="s">
        <v>687</v>
      </c>
      <c r="C21" s="281" t="s">
        <v>258</v>
      </c>
      <c r="D21" s="281" t="s">
        <v>259</v>
      </c>
      <c r="E21" s="281" t="s">
        <v>260</v>
      </c>
      <c r="F21" s="738" t="s">
        <v>253</v>
      </c>
      <c r="G21" s="739"/>
      <c r="H21" s="725" t="s">
        <v>261</v>
      </c>
      <c r="I21" s="725"/>
      <c r="J21" s="725"/>
      <c r="K21" s="725"/>
    </row>
    <row r="22" spans="1:11" ht="18.75" customHeight="1" x14ac:dyDescent="0.15">
      <c r="A22" s="753"/>
      <c r="B22" s="730"/>
      <c r="C22" s="347"/>
      <c r="D22" s="348"/>
      <c r="E22" s="349"/>
      <c r="F22" s="737"/>
      <c r="G22" s="737"/>
      <c r="H22" s="285" t="s">
        <v>262</v>
      </c>
      <c r="I22" s="533" t="s">
        <v>687</v>
      </c>
      <c r="J22" s="285" t="s">
        <v>263</v>
      </c>
      <c r="K22" s="350"/>
    </row>
    <row r="23" spans="1:11" ht="18.75" customHeight="1" x14ac:dyDescent="0.15">
      <c r="A23" s="753"/>
      <c r="B23" s="730"/>
      <c r="C23" s="347"/>
      <c r="D23" s="348"/>
      <c r="E23" s="349"/>
      <c r="F23" s="737"/>
      <c r="G23" s="737"/>
      <c r="H23" s="285" t="s">
        <v>262</v>
      </c>
      <c r="I23" s="533" t="s">
        <v>687</v>
      </c>
      <c r="J23" s="285" t="s">
        <v>263</v>
      </c>
      <c r="K23" s="350"/>
    </row>
    <row r="26" spans="1:11" x14ac:dyDescent="0.15">
      <c r="A26" s="170" t="s">
        <v>278</v>
      </c>
    </row>
    <row r="27" spans="1:11" ht="3.75" customHeight="1" x14ac:dyDescent="0.15"/>
    <row r="28" spans="1:11" ht="19.5" customHeight="1" x14ac:dyDescent="0.15">
      <c r="A28" s="795" t="s">
        <v>62</v>
      </c>
      <c r="B28" s="796"/>
      <c r="C28" s="952" t="s">
        <v>528</v>
      </c>
      <c r="D28" s="266"/>
      <c r="E28" s="952" t="s">
        <v>529</v>
      </c>
      <c r="F28" s="271"/>
      <c r="G28" s="952" t="s">
        <v>530</v>
      </c>
      <c r="H28" s="271"/>
      <c r="I28" s="952" t="s">
        <v>531</v>
      </c>
      <c r="J28" s="271"/>
      <c r="K28" s="733" t="s">
        <v>244</v>
      </c>
    </row>
    <row r="29" spans="1:11" ht="24" customHeight="1" x14ac:dyDescent="0.15">
      <c r="A29" s="797"/>
      <c r="B29" s="798"/>
      <c r="C29" s="953"/>
      <c r="D29" s="287" t="s">
        <v>527</v>
      </c>
      <c r="E29" s="953"/>
      <c r="F29" s="287" t="s">
        <v>527</v>
      </c>
      <c r="G29" s="953"/>
      <c r="H29" s="287" t="s">
        <v>527</v>
      </c>
      <c r="I29" s="953"/>
      <c r="J29" s="287" t="s">
        <v>527</v>
      </c>
      <c r="K29" s="732"/>
    </row>
    <row r="30" spans="1:11" ht="30" customHeight="1" x14ac:dyDescent="0.15">
      <c r="A30" s="1118" t="s">
        <v>580</v>
      </c>
      <c r="B30" s="1119"/>
      <c r="C30" s="568">
        <v>25</v>
      </c>
      <c r="D30" s="568">
        <v>5</v>
      </c>
      <c r="E30" s="354"/>
      <c r="F30" s="348"/>
      <c r="G30" s="354"/>
      <c r="H30" s="348"/>
      <c r="I30" s="354"/>
      <c r="J30" s="348"/>
      <c r="K30" s="587">
        <f>IF(SUM(C30+E30+G30+I30)=0,"",SUM(C30+E30+G30+I30))</f>
        <v>25</v>
      </c>
    </row>
    <row r="31" spans="1:11" ht="15" customHeight="1" x14ac:dyDescent="0.15">
      <c r="A31" s="1120" t="s">
        <v>581</v>
      </c>
      <c r="B31" s="1121"/>
      <c r="C31" s="569">
        <v>30</v>
      </c>
      <c r="D31" s="569">
        <v>8</v>
      </c>
      <c r="E31" s="362"/>
      <c r="F31" s="351"/>
      <c r="G31" s="362"/>
      <c r="H31" s="351"/>
      <c r="I31" s="362"/>
      <c r="J31" s="351"/>
      <c r="K31" s="570">
        <f t="shared" ref="K31:K32" si="0">IF(SUM(C31+E31+G31+I31)=0,"",SUM(C31+E31+G31+I31))</f>
        <v>30</v>
      </c>
    </row>
    <row r="32" spans="1:11" ht="15" customHeight="1" x14ac:dyDescent="0.15">
      <c r="A32" s="1120"/>
      <c r="B32" s="1121"/>
      <c r="C32" s="581">
        <v>30</v>
      </c>
      <c r="D32" s="581">
        <v>8</v>
      </c>
      <c r="E32" s="355"/>
      <c r="F32" s="355"/>
      <c r="G32" s="355"/>
      <c r="H32" s="355"/>
      <c r="I32" s="355"/>
      <c r="J32" s="355"/>
      <c r="K32" s="605">
        <f t="shared" si="0"/>
        <v>30</v>
      </c>
    </row>
    <row r="33" spans="1:11" ht="37.5" customHeight="1" x14ac:dyDescent="0.15">
      <c r="A33" s="283"/>
      <c r="B33" s="284" t="s">
        <v>532</v>
      </c>
      <c r="C33" s="1122" t="s">
        <v>105</v>
      </c>
      <c r="D33" s="1123"/>
      <c r="E33" s="1116"/>
      <c r="F33" s="1117"/>
      <c r="G33" s="1116"/>
      <c r="H33" s="1117"/>
      <c r="I33" s="1116"/>
      <c r="J33" s="1117"/>
      <c r="K33" s="664">
        <f>IF(COUNTIF(C33:J33,"有")=0,"",COUNTIF(C33:J33,"有"))</f>
        <v>1</v>
      </c>
    </row>
    <row r="34" spans="1:11" ht="15" customHeight="1" x14ac:dyDescent="0.15">
      <c r="A34" s="968" t="s">
        <v>533</v>
      </c>
      <c r="B34" s="968"/>
      <c r="C34" s="968"/>
      <c r="D34" s="968"/>
      <c r="E34" s="968"/>
      <c r="F34" s="968"/>
      <c r="G34" s="968"/>
      <c r="H34" s="968"/>
      <c r="I34" s="968"/>
      <c r="J34" s="968"/>
      <c r="K34" s="968"/>
    </row>
    <row r="35" spans="1:11" ht="15" customHeight="1" x14ac:dyDescent="0.15">
      <c r="A35" s="288"/>
      <c r="B35" s="288"/>
      <c r="C35" s="288"/>
      <c r="D35" s="288"/>
      <c r="E35" s="288"/>
      <c r="F35" s="288"/>
      <c r="G35" s="288"/>
      <c r="H35" s="288"/>
      <c r="I35" s="288"/>
      <c r="J35" s="288"/>
      <c r="K35" s="288"/>
    </row>
    <row r="36" spans="1:11" ht="15" customHeight="1" x14ac:dyDescent="0.15">
      <c r="A36" s="280"/>
      <c r="B36" s="286"/>
      <c r="C36" s="286"/>
      <c r="D36" s="286"/>
      <c r="E36" s="286"/>
      <c r="F36" s="286"/>
      <c r="G36" s="286"/>
      <c r="H36" s="286"/>
      <c r="I36" s="286"/>
      <c r="J36" s="286"/>
      <c r="K36" s="286"/>
    </row>
    <row r="37" spans="1:11" x14ac:dyDescent="0.15">
      <c r="A37" s="170" t="s">
        <v>279</v>
      </c>
    </row>
    <row r="38" spans="1:11" ht="3.75" customHeight="1" x14ac:dyDescent="0.15"/>
    <row r="39" spans="1:11" ht="18.75" customHeight="1" x14ac:dyDescent="0.15">
      <c r="A39" s="801" t="s">
        <v>770</v>
      </c>
      <c r="B39" s="802"/>
      <c r="C39" s="802"/>
      <c r="D39" s="802"/>
      <c r="E39" s="802"/>
      <c r="F39" s="802"/>
      <c r="G39" s="802"/>
      <c r="H39" s="802"/>
      <c r="I39" s="802"/>
      <c r="J39" s="802"/>
      <c r="K39" s="803"/>
    </row>
    <row r="40" spans="1:11" ht="18.75" customHeight="1" x14ac:dyDescent="0.15">
      <c r="A40" s="804"/>
      <c r="B40" s="805"/>
      <c r="C40" s="805"/>
      <c r="D40" s="805"/>
      <c r="E40" s="805"/>
      <c r="F40" s="805"/>
      <c r="G40" s="805"/>
      <c r="H40" s="805"/>
      <c r="I40" s="805"/>
      <c r="J40" s="805"/>
      <c r="K40" s="806"/>
    </row>
    <row r="41" spans="1:11" ht="18.75" customHeight="1" x14ac:dyDescent="0.15">
      <c r="A41" s="807"/>
      <c r="B41" s="808"/>
      <c r="C41" s="808"/>
      <c r="D41" s="808"/>
      <c r="E41" s="808"/>
      <c r="F41" s="808"/>
      <c r="G41" s="808"/>
      <c r="H41" s="808"/>
      <c r="I41" s="808"/>
      <c r="J41" s="808"/>
      <c r="K41" s="809"/>
    </row>
    <row r="44" spans="1:11" x14ac:dyDescent="0.15">
      <c r="A44" s="170" t="s">
        <v>405</v>
      </c>
    </row>
    <row r="45" spans="1:11" ht="3.75" customHeight="1" x14ac:dyDescent="0.15"/>
    <row r="46" spans="1:11" ht="18.75" customHeight="1" x14ac:dyDescent="0.15">
      <c r="A46" s="755" t="s">
        <v>522</v>
      </c>
      <c r="B46" s="968"/>
      <c r="C46" s="968"/>
      <c r="D46" s="968"/>
      <c r="E46" s="756"/>
      <c r="F46" s="281" t="s">
        <v>523</v>
      </c>
      <c r="G46" s="776" t="s">
        <v>771</v>
      </c>
      <c r="H46" s="777"/>
      <c r="I46" s="778"/>
    </row>
    <row r="47" spans="1:11" ht="18.75" customHeight="1" x14ac:dyDescent="0.15">
      <c r="A47" s="1113"/>
      <c r="B47" s="1114"/>
      <c r="C47" s="1114"/>
      <c r="D47" s="1114"/>
      <c r="E47" s="1115"/>
      <c r="F47" s="281" t="s">
        <v>524</v>
      </c>
      <c r="G47" s="1111" t="s">
        <v>772</v>
      </c>
      <c r="H47" s="1112"/>
      <c r="I47" s="364" t="s">
        <v>773</v>
      </c>
    </row>
    <row r="48" spans="1:11" ht="6.75" customHeight="1" x14ac:dyDescent="0.15">
      <c r="A48" s="288"/>
      <c r="B48" s="288"/>
      <c r="C48" s="288"/>
      <c r="D48" s="288"/>
      <c r="E48" s="288"/>
      <c r="F48" s="280"/>
      <c r="G48" s="290"/>
      <c r="H48" s="290"/>
      <c r="I48" s="289"/>
    </row>
    <row r="49" spans="1:11" ht="18.75" customHeight="1" x14ac:dyDescent="0.15">
      <c r="A49" s="170" t="s">
        <v>525</v>
      </c>
    </row>
    <row r="50" spans="1:11" ht="3.75" customHeight="1" x14ac:dyDescent="0.15"/>
    <row r="51" spans="1:11" ht="18.75" customHeight="1" x14ac:dyDescent="0.15">
      <c r="A51" s="801" t="s">
        <v>850</v>
      </c>
      <c r="B51" s="802"/>
      <c r="C51" s="802"/>
      <c r="D51" s="802"/>
      <c r="E51" s="802"/>
      <c r="F51" s="802"/>
      <c r="G51" s="802"/>
      <c r="H51" s="802"/>
      <c r="I51" s="802"/>
      <c r="J51" s="802"/>
      <c r="K51" s="803"/>
    </row>
    <row r="52" spans="1:11" ht="18.75" customHeight="1" x14ac:dyDescent="0.15">
      <c r="A52" s="804"/>
      <c r="B52" s="805"/>
      <c r="C52" s="805"/>
      <c r="D52" s="805"/>
      <c r="E52" s="805"/>
      <c r="F52" s="805"/>
      <c r="G52" s="805"/>
      <c r="H52" s="805"/>
      <c r="I52" s="805"/>
      <c r="J52" s="805"/>
      <c r="K52" s="806"/>
    </row>
    <row r="53" spans="1:11" ht="18.75" customHeight="1" x14ac:dyDescent="0.15">
      <c r="A53" s="807"/>
      <c r="B53" s="808"/>
      <c r="C53" s="808"/>
      <c r="D53" s="808"/>
      <c r="E53" s="808"/>
      <c r="F53" s="808"/>
      <c r="G53" s="808"/>
      <c r="H53" s="808"/>
      <c r="I53" s="808"/>
      <c r="J53" s="808"/>
      <c r="K53" s="809"/>
    </row>
    <row r="54" spans="1:11" ht="6.75" customHeight="1" x14ac:dyDescent="0.15"/>
    <row r="55" spans="1:11" ht="18.75" customHeight="1" x14ac:dyDescent="0.15">
      <c r="A55" s="170" t="s">
        <v>526</v>
      </c>
    </row>
    <row r="56" spans="1:11" ht="3.75" customHeight="1" x14ac:dyDescent="0.15"/>
    <row r="57" spans="1:11" ht="18.75" customHeight="1" x14ac:dyDescent="0.15">
      <c r="A57" s="801" t="s">
        <v>851</v>
      </c>
      <c r="B57" s="802"/>
      <c r="C57" s="802"/>
      <c r="D57" s="802"/>
      <c r="E57" s="802"/>
      <c r="F57" s="802"/>
      <c r="G57" s="802"/>
      <c r="H57" s="802"/>
      <c r="I57" s="802"/>
      <c r="J57" s="802"/>
      <c r="K57" s="803"/>
    </row>
    <row r="58" spans="1:11" ht="18.75" customHeight="1" x14ac:dyDescent="0.15">
      <c r="A58" s="804"/>
      <c r="B58" s="805"/>
      <c r="C58" s="805"/>
      <c r="D58" s="805"/>
      <c r="E58" s="805"/>
      <c r="F58" s="805"/>
      <c r="G58" s="805"/>
      <c r="H58" s="805"/>
      <c r="I58" s="805"/>
      <c r="J58" s="805"/>
      <c r="K58" s="806"/>
    </row>
    <row r="59" spans="1:11" ht="18.75" customHeight="1" x14ac:dyDescent="0.15">
      <c r="A59" s="807"/>
      <c r="B59" s="808"/>
      <c r="C59" s="808"/>
      <c r="D59" s="808"/>
      <c r="E59" s="808"/>
      <c r="F59" s="808"/>
      <c r="G59" s="808"/>
      <c r="H59" s="808"/>
      <c r="I59" s="808"/>
      <c r="J59" s="808"/>
      <c r="K59" s="809"/>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2" sqref="B2"/>
    </sheetView>
  </sheetViews>
  <sheetFormatPr defaultColWidth="9" defaultRowHeight="13.5" x14ac:dyDescent="0.15"/>
  <cols>
    <col min="1" max="1" width="9" style="76"/>
    <col min="2" max="2" width="53.75" style="76" customWidth="1"/>
    <col min="3" max="3" width="10.875" style="76" customWidth="1"/>
    <col min="4" max="4" width="35.125" style="77" customWidth="1"/>
    <col min="5" max="5" width="9" style="77"/>
    <col min="6" max="6" width="40" style="77" customWidth="1"/>
    <col min="7" max="7" width="12.5" style="77" customWidth="1"/>
    <col min="8" max="8" width="15.5" style="77" customWidth="1"/>
    <col min="9" max="11" width="12.5" style="77" customWidth="1"/>
    <col min="12" max="16384" width="9" style="76"/>
  </cols>
  <sheetData>
    <row r="1" spans="2:24" x14ac:dyDescent="0.15">
      <c r="B1" s="274" t="s">
        <v>76</v>
      </c>
      <c r="D1" s="275" t="s">
        <v>77</v>
      </c>
      <c r="F1" s="275" t="s">
        <v>78</v>
      </c>
      <c r="H1" s="458" t="s">
        <v>597</v>
      </c>
      <c r="I1" s="459"/>
      <c r="J1" s="459"/>
      <c r="K1" s="459"/>
      <c r="L1" s="459"/>
      <c r="M1" s="459"/>
      <c r="N1" s="459"/>
      <c r="O1" s="459"/>
      <c r="P1" s="459"/>
      <c r="Q1" s="459"/>
      <c r="R1" s="459"/>
      <c r="S1" s="459"/>
      <c r="T1" s="459"/>
      <c r="U1" s="459"/>
    </row>
    <row r="2" spans="2:24" x14ac:dyDescent="0.15">
      <c r="H2" s="459"/>
      <c r="I2" s="459"/>
      <c r="J2" s="459"/>
      <c r="K2" s="459"/>
      <c r="L2" s="459"/>
      <c r="M2" s="459"/>
      <c r="N2" s="459"/>
      <c r="O2" s="459"/>
      <c r="P2" s="459"/>
      <c r="Q2" s="459"/>
      <c r="R2" s="459"/>
      <c r="S2" s="459"/>
      <c r="T2" s="459"/>
      <c r="U2" s="459"/>
    </row>
    <row r="3" spans="2:24" ht="67.5" x14ac:dyDescent="0.15">
      <c r="B3" s="76" t="s">
        <v>79</v>
      </c>
      <c r="D3" s="77" t="s">
        <v>311</v>
      </c>
      <c r="F3" s="77" t="s">
        <v>80</v>
      </c>
      <c r="H3" s="465" t="s">
        <v>614</v>
      </c>
      <c r="I3" s="465" t="s">
        <v>615</v>
      </c>
      <c r="J3" s="465" t="s">
        <v>616</v>
      </c>
      <c r="K3" s="465" t="s">
        <v>617</v>
      </c>
      <c r="L3" s="465" t="s">
        <v>618</v>
      </c>
      <c r="M3" s="465" t="s">
        <v>619</v>
      </c>
      <c r="N3" s="465" t="s">
        <v>620</v>
      </c>
      <c r="O3" s="465" t="s">
        <v>621</v>
      </c>
      <c r="P3" s="465" t="s">
        <v>622</v>
      </c>
      <c r="Q3" s="465" t="s">
        <v>623</v>
      </c>
      <c r="R3" s="465" t="s">
        <v>624</v>
      </c>
      <c r="S3" s="465" t="s">
        <v>625</v>
      </c>
      <c r="T3" s="465" t="s">
        <v>626</v>
      </c>
      <c r="U3" s="465" t="s">
        <v>627</v>
      </c>
      <c r="V3" s="277"/>
      <c r="W3" s="277"/>
      <c r="X3" s="277"/>
    </row>
    <row r="4" spans="2:24" x14ac:dyDescent="0.15">
      <c r="B4" s="76" t="s">
        <v>81</v>
      </c>
      <c r="D4" s="77" t="s">
        <v>312</v>
      </c>
      <c r="F4" s="77" t="s">
        <v>82</v>
      </c>
      <c r="H4" s="466" t="s">
        <v>598</v>
      </c>
      <c r="I4" s="466" t="s">
        <v>598</v>
      </c>
      <c r="J4" s="466" t="s">
        <v>603</v>
      </c>
      <c r="K4" s="466" t="s">
        <v>608</v>
      </c>
      <c r="L4" s="466" t="s">
        <v>608</v>
      </c>
      <c r="M4" s="466" t="s">
        <v>606</v>
      </c>
      <c r="N4" s="466" t="s">
        <v>608</v>
      </c>
      <c r="O4" s="466" t="s">
        <v>608</v>
      </c>
      <c r="P4" s="466" t="s">
        <v>606</v>
      </c>
      <c r="Q4" s="466" t="s">
        <v>606</v>
      </c>
      <c r="R4" s="466" t="s">
        <v>608</v>
      </c>
      <c r="S4" s="466" t="s">
        <v>609</v>
      </c>
      <c r="T4" s="466" t="s">
        <v>612</v>
      </c>
      <c r="U4" s="466" t="s">
        <v>608</v>
      </c>
      <c r="V4" s="277"/>
      <c r="W4" s="277"/>
      <c r="X4" s="277"/>
    </row>
    <row r="5" spans="2:24" x14ac:dyDescent="0.15">
      <c r="B5" s="76" t="s">
        <v>83</v>
      </c>
      <c r="D5" s="77" t="s">
        <v>313</v>
      </c>
      <c r="F5" s="77" t="s">
        <v>84</v>
      </c>
      <c r="H5" s="466" t="s">
        <v>599</v>
      </c>
      <c r="I5" s="466" t="s">
        <v>599</v>
      </c>
      <c r="J5" s="466" t="s">
        <v>604</v>
      </c>
      <c r="K5" s="466"/>
      <c r="L5" s="466"/>
      <c r="M5" s="466" t="s">
        <v>599</v>
      </c>
      <c r="N5" s="466"/>
      <c r="O5" s="466"/>
      <c r="P5" s="466" t="s">
        <v>607</v>
      </c>
      <c r="Q5" s="466" t="s">
        <v>607</v>
      </c>
      <c r="R5" s="466"/>
      <c r="S5" s="466" t="s">
        <v>610</v>
      </c>
      <c r="T5" s="466" t="s">
        <v>613</v>
      </c>
      <c r="U5" s="466"/>
      <c r="V5" s="277"/>
      <c r="W5" s="277"/>
      <c r="X5" s="277"/>
    </row>
    <row r="6" spans="2:24" x14ac:dyDescent="0.15">
      <c r="B6" s="76" t="s">
        <v>85</v>
      </c>
      <c r="D6" s="77" t="s">
        <v>314</v>
      </c>
      <c r="F6" s="77" t="s">
        <v>86</v>
      </c>
      <c r="H6" s="466" t="s">
        <v>601</v>
      </c>
      <c r="I6" s="466" t="s">
        <v>601</v>
      </c>
      <c r="J6" s="466" t="s">
        <v>605</v>
      </c>
      <c r="K6" s="466"/>
      <c r="L6" s="466"/>
      <c r="M6" s="466"/>
      <c r="N6" s="466"/>
      <c r="O6" s="466"/>
      <c r="P6" s="466"/>
      <c r="Q6" s="466"/>
      <c r="R6" s="466"/>
      <c r="S6" s="466" t="s">
        <v>611</v>
      </c>
      <c r="T6" s="466"/>
      <c r="U6" s="466"/>
      <c r="V6" s="277"/>
      <c r="W6" s="277"/>
      <c r="X6" s="277"/>
    </row>
    <row r="7" spans="2:24" x14ac:dyDescent="0.15">
      <c r="B7" s="76" t="s">
        <v>87</v>
      </c>
      <c r="D7" s="77" t="s">
        <v>315</v>
      </c>
      <c r="F7" s="77" t="s">
        <v>88</v>
      </c>
      <c r="H7" s="466" t="s">
        <v>600</v>
      </c>
      <c r="I7" s="466" t="s">
        <v>600</v>
      </c>
      <c r="J7" s="466"/>
      <c r="K7" s="466"/>
      <c r="L7" s="466"/>
      <c r="M7" s="466"/>
      <c r="N7" s="466"/>
      <c r="O7" s="466"/>
      <c r="P7" s="466"/>
      <c r="Q7" s="466"/>
      <c r="R7" s="466"/>
      <c r="S7" s="466"/>
      <c r="T7" s="466"/>
      <c r="U7" s="466"/>
      <c r="V7" s="277"/>
      <c r="W7" s="277"/>
      <c r="X7" s="277"/>
    </row>
    <row r="8" spans="2:24" x14ac:dyDescent="0.15">
      <c r="B8" s="76" t="s">
        <v>89</v>
      </c>
      <c r="F8" s="77" t="s">
        <v>90</v>
      </c>
      <c r="H8" s="466" t="s">
        <v>602</v>
      </c>
      <c r="I8" s="466"/>
      <c r="J8" s="466"/>
      <c r="K8" s="466"/>
      <c r="L8" s="466"/>
      <c r="M8" s="466"/>
      <c r="N8" s="466"/>
      <c r="O8" s="466"/>
      <c r="P8" s="466"/>
      <c r="Q8" s="466"/>
      <c r="R8" s="466"/>
      <c r="S8" s="466"/>
      <c r="T8" s="466"/>
      <c r="U8" s="466"/>
      <c r="V8" s="277"/>
      <c r="W8" s="277"/>
      <c r="X8" s="277"/>
    </row>
    <row r="9" spans="2:24" x14ac:dyDescent="0.15">
      <c r="B9" s="76" t="s">
        <v>91</v>
      </c>
      <c r="F9" s="77" t="s">
        <v>92</v>
      </c>
      <c r="H9" s="454"/>
      <c r="I9" s="454"/>
      <c r="J9" s="454"/>
      <c r="K9" s="454"/>
      <c r="L9" s="277"/>
      <c r="M9" s="277"/>
      <c r="N9" s="277"/>
      <c r="O9" s="277"/>
      <c r="P9" s="277"/>
      <c r="Q9" s="277"/>
      <c r="R9" s="277"/>
      <c r="S9" s="277"/>
      <c r="T9" s="277"/>
      <c r="U9" s="277"/>
      <c r="V9" s="277"/>
      <c r="W9" s="277"/>
      <c r="X9" s="277"/>
    </row>
    <row r="10" spans="2:24" x14ac:dyDescent="0.15">
      <c r="B10" s="76" t="s">
        <v>93</v>
      </c>
      <c r="F10" s="77" t="s">
        <v>561</v>
      </c>
      <c r="H10" s="177"/>
      <c r="I10" s="177"/>
      <c r="J10" s="177"/>
      <c r="K10" s="177"/>
    </row>
    <row r="11" spans="2:24" x14ac:dyDescent="0.15">
      <c r="B11" s="76" t="s">
        <v>94</v>
      </c>
      <c r="H11" s="454"/>
      <c r="I11" s="177"/>
      <c r="J11" s="177"/>
      <c r="K11" s="177"/>
      <c r="L11" s="177"/>
      <c r="M11" s="177"/>
    </row>
    <row r="12" spans="2:24" x14ac:dyDescent="0.15">
      <c r="B12" s="76" t="s">
        <v>95</v>
      </c>
      <c r="H12" s="177"/>
      <c r="I12" s="177"/>
      <c r="J12" s="177"/>
      <c r="K12" s="177"/>
      <c r="L12" s="177"/>
      <c r="M12" s="177"/>
    </row>
    <row r="13" spans="2:24" x14ac:dyDescent="0.15">
      <c r="B13" s="76" t="s">
        <v>96</v>
      </c>
      <c r="H13" s="452"/>
      <c r="I13" s="455"/>
      <c r="J13" s="456"/>
      <c r="K13" s="456"/>
      <c r="L13" s="456"/>
      <c r="M13" s="456"/>
    </row>
    <row r="14" spans="2:24" x14ac:dyDescent="0.15">
      <c r="B14" s="76" t="s">
        <v>97</v>
      </c>
      <c r="H14" s="452"/>
      <c r="I14" s="457"/>
      <c r="J14" s="453"/>
      <c r="K14" s="453"/>
      <c r="L14" s="453"/>
      <c r="M14" s="453"/>
    </row>
    <row r="15" spans="2:24" x14ac:dyDescent="0.15">
      <c r="B15" s="76" t="s">
        <v>98</v>
      </c>
      <c r="H15" s="452"/>
      <c r="I15" s="457"/>
      <c r="J15" s="453"/>
      <c r="K15" s="453"/>
      <c r="L15" s="453"/>
      <c r="M15" s="453"/>
    </row>
    <row r="16" spans="2:24" x14ac:dyDescent="0.15">
      <c r="B16" s="76" t="s">
        <v>99</v>
      </c>
      <c r="H16" s="452"/>
      <c r="I16" s="457"/>
      <c r="J16" s="453"/>
      <c r="K16" s="453"/>
      <c r="L16" s="453"/>
      <c r="M16" s="453"/>
    </row>
    <row r="17" spans="2:13" x14ac:dyDescent="0.15">
      <c r="H17" s="452"/>
      <c r="I17" s="457"/>
      <c r="J17" s="453"/>
      <c r="K17" s="453"/>
      <c r="L17" s="453"/>
      <c r="M17" s="453"/>
    </row>
    <row r="18" spans="2:13" x14ac:dyDescent="0.15">
      <c r="H18" s="452"/>
      <c r="I18" s="457"/>
      <c r="J18" s="453"/>
      <c r="K18" s="453"/>
      <c r="L18" s="453"/>
      <c r="M18" s="453"/>
    </row>
    <row r="19" spans="2:13" x14ac:dyDescent="0.15">
      <c r="H19" s="452"/>
      <c r="I19" s="457"/>
      <c r="J19" s="453"/>
      <c r="K19" s="453"/>
      <c r="L19" s="453"/>
      <c r="M19" s="453"/>
    </row>
    <row r="20" spans="2:13" x14ac:dyDescent="0.15">
      <c r="H20" s="452"/>
      <c r="I20" s="457"/>
      <c r="J20" s="453"/>
      <c r="K20" s="453"/>
      <c r="L20" s="453"/>
      <c r="M20" s="453"/>
    </row>
    <row r="21" spans="2:13" x14ac:dyDescent="0.15">
      <c r="H21" s="452"/>
      <c r="I21" s="457"/>
      <c r="J21" s="453"/>
      <c r="K21" s="453"/>
      <c r="L21" s="453"/>
      <c r="M21" s="453"/>
    </row>
    <row r="22" spans="2:13" x14ac:dyDescent="0.15">
      <c r="B22" s="274" t="s">
        <v>265</v>
      </c>
      <c r="D22" s="275" t="s">
        <v>427</v>
      </c>
      <c r="F22" s="450"/>
      <c r="H22" s="458" t="s">
        <v>628</v>
      </c>
      <c r="I22" s="459"/>
      <c r="J22" s="459"/>
      <c r="K22" s="459"/>
      <c r="L22" s="459"/>
      <c r="M22" s="459"/>
    </row>
    <row r="23" spans="2:13" x14ac:dyDescent="0.15">
      <c r="H23" s="459"/>
      <c r="I23" s="459"/>
      <c r="J23" s="459"/>
      <c r="K23" s="459"/>
      <c r="L23" s="459"/>
      <c r="M23" s="459"/>
    </row>
    <row r="24" spans="2:13" ht="42" x14ac:dyDescent="0.15">
      <c r="B24" s="177" t="s">
        <v>287</v>
      </c>
      <c r="C24" s="76" t="s">
        <v>267</v>
      </c>
      <c r="D24" s="77" t="s">
        <v>428</v>
      </c>
      <c r="F24" s="450"/>
      <c r="G24" s="450"/>
      <c r="H24" s="460"/>
      <c r="I24" s="461" t="s">
        <v>629</v>
      </c>
      <c r="J24" s="462" t="s">
        <v>630</v>
      </c>
      <c r="K24" s="462" t="s">
        <v>631</v>
      </c>
      <c r="L24" s="462" t="s">
        <v>632</v>
      </c>
      <c r="M24" s="462" t="s">
        <v>633</v>
      </c>
    </row>
    <row r="25" spans="2:13" x14ac:dyDescent="0.15">
      <c r="B25" s="177" t="s">
        <v>288</v>
      </c>
      <c r="C25" s="76" t="s">
        <v>271</v>
      </c>
      <c r="D25" s="77" t="s">
        <v>429</v>
      </c>
      <c r="F25" s="450"/>
      <c r="G25" s="450"/>
      <c r="H25" s="460" t="s">
        <v>634</v>
      </c>
      <c r="I25" s="463" t="s">
        <v>635</v>
      </c>
      <c r="J25" s="464">
        <v>0.5</v>
      </c>
      <c r="K25" s="464" t="s">
        <v>636</v>
      </c>
      <c r="L25" s="464">
        <v>0.5</v>
      </c>
      <c r="M25" s="464">
        <v>1</v>
      </c>
    </row>
    <row r="26" spans="2:13" x14ac:dyDescent="0.15">
      <c r="B26" s="177" t="s">
        <v>289</v>
      </c>
      <c r="C26" s="76" t="s">
        <v>272</v>
      </c>
      <c r="D26" s="77" t="s">
        <v>430</v>
      </c>
      <c r="F26" s="450"/>
      <c r="G26" s="450"/>
      <c r="H26" s="460" t="s">
        <v>637</v>
      </c>
      <c r="I26" s="463" t="s">
        <v>635</v>
      </c>
      <c r="J26" s="464">
        <v>0.75</v>
      </c>
      <c r="K26" s="464" t="s">
        <v>638</v>
      </c>
      <c r="L26" s="464">
        <v>0.5</v>
      </c>
      <c r="M26" s="464">
        <v>0.66666666666666663</v>
      </c>
    </row>
    <row r="27" spans="2:13" x14ac:dyDescent="0.15">
      <c r="B27" s="177" t="s">
        <v>280</v>
      </c>
      <c r="C27" s="76" t="s">
        <v>281</v>
      </c>
      <c r="D27" s="77" t="s">
        <v>431</v>
      </c>
      <c r="F27" s="450"/>
      <c r="G27" s="450"/>
      <c r="H27" s="460" t="s">
        <v>639</v>
      </c>
      <c r="I27" s="463" t="s">
        <v>635</v>
      </c>
      <c r="J27" s="464">
        <v>0.33333333333333331</v>
      </c>
      <c r="K27" s="464" t="s">
        <v>638</v>
      </c>
      <c r="L27" s="464">
        <v>0.33333333333333331</v>
      </c>
      <c r="M27" s="464">
        <v>1</v>
      </c>
    </row>
    <row r="28" spans="2:13" x14ac:dyDescent="0.15">
      <c r="B28" s="76" t="s">
        <v>290</v>
      </c>
      <c r="C28" s="76" t="s">
        <v>266</v>
      </c>
      <c r="D28" s="77" t="s">
        <v>432</v>
      </c>
      <c r="F28" s="450"/>
      <c r="G28" s="450"/>
      <c r="H28" s="460" t="s">
        <v>640</v>
      </c>
      <c r="I28" s="463" t="s">
        <v>641</v>
      </c>
      <c r="J28" s="464" t="s">
        <v>642</v>
      </c>
      <c r="K28" s="464" t="s">
        <v>638</v>
      </c>
      <c r="L28" s="464">
        <v>0.5</v>
      </c>
      <c r="M28" s="464">
        <v>0.5</v>
      </c>
    </row>
    <row r="29" spans="2:13" x14ac:dyDescent="0.15">
      <c r="B29" s="177" t="s">
        <v>282</v>
      </c>
      <c r="C29" s="76" t="s">
        <v>268</v>
      </c>
      <c r="D29" s="77" t="s">
        <v>433</v>
      </c>
      <c r="F29" s="450"/>
      <c r="G29" s="450"/>
      <c r="H29" s="460" t="s">
        <v>643</v>
      </c>
      <c r="I29" s="463" t="s">
        <v>641</v>
      </c>
      <c r="J29" s="464" t="s">
        <v>642</v>
      </c>
      <c r="K29" s="464" t="s">
        <v>638</v>
      </c>
      <c r="L29" s="464">
        <v>0.5</v>
      </c>
      <c r="M29" s="464">
        <v>0.5</v>
      </c>
    </row>
    <row r="30" spans="2:13" x14ac:dyDescent="0.15">
      <c r="B30" s="177" t="s">
        <v>283</v>
      </c>
      <c r="C30" s="76" t="s">
        <v>269</v>
      </c>
      <c r="D30" s="77" t="s">
        <v>434</v>
      </c>
      <c r="F30" s="450"/>
      <c r="G30" s="450"/>
      <c r="H30" s="460" t="s">
        <v>644</v>
      </c>
      <c r="I30" s="463" t="s">
        <v>645</v>
      </c>
      <c r="J30" s="464" t="s">
        <v>642</v>
      </c>
      <c r="K30" s="464" t="s">
        <v>638</v>
      </c>
      <c r="L30" s="464">
        <v>0.5</v>
      </c>
      <c r="M30" s="464">
        <v>0.5</v>
      </c>
    </row>
    <row r="31" spans="2:13" x14ac:dyDescent="0.15">
      <c r="B31" s="177" t="s">
        <v>284</v>
      </c>
      <c r="C31" s="76" t="s">
        <v>270</v>
      </c>
      <c r="D31" s="77" t="s">
        <v>435</v>
      </c>
      <c r="F31" s="450"/>
      <c r="G31" s="450"/>
      <c r="H31" s="460" t="s">
        <v>646</v>
      </c>
      <c r="I31" s="463" t="s">
        <v>647</v>
      </c>
      <c r="J31" s="464">
        <v>0.66666666666666663</v>
      </c>
      <c r="K31" s="464" t="s">
        <v>638</v>
      </c>
      <c r="L31" s="464">
        <v>0.33333333333333331</v>
      </c>
      <c r="M31" s="464">
        <v>0.5</v>
      </c>
    </row>
    <row r="32" spans="2:13" x14ac:dyDescent="0.15">
      <c r="B32" s="177" t="s">
        <v>285</v>
      </c>
      <c r="C32" s="76" t="s">
        <v>273</v>
      </c>
      <c r="D32" s="77" t="s">
        <v>436</v>
      </c>
      <c r="F32" s="450"/>
      <c r="G32" s="450"/>
      <c r="H32" s="460" t="s">
        <v>648</v>
      </c>
      <c r="I32" s="463" t="s">
        <v>649</v>
      </c>
      <c r="J32" s="464">
        <v>0.66666666666666663</v>
      </c>
      <c r="K32" s="464" t="s">
        <v>638</v>
      </c>
      <c r="L32" s="464">
        <v>0.33333333333333331</v>
      </c>
      <c r="M32" s="464">
        <v>0.5</v>
      </c>
    </row>
    <row r="33" spans="1:13" x14ac:dyDescent="0.15">
      <c r="B33" s="76" t="s">
        <v>286</v>
      </c>
      <c r="D33" s="77" t="s">
        <v>437</v>
      </c>
      <c r="F33" s="450"/>
      <c r="G33" s="450"/>
      <c r="H33" s="460" t="s">
        <v>650</v>
      </c>
      <c r="I33" s="463" t="s">
        <v>635</v>
      </c>
      <c r="J33" s="464">
        <v>0.5</v>
      </c>
      <c r="K33" s="464" t="s">
        <v>638</v>
      </c>
      <c r="L33" s="464">
        <v>0.5</v>
      </c>
      <c r="M33" s="464">
        <v>1</v>
      </c>
    </row>
    <row r="34" spans="1:13" x14ac:dyDescent="0.15">
      <c r="D34" s="77" t="s">
        <v>438</v>
      </c>
      <c r="F34" s="450"/>
      <c r="G34" s="450"/>
      <c r="H34" s="460" t="s">
        <v>651</v>
      </c>
      <c r="I34" s="463" t="s">
        <v>635</v>
      </c>
      <c r="J34" s="464">
        <v>0.5</v>
      </c>
      <c r="K34" s="464" t="s">
        <v>638</v>
      </c>
      <c r="L34" s="464">
        <v>0.5</v>
      </c>
      <c r="M34" s="464">
        <v>1</v>
      </c>
    </row>
    <row r="35" spans="1:13" x14ac:dyDescent="0.15">
      <c r="D35" s="77" t="s">
        <v>439</v>
      </c>
      <c r="F35" s="450"/>
      <c r="G35" s="450"/>
      <c r="H35" s="460" t="s">
        <v>652</v>
      </c>
      <c r="I35" s="463" t="s">
        <v>635</v>
      </c>
      <c r="J35" s="464">
        <v>0.5</v>
      </c>
      <c r="K35" s="464" t="s">
        <v>638</v>
      </c>
      <c r="L35" s="464">
        <v>0.5</v>
      </c>
      <c r="M35" s="464">
        <v>1</v>
      </c>
    </row>
    <row r="36" spans="1:13" x14ac:dyDescent="0.15">
      <c r="D36" s="77" t="s">
        <v>440</v>
      </c>
      <c r="F36" s="450"/>
      <c r="G36" s="450"/>
      <c r="H36" s="460" t="s">
        <v>653</v>
      </c>
      <c r="I36" s="463" t="s">
        <v>654</v>
      </c>
      <c r="J36" s="464" t="s">
        <v>655</v>
      </c>
      <c r="K36" s="464" t="s">
        <v>656</v>
      </c>
      <c r="L36" s="464" t="s">
        <v>655</v>
      </c>
      <c r="M36" s="464">
        <v>1</v>
      </c>
    </row>
    <row r="37" spans="1:13" x14ac:dyDescent="0.15">
      <c r="D37" s="77" t="s">
        <v>441</v>
      </c>
      <c r="F37" s="450"/>
      <c r="G37" s="450"/>
      <c r="H37" s="460" t="s">
        <v>657</v>
      </c>
      <c r="I37" s="463" t="s">
        <v>635</v>
      </c>
      <c r="J37" s="464">
        <v>0.5</v>
      </c>
      <c r="K37" s="464" t="s">
        <v>638</v>
      </c>
      <c r="L37" s="464">
        <v>0.5</v>
      </c>
      <c r="M37" s="464">
        <v>1</v>
      </c>
    </row>
    <row r="38" spans="1:13" x14ac:dyDescent="0.15">
      <c r="D38" s="77" t="s">
        <v>442</v>
      </c>
      <c r="F38" s="450"/>
      <c r="G38" s="450"/>
      <c r="H38" s="460" t="s">
        <v>658</v>
      </c>
      <c r="I38" s="463" t="s">
        <v>635</v>
      </c>
      <c r="J38" s="464">
        <v>0.33333333333333331</v>
      </c>
      <c r="K38" s="464" t="s">
        <v>638</v>
      </c>
      <c r="L38" s="464">
        <v>0.33333333333333331</v>
      </c>
      <c r="M38" s="464">
        <v>1</v>
      </c>
    </row>
    <row r="39" spans="1:13" x14ac:dyDescent="0.15">
      <c r="D39" s="77" t="s">
        <v>443</v>
      </c>
      <c r="H39" s="177"/>
      <c r="I39" s="177"/>
      <c r="J39" s="177"/>
      <c r="K39" s="177"/>
    </row>
    <row r="40" spans="1:13" x14ac:dyDescent="0.15">
      <c r="D40" s="77" t="s">
        <v>444</v>
      </c>
      <c r="H40" s="177"/>
      <c r="I40" s="177"/>
      <c r="J40" s="177"/>
      <c r="K40" s="177"/>
    </row>
    <row r="41" spans="1:13" x14ac:dyDescent="0.15">
      <c r="D41" s="77" t="s">
        <v>445</v>
      </c>
      <c r="H41" s="177"/>
      <c r="I41" s="177"/>
      <c r="J41" s="177"/>
      <c r="K41" s="177"/>
    </row>
    <row r="42" spans="1:13" x14ac:dyDescent="0.15">
      <c r="D42" s="77" t="s">
        <v>446</v>
      </c>
      <c r="H42" s="177"/>
      <c r="I42" s="177"/>
      <c r="J42" s="177"/>
      <c r="K42" s="177"/>
    </row>
    <row r="43" spans="1:13" x14ac:dyDescent="0.15">
      <c r="D43" s="77" t="s">
        <v>447</v>
      </c>
      <c r="H43" s="177"/>
      <c r="I43" s="177"/>
      <c r="J43" s="177"/>
      <c r="K43" s="177"/>
    </row>
    <row r="44" spans="1:13" x14ac:dyDescent="0.15">
      <c r="D44" s="77" t="s">
        <v>448</v>
      </c>
      <c r="H44" s="177"/>
      <c r="I44" s="177"/>
      <c r="J44" s="177"/>
      <c r="K44" s="177"/>
    </row>
    <row r="45" spans="1:13" x14ac:dyDescent="0.15">
      <c r="D45" s="77" t="s">
        <v>449</v>
      </c>
      <c r="H45" s="177"/>
      <c r="I45" s="177"/>
      <c r="J45" s="177"/>
      <c r="K45" s="177"/>
    </row>
    <row r="46" spans="1:13" x14ac:dyDescent="0.15">
      <c r="H46" s="177"/>
      <c r="I46" s="177"/>
      <c r="J46" s="177"/>
      <c r="K46" s="177"/>
    </row>
    <row r="47" spans="1:13" x14ac:dyDescent="0.15">
      <c r="A47" s="76">
        <v>9</v>
      </c>
      <c r="B47" s="274" t="s">
        <v>477</v>
      </c>
      <c r="H47" s="177"/>
      <c r="I47" s="177"/>
      <c r="J47" s="177"/>
      <c r="K47" s="177"/>
    </row>
    <row r="48" spans="1:13" x14ac:dyDescent="0.15">
      <c r="B48" s="277"/>
      <c r="H48" s="177"/>
      <c r="I48" s="177"/>
      <c r="J48" s="177"/>
      <c r="K48" s="177"/>
    </row>
    <row r="49" spans="1:11" ht="27" x14ac:dyDescent="0.15">
      <c r="B49" s="276" t="s">
        <v>496</v>
      </c>
      <c r="H49" s="177"/>
      <c r="I49" s="177"/>
      <c r="J49" s="177"/>
      <c r="K49" s="177"/>
    </row>
    <row r="50" spans="1:11" x14ac:dyDescent="0.15">
      <c r="B50" s="276" t="s">
        <v>497</v>
      </c>
      <c r="H50" s="177"/>
      <c r="I50" s="177"/>
      <c r="J50" s="177"/>
      <c r="K50" s="177"/>
    </row>
    <row r="51" spans="1:11" x14ac:dyDescent="0.15">
      <c r="B51" s="276" t="s">
        <v>478</v>
      </c>
      <c r="H51" s="177"/>
      <c r="I51" s="177"/>
      <c r="J51" s="177"/>
      <c r="K51" s="177"/>
    </row>
    <row r="52" spans="1:11" x14ac:dyDescent="0.15">
      <c r="B52" s="276" t="s">
        <v>479</v>
      </c>
      <c r="H52" s="177"/>
      <c r="I52" s="177"/>
      <c r="J52" s="177"/>
      <c r="K52" s="177"/>
    </row>
    <row r="53" spans="1:11" x14ac:dyDescent="0.15">
      <c r="B53" s="276" t="s">
        <v>480</v>
      </c>
      <c r="H53" s="177"/>
      <c r="I53" s="177"/>
      <c r="J53" s="177"/>
      <c r="K53" s="177"/>
    </row>
    <row r="54" spans="1:11" x14ac:dyDescent="0.15">
      <c r="B54" s="276" t="s">
        <v>481</v>
      </c>
      <c r="H54" s="177"/>
      <c r="I54" s="177"/>
      <c r="J54" s="177"/>
      <c r="K54" s="177"/>
    </row>
    <row r="55" spans="1:11" x14ac:dyDescent="0.15">
      <c r="B55" s="276"/>
      <c r="H55" s="177"/>
      <c r="I55" s="177"/>
      <c r="J55" s="177"/>
      <c r="K55" s="177"/>
    </row>
    <row r="56" spans="1:11" x14ac:dyDescent="0.15">
      <c r="B56" s="276"/>
      <c r="H56" s="177"/>
      <c r="I56" s="177"/>
      <c r="J56" s="177"/>
      <c r="K56" s="177"/>
    </row>
    <row r="57" spans="1:11" x14ac:dyDescent="0.15">
      <c r="H57" s="177"/>
      <c r="I57" s="177"/>
      <c r="J57" s="177"/>
      <c r="K57" s="177"/>
    </row>
    <row r="58" spans="1:11" x14ac:dyDescent="0.15">
      <c r="A58" s="76">
        <v>12</v>
      </c>
      <c r="B58" s="274" t="s">
        <v>550</v>
      </c>
      <c r="H58" s="177"/>
      <c r="I58" s="177"/>
      <c r="J58" s="177"/>
      <c r="K58" s="177"/>
    </row>
    <row r="59" spans="1:11" x14ac:dyDescent="0.15">
      <c r="B59" s="76" t="s">
        <v>551</v>
      </c>
      <c r="H59" s="177"/>
      <c r="I59" s="177"/>
      <c r="J59" s="177"/>
      <c r="K59" s="177"/>
    </row>
    <row r="60" spans="1:11" x14ac:dyDescent="0.15">
      <c r="B60" s="76" t="s">
        <v>552</v>
      </c>
      <c r="H60" s="177"/>
      <c r="I60" s="177"/>
      <c r="J60" s="177"/>
      <c r="K60" s="177"/>
    </row>
    <row r="61" spans="1:11" x14ac:dyDescent="0.15">
      <c r="B61" s="76" t="s">
        <v>553</v>
      </c>
      <c r="H61" s="177"/>
      <c r="I61" s="177"/>
      <c r="J61" s="177"/>
      <c r="K61" s="177"/>
    </row>
    <row r="62" spans="1:11" x14ac:dyDescent="0.15">
      <c r="H62" s="177"/>
      <c r="I62" s="177"/>
      <c r="J62" s="177"/>
      <c r="K62" s="177"/>
    </row>
    <row r="63" spans="1:11" x14ac:dyDescent="0.15">
      <c r="B63" s="76" t="s">
        <v>554</v>
      </c>
      <c r="H63" s="177"/>
      <c r="I63" s="177"/>
      <c r="J63" s="177"/>
      <c r="K63" s="177"/>
    </row>
    <row r="64" spans="1:11" x14ac:dyDescent="0.15">
      <c r="B64" s="76" t="s">
        <v>556</v>
      </c>
      <c r="C64" s="327">
        <v>378000</v>
      </c>
      <c r="H64" s="177"/>
      <c r="I64" s="177"/>
      <c r="J64" s="177"/>
      <c r="K64" s="177"/>
    </row>
    <row r="65" spans="2:11" x14ac:dyDescent="0.15">
      <c r="B65" s="76" t="s">
        <v>555</v>
      </c>
      <c r="C65" s="327">
        <v>310000</v>
      </c>
      <c r="H65" s="177"/>
      <c r="I65" s="177"/>
      <c r="J65" s="177"/>
      <c r="K65" s="177"/>
    </row>
    <row r="66" spans="2:11" x14ac:dyDescent="0.15">
      <c r="H66" s="177"/>
      <c r="I66" s="177"/>
      <c r="J66" s="177"/>
      <c r="K66" s="177"/>
    </row>
    <row r="67" spans="2:11" x14ac:dyDescent="0.15">
      <c r="H67" s="177"/>
      <c r="I67" s="177"/>
      <c r="J67" s="177"/>
      <c r="K67" s="177"/>
    </row>
    <row r="68" spans="2:11" x14ac:dyDescent="0.15">
      <c r="H68" s="177"/>
      <c r="I68" s="177"/>
      <c r="J68" s="177"/>
      <c r="K68" s="177"/>
    </row>
    <row r="69" spans="2:11" x14ac:dyDescent="0.15">
      <c r="H69" s="177"/>
      <c r="I69" s="177"/>
      <c r="J69" s="177"/>
      <c r="K69" s="177"/>
    </row>
    <row r="70" spans="2:11" x14ac:dyDescent="0.15">
      <c r="H70" s="177"/>
      <c r="I70" s="177"/>
      <c r="J70" s="177"/>
      <c r="K70" s="177"/>
    </row>
    <row r="71" spans="2:11" x14ac:dyDescent="0.15">
      <c r="H71" s="177"/>
      <c r="I71" s="177"/>
      <c r="J71" s="177"/>
      <c r="K71" s="177"/>
    </row>
    <row r="72" spans="2:11" x14ac:dyDescent="0.15">
      <c r="H72" s="177"/>
      <c r="I72" s="177"/>
      <c r="J72" s="177"/>
      <c r="K72" s="177"/>
    </row>
  </sheetData>
  <phoneticPr fontId="5"/>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86" zoomScaleNormal="100" zoomScaleSheetLayoutView="86" workbookViewId="0"/>
  </sheetViews>
  <sheetFormatPr defaultColWidth="9" defaultRowHeight="13.5" outlineLevelCol="1" x14ac:dyDescent="0.15"/>
  <cols>
    <col min="1" max="2" width="5" style="79" customWidth="1"/>
    <col min="3" max="3" width="24.875" style="79" customWidth="1"/>
    <col min="4" max="12" width="8.5" style="79" customWidth="1"/>
    <col min="13" max="21" width="8.5" style="79" hidden="1" customWidth="1" outlineLevel="1"/>
    <col min="22" max="22" width="9" style="79" collapsed="1"/>
    <col min="23" max="16384" width="9" style="79"/>
  </cols>
  <sheetData>
    <row r="1" spans="1:22" ht="19.5" customHeight="1" x14ac:dyDescent="0.15">
      <c r="A1" s="331" t="s">
        <v>798</v>
      </c>
    </row>
    <row r="2" spans="1:22" ht="17.25" customHeight="1" x14ac:dyDescent="0.15">
      <c r="A2" s="331"/>
      <c r="B2" s="331"/>
      <c r="C2" s="331"/>
      <c r="D2" s="674" t="s">
        <v>799</v>
      </c>
      <c r="E2" s="674"/>
      <c r="F2" s="674"/>
      <c r="G2" s="674"/>
      <c r="H2" s="674"/>
      <c r="I2" s="331"/>
      <c r="J2" s="331"/>
      <c r="K2" s="331"/>
      <c r="L2" s="331"/>
      <c r="M2" s="612"/>
      <c r="N2" s="612"/>
      <c r="O2" s="612"/>
      <c r="P2" s="612"/>
      <c r="Q2" s="612"/>
      <c r="R2" s="612"/>
      <c r="S2" s="612"/>
      <c r="T2" s="612"/>
      <c r="U2" s="612"/>
    </row>
    <row r="3" spans="1:22" ht="17.25" x14ac:dyDescent="0.15">
      <c r="A3" s="331"/>
      <c r="B3" s="331"/>
      <c r="C3" s="331"/>
      <c r="D3" s="674"/>
      <c r="E3" s="674"/>
      <c r="F3" s="674"/>
      <c r="G3" s="674"/>
      <c r="H3" s="674"/>
      <c r="I3" s="331"/>
      <c r="J3" s="331"/>
      <c r="K3" s="331"/>
      <c r="L3" s="331"/>
      <c r="M3" s="612"/>
      <c r="N3" s="612"/>
      <c r="O3" s="612"/>
      <c r="P3" s="612"/>
      <c r="Q3" s="612"/>
      <c r="R3" s="612"/>
      <c r="S3" s="612"/>
      <c r="T3" s="612"/>
      <c r="U3" s="612"/>
    </row>
    <row r="4" spans="1:22" ht="14.25" thickBot="1" x14ac:dyDescent="0.2">
      <c r="A4" s="80" t="s">
        <v>43</v>
      </c>
    </row>
    <row r="5" spans="1:22" s="82" customFormat="1" ht="19.5" customHeight="1" thickBot="1" x14ac:dyDescent="0.2">
      <c r="A5" s="675" t="s">
        <v>44</v>
      </c>
      <c r="B5" s="676"/>
      <c r="C5" s="624" t="s">
        <v>800</v>
      </c>
      <c r="D5" s="81" t="s">
        <v>801</v>
      </c>
      <c r="E5" s="677" t="s">
        <v>683</v>
      </c>
      <c r="F5" s="678"/>
      <c r="G5" s="678"/>
      <c r="H5" s="678"/>
      <c r="I5" s="679"/>
      <c r="V5" s="82" t="s">
        <v>802</v>
      </c>
    </row>
    <row r="6" spans="1:22" s="82" customFormat="1" ht="12.75" thickBot="1" x14ac:dyDescent="0.2">
      <c r="A6" s="78"/>
    </row>
    <row r="7" spans="1:22" s="82" customFormat="1" ht="18" customHeight="1" x14ac:dyDescent="0.15">
      <c r="A7" s="680" t="s">
        <v>62</v>
      </c>
      <c r="B7" s="683" t="s">
        <v>803</v>
      </c>
      <c r="C7" s="684"/>
      <c r="D7" s="680" t="s">
        <v>804</v>
      </c>
      <c r="E7" s="683"/>
      <c r="F7" s="684"/>
      <c r="G7" s="680" t="s">
        <v>45</v>
      </c>
      <c r="H7" s="683"/>
      <c r="I7" s="683"/>
      <c r="J7" s="683"/>
      <c r="K7" s="683"/>
      <c r="L7" s="684"/>
      <c r="M7" s="680" t="s">
        <v>45</v>
      </c>
      <c r="N7" s="683"/>
      <c r="O7" s="683"/>
      <c r="P7" s="683"/>
      <c r="Q7" s="683"/>
      <c r="R7" s="683"/>
      <c r="S7" s="683"/>
      <c r="T7" s="683"/>
      <c r="U7" s="684"/>
    </row>
    <row r="8" spans="1:22" s="82" customFormat="1" ht="18" customHeight="1" x14ac:dyDescent="0.15">
      <c r="A8" s="681"/>
      <c r="B8" s="685"/>
      <c r="C8" s="686"/>
      <c r="D8" s="681" t="s">
        <v>805</v>
      </c>
      <c r="E8" s="685" t="s">
        <v>806</v>
      </c>
      <c r="F8" s="686" t="s">
        <v>807</v>
      </c>
      <c r="G8" s="689" t="s">
        <v>860</v>
      </c>
      <c r="H8" s="690"/>
      <c r="I8" s="400">
        <f>IF(I28="","",ROUND(I28/F28*100,0))</f>
        <v>100</v>
      </c>
      <c r="J8" s="691" t="s">
        <v>808</v>
      </c>
      <c r="K8" s="690"/>
      <c r="L8" s="401" t="str">
        <f>IF(I8="","",IF(I8=100,"",100-I8))</f>
        <v/>
      </c>
      <c r="M8" s="689" t="s">
        <v>808</v>
      </c>
      <c r="N8" s="690"/>
      <c r="O8" s="400" t="str">
        <f>IF(O28="","",ROUND(O28/L28*100,0))</f>
        <v/>
      </c>
      <c r="P8" s="689" t="s">
        <v>808</v>
      </c>
      <c r="Q8" s="690"/>
      <c r="R8" s="400" t="str">
        <f>IF(R28="","",ROUND(R28/O28*100,0))</f>
        <v/>
      </c>
      <c r="S8" s="691" t="s">
        <v>808</v>
      </c>
      <c r="T8" s="690"/>
      <c r="U8" s="401" t="str">
        <f>IF(O8="","",IF(O8=100,"",100-O8))</f>
        <v/>
      </c>
    </row>
    <row r="9" spans="1:22" s="82" customFormat="1" ht="18" customHeight="1" thickBot="1" x14ac:dyDescent="0.2">
      <c r="A9" s="682"/>
      <c r="B9" s="687"/>
      <c r="C9" s="688"/>
      <c r="D9" s="682"/>
      <c r="E9" s="687"/>
      <c r="F9" s="688"/>
      <c r="G9" s="613" t="s">
        <v>809</v>
      </c>
      <c r="H9" s="614" t="s">
        <v>810</v>
      </c>
      <c r="I9" s="614" t="s">
        <v>811</v>
      </c>
      <c r="J9" s="614" t="s">
        <v>809</v>
      </c>
      <c r="K9" s="614" t="s">
        <v>810</v>
      </c>
      <c r="L9" s="615" t="s">
        <v>811</v>
      </c>
      <c r="M9" s="613" t="s">
        <v>809</v>
      </c>
      <c r="N9" s="614" t="s">
        <v>810</v>
      </c>
      <c r="O9" s="614" t="s">
        <v>811</v>
      </c>
      <c r="P9" s="613" t="s">
        <v>809</v>
      </c>
      <c r="Q9" s="614" t="s">
        <v>810</v>
      </c>
      <c r="R9" s="614" t="s">
        <v>811</v>
      </c>
      <c r="S9" s="614" t="s">
        <v>809</v>
      </c>
      <c r="T9" s="614" t="s">
        <v>810</v>
      </c>
      <c r="U9" s="615" t="s">
        <v>811</v>
      </c>
    </row>
    <row r="10" spans="1:22" s="82" customFormat="1" ht="18" customHeight="1" x14ac:dyDescent="0.15">
      <c r="A10" s="705" t="s">
        <v>63</v>
      </c>
      <c r="B10" s="706" t="s">
        <v>65</v>
      </c>
      <c r="C10" s="83"/>
      <c r="D10" s="84" t="s">
        <v>46</v>
      </c>
      <c r="E10" s="85" t="s">
        <v>48</v>
      </c>
      <c r="F10" s="86" t="s">
        <v>50</v>
      </c>
      <c r="G10" s="84" t="s">
        <v>51</v>
      </c>
      <c r="H10" s="85" t="s">
        <v>48</v>
      </c>
      <c r="I10" s="85" t="s">
        <v>52</v>
      </c>
      <c r="J10" s="85" t="s">
        <v>46</v>
      </c>
      <c r="K10" s="85" t="s">
        <v>48</v>
      </c>
      <c r="L10" s="86" t="s">
        <v>52</v>
      </c>
      <c r="M10" s="84" t="s">
        <v>51</v>
      </c>
      <c r="N10" s="85" t="s">
        <v>48</v>
      </c>
      <c r="O10" s="85" t="s">
        <v>52</v>
      </c>
      <c r="P10" s="84" t="s">
        <v>51</v>
      </c>
      <c r="Q10" s="85" t="s">
        <v>48</v>
      </c>
      <c r="R10" s="85" t="s">
        <v>52</v>
      </c>
      <c r="S10" s="85" t="s">
        <v>46</v>
      </c>
      <c r="T10" s="85" t="s">
        <v>48</v>
      </c>
      <c r="U10" s="86" t="s">
        <v>52</v>
      </c>
    </row>
    <row r="11" spans="1:22" s="82" customFormat="1" ht="18" customHeight="1" x14ac:dyDescent="0.15">
      <c r="A11" s="694"/>
      <c r="B11" s="707"/>
      <c r="C11" s="611" t="s">
        <v>69</v>
      </c>
      <c r="D11" s="370"/>
      <c r="E11" s="371" t="str">
        <f>IF(D11="","",F11/D11)</f>
        <v/>
      </c>
      <c r="F11" s="372"/>
      <c r="G11" s="370"/>
      <c r="H11" s="371" t="str">
        <f>IF(G11="","",I11/G11)</f>
        <v/>
      </c>
      <c r="I11" s="373"/>
      <c r="J11" s="371"/>
      <c r="K11" s="371" t="str">
        <f>IF(J11="","",L11/J11)</f>
        <v/>
      </c>
      <c r="L11" s="374"/>
      <c r="M11" s="370"/>
      <c r="N11" s="371" t="str">
        <f>IF(M11="","",O11/M11)</f>
        <v/>
      </c>
      <c r="O11" s="373"/>
      <c r="P11" s="370"/>
      <c r="Q11" s="371" t="str">
        <f>IF(P11="","",R11/P11)</f>
        <v/>
      </c>
      <c r="R11" s="373"/>
      <c r="S11" s="371"/>
      <c r="T11" s="371" t="str">
        <f>IF(S11="","",U11/S11)</f>
        <v/>
      </c>
      <c r="U11" s="374"/>
    </row>
    <row r="12" spans="1:22" s="82" customFormat="1" ht="18" customHeight="1" x14ac:dyDescent="0.15">
      <c r="A12" s="694"/>
      <c r="B12" s="707"/>
      <c r="C12" s="402" t="s">
        <v>560</v>
      </c>
      <c r="D12" s="370"/>
      <c r="E12" s="371" t="str">
        <f>IF(D12="","",F12/D12)</f>
        <v/>
      </c>
      <c r="F12" s="372"/>
      <c r="G12" s="370"/>
      <c r="H12" s="371" t="str">
        <f>IF(G12="","",I12/G12)</f>
        <v/>
      </c>
      <c r="I12" s="373"/>
      <c r="J12" s="371"/>
      <c r="K12" s="371" t="str">
        <f t="shared" ref="K12:K47" si="0">IF(J12="","",L12/J12)</f>
        <v/>
      </c>
      <c r="L12" s="374"/>
      <c r="M12" s="370"/>
      <c r="N12" s="371" t="str">
        <f>IF(M12="","",O12/M12)</f>
        <v/>
      </c>
      <c r="O12" s="373"/>
      <c r="P12" s="370"/>
      <c r="Q12" s="371" t="str">
        <f>IF(P12="","",R12/P12)</f>
        <v/>
      </c>
      <c r="R12" s="373"/>
      <c r="S12" s="371"/>
      <c r="T12" s="371" t="str">
        <f t="shared" ref="T12:T47" si="1">IF(S12="","",U12/S12)</f>
        <v/>
      </c>
      <c r="U12" s="374"/>
    </row>
    <row r="13" spans="1:22" s="82" customFormat="1" ht="18" customHeight="1" x14ac:dyDescent="0.15">
      <c r="A13" s="694"/>
      <c r="B13" s="707"/>
      <c r="C13" s="510" t="s">
        <v>688</v>
      </c>
      <c r="D13" s="411">
        <v>300</v>
      </c>
      <c r="E13" s="519">
        <f t="shared" ref="E13:E47" si="2">IF(D13="","",F13/D13)</f>
        <v>260000</v>
      </c>
      <c r="F13" s="512">
        <v>78000000</v>
      </c>
      <c r="G13" s="520">
        <v>300</v>
      </c>
      <c r="H13" s="519">
        <f>IF(G13="","",I13/G13)</f>
        <v>260000</v>
      </c>
      <c r="I13" s="521">
        <v>78000000</v>
      </c>
      <c r="J13" s="414"/>
      <c r="K13" s="371" t="str">
        <f t="shared" si="0"/>
        <v/>
      </c>
      <c r="L13" s="415"/>
      <c r="M13" s="625"/>
      <c r="N13" s="626" t="str">
        <f>IF(M13="","",O13/M13)</f>
        <v/>
      </c>
      <c r="O13" s="627"/>
      <c r="P13" s="625"/>
      <c r="Q13" s="626" t="str">
        <f>IF(P13="","",R13/P13)</f>
        <v/>
      </c>
      <c r="R13" s="627"/>
      <c r="S13" s="627"/>
      <c r="T13" s="626" t="str">
        <f t="shared" si="1"/>
        <v/>
      </c>
      <c r="U13" s="628"/>
    </row>
    <row r="14" spans="1:22" s="82" customFormat="1" ht="18" customHeight="1" x14ac:dyDescent="0.15">
      <c r="A14" s="694"/>
      <c r="B14" s="707"/>
      <c r="C14" s="611" t="s">
        <v>812</v>
      </c>
      <c r="D14" s="370"/>
      <c r="E14" s="371" t="str">
        <f t="shared" si="2"/>
        <v/>
      </c>
      <c r="F14" s="513"/>
      <c r="G14" s="370"/>
      <c r="H14" s="371" t="str">
        <f>IF(G14="","",I14/G14)</f>
        <v/>
      </c>
      <c r="I14" s="375"/>
      <c r="J14" s="371"/>
      <c r="K14" s="371" t="str">
        <f t="shared" si="0"/>
        <v/>
      </c>
      <c r="L14" s="374"/>
      <c r="M14" s="629"/>
      <c r="N14" s="626" t="str">
        <f>IF(M14="","",O14/M14)</f>
        <v/>
      </c>
      <c r="O14" s="630"/>
      <c r="P14" s="629"/>
      <c r="Q14" s="626" t="str">
        <f>IF(P14="","",R14/P14)</f>
        <v/>
      </c>
      <c r="R14" s="630"/>
      <c r="S14" s="626"/>
      <c r="T14" s="626" t="str">
        <f t="shared" si="1"/>
        <v/>
      </c>
      <c r="U14" s="631"/>
    </row>
    <row r="15" spans="1:22" s="82" customFormat="1" ht="18" customHeight="1" x14ac:dyDescent="0.15">
      <c r="A15" s="694"/>
      <c r="B15" s="707"/>
      <c r="C15" s="402" t="s">
        <v>813</v>
      </c>
      <c r="D15" s="413"/>
      <c r="E15" s="376" t="str">
        <f t="shared" si="2"/>
        <v/>
      </c>
      <c r="F15" s="514">
        <v>20000000</v>
      </c>
      <c r="G15" s="413"/>
      <c r="H15" s="371" t="str">
        <f t="shared" ref="H15:H47" si="3">IF(G15="","",I15/G15)</f>
        <v/>
      </c>
      <c r="I15" s="522">
        <v>20000000</v>
      </c>
      <c r="J15" s="414"/>
      <c r="K15" s="371" t="str">
        <f t="shared" si="0"/>
        <v/>
      </c>
      <c r="L15" s="415"/>
      <c r="M15" s="625"/>
      <c r="N15" s="626" t="str">
        <f t="shared" ref="N15:N47" si="4">IF(M15="","",O15/M15)</f>
        <v/>
      </c>
      <c r="O15" s="632"/>
      <c r="P15" s="625"/>
      <c r="Q15" s="626" t="str">
        <f t="shared" ref="Q15:Q47" si="5">IF(P15="","",R15/P15)</f>
        <v/>
      </c>
      <c r="R15" s="632"/>
      <c r="S15" s="627"/>
      <c r="T15" s="626" t="str">
        <f t="shared" si="1"/>
        <v/>
      </c>
      <c r="U15" s="628"/>
    </row>
    <row r="16" spans="1:22" s="82" customFormat="1" ht="18" customHeight="1" x14ac:dyDescent="0.15">
      <c r="A16" s="694"/>
      <c r="B16" s="707"/>
      <c r="C16" s="402" t="s">
        <v>71</v>
      </c>
      <c r="D16" s="413"/>
      <c r="E16" s="371" t="str">
        <f t="shared" si="2"/>
        <v/>
      </c>
      <c r="F16" s="512">
        <v>10000000</v>
      </c>
      <c r="G16" s="413"/>
      <c r="H16" s="371" t="str">
        <f t="shared" si="3"/>
        <v/>
      </c>
      <c r="I16" s="522">
        <v>10000000</v>
      </c>
      <c r="J16" s="414"/>
      <c r="K16" s="371" t="str">
        <f t="shared" si="0"/>
        <v/>
      </c>
      <c r="L16" s="415"/>
      <c r="M16" s="625"/>
      <c r="N16" s="626" t="str">
        <f t="shared" si="4"/>
        <v/>
      </c>
      <c r="O16" s="632"/>
      <c r="P16" s="625"/>
      <c r="Q16" s="626" t="str">
        <f t="shared" si="5"/>
        <v/>
      </c>
      <c r="R16" s="632"/>
      <c r="S16" s="627"/>
      <c r="T16" s="626" t="str">
        <f t="shared" si="1"/>
        <v/>
      </c>
      <c r="U16" s="628"/>
    </row>
    <row r="17" spans="1:24" s="82" customFormat="1" ht="18" customHeight="1" x14ac:dyDescent="0.15">
      <c r="A17" s="694"/>
      <c r="B17" s="707"/>
      <c r="C17" s="402"/>
      <c r="D17" s="413"/>
      <c r="E17" s="371" t="str">
        <f t="shared" si="2"/>
        <v/>
      </c>
      <c r="F17" s="412"/>
      <c r="G17" s="413"/>
      <c r="H17" s="371" t="str">
        <f t="shared" si="3"/>
        <v/>
      </c>
      <c r="I17" s="416"/>
      <c r="J17" s="417"/>
      <c r="K17" s="377" t="str">
        <f t="shared" si="0"/>
        <v/>
      </c>
      <c r="L17" s="415"/>
      <c r="M17" s="625"/>
      <c r="N17" s="626" t="str">
        <f t="shared" si="4"/>
        <v/>
      </c>
      <c r="O17" s="632"/>
      <c r="P17" s="625"/>
      <c r="Q17" s="626" t="str">
        <f t="shared" si="5"/>
        <v/>
      </c>
      <c r="R17" s="632"/>
      <c r="S17" s="632"/>
      <c r="T17" s="630" t="str">
        <f t="shared" si="1"/>
        <v/>
      </c>
      <c r="U17" s="628"/>
    </row>
    <row r="18" spans="1:24" s="82" customFormat="1" ht="18" customHeight="1" x14ac:dyDescent="0.15">
      <c r="A18" s="694"/>
      <c r="B18" s="707"/>
      <c r="C18" s="611" t="s">
        <v>70</v>
      </c>
      <c r="D18" s="370"/>
      <c r="E18" s="371" t="str">
        <f t="shared" si="2"/>
        <v/>
      </c>
      <c r="F18" s="372"/>
      <c r="G18" s="370"/>
      <c r="H18" s="377" t="str">
        <f t="shared" si="3"/>
        <v/>
      </c>
      <c r="I18" s="375"/>
      <c r="J18" s="377"/>
      <c r="K18" s="377" t="str">
        <f t="shared" si="0"/>
        <v/>
      </c>
      <c r="L18" s="374"/>
      <c r="M18" s="629"/>
      <c r="N18" s="630" t="str">
        <f t="shared" si="4"/>
        <v/>
      </c>
      <c r="O18" s="630"/>
      <c r="P18" s="629"/>
      <c r="Q18" s="630" t="str">
        <f t="shared" si="5"/>
        <v/>
      </c>
      <c r="R18" s="630"/>
      <c r="S18" s="630"/>
      <c r="T18" s="630" t="str">
        <f t="shared" si="1"/>
        <v/>
      </c>
      <c r="U18" s="631"/>
    </row>
    <row r="19" spans="1:24" s="82" customFormat="1" ht="18" customHeight="1" x14ac:dyDescent="0.15">
      <c r="A19" s="694"/>
      <c r="B19" s="707"/>
      <c r="C19" s="611" t="str">
        <f>C12</f>
        <v>&lt;建築工事&gt;</v>
      </c>
      <c r="D19" s="370"/>
      <c r="E19" s="371" t="str">
        <f t="shared" si="2"/>
        <v/>
      </c>
      <c r="F19" s="372"/>
      <c r="G19" s="378"/>
      <c r="H19" s="377" t="str">
        <f t="shared" si="3"/>
        <v/>
      </c>
      <c r="I19" s="375"/>
      <c r="J19" s="377"/>
      <c r="K19" s="377" t="str">
        <f t="shared" si="0"/>
        <v/>
      </c>
      <c r="L19" s="374"/>
      <c r="M19" s="633"/>
      <c r="N19" s="630" t="str">
        <f t="shared" si="4"/>
        <v/>
      </c>
      <c r="O19" s="630"/>
      <c r="P19" s="633"/>
      <c r="Q19" s="630" t="str">
        <f t="shared" si="5"/>
        <v/>
      </c>
      <c r="R19" s="630"/>
      <c r="S19" s="630"/>
      <c r="T19" s="630" t="str">
        <f t="shared" si="1"/>
        <v/>
      </c>
      <c r="U19" s="631"/>
    </row>
    <row r="20" spans="1:24" s="82" customFormat="1" ht="18" customHeight="1" x14ac:dyDescent="0.15">
      <c r="A20" s="694"/>
      <c r="B20" s="707"/>
      <c r="C20" s="616" t="str">
        <f>IF(C13="","",C13)</f>
        <v>　（新築）</v>
      </c>
      <c r="D20" s="370"/>
      <c r="E20" s="371" t="str">
        <f t="shared" si="2"/>
        <v/>
      </c>
      <c r="F20" s="372"/>
      <c r="G20" s="378"/>
      <c r="H20" s="377" t="str">
        <f t="shared" si="3"/>
        <v/>
      </c>
      <c r="I20" s="375"/>
      <c r="J20" s="377"/>
      <c r="K20" s="377" t="str">
        <f t="shared" si="0"/>
        <v/>
      </c>
      <c r="L20" s="374"/>
      <c r="M20" s="633"/>
      <c r="N20" s="630" t="str">
        <f t="shared" si="4"/>
        <v/>
      </c>
      <c r="O20" s="630"/>
      <c r="P20" s="633"/>
      <c r="Q20" s="630" t="str">
        <f t="shared" si="5"/>
        <v/>
      </c>
      <c r="R20" s="630"/>
      <c r="S20" s="630"/>
      <c r="T20" s="630" t="str">
        <f t="shared" si="1"/>
        <v/>
      </c>
      <c r="U20" s="631"/>
    </row>
    <row r="21" spans="1:24" s="82" customFormat="1" ht="18" customHeight="1" x14ac:dyDescent="0.15">
      <c r="A21" s="694"/>
      <c r="B21" s="707"/>
      <c r="C21" s="611" t="s">
        <v>814</v>
      </c>
      <c r="D21" s="370"/>
      <c r="E21" s="371" t="str">
        <f t="shared" si="2"/>
        <v/>
      </c>
      <c r="F21" s="372"/>
      <c r="G21" s="378"/>
      <c r="H21" s="377" t="str">
        <f t="shared" si="3"/>
        <v/>
      </c>
      <c r="I21" s="375"/>
      <c r="J21" s="377"/>
      <c r="K21" s="377" t="str">
        <f t="shared" si="0"/>
        <v/>
      </c>
      <c r="L21" s="374"/>
      <c r="M21" s="633"/>
      <c r="N21" s="630" t="str">
        <f t="shared" si="4"/>
        <v/>
      </c>
      <c r="O21" s="630"/>
      <c r="P21" s="633"/>
      <c r="Q21" s="630" t="str">
        <f t="shared" si="5"/>
        <v/>
      </c>
      <c r="R21" s="630"/>
      <c r="S21" s="630"/>
      <c r="T21" s="630" t="str">
        <f t="shared" si="1"/>
        <v/>
      </c>
      <c r="U21" s="631"/>
    </row>
    <row r="22" spans="1:24" s="82" customFormat="1" ht="18" customHeight="1" x14ac:dyDescent="0.15">
      <c r="A22" s="694"/>
      <c r="B22" s="707"/>
      <c r="C22" s="402" t="s">
        <v>815</v>
      </c>
      <c r="D22" s="413"/>
      <c r="E22" s="371" t="str">
        <f t="shared" si="2"/>
        <v/>
      </c>
      <c r="F22" s="412"/>
      <c r="G22" s="419"/>
      <c r="H22" s="377" t="str">
        <f t="shared" si="3"/>
        <v/>
      </c>
      <c r="I22" s="416"/>
      <c r="J22" s="417"/>
      <c r="K22" s="377" t="str">
        <f t="shared" si="0"/>
        <v/>
      </c>
      <c r="L22" s="415"/>
      <c r="M22" s="634"/>
      <c r="N22" s="630" t="str">
        <f t="shared" si="4"/>
        <v/>
      </c>
      <c r="O22" s="632"/>
      <c r="P22" s="634"/>
      <c r="Q22" s="630" t="str">
        <f t="shared" si="5"/>
        <v/>
      </c>
      <c r="R22" s="632"/>
      <c r="S22" s="632"/>
      <c r="T22" s="630" t="str">
        <f t="shared" si="1"/>
        <v/>
      </c>
      <c r="U22" s="628"/>
    </row>
    <row r="23" spans="1:24" s="82" customFormat="1" ht="18" customHeight="1" x14ac:dyDescent="0.15">
      <c r="A23" s="694"/>
      <c r="B23" s="707"/>
      <c r="C23" s="402" t="s">
        <v>71</v>
      </c>
      <c r="D23" s="413"/>
      <c r="E23" s="371" t="str">
        <f t="shared" si="2"/>
        <v/>
      </c>
      <c r="F23" s="412"/>
      <c r="G23" s="419"/>
      <c r="H23" s="377" t="str">
        <f t="shared" si="3"/>
        <v/>
      </c>
      <c r="I23" s="416"/>
      <c r="J23" s="417"/>
      <c r="K23" s="377" t="str">
        <f t="shared" si="0"/>
        <v/>
      </c>
      <c r="L23" s="415"/>
      <c r="M23" s="634"/>
      <c r="N23" s="630" t="str">
        <f t="shared" si="4"/>
        <v/>
      </c>
      <c r="O23" s="632"/>
      <c r="P23" s="634"/>
      <c r="Q23" s="630" t="str">
        <f t="shared" si="5"/>
        <v/>
      </c>
      <c r="R23" s="632"/>
      <c r="S23" s="632"/>
      <c r="T23" s="630" t="str">
        <f t="shared" si="1"/>
        <v/>
      </c>
      <c r="U23" s="628"/>
    </row>
    <row r="24" spans="1:24" s="82" customFormat="1" ht="18" customHeight="1" x14ac:dyDescent="0.15">
      <c r="A24" s="694"/>
      <c r="B24" s="707"/>
      <c r="C24" s="402"/>
      <c r="D24" s="413"/>
      <c r="E24" s="371" t="str">
        <f t="shared" si="2"/>
        <v/>
      </c>
      <c r="F24" s="418"/>
      <c r="G24" s="419"/>
      <c r="H24" s="377" t="str">
        <f t="shared" si="3"/>
        <v/>
      </c>
      <c r="I24" s="416"/>
      <c r="J24" s="417"/>
      <c r="K24" s="377" t="str">
        <f t="shared" si="0"/>
        <v/>
      </c>
      <c r="L24" s="415"/>
      <c r="M24" s="634"/>
      <c r="N24" s="630" t="str">
        <f t="shared" si="4"/>
        <v/>
      </c>
      <c r="O24" s="632"/>
      <c r="P24" s="634"/>
      <c r="Q24" s="630" t="str">
        <f t="shared" si="5"/>
        <v/>
      </c>
      <c r="R24" s="632"/>
      <c r="S24" s="632"/>
      <c r="T24" s="630" t="str">
        <f t="shared" si="1"/>
        <v/>
      </c>
      <c r="U24" s="628"/>
    </row>
    <row r="25" spans="1:24" s="82" customFormat="1" ht="18" customHeight="1" x14ac:dyDescent="0.15">
      <c r="A25" s="694"/>
      <c r="B25" s="707"/>
      <c r="C25" s="402"/>
      <c r="D25" s="413"/>
      <c r="E25" s="371" t="str">
        <f t="shared" si="2"/>
        <v/>
      </c>
      <c r="F25" s="418"/>
      <c r="G25" s="419"/>
      <c r="H25" s="377" t="str">
        <f t="shared" si="3"/>
        <v/>
      </c>
      <c r="I25" s="416"/>
      <c r="J25" s="417"/>
      <c r="K25" s="377" t="str">
        <f t="shared" si="0"/>
        <v/>
      </c>
      <c r="L25" s="415"/>
      <c r="M25" s="634"/>
      <c r="N25" s="630" t="str">
        <f t="shared" si="4"/>
        <v/>
      </c>
      <c r="O25" s="632"/>
      <c r="P25" s="634"/>
      <c r="Q25" s="630" t="str">
        <f t="shared" si="5"/>
        <v/>
      </c>
      <c r="R25" s="632"/>
      <c r="S25" s="632"/>
      <c r="T25" s="630" t="str">
        <f t="shared" si="1"/>
        <v/>
      </c>
      <c r="U25" s="628"/>
    </row>
    <row r="26" spans="1:24" s="82" customFormat="1" ht="18" customHeight="1" x14ac:dyDescent="0.15">
      <c r="A26" s="694"/>
      <c r="B26" s="707"/>
      <c r="C26" s="402"/>
      <c r="D26" s="413"/>
      <c r="E26" s="371" t="str">
        <f t="shared" si="2"/>
        <v/>
      </c>
      <c r="F26" s="418"/>
      <c r="G26" s="419"/>
      <c r="H26" s="377" t="str">
        <f t="shared" si="3"/>
        <v/>
      </c>
      <c r="I26" s="416"/>
      <c r="J26" s="417"/>
      <c r="K26" s="377" t="str">
        <f t="shared" si="0"/>
        <v/>
      </c>
      <c r="L26" s="415"/>
      <c r="M26" s="634"/>
      <c r="N26" s="630" t="str">
        <f t="shared" si="4"/>
        <v/>
      </c>
      <c r="O26" s="632"/>
      <c r="P26" s="634"/>
      <c r="Q26" s="630" t="str">
        <f t="shared" si="5"/>
        <v/>
      </c>
      <c r="R26" s="632"/>
      <c r="S26" s="632"/>
      <c r="T26" s="630" t="str">
        <f t="shared" si="1"/>
        <v/>
      </c>
      <c r="U26" s="628"/>
    </row>
    <row r="27" spans="1:24" s="82" customFormat="1" ht="18" customHeight="1" x14ac:dyDescent="0.15">
      <c r="A27" s="694"/>
      <c r="B27" s="707"/>
      <c r="C27" s="402"/>
      <c r="D27" s="413"/>
      <c r="E27" s="377" t="str">
        <f t="shared" si="2"/>
        <v/>
      </c>
      <c r="F27" s="418"/>
      <c r="G27" s="419"/>
      <c r="H27" s="377" t="str">
        <f t="shared" si="3"/>
        <v/>
      </c>
      <c r="I27" s="416"/>
      <c r="J27" s="417"/>
      <c r="K27" s="377" t="str">
        <f t="shared" si="0"/>
        <v/>
      </c>
      <c r="L27" s="415"/>
      <c r="M27" s="634"/>
      <c r="N27" s="630" t="str">
        <f t="shared" si="4"/>
        <v/>
      </c>
      <c r="O27" s="632"/>
      <c r="P27" s="634"/>
      <c r="Q27" s="630" t="str">
        <f t="shared" si="5"/>
        <v/>
      </c>
      <c r="R27" s="632"/>
      <c r="S27" s="632"/>
      <c r="T27" s="630" t="str">
        <f t="shared" si="1"/>
        <v/>
      </c>
      <c r="U27" s="628"/>
    </row>
    <row r="28" spans="1:24" s="82" customFormat="1" ht="18" customHeight="1" x14ac:dyDescent="0.15">
      <c r="A28" s="694"/>
      <c r="B28" s="707"/>
      <c r="C28" s="617" t="s">
        <v>816</v>
      </c>
      <c r="D28" s="516">
        <v>300</v>
      </c>
      <c r="E28" s="523">
        <f t="shared" si="2"/>
        <v>360000</v>
      </c>
      <c r="F28" s="524">
        <f>IF(SUM(F12:F27)=0,"",SUM(F12:F27))</f>
        <v>108000000</v>
      </c>
      <c r="G28" s="516">
        <v>300</v>
      </c>
      <c r="H28" s="523">
        <f t="shared" si="3"/>
        <v>360000</v>
      </c>
      <c r="I28" s="525">
        <f>IF(SUM(I12:I27)=0,"",SUM(I12:I27))</f>
        <v>108000000</v>
      </c>
      <c r="J28" s="405"/>
      <c r="K28" s="379" t="str">
        <f t="shared" si="0"/>
        <v/>
      </c>
      <c r="L28" s="382" t="str">
        <f>IF(SUM(L12:L27)=0,"",SUM(L12:L27))</f>
        <v/>
      </c>
      <c r="M28" s="635"/>
      <c r="N28" s="636" t="str">
        <f t="shared" si="4"/>
        <v/>
      </c>
      <c r="O28" s="636" t="str">
        <f>IF(SUM(O12:O27)=0,"",SUM(O12:O27))</f>
        <v/>
      </c>
      <c r="P28" s="635"/>
      <c r="Q28" s="636" t="str">
        <f t="shared" si="5"/>
        <v/>
      </c>
      <c r="R28" s="636" t="str">
        <f>IF(SUM(R12:R27)=0,"",SUM(R12:R27))</f>
        <v/>
      </c>
      <c r="S28" s="637"/>
      <c r="T28" s="636" t="str">
        <f t="shared" si="1"/>
        <v/>
      </c>
      <c r="U28" s="638" t="str">
        <f>IF(SUM(U12:U27)=0,"",SUM(U12:U27))</f>
        <v/>
      </c>
    </row>
    <row r="29" spans="1:24" s="82" customFormat="1" ht="18" customHeight="1" x14ac:dyDescent="0.15">
      <c r="A29" s="694"/>
      <c r="B29" s="707" t="s">
        <v>66</v>
      </c>
      <c r="C29" s="515" t="s">
        <v>704</v>
      </c>
      <c r="D29" s="420"/>
      <c r="E29" s="384" t="str">
        <f t="shared" si="2"/>
        <v/>
      </c>
      <c r="F29" s="511">
        <v>10000000</v>
      </c>
      <c r="G29" s="420"/>
      <c r="H29" s="384" t="str">
        <f t="shared" si="3"/>
        <v/>
      </c>
      <c r="I29" s="526">
        <v>10000000</v>
      </c>
      <c r="J29" s="425"/>
      <c r="K29" s="384" t="str">
        <f t="shared" si="0"/>
        <v/>
      </c>
      <c r="L29" s="430"/>
      <c r="M29" s="639"/>
      <c r="N29" s="640" t="str">
        <f t="shared" si="4"/>
        <v/>
      </c>
      <c r="O29" s="641"/>
      <c r="P29" s="639"/>
      <c r="Q29" s="640" t="str">
        <f t="shared" si="5"/>
        <v/>
      </c>
      <c r="R29" s="641"/>
      <c r="S29" s="641"/>
      <c r="T29" s="640" t="str">
        <f t="shared" si="1"/>
        <v/>
      </c>
      <c r="U29" s="642"/>
    </row>
    <row r="30" spans="1:24" s="82" customFormat="1" ht="18" customHeight="1" x14ac:dyDescent="0.15">
      <c r="A30" s="694"/>
      <c r="B30" s="707"/>
      <c r="C30" s="566" t="s">
        <v>705</v>
      </c>
      <c r="D30" s="421"/>
      <c r="E30" s="389" t="str">
        <f t="shared" si="2"/>
        <v/>
      </c>
      <c r="F30" s="567">
        <v>2000000</v>
      </c>
      <c r="G30" s="421"/>
      <c r="H30" s="389" t="str">
        <f t="shared" si="3"/>
        <v/>
      </c>
      <c r="I30" s="522">
        <v>2000000</v>
      </c>
      <c r="J30" s="427"/>
      <c r="K30" s="389" t="str">
        <f t="shared" si="0"/>
        <v/>
      </c>
      <c r="L30" s="431"/>
      <c r="M30" s="643"/>
      <c r="N30" s="644" t="str">
        <f t="shared" si="4"/>
        <v/>
      </c>
      <c r="O30" s="645"/>
      <c r="P30" s="643"/>
      <c r="Q30" s="644" t="str">
        <f t="shared" si="5"/>
        <v/>
      </c>
      <c r="R30" s="645"/>
      <c r="S30" s="645"/>
      <c r="T30" s="644" t="str">
        <f t="shared" si="1"/>
        <v/>
      </c>
      <c r="U30" s="646"/>
    </row>
    <row r="31" spans="1:24" s="82" customFormat="1" ht="18" customHeight="1" x14ac:dyDescent="0.15">
      <c r="A31" s="694"/>
      <c r="B31" s="707"/>
      <c r="C31" s="408"/>
      <c r="D31" s="421"/>
      <c r="E31" s="389" t="str">
        <f t="shared" si="2"/>
        <v/>
      </c>
      <c r="F31" s="423"/>
      <c r="G31" s="421"/>
      <c r="H31" s="389" t="str">
        <f t="shared" si="3"/>
        <v/>
      </c>
      <c r="I31" s="426"/>
      <c r="J31" s="427"/>
      <c r="K31" s="389" t="str">
        <f t="shared" si="0"/>
        <v/>
      </c>
      <c r="L31" s="431"/>
      <c r="M31" s="643"/>
      <c r="N31" s="644" t="str">
        <f t="shared" si="4"/>
        <v/>
      </c>
      <c r="O31" s="645"/>
      <c r="P31" s="643"/>
      <c r="Q31" s="644" t="str">
        <f t="shared" si="5"/>
        <v/>
      </c>
      <c r="R31" s="645"/>
      <c r="S31" s="645"/>
      <c r="T31" s="644" t="str">
        <f t="shared" si="1"/>
        <v/>
      </c>
      <c r="U31" s="646"/>
    </row>
    <row r="32" spans="1:24" s="82" customFormat="1" ht="18" customHeight="1" x14ac:dyDescent="0.15">
      <c r="A32" s="694"/>
      <c r="B32" s="707"/>
      <c r="C32" s="408"/>
      <c r="D32" s="421"/>
      <c r="E32" s="389" t="str">
        <f t="shared" si="2"/>
        <v/>
      </c>
      <c r="F32" s="423"/>
      <c r="G32" s="421"/>
      <c r="H32" s="389" t="str">
        <f t="shared" si="3"/>
        <v/>
      </c>
      <c r="I32" s="426"/>
      <c r="J32" s="427"/>
      <c r="K32" s="389" t="str">
        <f t="shared" si="0"/>
        <v/>
      </c>
      <c r="L32" s="431"/>
      <c r="M32" s="643"/>
      <c r="N32" s="644" t="str">
        <f t="shared" si="4"/>
        <v/>
      </c>
      <c r="O32" s="645"/>
      <c r="P32" s="643"/>
      <c r="Q32" s="644" t="str">
        <f t="shared" si="5"/>
        <v/>
      </c>
      <c r="R32" s="645"/>
      <c r="S32" s="645"/>
      <c r="T32" s="644" t="str">
        <f t="shared" si="1"/>
        <v/>
      </c>
      <c r="U32" s="646"/>
      <c r="V32" s="692" t="s">
        <v>817</v>
      </c>
      <c r="W32" s="693"/>
      <c r="X32" s="693"/>
    </row>
    <row r="33" spans="1:24" s="82" customFormat="1" ht="18" customHeight="1" x14ac:dyDescent="0.15">
      <c r="A33" s="694"/>
      <c r="B33" s="707"/>
      <c r="C33" s="409"/>
      <c r="D33" s="422"/>
      <c r="E33" s="393" t="str">
        <f t="shared" si="2"/>
        <v/>
      </c>
      <c r="F33" s="424"/>
      <c r="G33" s="422"/>
      <c r="H33" s="393" t="str">
        <f t="shared" si="3"/>
        <v/>
      </c>
      <c r="I33" s="428"/>
      <c r="J33" s="429"/>
      <c r="K33" s="393" t="str">
        <f t="shared" si="0"/>
        <v/>
      </c>
      <c r="L33" s="432"/>
      <c r="M33" s="647"/>
      <c r="N33" s="648" t="str">
        <f t="shared" si="4"/>
        <v/>
      </c>
      <c r="O33" s="649"/>
      <c r="P33" s="647"/>
      <c r="Q33" s="648" t="str">
        <f t="shared" si="5"/>
        <v/>
      </c>
      <c r="R33" s="649"/>
      <c r="S33" s="649"/>
      <c r="T33" s="648" t="str">
        <f t="shared" si="1"/>
        <v/>
      </c>
      <c r="U33" s="650"/>
      <c r="V33" s="692"/>
      <c r="W33" s="693"/>
      <c r="X33" s="693"/>
    </row>
    <row r="34" spans="1:24" s="82" customFormat="1" ht="18" customHeight="1" x14ac:dyDescent="0.15">
      <c r="A34" s="694"/>
      <c r="B34" s="707"/>
      <c r="C34" s="610" t="s">
        <v>816</v>
      </c>
      <c r="D34" s="404"/>
      <c r="E34" s="379" t="str">
        <f t="shared" si="2"/>
        <v/>
      </c>
      <c r="F34" s="380">
        <f>IF(SUM(F29:F33)=0,"",(SUM(F29:F33)))</f>
        <v>12000000</v>
      </c>
      <c r="G34" s="404"/>
      <c r="H34" s="379" t="str">
        <f t="shared" si="3"/>
        <v/>
      </c>
      <c r="I34" s="381">
        <f>IF(SUM(I29:I33)=0,"",(SUM(I29:I33)))</f>
        <v>12000000</v>
      </c>
      <c r="J34" s="405"/>
      <c r="K34" s="379" t="str">
        <f t="shared" si="0"/>
        <v/>
      </c>
      <c r="L34" s="382" t="str">
        <f>IF(SUM(L29:L33)=0,"",(SUM(L29:L33)))</f>
        <v/>
      </c>
      <c r="M34" s="635"/>
      <c r="N34" s="636" t="str">
        <f t="shared" si="4"/>
        <v/>
      </c>
      <c r="O34" s="636" t="str">
        <f>IF(SUM(O29:O33)=0,"",(SUM(O29:O33)))</f>
        <v/>
      </c>
      <c r="P34" s="635"/>
      <c r="Q34" s="636" t="str">
        <f t="shared" si="5"/>
        <v/>
      </c>
      <c r="R34" s="636" t="str">
        <f>IF(SUM(R29:R33)=0,"",(SUM(R29:R33)))</f>
        <v/>
      </c>
      <c r="S34" s="637"/>
      <c r="T34" s="636" t="str">
        <f t="shared" si="1"/>
        <v/>
      </c>
      <c r="U34" s="638" t="str">
        <f>IF(SUM(U29:U33)=0,"",(SUM(U29:U33)))</f>
        <v/>
      </c>
    </row>
    <row r="35" spans="1:24" s="82" customFormat="1" ht="18" customHeight="1" x14ac:dyDescent="0.15">
      <c r="A35" s="694"/>
      <c r="B35" s="685" t="s">
        <v>72</v>
      </c>
      <c r="C35" s="686"/>
      <c r="D35" s="404"/>
      <c r="E35" s="379" t="str">
        <f t="shared" si="2"/>
        <v/>
      </c>
      <c r="F35" s="380">
        <f>IF(F28="","",IF(F34="",F28,F28+F34))</f>
        <v>120000000</v>
      </c>
      <c r="G35" s="404"/>
      <c r="H35" s="379" t="str">
        <f t="shared" si="3"/>
        <v/>
      </c>
      <c r="I35" s="530">
        <f>IF(I28="","",IF(I34="",I28,I28+I34))</f>
        <v>120000000</v>
      </c>
      <c r="J35" s="529"/>
      <c r="K35" s="379" t="str">
        <f t="shared" si="0"/>
        <v/>
      </c>
      <c r="L35" s="382" t="str">
        <f>IF(L28="","",IF(L34="",L28,L28+L34))</f>
        <v/>
      </c>
      <c r="M35" s="635"/>
      <c r="N35" s="636" t="str">
        <f t="shared" si="4"/>
        <v/>
      </c>
      <c r="O35" s="636" t="str">
        <f>IF(O28="","",IF(O34="",O28,O28+O34))</f>
        <v/>
      </c>
      <c r="P35" s="635"/>
      <c r="Q35" s="636" t="str">
        <f t="shared" si="5"/>
        <v/>
      </c>
      <c r="R35" s="636" t="str">
        <f>IF(R28="","",IF(R34="",R28,R28+R34))</f>
        <v/>
      </c>
      <c r="S35" s="637"/>
      <c r="T35" s="636" t="str">
        <f t="shared" si="1"/>
        <v/>
      </c>
      <c r="U35" s="638" t="str">
        <f>IF(U28="","",IF(U34="",U28,U28+U34))</f>
        <v/>
      </c>
    </row>
    <row r="36" spans="1:24" s="82" customFormat="1" ht="18" customHeight="1" x14ac:dyDescent="0.15">
      <c r="A36" s="694" t="s">
        <v>64</v>
      </c>
      <c r="B36" s="696" t="str">
        <f>C12</f>
        <v>&lt;建築工事&gt;</v>
      </c>
      <c r="C36" s="697"/>
      <c r="D36" s="383"/>
      <c r="E36" s="384" t="str">
        <f t="shared" si="2"/>
        <v/>
      </c>
      <c r="F36" s="385"/>
      <c r="G36" s="383"/>
      <c r="H36" s="384" t="str">
        <f t="shared" si="3"/>
        <v/>
      </c>
      <c r="I36" s="386"/>
      <c r="J36" s="384"/>
      <c r="K36" s="384" t="str">
        <f t="shared" si="0"/>
        <v/>
      </c>
      <c r="L36" s="387"/>
      <c r="M36" s="651"/>
      <c r="N36" s="640" t="str">
        <f t="shared" si="4"/>
        <v/>
      </c>
      <c r="O36" s="640"/>
      <c r="P36" s="651"/>
      <c r="Q36" s="640" t="str">
        <f t="shared" si="5"/>
        <v/>
      </c>
      <c r="R36" s="640"/>
      <c r="S36" s="640"/>
      <c r="T36" s="640" t="str">
        <f t="shared" si="1"/>
        <v/>
      </c>
      <c r="U36" s="652"/>
    </row>
    <row r="37" spans="1:24" s="82" customFormat="1" ht="18" customHeight="1" x14ac:dyDescent="0.15">
      <c r="A37" s="694"/>
      <c r="B37" s="698" t="str">
        <f>C20</f>
        <v>　（新築）</v>
      </c>
      <c r="C37" s="699"/>
      <c r="D37" s="388"/>
      <c r="E37" s="389" t="str">
        <f t="shared" si="2"/>
        <v/>
      </c>
      <c r="F37" s="390"/>
      <c r="G37" s="388"/>
      <c r="H37" s="389" t="str">
        <f t="shared" si="3"/>
        <v/>
      </c>
      <c r="I37" s="391"/>
      <c r="J37" s="389"/>
      <c r="K37" s="389" t="str">
        <f t="shared" si="0"/>
        <v/>
      </c>
      <c r="L37" s="392"/>
      <c r="M37" s="653"/>
      <c r="N37" s="644" t="str">
        <f t="shared" si="4"/>
        <v/>
      </c>
      <c r="O37" s="644"/>
      <c r="P37" s="653"/>
      <c r="Q37" s="644" t="str">
        <f t="shared" si="5"/>
        <v/>
      </c>
      <c r="R37" s="644"/>
      <c r="S37" s="644"/>
      <c r="T37" s="644" t="str">
        <f t="shared" si="1"/>
        <v/>
      </c>
      <c r="U37" s="654"/>
    </row>
    <row r="38" spans="1:24" s="82" customFormat="1" ht="18" customHeight="1" x14ac:dyDescent="0.15">
      <c r="A38" s="694"/>
      <c r="B38" s="87" t="s">
        <v>818</v>
      </c>
      <c r="C38" s="402"/>
      <c r="D38" s="421"/>
      <c r="E38" s="389" t="str">
        <f t="shared" si="2"/>
        <v/>
      </c>
      <c r="F38" s="423"/>
      <c r="G38" s="421"/>
      <c r="H38" s="389" t="str">
        <f t="shared" si="3"/>
        <v/>
      </c>
      <c r="I38" s="426"/>
      <c r="J38" s="427"/>
      <c r="K38" s="389" t="str">
        <f t="shared" si="0"/>
        <v/>
      </c>
      <c r="L38" s="431"/>
      <c r="M38" s="643"/>
      <c r="N38" s="644" t="str">
        <f t="shared" si="4"/>
        <v/>
      </c>
      <c r="O38" s="645"/>
      <c r="P38" s="643"/>
      <c r="Q38" s="644" t="str">
        <f t="shared" si="5"/>
        <v/>
      </c>
      <c r="R38" s="645"/>
      <c r="S38" s="645"/>
      <c r="T38" s="644" t="str">
        <f t="shared" si="1"/>
        <v/>
      </c>
      <c r="U38" s="646"/>
    </row>
    <row r="39" spans="1:24" s="82" customFormat="1" ht="18" customHeight="1" x14ac:dyDescent="0.15">
      <c r="A39" s="694"/>
      <c r="B39" s="87" t="s">
        <v>818</v>
      </c>
      <c r="C39" s="402"/>
      <c r="D39" s="421"/>
      <c r="E39" s="389" t="str">
        <f t="shared" si="2"/>
        <v/>
      </c>
      <c r="F39" s="423"/>
      <c r="G39" s="421"/>
      <c r="H39" s="389" t="str">
        <f t="shared" si="3"/>
        <v/>
      </c>
      <c r="I39" s="426"/>
      <c r="J39" s="427"/>
      <c r="K39" s="389" t="str">
        <f t="shared" si="0"/>
        <v/>
      </c>
      <c r="L39" s="431"/>
      <c r="M39" s="643"/>
      <c r="N39" s="644" t="str">
        <f t="shared" si="4"/>
        <v/>
      </c>
      <c r="O39" s="645"/>
      <c r="P39" s="643"/>
      <c r="Q39" s="644" t="str">
        <f t="shared" si="5"/>
        <v/>
      </c>
      <c r="R39" s="645"/>
      <c r="S39" s="645"/>
      <c r="T39" s="644" t="str">
        <f t="shared" si="1"/>
        <v/>
      </c>
      <c r="U39" s="646"/>
    </row>
    <row r="40" spans="1:24" s="82" customFormat="1" ht="18" customHeight="1" x14ac:dyDescent="0.15">
      <c r="A40" s="694"/>
      <c r="B40" s="88" t="s">
        <v>67</v>
      </c>
      <c r="C40" s="402"/>
      <c r="D40" s="421"/>
      <c r="E40" s="389" t="str">
        <f t="shared" si="2"/>
        <v/>
      </c>
      <c r="F40" s="423"/>
      <c r="G40" s="421"/>
      <c r="H40" s="389" t="str">
        <f t="shared" si="3"/>
        <v/>
      </c>
      <c r="I40" s="426"/>
      <c r="J40" s="427"/>
      <c r="K40" s="389" t="str">
        <f t="shared" si="0"/>
        <v/>
      </c>
      <c r="L40" s="431"/>
      <c r="M40" s="643"/>
      <c r="N40" s="644" t="str">
        <f t="shared" si="4"/>
        <v/>
      </c>
      <c r="O40" s="645"/>
      <c r="P40" s="643"/>
      <c r="Q40" s="644" t="str">
        <f t="shared" si="5"/>
        <v/>
      </c>
      <c r="R40" s="645"/>
      <c r="S40" s="645"/>
      <c r="T40" s="644" t="str">
        <f t="shared" si="1"/>
        <v/>
      </c>
      <c r="U40" s="646"/>
    </row>
    <row r="41" spans="1:24" s="82" customFormat="1" ht="18" customHeight="1" x14ac:dyDescent="0.15">
      <c r="A41" s="694"/>
      <c r="B41" s="696" t="s">
        <v>819</v>
      </c>
      <c r="C41" s="697"/>
      <c r="D41" s="388"/>
      <c r="E41" s="389" t="str">
        <f t="shared" si="2"/>
        <v/>
      </c>
      <c r="F41" s="390"/>
      <c r="G41" s="388"/>
      <c r="H41" s="389" t="str">
        <f t="shared" si="3"/>
        <v/>
      </c>
      <c r="I41" s="391"/>
      <c r="J41" s="389"/>
      <c r="K41" s="389" t="str">
        <f t="shared" si="0"/>
        <v/>
      </c>
      <c r="L41" s="392"/>
      <c r="M41" s="653"/>
      <c r="N41" s="644" t="str">
        <f t="shared" si="4"/>
        <v/>
      </c>
      <c r="O41" s="644"/>
      <c r="P41" s="653"/>
      <c r="Q41" s="644" t="str">
        <f t="shared" si="5"/>
        <v/>
      </c>
      <c r="R41" s="644"/>
      <c r="S41" s="644"/>
      <c r="T41" s="644" t="str">
        <f t="shared" si="1"/>
        <v/>
      </c>
      <c r="U41" s="654"/>
    </row>
    <row r="42" spans="1:24" s="82" customFormat="1" ht="18" customHeight="1" x14ac:dyDescent="0.15">
      <c r="A42" s="694"/>
      <c r="B42" s="698" t="str">
        <f>C20</f>
        <v>　（新築）</v>
      </c>
      <c r="C42" s="699"/>
      <c r="D42" s="388"/>
      <c r="E42" s="389" t="str">
        <f t="shared" si="2"/>
        <v/>
      </c>
      <c r="F42" s="390"/>
      <c r="G42" s="388"/>
      <c r="H42" s="389" t="str">
        <f t="shared" si="3"/>
        <v/>
      </c>
      <c r="I42" s="391"/>
      <c r="J42" s="389"/>
      <c r="K42" s="389" t="str">
        <f t="shared" si="0"/>
        <v/>
      </c>
      <c r="L42" s="392"/>
      <c r="M42" s="653"/>
      <c r="N42" s="644" t="str">
        <f t="shared" si="4"/>
        <v/>
      </c>
      <c r="O42" s="644"/>
      <c r="P42" s="653"/>
      <c r="Q42" s="644" t="str">
        <f t="shared" si="5"/>
        <v/>
      </c>
      <c r="R42" s="644"/>
      <c r="S42" s="644"/>
      <c r="T42" s="644" t="str">
        <f t="shared" si="1"/>
        <v/>
      </c>
      <c r="U42" s="654"/>
    </row>
    <row r="43" spans="1:24" s="82" customFormat="1" ht="18" customHeight="1" x14ac:dyDescent="0.15">
      <c r="A43" s="694"/>
      <c r="B43" s="88" t="s">
        <v>67</v>
      </c>
      <c r="C43" s="402"/>
      <c r="D43" s="421"/>
      <c r="E43" s="389" t="str">
        <f t="shared" si="2"/>
        <v/>
      </c>
      <c r="F43" s="423"/>
      <c r="G43" s="421"/>
      <c r="H43" s="389" t="str">
        <f t="shared" si="3"/>
        <v/>
      </c>
      <c r="I43" s="426"/>
      <c r="J43" s="427"/>
      <c r="K43" s="389" t="str">
        <f t="shared" si="0"/>
        <v/>
      </c>
      <c r="L43" s="431"/>
      <c r="M43" s="643"/>
      <c r="N43" s="644" t="str">
        <f t="shared" si="4"/>
        <v/>
      </c>
      <c r="O43" s="645"/>
      <c r="P43" s="643"/>
      <c r="Q43" s="644" t="str">
        <f t="shared" si="5"/>
        <v/>
      </c>
      <c r="R43" s="645"/>
      <c r="S43" s="645"/>
      <c r="T43" s="644" t="str">
        <f t="shared" si="1"/>
        <v/>
      </c>
      <c r="U43" s="646"/>
    </row>
    <row r="44" spans="1:24" s="82" customFormat="1" ht="18" customHeight="1" x14ac:dyDescent="0.15">
      <c r="A44" s="694"/>
      <c r="B44" s="87" t="s">
        <v>67</v>
      </c>
      <c r="C44" s="402"/>
      <c r="D44" s="421"/>
      <c r="E44" s="389" t="str">
        <f t="shared" si="2"/>
        <v/>
      </c>
      <c r="F44" s="423"/>
      <c r="G44" s="421"/>
      <c r="H44" s="389" t="str">
        <f t="shared" si="3"/>
        <v/>
      </c>
      <c r="I44" s="426"/>
      <c r="J44" s="427"/>
      <c r="K44" s="389" t="str">
        <f t="shared" si="0"/>
        <v/>
      </c>
      <c r="L44" s="431"/>
      <c r="M44" s="643"/>
      <c r="N44" s="644" t="str">
        <f t="shared" si="4"/>
        <v/>
      </c>
      <c r="O44" s="645"/>
      <c r="P44" s="643"/>
      <c r="Q44" s="644" t="str">
        <f t="shared" si="5"/>
        <v/>
      </c>
      <c r="R44" s="645"/>
      <c r="S44" s="645"/>
      <c r="T44" s="644" t="str">
        <f t="shared" si="1"/>
        <v/>
      </c>
      <c r="U44" s="646"/>
    </row>
    <row r="45" spans="1:24" s="82" customFormat="1" ht="18" customHeight="1" x14ac:dyDescent="0.15">
      <c r="A45" s="694"/>
      <c r="B45" s="89" t="s">
        <v>68</v>
      </c>
      <c r="C45" s="410"/>
      <c r="D45" s="422"/>
      <c r="E45" s="393" t="str">
        <f t="shared" si="2"/>
        <v/>
      </c>
      <c r="F45" s="424"/>
      <c r="G45" s="422"/>
      <c r="H45" s="393" t="str">
        <f t="shared" si="3"/>
        <v/>
      </c>
      <c r="I45" s="428"/>
      <c r="J45" s="429"/>
      <c r="K45" s="393" t="str">
        <f t="shared" si="0"/>
        <v/>
      </c>
      <c r="L45" s="432"/>
      <c r="M45" s="647"/>
      <c r="N45" s="648" t="str">
        <f t="shared" si="4"/>
        <v/>
      </c>
      <c r="O45" s="649"/>
      <c r="P45" s="647"/>
      <c r="Q45" s="648" t="str">
        <f t="shared" si="5"/>
        <v/>
      </c>
      <c r="R45" s="649"/>
      <c r="S45" s="649"/>
      <c r="T45" s="648" t="str">
        <f t="shared" si="1"/>
        <v/>
      </c>
      <c r="U45" s="650"/>
    </row>
    <row r="46" spans="1:24" s="82" customFormat="1" ht="18" customHeight="1" x14ac:dyDescent="0.15">
      <c r="A46" s="695"/>
      <c r="B46" s="708" t="s">
        <v>74</v>
      </c>
      <c r="C46" s="709"/>
      <c r="D46" s="404"/>
      <c r="E46" s="379" t="str">
        <f t="shared" si="2"/>
        <v/>
      </c>
      <c r="F46" s="380" t="str">
        <f>IF(SUM(F36:F45)=0,"",(SUM(F36:F45)))</f>
        <v/>
      </c>
      <c r="G46" s="404"/>
      <c r="H46" s="379" t="str">
        <f t="shared" si="3"/>
        <v/>
      </c>
      <c r="I46" s="381" t="str">
        <f>IF(SUM(I36:I45)=0,"",(SUM(I36:I45)))</f>
        <v/>
      </c>
      <c r="J46" s="405"/>
      <c r="K46" s="379" t="str">
        <f t="shared" si="0"/>
        <v/>
      </c>
      <c r="L46" s="382" t="str">
        <f>IF(SUM(L36:L45)=0,"",(SUM(L36:L45)))</f>
        <v/>
      </c>
      <c r="M46" s="635"/>
      <c r="N46" s="636" t="str">
        <f t="shared" si="4"/>
        <v/>
      </c>
      <c r="O46" s="636" t="str">
        <f>IF(SUM(O36:O45)=0,"",(SUM(O36:O45)))</f>
        <v/>
      </c>
      <c r="P46" s="635"/>
      <c r="Q46" s="636" t="str">
        <f t="shared" si="5"/>
        <v/>
      </c>
      <c r="R46" s="636" t="str">
        <f>IF(SUM(R36:R45)=0,"",(SUM(R36:R45)))</f>
        <v/>
      </c>
      <c r="S46" s="637"/>
      <c r="T46" s="636" t="str">
        <f t="shared" si="1"/>
        <v/>
      </c>
      <c r="U46" s="638" t="str">
        <f>IF(SUM(U36:U45)=0,"",(SUM(U36:U45)))</f>
        <v/>
      </c>
    </row>
    <row r="47" spans="1:24" s="82" customFormat="1" ht="18" customHeight="1" thickBot="1" x14ac:dyDescent="0.2">
      <c r="A47" s="682" t="s">
        <v>75</v>
      </c>
      <c r="B47" s="687"/>
      <c r="C47" s="688"/>
      <c r="D47" s="406"/>
      <c r="E47" s="394" t="str">
        <f t="shared" si="2"/>
        <v/>
      </c>
      <c r="F47" s="395">
        <f>IF(F35="","",IF(F46="",F35,F35+F46))</f>
        <v>120000000</v>
      </c>
      <c r="G47" s="406"/>
      <c r="H47" s="394" t="str">
        <f t="shared" si="3"/>
        <v/>
      </c>
      <c r="I47" s="396">
        <f>IF(I35="","",IF(I46="",I35,I35+I46))</f>
        <v>120000000</v>
      </c>
      <c r="J47" s="407"/>
      <c r="K47" s="394" t="str">
        <f t="shared" si="0"/>
        <v/>
      </c>
      <c r="L47" s="397" t="str">
        <f>IF(L35="","",IF(L46="",L35,L35+L46))</f>
        <v/>
      </c>
      <c r="M47" s="655"/>
      <c r="N47" s="656" t="str">
        <f t="shared" si="4"/>
        <v/>
      </c>
      <c r="O47" s="656" t="str">
        <f>IF(O35="","",IF(O46="",O35,O35+O46))</f>
        <v/>
      </c>
      <c r="P47" s="655"/>
      <c r="Q47" s="656" t="str">
        <f t="shared" si="5"/>
        <v/>
      </c>
      <c r="R47" s="656" t="str">
        <f>IF(R35="","",IF(R46="",R35,R35+R46))</f>
        <v/>
      </c>
      <c r="S47" s="657"/>
      <c r="T47" s="656" t="str">
        <f t="shared" si="1"/>
        <v/>
      </c>
      <c r="U47" s="658" t="str">
        <f>IF(U35="","",IF(U46="",U35,U35+U46))</f>
        <v/>
      </c>
    </row>
    <row r="48" spans="1:24" s="82" customFormat="1" ht="18" customHeight="1" x14ac:dyDescent="0.15">
      <c r="A48" s="705" t="s">
        <v>53</v>
      </c>
      <c r="B48" s="711" t="s">
        <v>54</v>
      </c>
      <c r="C48" s="712"/>
      <c r="D48" s="713" t="s">
        <v>49</v>
      </c>
      <c r="E48" s="700" t="s">
        <v>49</v>
      </c>
      <c r="F48" s="517">
        <v>12448000</v>
      </c>
      <c r="G48" s="713"/>
      <c r="H48" s="700"/>
      <c r="I48" s="527">
        <v>12448000</v>
      </c>
      <c r="J48" s="700"/>
      <c r="K48" s="700" t="s">
        <v>49</v>
      </c>
      <c r="L48" s="433" t="s">
        <v>49</v>
      </c>
      <c r="M48" s="716"/>
      <c r="N48" s="719"/>
      <c r="O48" s="659"/>
      <c r="P48" s="716"/>
      <c r="Q48" s="719"/>
      <c r="R48" s="659"/>
      <c r="S48" s="719"/>
      <c r="T48" s="719" t="s">
        <v>49</v>
      </c>
      <c r="U48" s="660" t="s">
        <v>49</v>
      </c>
    </row>
    <row r="49" spans="1:21" s="82" customFormat="1" ht="18" customHeight="1" x14ac:dyDescent="0.15">
      <c r="A49" s="694"/>
      <c r="B49" s="722" t="s">
        <v>583</v>
      </c>
      <c r="C49" s="723"/>
      <c r="D49" s="714"/>
      <c r="E49" s="701"/>
      <c r="F49" s="518">
        <v>12448000</v>
      </c>
      <c r="G49" s="714"/>
      <c r="H49" s="701"/>
      <c r="I49" s="522">
        <v>12448000</v>
      </c>
      <c r="J49" s="701"/>
      <c r="K49" s="701"/>
      <c r="L49" s="431" t="s">
        <v>49</v>
      </c>
      <c r="M49" s="717"/>
      <c r="N49" s="720"/>
      <c r="O49" s="645"/>
      <c r="P49" s="717"/>
      <c r="Q49" s="720"/>
      <c r="R49" s="645"/>
      <c r="S49" s="720"/>
      <c r="T49" s="720"/>
      <c r="U49" s="646" t="s">
        <v>49</v>
      </c>
    </row>
    <row r="50" spans="1:21" s="82" customFormat="1" ht="18" customHeight="1" x14ac:dyDescent="0.15">
      <c r="A50" s="694"/>
      <c r="B50" s="722" t="s">
        <v>55</v>
      </c>
      <c r="C50" s="723"/>
      <c r="D50" s="714"/>
      <c r="E50" s="701"/>
      <c r="F50" s="431" t="s">
        <v>49</v>
      </c>
      <c r="G50" s="714"/>
      <c r="H50" s="701"/>
      <c r="I50" s="522"/>
      <c r="J50" s="701"/>
      <c r="K50" s="701"/>
      <c r="L50" s="431" t="s">
        <v>49</v>
      </c>
      <c r="M50" s="717"/>
      <c r="N50" s="720"/>
      <c r="O50" s="645"/>
      <c r="P50" s="717"/>
      <c r="Q50" s="720"/>
      <c r="R50" s="645"/>
      <c r="S50" s="720"/>
      <c r="T50" s="720"/>
      <c r="U50" s="646" t="s">
        <v>49</v>
      </c>
    </row>
    <row r="51" spans="1:21" s="82" customFormat="1" ht="18" customHeight="1" x14ac:dyDescent="0.15">
      <c r="A51" s="694"/>
      <c r="B51" s="722" t="s">
        <v>56</v>
      </c>
      <c r="C51" s="723"/>
      <c r="D51" s="714"/>
      <c r="E51" s="701"/>
      <c r="F51" s="431" t="s">
        <v>59</v>
      </c>
      <c r="G51" s="714"/>
      <c r="H51" s="701"/>
      <c r="I51" s="522"/>
      <c r="J51" s="701"/>
      <c r="K51" s="701"/>
      <c r="L51" s="431" t="s">
        <v>49</v>
      </c>
      <c r="M51" s="717"/>
      <c r="N51" s="720"/>
      <c r="O51" s="645"/>
      <c r="P51" s="717"/>
      <c r="Q51" s="720"/>
      <c r="R51" s="645"/>
      <c r="S51" s="720"/>
      <c r="T51" s="720"/>
      <c r="U51" s="646" t="s">
        <v>49</v>
      </c>
    </row>
    <row r="52" spans="1:21" s="82" customFormat="1" ht="18" customHeight="1" x14ac:dyDescent="0.15">
      <c r="A52" s="694"/>
      <c r="B52" s="722" t="s">
        <v>103</v>
      </c>
      <c r="C52" s="723"/>
      <c r="D52" s="714"/>
      <c r="E52" s="701"/>
      <c r="F52" s="434"/>
      <c r="G52" s="714"/>
      <c r="H52" s="701"/>
      <c r="I52" s="522"/>
      <c r="J52" s="701"/>
      <c r="K52" s="701"/>
      <c r="L52" s="431" t="s">
        <v>49</v>
      </c>
      <c r="M52" s="717"/>
      <c r="N52" s="720"/>
      <c r="O52" s="645"/>
      <c r="P52" s="717"/>
      <c r="Q52" s="720"/>
      <c r="R52" s="645"/>
      <c r="S52" s="720"/>
      <c r="T52" s="720"/>
      <c r="U52" s="646" t="s">
        <v>49</v>
      </c>
    </row>
    <row r="53" spans="1:21" s="82" customFormat="1" ht="18" customHeight="1" x14ac:dyDescent="0.15">
      <c r="A53" s="694"/>
      <c r="B53" s="722" t="s">
        <v>57</v>
      </c>
      <c r="C53" s="723"/>
      <c r="D53" s="714"/>
      <c r="E53" s="701"/>
      <c r="F53" s="434"/>
      <c r="G53" s="714"/>
      <c r="H53" s="701"/>
      <c r="I53" s="522"/>
      <c r="J53" s="701"/>
      <c r="K53" s="701"/>
      <c r="L53" s="431" t="s">
        <v>49</v>
      </c>
      <c r="M53" s="717"/>
      <c r="N53" s="720"/>
      <c r="O53" s="645"/>
      <c r="P53" s="717"/>
      <c r="Q53" s="720"/>
      <c r="R53" s="645"/>
      <c r="S53" s="720"/>
      <c r="T53" s="720"/>
      <c r="U53" s="646" t="s">
        <v>49</v>
      </c>
    </row>
    <row r="54" spans="1:21" s="82" customFormat="1" ht="18" customHeight="1" x14ac:dyDescent="0.15">
      <c r="A54" s="694"/>
      <c r="B54" s="722" t="s">
        <v>58</v>
      </c>
      <c r="C54" s="723"/>
      <c r="D54" s="715"/>
      <c r="E54" s="702"/>
      <c r="F54" s="518">
        <v>95104000</v>
      </c>
      <c r="G54" s="715"/>
      <c r="H54" s="702"/>
      <c r="I54" s="528">
        <v>95104000</v>
      </c>
      <c r="J54" s="702"/>
      <c r="K54" s="702"/>
      <c r="L54" s="431" t="s">
        <v>49</v>
      </c>
      <c r="M54" s="718"/>
      <c r="N54" s="721"/>
      <c r="O54" s="649"/>
      <c r="P54" s="718"/>
      <c r="Q54" s="721"/>
      <c r="R54" s="649"/>
      <c r="S54" s="721"/>
      <c r="T54" s="721"/>
      <c r="U54" s="646" t="s">
        <v>49</v>
      </c>
    </row>
    <row r="55" spans="1:21" s="82" customFormat="1" ht="18" customHeight="1" thickBot="1" x14ac:dyDescent="0.2">
      <c r="A55" s="710"/>
      <c r="B55" s="703" t="s">
        <v>73</v>
      </c>
      <c r="C55" s="704"/>
      <c r="D55" s="398" t="s">
        <v>47</v>
      </c>
      <c r="E55" s="399" t="s">
        <v>47</v>
      </c>
      <c r="F55" s="397">
        <f>IF(SUM(F48:F54)=0,"",SUM(F48:F54))</f>
        <v>120000000</v>
      </c>
      <c r="G55" s="398" t="s">
        <v>60</v>
      </c>
      <c r="H55" s="399" t="s">
        <v>60</v>
      </c>
      <c r="I55" s="396">
        <f>IF(SUM(I48:I54)=0,"",SUM(I48:I54))</f>
        <v>120000000</v>
      </c>
      <c r="J55" s="399" t="s">
        <v>60</v>
      </c>
      <c r="K55" s="399" t="s">
        <v>60</v>
      </c>
      <c r="L55" s="397" t="str">
        <f>IF(SUM(L48:L54)=0,"",SUM(L48:L54))</f>
        <v/>
      </c>
      <c r="M55" s="661" t="s">
        <v>60</v>
      </c>
      <c r="N55" s="662" t="s">
        <v>60</v>
      </c>
      <c r="O55" s="656" t="str">
        <f>IF(SUM(O48:O54)=0,"",SUM(O48:O54))</f>
        <v/>
      </c>
      <c r="P55" s="661" t="s">
        <v>60</v>
      </c>
      <c r="Q55" s="662" t="s">
        <v>60</v>
      </c>
      <c r="R55" s="656" t="str">
        <f>IF(SUM(R48:R54)=0,"",SUM(R48:R54))</f>
        <v/>
      </c>
      <c r="S55" s="662" t="s">
        <v>60</v>
      </c>
      <c r="T55" s="662" t="s">
        <v>60</v>
      </c>
      <c r="U55" s="658" t="str">
        <f>IF(SUM(U48:U54)=0,"",SUM(U48:U54))</f>
        <v/>
      </c>
    </row>
    <row r="56" spans="1:21" ht="13.5" customHeight="1" x14ac:dyDescent="0.15">
      <c r="F56" s="403" t="str">
        <f>IF(F47=F55,"","↑【確認】「事業財源」の合計と「合計（総事業費）」が不一致")</f>
        <v/>
      </c>
    </row>
    <row r="57" spans="1:21" ht="13.5" customHeight="1" x14ac:dyDescent="0.15">
      <c r="F57" s="403"/>
    </row>
    <row r="58" spans="1:21" x14ac:dyDescent="0.15">
      <c r="A58" s="90" t="s">
        <v>61</v>
      </c>
    </row>
    <row r="59" spans="1:21" x14ac:dyDescent="0.15">
      <c r="A59" s="90"/>
    </row>
    <row r="60" spans="1:21" x14ac:dyDescent="0.15">
      <c r="A60" s="91" t="s">
        <v>100</v>
      </c>
      <c r="B60" s="435" t="s">
        <v>862</v>
      </c>
      <c r="C60" s="435"/>
      <c r="D60" s="435"/>
      <c r="E60" s="435"/>
      <c r="F60" s="435"/>
      <c r="G60" s="435"/>
      <c r="H60" s="435"/>
      <c r="I60" s="435"/>
      <c r="J60" s="435"/>
      <c r="K60" s="435"/>
      <c r="L60" s="435"/>
    </row>
    <row r="61" spans="1:21" x14ac:dyDescent="0.15">
      <c r="A61" s="91"/>
      <c r="B61" s="435" t="s">
        <v>861</v>
      </c>
      <c r="C61" s="435"/>
      <c r="D61" s="435"/>
      <c r="E61" s="435"/>
      <c r="F61" s="435"/>
      <c r="G61" s="435"/>
      <c r="H61" s="435"/>
      <c r="I61" s="435"/>
      <c r="J61" s="435"/>
      <c r="K61" s="435"/>
      <c r="L61" s="435"/>
    </row>
    <row r="62" spans="1:21" x14ac:dyDescent="0.15">
      <c r="A62" s="91" t="s">
        <v>101</v>
      </c>
      <c r="B62" s="435" t="s">
        <v>102</v>
      </c>
      <c r="C62" s="435"/>
      <c r="D62" s="435"/>
      <c r="E62" s="435"/>
      <c r="F62" s="435"/>
      <c r="G62" s="435"/>
      <c r="H62" s="435"/>
      <c r="I62" s="435"/>
      <c r="J62" s="435"/>
      <c r="K62" s="435"/>
      <c r="L62" s="435"/>
    </row>
    <row r="63" spans="1:21" x14ac:dyDescent="0.15">
      <c r="A63" s="91"/>
      <c r="B63" s="435" t="s">
        <v>820</v>
      </c>
      <c r="C63" s="435"/>
      <c r="D63" s="435"/>
      <c r="E63" s="435"/>
      <c r="F63" s="435"/>
      <c r="G63" s="435"/>
      <c r="H63" s="435"/>
      <c r="I63" s="435"/>
      <c r="J63" s="435"/>
      <c r="K63" s="435"/>
      <c r="L63" s="435"/>
    </row>
    <row r="64" spans="1:21" x14ac:dyDescent="0.15">
      <c r="A64" s="91" t="s">
        <v>821</v>
      </c>
      <c r="B64" s="435" t="s">
        <v>822</v>
      </c>
      <c r="C64" s="435"/>
      <c r="D64" s="435"/>
      <c r="E64" s="435"/>
      <c r="F64" s="435"/>
      <c r="G64" s="435"/>
      <c r="H64" s="435"/>
      <c r="I64" s="435"/>
      <c r="J64" s="435"/>
      <c r="K64" s="435"/>
      <c r="L64" s="435"/>
    </row>
    <row r="65" spans="1:12" x14ac:dyDescent="0.15">
      <c r="A65" s="91" t="s">
        <v>823</v>
      </c>
      <c r="B65" s="435" t="s">
        <v>824</v>
      </c>
      <c r="C65" s="435"/>
      <c r="D65" s="435"/>
      <c r="E65" s="435"/>
      <c r="F65" s="435"/>
      <c r="G65" s="435"/>
      <c r="H65" s="435"/>
      <c r="I65" s="435"/>
      <c r="J65" s="435"/>
      <c r="K65" s="435"/>
      <c r="L65" s="435"/>
    </row>
    <row r="66" spans="1:12" x14ac:dyDescent="0.15">
      <c r="A66" s="91"/>
      <c r="B66" s="435" t="s">
        <v>863</v>
      </c>
      <c r="C66" s="435"/>
      <c r="D66" s="435"/>
      <c r="E66" s="435"/>
      <c r="F66" s="435"/>
      <c r="G66" s="435"/>
      <c r="H66" s="435"/>
      <c r="I66" s="435"/>
      <c r="J66" s="435"/>
      <c r="K66" s="435"/>
      <c r="L66" s="435"/>
    </row>
    <row r="67" spans="1:12" x14ac:dyDescent="0.15">
      <c r="A67" s="91"/>
      <c r="B67" s="435" t="s">
        <v>864</v>
      </c>
      <c r="C67" s="435"/>
      <c r="D67" s="435"/>
      <c r="E67" s="435"/>
      <c r="F67" s="435"/>
      <c r="G67" s="435"/>
      <c r="H67" s="435"/>
      <c r="I67" s="435"/>
      <c r="J67" s="435"/>
      <c r="K67" s="435"/>
      <c r="L67" s="435"/>
    </row>
    <row r="68" spans="1:12" x14ac:dyDescent="0.15">
      <c r="A68" s="91"/>
      <c r="B68" s="435"/>
      <c r="C68" s="435"/>
      <c r="D68" s="435"/>
      <c r="E68" s="435"/>
      <c r="F68" s="435"/>
      <c r="G68" s="435"/>
      <c r="H68" s="435"/>
      <c r="I68" s="435"/>
      <c r="J68" s="435"/>
      <c r="K68" s="435"/>
      <c r="L68" s="435"/>
    </row>
    <row r="69" spans="1:12" x14ac:dyDescent="0.15">
      <c r="A69" s="91" t="s">
        <v>825</v>
      </c>
      <c r="B69" s="435" t="s">
        <v>866</v>
      </c>
      <c r="C69" s="435"/>
      <c r="D69" s="435"/>
      <c r="E69" s="435"/>
      <c r="F69" s="435"/>
      <c r="G69" s="435"/>
      <c r="H69" s="435"/>
      <c r="I69" s="435"/>
      <c r="J69" s="435"/>
      <c r="K69" s="435"/>
      <c r="L69" s="435"/>
    </row>
    <row r="70" spans="1:12" x14ac:dyDescent="0.15">
      <c r="A70" s="91"/>
      <c r="B70" s="435" t="s">
        <v>865</v>
      </c>
      <c r="C70" s="435"/>
      <c r="D70" s="435"/>
      <c r="E70" s="435"/>
      <c r="F70" s="435"/>
      <c r="G70" s="435"/>
      <c r="H70" s="435"/>
      <c r="I70" s="435"/>
      <c r="J70" s="435"/>
      <c r="K70" s="435"/>
      <c r="L70" s="435"/>
    </row>
    <row r="71" spans="1:12" x14ac:dyDescent="0.15">
      <c r="A71" s="91" t="s">
        <v>826</v>
      </c>
      <c r="B71" s="435" t="s">
        <v>827</v>
      </c>
      <c r="C71" s="435"/>
      <c r="D71" s="435"/>
      <c r="E71" s="435"/>
      <c r="F71" s="435"/>
      <c r="G71" s="435"/>
      <c r="H71" s="435"/>
      <c r="I71" s="435"/>
      <c r="J71" s="435"/>
      <c r="K71" s="435"/>
      <c r="L71" s="435"/>
    </row>
    <row r="72" spans="1:12" x14ac:dyDescent="0.15">
      <c r="A72" s="91" t="s">
        <v>828</v>
      </c>
      <c r="B72" s="435" t="s">
        <v>829</v>
      </c>
      <c r="C72" s="435"/>
      <c r="D72" s="435"/>
      <c r="E72" s="435"/>
      <c r="F72" s="435"/>
      <c r="G72" s="435"/>
      <c r="H72" s="435"/>
      <c r="I72" s="435"/>
      <c r="J72" s="435"/>
      <c r="K72" s="435"/>
      <c r="L72" s="435"/>
    </row>
    <row r="73" spans="1:12" x14ac:dyDescent="0.15">
      <c r="A73" s="91" t="s">
        <v>830</v>
      </c>
      <c r="B73" s="435" t="s">
        <v>831</v>
      </c>
      <c r="C73" s="435"/>
      <c r="D73" s="435"/>
      <c r="E73" s="435"/>
      <c r="F73" s="435"/>
      <c r="G73" s="435"/>
      <c r="H73" s="435"/>
      <c r="I73" s="435"/>
      <c r="J73" s="435"/>
      <c r="K73" s="435"/>
      <c r="L73" s="435"/>
    </row>
    <row r="74" spans="1:12" x14ac:dyDescent="0.15">
      <c r="A74" s="91" t="s">
        <v>832</v>
      </c>
      <c r="B74" s="436" t="s">
        <v>833</v>
      </c>
      <c r="C74" s="436"/>
      <c r="D74" s="435"/>
      <c r="E74" s="435"/>
      <c r="F74" s="435"/>
      <c r="G74" s="435"/>
      <c r="H74" s="435"/>
      <c r="I74" s="435"/>
      <c r="J74" s="435"/>
      <c r="K74" s="435"/>
      <c r="L74" s="435"/>
    </row>
    <row r="75" spans="1:12" x14ac:dyDescent="0.15">
      <c r="A75" s="91" t="s">
        <v>834</v>
      </c>
      <c r="B75" s="436" t="s">
        <v>835</v>
      </c>
      <c r="C75" s="436"/>
      <c r="D75" s="435"/>
      <c r="E75" s="435"/>
      <c r="F75" s="435"/>
      <c r="G75" s="435"/>
      <c r="H75" s="435"/>
      <c r="I75" s="435"/>
      <c r="J75" s="435"/>
      <c r="K75" s="435"/>
      <c r="L75" s="435"/>
    </row>
    <row r="76" spans="1:12" x14ac:dyDescent="0.15">
      <c r="A76" s="91" t="s">
        <v>830</v>
      </c>
      <c r="B76" s="436" t="s">
        <v>836</v>
      </c>
      <c r="C76" s="436"/>
      <c r="D76" s="435"/>
      <c r="E76" s="435"/>
      <c r="F76" s="435"/>
      <c r="G76" s="435"/>
      <c r="H76" s="435"/>
      <c r="I76" s="435"/>
      <c r="J76" s="435"/>
      <c r="K76" s="435"/>
      <c r="L76" s="435"/>
    </row>
    <row r="77" spans="1:12" x14ac:dyDescent="0.15">
      <c r="A77" s="91" t="s">
        <v>830</v>
      </c>
      <c r="B77" s="436" t="s">
        <v>837</v>
      </c>
      <c r="C77" s="436"/>
      <c r="D77" s="435"/>
      <c r="E77" s="435"/>
      <c r="F77" s="435"/>
      <c r="G77" s="435"/>
      <c r="H77" s="435"/>
      <c r="I77" s="435"/>
      <c r="J77" s="435"/>
      <c r="K77" s="435"/>
      <c r="L77" s="435"/>
    </row>
    <row r="78" spans="1:12" x14ac:dyDescent="0.15">
      <c r="A78" s="91" t="s">
        <v>838</v>
      </c>
      <c r="B78" s="435" t="s">
        <v>839</v>
      </c>
      <c r="C78" s="435"/>
      <c r="D78" s="435"/>
      <c r="E78" s="435"/>
      <c r="F78" s="435"/>
      <c r="G78" s="435"/>
      <c r="H78" s="435"/>
      <c r="I78" s="435"/>
      <c r="J78" s="435"/>
      <c r="K78" s="435"/>
      <c r="L78" s="435"/>
    </row>
    <row r="79" spans="1:12" x14ac:dyDescent="0.15">
      <c r="A79" s="91" t="s">
        <v>840</v>
      </c>
      <c r="B79" s="435" t="s">
        <v>841</v>
      </c>
      <c r="C79" s="435"/>
      <c r="D79" s="435"/>
      <c r="E79" s="435"/>
      <c r="F79" s="435"/>
      <c r="G79" s="435"/>
      <c r="H79" s="435"/>
      <c r="I79" s="435"/>
      <c r="J79" s="435"/>
      <c r="K79" s="435"/>
      <c r="L79" s="435"/>
    </row>
    <row r="80" spans="1:12" x14ac:dyDescent="0.15">
      <c r="A80" s="92"/>
      <c r="B80" s="435" t="s">
        <v>842</v>
      </c>
      <c r="C80" s="435"/>
      <c r="D80" s="435"/>
      <c r="E80" s="435"/>
      <c r="F80" s="435"/>
      <c r="G80" s="435"/>
      <c r="H80" s="435"/>
      <c r="I80" s="435"/>
      <c r="J80" s="435"/>
      <c r="K80" s="435"/>
      <c r="L80" s="435"/>
    </row>
    <row r="81" spans="1:1" x14ac:dyDescent="0.15">
      <c r="A81" s="92"/>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'C:\決算第一係\00   執行関係\30年度\☆都道府県あて事務連絡\01 H30当初分\LGWAN掲載依頼データ\添付ファイル\（１）医療施設等 施設 整備費補助金\[04 個別様式（医療施設等施設整備費補助金）.xlsx]管理用（このシートは削除しないでください）'!#REF!</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16"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231</v>
      </c>
    </row>
    <row r="2" spans="1:11" ht="18" customHeight="1" x14ac:dyDescent="0.15">
      <c r="A2" s="724" t="s">
        <v>247</v>
      </c>
      <c r="B2" s="724"/>
      <c r="C2" s="724"/>
      <c r="D2" s="724"/>
      <c r="E2" s="724"/>
      <c r="F2" s="724"/>
      <c r="G2" s="724"/>
      <c r="H2" s="724"/>
      <c r="I2" s="724"/>
      <c r="J2" s="724"/>
      <c r="K2" s="724"/>
    </row>
    <row r="5" spans="1:11" ht="18.75" customHeight="1" x14ac:dyDescent="0.15">
      <c r="A5" s="172" t="s">
        <v>76</v>
      </c>
      <c r="B5" s="728" t="s">
        <v>232</v>
      </c>
      <c r="C5" s="728"/>
      <c r="D5" s="728"/>
      <c r="E5" s="728"/>
      <c r="F5" s="728"/>
    </row>
    <row r="6" spans="1:11" ht="12" customHeight="1" x14ac:dyDescent="0.15">
      <c r="A6" s="179"/>
      <c r="B6" s="180"/>
      <c r="C6" s="180"/>
      <c r="D6" s="180"/>
      <c r="E6" s="180"/>
      <c r="F6" s="180"/>
    </row>
    <row r="8" spans="1:11" x14ac:dyDescent="0.15">
      <c r="A8" s="728" t="s">
        <v>233</v>
      </c>
      <c r="B8" s="728"/>
      <c r="C8" s="728"/>
      <c r="D8" s="728" t="s">
        <v>274</v>
      </c>
      <c r="E8" s="728"/>
      <c r="F8" s="728"/>
      <c r="G8" s="728" t="s">
        <v>234</v>
      </c>
      <c r="H8" s="728"/>
      <c r="I8" s="728"/>
      <c r="J8" s="728"/>
      <c r="K8" s="728"/>
    </row>
    <row r="9" spans="1:11" ht="18.75" customHeight="1" x14ac:dyDescent="0.15">
      <c r="A9" s="729" t="s">
        <v>685</v>
      </c>
      <c r="B9" s="729"/>
      <c r="C9" s="729"/>
      <c r="D9" s="729" t="s">
        <v>684</v>
      </c>
      <c r="E9" s="729"/>
      <c r="F9" s="729"/>
      <c r="G9" s="729" t="s">
        <v>785</v>
      </c>
      <c r="H9" s="729"/>
      <c r="I9" s="729"/>
      <c r="J9" s="729"/>
      <c r="K9" s="729"/>
    </row>
    <row r="10" spans="1:11" ht="12" customHeight="1" x14ac:dyDescent="0.15">
      <c r="A10" s="178"/>
      <c r="B10" s="178"/>
      <c r="C10" s="178"/>
      <c r="D10" s="178"/>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28" t="s">
        <v>566</v>
      </c>
      <c r="C15" s="531">
        <v>43344</v>
      </c>
      <c r="D15" s="329" t="s">
        <v>567</v>
      </c>
      <c r="E15" s="329" t="s">
        <v>568</v>
      </c>
      <c r="F15" s="532">
        <v>43525</v>
      </c>
      <c r="G15" s="344" t="s">
        <v>566</v>
      </c>
      <c r="H15" s="531">
        <v>43344</v>
      </c>
      <c r="I15" s="345" t="s">
        <v>567</v>
      </c>
      <c r="J15" s="345" t="s">
        <v>568</v>
      </c>
      <c r="K15" s="532">
        <v>43525</v>
      </c>
    </row>
    <row r="16" spans="1:11" ht="18.75" customHeight="1" x14ac:dyDescent="0.15">
      <c r="A16" s="172" t="s">
        <v>264</v>
      </c>
      <c r="B16" s="730" t="s">
        <v>311</v>
      </c>
      <c r="C16" s="730"/>
      <c r="D16" s="730"/>
      <c r="E16" s="730"/>
      <c r="F16" s="730"/>
      <c r="G16" s="776" t="s">
        <v>311</v>
      </c>
      <c r="H16" s="777"/>
      <c r="I16" s="777"/>
      <c r="J16" s="777"/>
      <c r="K16" s="778"/>
    </row>
    <row r="17" spans="1:11" x14ac:dyDescent="0.15">
      <c r="A17" s="725" t="s">
        <v>345</v>
      </c>
      <c r="B17" s="725" t="s">
        <v>245</v>
      </c>
      <c r="C17" s="725"/>
      <c r="D17" s="725"/>
      <c r="E17" s="725"/>
      <c r="F17" s="725"/>
      <c r="G17" s="725" t="s">
        <v>246</v>
      </c>
      <c r="H17" s="725"/>
      <c r="I17" s="725"/>
      <c r="J17" s="725"/>
      <c r="K17" s="725"/>
    </row>
    <row r="18" spans="1:11" ht="18.75" customHeight="1" x14ac:dyDescent="0.15">
      <c r="A18" s="725"/>
      <c r="B18" s="730" t="s">
        <v>686</v>
      </c>
      <c r="C18" s="730"/>
      <c r="D18" s="740" t="s">
        <v>276</v>
      </c>
      <c r="E18" s="741"/>
      <c r="F18" s="346"/>
      <c r="G18" s="730" t="s">
        <v>686</v>
      </c>
      <c r="H18" s="730"/>
      <c r="I18" s="740" t="s">
        <v>276</v>
      </c>
      <c r="J18" s="741"/>
      <c r="K18" s="346"/>
    </row>
    <row r="19" spans="1:11" x14ac:dyDescent="0.15">
      <c r="A19" s="754" t="s">
        <v>254</v>
      </c>
      <c r="B19" s="725" t="s">
        <v>252</v>
      </c>
      <c r="C19" s="725"/>
      <c r="D19" s="725"/>
      <c r="E19" s="725"/>
      <c r="F19" s="725"/>
      <c r="G19" s="725" t="s">
        <v>253</v>
      </c>
      <c r="H19" s="725"/>
      <c r="I19" s="725"/>
      <c r="J19" s="725"/>
      <c r="K19" s="725"/>
    </row>
    <row r="20" spans="1:11" ht="18.75" customHeight="1" x14ac:dyDescent="0.15">
      <c r="A20" s="727"/>
      <c r="B20" s="730" t="s">
        <v>90</v>
      </c>
      <c r="C20" s="730"/>
      <c r="D20" s="730"/>
      <c r="E20" s="730"/>
      <c r="F20" s="730"/>
      <c r="G20" s="730" t="s">
        <v>90</v>
      </c>
      <c r="H20" s="730"/>
      <c r="I20" s="730"/>
      <c r="J20" s="730"/>
      <c r="K20" s="730"/>
    </row>
    <row r="21" spans="1:11" ht="12" customHeight="1" x14ac:dyDescent="0.15">
      <c r="A21" s="753" t="s">
        <v>255</v>
      </c>
      <c r="B21" s="172" t="s">
        <v>256</v>
      </c>
      <c r="C21" s="728" t="s">
        <v>257</v>
      </c>
      <c r="D21" s="728"/>
      <c r="E21" s="728"/>
      <c r="F21" s="728"/>
      <c r="G21" s="728"/>
      <c r="H21" s="728"/>
      <c r="I21" s="728"/>
      <c r="J21" s="728"/>
      <c r="K21" s="728"/>
    </row>
    <row r="22" spans="1:11" x14ac:dyDescent="0.15">
      <c r="A22" s="753"/>
      <c r="B22" s="730" t="s">
        <v>687</v>
      </c>
      <c r="C22" s="172" t="s">
        <v>258</v>
      </c>
      <c r="D22" s="172" t="s">
        <v>259</v>
      </c>
      <c r="E22" s="172" t="s">
        <v>260</v>
      </c>
      <c r="F22" s="738" t="s">
        <v>253</v>
      </c>
      <c r="G22" s="739"/>
      <c r="H22" s="725" t="s">
        <v>261</v>
      </c>
      <c r="I22" s="725"/>
      <c r="J22" s="725"/>
      <c r="K22" s="725"/>
    </row>
    <row r="23" spans="1:11" ht="18.75" customHeight="1" x14ac:dyDescent="0.15">
      <c r="A23" s="753"/>
      <c r="B23" s="730"/>
      <c r="C23" s="347"/>
      <c r="D23" s="348"/>
      <c r="E23" s="349"/>
      <c r="F23" s="737"/>
      <c r="G23" s="737"/>
      <c r="H23" s="176" t="s">
        <v>262</v>
      </c>
      <c r="I23" s="533" t="s">
        <v>687</v>
      </c>
      <c r="J23" s="176" t="s">
        <v>263</v>
      </c>
      <c r="K23" s="350"/>
    </row>
    <row r="24" spans="1:11" ht="18.75" customHeight="1" x14ac:dyDescent="0.15">
      <c r="A24" s="753"/>
      <c r="B24" s="730"/>
      <c r="C24" s="347"/>
      <c r="D24" s="348"/>
      <c r="E24" s="349"/>
      <c r="F24" s="737"/>
      <c r="G24" s="737"/>
      <c r="H24" s="176" t="s">
        <v>262</v>
      </c>
      <c r="I24" s="533" t="s">
        <v>687</v>
      </c>
      <c r="J24" s="176" t="s">
        <v>263</v>
      </c>
      <c r="K24" s="350"/>
    </row>
    <row r="27" spans="1:11" x14ac:dyDescent="0.15">
      <c r="A27" s="170" t="s">
        <v>278</v>
      </c>
    </row>
    <row r="28" spans="1:11" ht="3.75" customHeight="1" x14ac:dyDescent="0.15"/>
    <row r="29" spans="1:11" x14ac:dyDescent="0.15">
      <c r="A29" s="733" t="s">
        <v>62</v>
      </c>
      <c r="B29" s="734" t="s">
        <v>324</v>
      </c>
      <c r="C29" s="735"/>
      <c r="D29" s="735"/>
      <c r="E29" s="735"/>
      <c r="F29" s="735"/>
      <c r="G29" s="736"/>
      <c r="H29" s="734" t="s">
        <v>325</v>
      </c>
      <c r="I29" s="736"/>
      <c r="J29" s="731" t="s">
        <v>582</v>
      </c>
      <c r="K29" s="733" t="s">
        <v>244</v>
      </c>
    </row>
    <row r="30" spans="1:11" ht="24" x14ac:dyDescent="0.15">
      <c r="A30" s="732"/>
      <c r="B30" s="171" t="s">
        <v>236</v>
      </c>
      <c r="C30" s="171" t="s">
        <v>237</v>
      </c>
      <c r="D30" s="171" t="s">
        <v>239</v>
      </c>
      <c r="E30" s="171" t="s">
        <v>240</v>
      </c>
      <c r="F30" s="171" t="s">
        <v>238</v>
      </c>
      <c r="G30" s="171" t="s">
        <v>241</v>
      </c>
      <c r="H30" s="175" t="s">
        <v>251</v>
      </c>
      <c r="I30" s="173" t="s">
        <v>242</v>
      </c>
      <c r="J30" s="732"/>
      <c r="K30" s="732"/>
    </row>
    <row r="31" spans="1:11" ht="18.75" customHeight="1" x14ac:dyDescent="0.15">
      <c r="A31" s="172" t="s">
        <v>580</v>
      </c>
      <c r="B31" s="568">
        <v>40</v>
      </c>
      <c r="C31" s="568">
        <v>30</v>
      </c>
      <c r="D31" s="568">
        <v>40</v>
      </c>
      <c r="E31" s="568">
        <v>30</v>
      </c>
      <c r="F31" s="568">
        <v>30</v>
      </c>
      <c r="G31" s="568">
        <v>100</v>
      </c>
      <c r="H31" s="348"/>
      <c r="I31" s="348"/>
      <c r="J31" s="348"/>
      <c r="K31" s="587">
        <f>IF(SUM(B31:J31)=0,"",SUM(B31:J31))</f>
        <v>270</v>
      </c>
    </row>
    <row r="32" spans="1:11" ht="15" customHeight="1" x14ac:dyDescent="0.15">
      <c r="A32" s="725" t="s">
        <v>581</v>
      </c>
      <c r="B32" s="534">
        <v>60</v>
      </c>
      <c r="C32" s="534">
        <v>30</v>
      </c>
      <c r="D32" s="534">
        <v>50</v>
      </c>
      <c r="E32" s="534">
        <v>30</v>
      </c>
      <c r="F32" s="534">
        <v>30</v>
      </c>
      <c r="G32" s="534">
        <v>100</v>
      </c>
      <c r="H32" s="508"/>
      <c r="I32" s="508"/>
      <c r="J32" s="508"/>
      <c r="K32" s="570">
        <f t="shared" ref="K32:K33" si="0">IF(SUM(B32:J32)=0,"",SUM(B32:J32))</f>
        <v>300</v>
      </c>
    </row>
    <row r="33" spans="1:11" ht="15" customHeight="1" x14ac:dyDescent="0.15">
      <c r="A33" s="725"/>
      <c r="B33" s="535">
        <v>60</v>
      </c>
      <c r="C33" s="535">
        <v>30</v>
      </c>
      <c r="D33" s="535">
        <v>50</v>
      </c>
      <c r="E33" s="535">
        <v>30</v>
      </c>
      <c r="F33" s="535">
        <v>30</v>
      </c>
      <c r="G33" s="535">
        <v>100</v>
      </c>
      <c r="H33" s="352"/>
      <c r="I33" s="352"/>
      <c r="J33" s="352"/>
      <c r="K33" s="571">
        <f t="shared" si="0"/>
        <v>300</v>
      </c>
    </row>
    <row r="34" spans="1:11" ht="12" customHeight="1" x14ac:dyDescent="0.15">
      <c r="A34" s="179"/>
      <c r="B34" s="185"/>
      <c r="C34" s="185"/>
      <c r="D34" s="185"/>
      <c r="E34" s="185"/>
      <c r="F34" s="185"/>
      <c r="G34" s="185"/>
      <c r="H34" s="185"/>
      <c r="I34" s="185"/>
      <c r="J34" s="185"/>
      <c r="K34" s="185"/>
    </row>
    <row r="36" spans="1:11" x14ac:dyDescent="0.15">
      <c r="A36" s="170" t="s">
        <v>279</v>
      </c>
    </row>
    <row r="37" spans="1:11" ht="3.75" customHeight="1" x14ac:dyDescent="0.15"/>
    <row r="38" spans="1:11" ht="18.75" customHeight="1" x14ac:dyDescent="0.15">
      <c r="A38" s="744" t="s">
        <v>857</v>
      </c>
      <c r="B38" s="745"/>
      <c r="C38" s="745"/>
      <c r="D38" s="745"/>
      <c r="E38" s="745"/>
      <c r="F38" s="745"/>
      <c r="G38" s="745"/>
      <c r="H38" s="745"/>
      <c r="I38" s="745"/>
      <c r="J38" s="745"/>
      <c r="K38" s="746"/>
    </row>
    <row r="39" spans="1:11" ht="18.75" customHeight="1" x14ac:dyDescent="0.15">
      <c r="A39" s="747"/>
      <c r="B39" s="748"/>
      <c r="C39" s="748"/>
      <c r="D39" s="748"/>
      <c r="E39" s="748"/>
      <c r="F39" s="748"/>
      <c r="G39" s="748"/>
      <c r="H39" s="748"/>
      <c r="I39" s="748"/>
      <c r="J39" s="748"/>
      <c r="K39" s="749"/>
    </row>
    <row r="40" spans="1:11" ht="18.75" customHeight="1" x14ac:dyDescent="0.15">
      <c r="A40" s="747"/>
      <c r="B40" s="748"/>
      <c r="C40" s="748"/>
      <c r="D40" s="748"/>
      <c r="E40" s="748"/>
      <c r="F40" s="748"/>
      <c r="G40" s="748"/>
      <c r="H40" s="748"/>
      <c r="I40" s="748"/>
      <c r="J40" s="748"/>
      <c r="K40" s="749"/>
    </row>
    <row r="41" spans="1:11" ht="18.75" customHeight="1" x14ac:dyDescent="0.15">
      <c r="A41" s="750"/>
      <c r="B41" s="751"/>
      <c r="C41" s="751"/>
      <c r="D41" s="751"/>
      <c r="E41" s="751"/>
      <c r="F41" s="751"/>
      <c r="G41" s="751"/>
      <c r="H41" s="751"/>
      <c r="I41" s="751"/>
      <c r="J41" s="751"/>
      <c r="K41" s="752"/>
    </row>
    <row r="44" spans="1:11" x14ac:dyDescent="0.15">
      <c r="A44" s="170" t="s">
        <v>291</v>
      </c>
    </row>
    <row r="45" spans="1:11" ht="3.75" customHeight="1" x14ac:dyDescent="0.15"/>
    <row r="46" spans="1:11" ht="18.75" customHeight="1" x14ac:dyDescent="0.15">
      <c r="A46" s="742" t="s">
        <v>275</v>
      </c>
      <c r="B46" s="743"/>
      <c r="C46" s="759" t="s">
        <v>689</v>
      </c>
      <c r="D46" s="760"/>
      <c r="E46" s="760"/>
      <c r="F46" s="760"/>
      <c r="G46" s="760"/>
      <c r="H46" s="761"/>
      <c r="I46" s="178"/>
      <c r="J46" s="178"/>
      <c r="K46" s="178"/>
    </row>
    <row r="47" spans="1:11" ht="18.75" customHeight="1" x14ac:dyDescent="0.15">
      <c r="A47" s="795" t="s">
        <v>308</v>
      </c>
      <c r="B47" s="796"/>
      <c r="C47" s="792" t="s">
        <v>284</v>
      </c>
      <c r="D47" s="793"/>
      <c r="E47" s="793"/>
      <c r="F47" s="793"/>
      <c r="G47" s="793"/>
      <c r="H47" s="794"/>
      <c r="I47" s="198"/>
      <c r="J47" s="198"/>
      <c r="K47" s="198"/>
    </row>
    <row r="48" spans="1:11" ht="18.75" customHeight="1" x14ac:dyDescent="0.15">
      <c r="A48" s="205"/>
      <c r="B48" s="755" t="s">
        <v>292</v>
      </c>
      <c r="C48" s="756"/>
      <c r="D48" s="762" t="s">
        <v>306</v>
      </c>
      <c r="E48" s="762"/>
      <c r="F48" s="762"/>
      <c r="G48" s="757"/>
      <c r="H48" s="758"/>
      <c r="I48" s="198"/>
      <c r="J48" s="198"/>
      <c r="K48" s="198"/>
    </row>
    <row r="49" spans="1:11" ht="18.75" customHeight="1" x14ac:dyDescent="0.15">
      <c r="A49" s="197"/>
      <c r="B49" s="782"/>
      <c r="C49" s="783"/>
      <c r="D49" s="762" t="s">
        <v>310</v>
      </c>
      <c r="E49" s="762"/>
      <c r="F49" s="762"/>
      <c r="G49" s="788"/>
      <c r="H49" s="789"/>
      <c r="I49" s="198"/>
      <c r="J49" s="198"/>
      <c r="K49" s="198"/>
    </row>
    <row r="50" spans="1:11" ht="18.75" customHeight="1" x14ac:dyDescent="0.15">
      <c r="A50" s="197"/>
      <c r="B50" s="755" t="s">
        <v>293</v>
      </c>
      <c r="C50" s="756"/>
      <c r="D50" s="791" t="s">
        <v>309</v>
      </c>
      <c r="E50" s="791"/>
      <c r="F50" s="791"/>
      <c r="G50" s="790">
        <v>1050</v>
      </c>
      <c r="H50" s="789"/>
      <c r="I50" s="203"/>
      <c r="J50" s="204"/>
      <c r="K50" s="204"/>
    </row>
    <row r="51" spans="1:11" ht="18.75" customHeight="1" x14ac:dyDescent="0.15">
      <c r="A51" s="197"/>
      <c r="B51" s="784" t="s">
        <v>339</v>
      </c>
      <c r="C51" s="785"/>
      <c r="D51" s="791" t="s">
        <v>294</v>
      </c>
      <c r="E51" s="791"/>
      <c r="F51" s="791"/>
      <c r="G51" s="186" t="s">
        <v>302</v>
      </c>
      <c r="H51" s="780" t="s">
        <v>690</v>
      </c>
      <c r="I51" s="786"/>
      <c r="J51" s="786"/>
      <c r="K51" s="787"/>
    </row>
    <row r="52" spans="1:11" ht="18.75" customHeight="1" x14ac:dyDescent="0.15">
      <c r="A52" s="197"/>
      <c r="B52" s="784"/>
      <c r="C52" s="785"/>
      <c r="D52" s="205"/>
      <c r="E52" s="188" t="s">
        <v>300</v>
      </c>
      <c r="F52" s="779" t="s">
        <v>691</v>
      </c>
      <c r="G52" s="779"/>
      <c r="H52" s="186" t="s">
        <v>307</v>
      </c>
      <c r="I52" s="779" t="s">
        <v>692</v>
      </c>
      <c r="J52" s="779"/>
      <c r="K52" s="779"/>
    </row>
    <row r="53" spans="1:11" ht="18.75" customHeight="1" x14ac:dyDescent="0.15">
      <c r="A53" s="197"/>
      <c r="B53" s="197"/>
      <c r="C53" s="198"/>
      <c r="D53" s="197"/>
      <c r="E53" s="188" t="s">
        <v>301</v>
      </c>
      <c r="F53" s="536">
        <v>100</v>
      </c>
      <c r="G53" s="174" t="s">
        <v>305</v>
      </c>
      <c r="H53" s="186" t="s">
        <v>303</v>
      </c>
      <c r="I53" s="780">
        <v>5</v>
      </c>
      <c r="J53" s="781"/>
      <c r="K53" s="174" t="s">
        <v>304</v>
      </c>
    </row>
    <row r="54" spans="1:11" ht="18.75" customHeight="1" x14ac:dyDescent="0.15">
      <c r="A54" s="197"/>
      <c r="B54" s="197"/>
      <c r="C54" s="198"/>
      <c r="D54" s="197"/>
      <c r="E54" s="762" t="s">
        <v>299</v>
      </c>
      <c r="F54" s="762"/>
      <c r="G54" s="762"/>
      <c r="H54" s="762"/>
      <c r="I54" s="773" t="s">
        <v>723</v>
      </c>
      <c r="J54" s="773"/>
      <c r="K54" s="773"/>
    </row>
    <row r="55" spans="1:11" ht="18.75" customHeight="1" x14ac:dyDescent="0.15">
      <c r="A55" s="197"/>
      <c r="B55" s="197"/>
      <c r="C55" s="198"/>
      <c r="D55" s="197"/>
      <c r="E55" s="763" t="s">
        <v>295</v>
      </c>
      <c r="F55" s="764"/>
      <c r="G55" s="763" t="s">
        <v>297</v>
      </c>
      <c r="H55" s="765"/>
      <c r="I55" s="768" t="s">
        <v>693</v>
      </c>
      <c r="J55" s="769"/>
      <c r="K55" s="770"/>
    </row>
    <row r="56" spans="1:11" ht="18.75" customHeight="1" x14ac:dyDescent="0.15">
      <c r="A56" s="498"/>
      <c r="B56" s="498"/>
      <c r="C56" s="499"/>
      <c r="D56" s="498"/>
      <c r="E56" s="500"/>
      <c r="F56" s="201"/>
      <c r="G56" s="269"/>
      <c r="H56" s="754" t="s">
        <v>664</v>
      </c>
      <c r="I56" s="502"/>
      <c r="J56" s="505" t="s">
        <v>662</v>
      </c>
      <c r="K56" s="503" t="s">
        <v>663</v>
      </c>
    </row>
    <row r="57" spans="1:11" ht="18.75" customHeight="1" x14ac:dyDescent="0.15">
      <c r="A57" s="498"/>
      <c r="B57" s="498"/>
      <c r="C57" s="499"/>
      <c r="D57" s="498"/>
      <c r="E57" s="500"/>
      <c r="F57" s="201"/>
      <c r="G57" s="500"/>
      <c r="H57" s="774"/>
      <c r="I57" s="503" t="s">
        <v>661</v>
      </c>
      <c r="J57" s="537">
        <v>3</v>
      </c>
      <c r="K57" s="572">
        <v>2</v>
      </c>
    </row>
    <row r="58" spans="1:11" ht="18.75" customHeight="1" x14ac:dyDescent="0.15">
      <c r="A58" s="498"/>
      <c r="B58" s="498"/>
      <c r="C58" s="499"/>
      <c r="D58" s="498"/>
      <c r="E58" s="500"/>
      <c r="F58" s="201"/>
      <c r="G58" s="500"/>
      <c r="H58" s="774"/>
      <c r="I58" s="504" t="s">
        <v>659</v>
      </c>
      <c r="J58" s="506"/>
      <c r="K58" s="506"/>
    </row>
    <row r="59" spans="1:11" ht="18.75" customHeight="1" x14ac:dyDescent="0.15">
      <c r="A59" s="498"/>
      <c r="B59" s="498"/>
      <c r="C59" s="499"/>
      <c r="D59" s="498"/>
      <c r="E59" s="500"/>
      <c r="F59" s="201"/>
      <c r="G59" s="494"/>
      <c r="H59" s="775"/>
      <c r="I59" s="504" t="s">
        <v>660</v>
      </c>
      <c r="J59" s="506"/>
      <c r="K59" s="506"/>
    </row>
    <row r="60" spans="1:11" ht="18.75" customHeight="1" x14ac:dyDescent="0.15">
      <c r="A60" s="203"/>
      <c r="B60" s="203"/>
      <c r="C60" s="204"/>
      <c r="D60" s="203"/>
      <c r="E60" s="200"/>
      <c r="F60" s="206"/>
      <c r="G60" s="766" t="s">
        <v>296</v>
      </c>
      <c r="H60" s="767"/>
      <c r="I60" s="771" t="s">
        <v>720</v>
      </c>
      <c r="J60" s="771"/>
      <c r="K60" s="772"/>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5"/>
  <sheetViews>
    <sheetView view="pageBreakPreview" zoomScaleNormal="100" zoomScaleSheetLayoutView="10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321</v>
      </c>
    </row>
    <row r="2" spans="1:11" ht="18" customHeight="1" x14ac:dyDescent="0.15">
      <c r="A2" s="724" t="s">
        <v>247</v>
      </c>
      <c r="B2" s="724"/>
      <c r="C2" s="724"/>
      <c r="D2" s="724"/>
      <c r="E2" s="724"/>
      <c r="F2" s="724"/>
      <c r="G2" s="724"/>
      <c r="H2" s="724"/>
      <c r="I2" s="724"/>
      <c r="J2" s="724"/>
      <c r="K2" s="724"/>
    </row>
    <row r="5" spans="1:11" ht="18.75" customHeight="1" x14ac:dyDescent="0.15">
      <c r="A5" s="186" t="s">
        <v>76</v>
      </c>
      <c r="B5" s="728" t="s">
        <v>316</v>
      </c>
      <c r="C5" s="728"/>
      <c r="D5" s="728"/>
      <c r="E5" s="728"/>
      <c r="F5" s="728"/>
    </row>
    <row r="6" spans="1:11" ht="18.75" customHeight="1" x14ac:dyDescent="0.15">
      <c r="A6" s="186" t="s">
        <v>322</v>
      </c>
      <c r="B6" s="779" t="s">
        <v>706</v>
      </c>
      <c r="C6" s="779"/>
      <c r="D6" s="779"/>
      <c r="E6" s="779"/>
      <c r="F6" s="779"/>
    </row>
    <row r="7" spans="1:11" ht="12" customHeight="1" x14ac:dyDescent="0.15">
      <c r="A7" s="179"/>
      <c r="B7" s="180"/>
      <c r="C7" s="180"/>
      <c r="D7" s="180"/>
      <c r="E7" s="180"/>
      <c r="F7" s="180"/>
    </row>
    <row r="9" spans="1:11" x14ac:dyDescent="0.15">
      <c r="A9" s="728" t="s">
        <v>233</v>
      </c>
      <c r="B9" s="728"/>
      <c r="C9" s="728"/>
      <c r="D9" s="728" t="s">
        <v>274</v>
      </c>
      <c r="E9" s="728"/>
      <c r="F9" s="728"/>
      <c r="G9" s="728" t="s">
        <v>234</v>
      </c>
      <c r="H9" s="728"/>
      <c r="I9" s="728"/>
      <c r="J9" s="728"/>
      <c r="K9" s="728"/>
    </row>
    <row r="10" spans="1:11" ht="18.75" customHeight="1" x14ac:dyDescent="0.15">
      <c r="A10" s="729" t="s">
        <v>708</v>
      </c>
      <c r="B10" s="729"/>
      <c r="C10" s="729"/>
      <c r="D10" s="729" t="s">
        <v>709</v>
      </c>
      <c r="E10" s="729"/>
      <c r="F10" s="729"/>
      <c r="G10" s="729" t="s">
        <v>710</v>
      </c>
      <c r="H10" s="729"/>
      <c r="I10" s="729"/>
      <c r="J10" s="729"/>
      <c r="K10" s="729"/>
    </row>
    <row r="11" spans="1:11" ht="12" customHeight="1" x14ac:dyDescent="0.15">
      <c r="A11" s="178"/>
      <c r="B11" s="178"/>
      <c r="C11" s="178"/>
      <c r="D11" s="178"/>
      <c r="E11" s="178"/>
      <c r="F11" s="178"/>
      <c r="G11" s="178"/>
      <c r="H11" s="178"/>
      <c r="I11" s="178"/>
      <c r="J11" s="178"/>
      <c r="K11" s="178"/>
    </row>
    <row r="12" spans="1:11" ht="12" customHeight="1" x14ac:dyDescent="0.15">
      <c r="A12" s="178"/>
      <c r="B12" s="178"/>
      <c r="C12" s="178"/>
      <c r="D12" s="178"/>
      <c r="E12" s="178"/>
      <c r="F12" s="178"/>
      <c r="G12" s="178"/>
      <c r="H12" s="178"/>
      <c r="I12" s="178"/>
      <c r="J12" s="178"/>
      <c r="K12" s="178"/>
    </row>
    <row r="13" spans="1:11" x14ac:dyDescent="0.15">
      <c r="A13" s="170" t="s">
        <v>277</v>
      </c>
    </row>
    <row r="14" spans="1:11" ht="3.75" customHeight="1" x14ac:dyDescent="0.15"/>
    <row r="15" spans="1:11" x14ac:dyDescent="0.15">
      <c r="A15" s="726" t="s">
        <v>235</v>
      </c>
      <c r="B15" s="725" t="s">
        <v>248</v>
      </c>
      <c r="C15" s="725"/>
      <c r="D15" s="725"/>
      <c r="E15" s="725"/>
      <c r="F15" s="725"/>
      <c r="G15" s="725" t="s">
        <v>249</v>
      </c>
      <c r="H15" s="725"/>
      <c r="I15" s="725"/>
      <c r="J15" s="725"/>
      <c r="K15" s="725"/>
    </row>
    <row r="16" spans="1:11" ht="18.75" customHeight="1" x14ac:dyDescent="0.15">
      <c r="A16" s="727"/>
      <c r="B16" s="344" t="s">
        <v>566</v>
      </c>
      <c r="C16" s="531">
        <v>43344</v>
      </c>
      <c r="D16" s="345" t="s">
        <v>567</v>
      </c>
      <c r="E16" s="345" t="s">
        <v>568</v>
      </c>
      <c r="F16" s="532">
        <v>43497</v>
      </c>
      <c r="G16" s="344" t="s">
        <v>566</v>
      </c>
      <c r="H16" s="531">
        <v>43344</v>
      </c>
      <c r="I16" s="345" t="s">
        <v>567</v>
      </c>
      <c r="J16" s="345" t="s">
        <v>568</v>
      </c>
      <c r="K16" s="532">
        <v>43497</v>
      </c>
    </row>
    <row r="17" spans="1:17" ht="18.75" customHeight="1" x14ac:dyDescent="0.15">
      <c r="A17" s="186" t="s">
        <v>264</v>
      </c>
      <c r="B17" s="730" t="s">
        <v>312</v>
      </c>
      <c r="C17" s="730"/>
      <c r="D17" s="730"/>
      <c r="E17" s="730"/>
      <c r="F17" s="730"/>
      <c r="G17" s="776" t="s">
        <v>312</v>
      </c>
      <c r="H17" s="777"/>
      <c r="I17" s="777"/>
      <c r="J17" s="777"/>
      <c r="K17" s="778"/>
    </row>
    <row r="18" spans="1:17" x14ac:dyDescent="0.15">
      <c r="A18" s="725" t="s">
        <v>345</v>
      </c>
      <c r="B18" s="725" t="s">
        <v>245</v>
      </c>
      <c r="C18" s="725"/>
      <c r="D18" s="725"/>
      <c r="E18" s="725"/>
      <c r="F18" s="725"/>
      <c r="G18" s="725" t="s">
        <v>246</v>
      </c>
      <c r="H18" s="725"/>
      <c r="I18" s="725"/>
      <c r="J18" s="725"/>
      <c r="K18" s="725"/>
    </row>
    <row r="19" spans="1:17" ht="18.75" customHeight="1" x14ac:dyDescent="0.15">
      <c r="A19" s="725"/>
      <c r="B19" s="730" t="s">
        <v>686</v>
      </c>
      <c r="C19" s="730"/>
      <c r="D19" s="740" t="s">
        <v>276</v>
      </c>
      <c r="E19" s="741"/>
      <c r="F19" s="346"/>
      <c r="G19" s="730" t="s">
        <v>686</v>
      </c>
      <c r="H19" s="730"/>
      <c r="I19" s="740" t="s">
        <v>276</v>
      </c>
      <c r="J19" s="741"/>
      <c r="K19" s="346"/>
    </row>
    <row r="20" spans="1:17" x14ac:dyDescent="0.15">
      <c r="A20" s="754" t="s">
        <v>254</v>
      </c>
      <c r="B20" s="725" t="s">
        <v>252</v>
      </c>
      <c r="C20" s="725"/>
      <c r="D20" s="725"/>
      <c r="E20" s="725"/>
      <c r="F20" s="725"/>
      <c r="G20" s="725" t="s">
        <v>253</v>
      </c>
      <c r="H20" s="725"/>
      <c r="I20" s="725"/>
      <c r="J20" s="725"/>
      <c r="K20" s="725"/>
    </row>
    <row r="21" spans="1:17" ht="18.75" customHeight="1" x14ac:dyDescent="0.15">
      <c r="A21" s="727"/>
      <c r="B21" s="730" t="s">
        <v>90</v>
      </c>
      <c r="C21" s="730"/>
      <c r="D21" s="730"/>
      <c r="E21" s="730"/>
      <c r="F21" s="730"/>
      <c r="G21" s="730" t="s">
        <v>90</v>
      </c>
      <c r="H21" s="730"/>
      <c r="I21" s="730"/>
      <c r="J21" s="730"/>
      <c r="K21" s="730"/>
    </row>
    <row r="22" spans="1:17" ht="12" customHeight="1" x14ac:dyDescent="0.15">
      <c r="A22" s="753" t="s">
        <v>255</v>
      </c>
      <c r="B22" s="186" t="s">
        <v>256</v>
      </c>
      <c r="C22" s="728" t="s">
        <v>257</v>
      </c>
      <c r="D22" s="728"/>
      <c r="E22" s="728"/>
      <c r="F22" s="728"/>
      <c r="G22" s="728"/>
      <c r="H22" s="728"/>
      <c r="I22" s="728"/>
      <c r="J22" s="728"/>
      <c r="K22" s="728"/>
    </row>
    <row r="23" spans="1:17" x14ac:dyDescent="0.15">
      <c r="A23" s="753"/>
      <c r="B23" s="730" t="s">
        <v>687</v>
      </c>
      <c r="C23" s="186" t="s">
        <v>258</v>
      </c>
      <c r="D23" s="186" t="s">
        <v>259</v>
      </c>
      <c r="E23" s="186" t="s">
        <v>260</v>
      </c>
      <c r="F23" s="738" t="s">
        <v>253</v>
      </c>
      <c r="G23" s="739"/>
      <c r="H23" s="725" t="s">
        <v>261</v>
      </c>
      <c r="I23" s="725"/>
      <c r="J23" s="725"/>
      <c r="K23" s="725"/>
    </row>
    <row r="24" spans="1:17" ht="18.75" customHeight="1" x14ac:dyDescent="0.15">
      <c r="A24" s="753"/>
      <c r="B24" s="730"/>
      <c r="C24" s="347"/>
      <c r="D24" s="348"/>
      <c r="E24" s="349"/>
      <c r="F24" s="737"/>
      <c r="G24" s="737"/>
      <c r="H24" s="176" t="s">
        <v>262</v>
      </c>
      <c r="I24" s="533" t="s">
        <v>687</v>
      </c>
      <c r="J24" s="176" t="s">
        <v>263</v>
      </c>
      <c r="K24" s="350"/>
    </row>
    <row r="25" spans="1:17" ht="18.75" customHeight="1" x14ac:dyDescent="0.15">
      <c r="A25" s="753"/>
      <c r="B25" s="730"/>
      <c r="C25" s="347"/>
      <c r="D25" s="348"/>
      <c r="E25" s="349"/>
      <c r="F25" s="737"/>
      <c r="G25" s="737"/>
      <c r="H25" s="176" t="s">
        <v>262</v>
      </c>
      <c r="I25" s="533" t="s">
        <v>687</v>
      </c>
      <c r="J25" s="176" t="s">
        <v>263</v>
      </c>
      <c r="K25" s="350"/>
    </row>
    <row r="28" spans="1:17" x14ac:dyDescent="0.15">
      <c r="A28" s="170" t="s">
        <v>278</v>
      </c>
    </row>
    <row r="29" spans="1:17" ht="3.75" customHeight="1" x14ac:dyDescent="0.15"/>
    <row r="30" spans="1:17" ht="13.5" customHeight="1" x14ac:dyDescent="0.15">
      <c r="A30" s="733" t="s">
        <v>62</v>
      </c>
      <c r="B30" s="734" t="s">
        <v>324</v>
      </c>
      <c r="C30" s="735"/>
      <c r="D30" s="735"/>
      <c r="E30" s="735"/>
      <c r="F30" s="735"/>
      <c r="G30" s="736"/>
      <c r="H30" s="734" t="s">
        <v>325</v>
      </c>
      <c r="I30" s="736"/>
      <c r="J30" s="795" t="s">
        <v>244</v>
      </c>
      <c r="K30" s="796"/>
      <c r="Q30" s="170" t="s">
        <v>846</v>
      </c>
    </row>
    <row r="31" spans="1:17" ht="24" x14ac:dyDescent="0.15">
      <c r="A31" s="732"/>
      <c r="B31" s="187" t="s">
        <v>236</v>
      </c>
      <c r="C31" s="187" t="s">
        <v>237</v>
      </c>
      <c r="D31" s="187" t="s">
        <v>239</v>
      </c>
      <c r="E31" s="187" t="s">
        <v>240</v>
      </c>
      <c r="F31" s="187" t="s">
        <v>238</v>
      </c>
      <c r="G31" s="187" t="s">
        <v>241</v>
      </c>
      <c r="H31" s="175" t="s">
        <v>251</v>
      </c>
      <c r="I31" s="173" t="s">
        <v>242</v>
      </c>
      <c r="J31" s="797"/>
      <c r="K31" s="798"/>
    </row>
    <row r="32" spans="1:17" ht="18.75" customHeight="1" x14ac:dyDescent="0.15">
      <c r="A32" s="186" t="s">
        <v>580</v>
      </c>
      <c r="B32" s="568">
        <v>50</v>
      </c>
      <c r="C32" s="568">
        <v>20</v>
      </c>
      <c r="D32" s="568">
        <v>10</v>
      </c>
      <c r="E32" s="568">
        <v>10</v>
      </c>
      <c r="F32" s="568">
        <v>10</v>
      </c>
      <c r="G32" s="568">
        <v>0</v>
      </c>
      <c r="H32" s="568"/>
      <c r="I32" s="568"/>
      <c r="J32" s="799">
        <f>IF(SUM(B32:I32)=0,"",SUM(B32:I32))</f>
        <v>100</v>
      </c>
      <c r="K32" s="800"/>
    </row>
    <row r="33" spans="1:11" ht="15" customHeight="1" x14ac:dyDescent="0.15">
      <c r="A33" s="725" t="s">
        <v>581</v>
      </c>
      <c r="B33" s="569">
        <v>50</v>
      </c>
      <c r="C33" s="569">
        <v>20</v>
      </c>
      <c r="D33" s="569">
        <v>10</v>
      </c>
      <c r="E33" s="569">
        <v>10</v>
      </c>
      <c r="F33" s="569">
        <v>10</v>
      </c>
      <c r="G33" s="569">
        <v>0</v>
      </c>
      <c r="H33" s="569"/>
      <c r="I33" s="569"/>
      <c r="J33" s="815">
        <f>IF(SUM(B33:I33)=0,"",SUM(B33:I33))</f>
        <v>100</v>
      </c>
      <c r="K33" s="816"/>
    </row>
    <row r="34" spans="1:11" ht="15" customHeight="1" x14ac:dyDescent="0.15">
      <c r="A34" s="725"/>
      <c r="B34" s="535">
        <v>50</v>
      </c>
      <c r="C34" s="535">
        <v>20</v>
      </c>
      <c r="D34" s="535">
        <v>10</v>
      </c>
      <c r="E34" s="535">
        <v>10</v>
      </c>
      <c r="F34" s="535">
        <v>10</v>
      </c>
      <c r="G34" s="535">
        <v>0</v>
      </c>
      <c r="H34" s="535"/>
      <c r="I34" s="535"/>
      <c r="J34" s="817">
        <f>IF(SUM(B34:I34)=0,"",SUM(B34:I34))</f>
        <v>100</v>
      </c>
      <c r="K34" s="818"/>
    </row>
    <row r="35" spans="1:11" ht="12" customHeight="1" x14ac:dyDescent="0.15">
      <c r="A35" s="179"/>
      <c r="B35" s="185"/>
      <c r="C35" s="185"/>
      <c r="D35" s="185"/>
      <c r="E35" s="185"/>
      <c r="F35" s="185"/>
      <c r="G35" s="185"/>
      <c r="H35" s="185"/>
      <c r="I35" s="185"/>
      <c r="J35" s="185"/>
      <c r="K35" s="185"/>
    </row>
    <row r="37" spans="1:11" x14ac:dyDescent="0.15">
      <c r="A37" s="170" t="s">
        <v>279</v>
      </c>
    </row>
    <row r="38" spans="1:11" ht="3.75" customHeight="1" x14ac:dyDescent="0.15"/>
    <row r="39" spans="1:11" ht="18.75" customHeight="1" x14ac:dyDescent="0.15">
      <c r="A39" s="820" t="s">
        <v>847</v>
      </c>
      <c r="B39" s="821"/>
      <c r="C39" s="821"/>
      <c r="D39" s="821"/>
      <c r="E39" s="821"/>
      <c r="F39" s="821"/>
      <c r="G39" s="821"/>
      <c r="H39" s="821"/>
      <c r="I39" s="821"/>
      <c r="J39" s="821"/>
      <c r="K39" s="822"/>
    </row>
    <row r="40" spans="1:11" ht="18.75" customHeight="1" x14ac:dyDescent="0.15">
      <c r="A40" s="823"/>
      <c r="B40" s="824"/>
      <c r="C40" s="824"/>
      <c r="D40" s="824"/>
      <c r="E40" s="824"/>
      <c r="F40" s="824"/>
      <c r="G40" s="824"/>
      <c r="H40" s="824"/>
      <c r="I40" s="824"/>
      <c r="J40" s="824"/>
      <c r="K40" s="825"/>
    </row>
    <row r="41" spans="1:11" ht="18.75" customHeight="1" x14ac:dyDescent="0.15">
      <c r="A41" s="823"/>
      <c r="B41" s="824"/>
      <c r="C41" s="824"/>
      <c r="D41" s="824"/>
      <c r="E41" s="824"/>
      <c r="F41" s="824"/>
      <c r="G41" s="824"/>
      <c r="H41" s="824"/>
      <c r="I41" s="824"/>
      <c r="J41" s="824"/>
      <c r="K41" s="825"/>
    </row>
    <row r="42" spans="1:11" ht="18.75" customHeight="1" x14ac:dyDescent="0.15">
      <c r="A42" s="826"/>
      <c r="B42" s="827"/>
      <c r="C42" s="827"/>
      <c r="D42" s="827"/>
      <c r="E42" s="827"/>
      <c r="F42" s="827"/>
      <c r="G42" s="827"/>
      <c r="H42" s="827"/>
      <c r="I42" s="827"/>
      <c r="J42" s="827"/>
      <c r="K42" s="828"/>
    </row>
    <row r="45" spans="1:11" x14ac:dyDescent="0.15">
      <c r="A45" s="170" t="s">
        <v>317</v>
      </c>
    </row>
    <row r="46" spans="1:11" ht="3.75" customHeight="1" x14ac:dyDescent="0.15"/>
    <row r="47" spans="1:11" ht="18.75" customHeight="1" x14ac:dyDescent="0.15">
      <c r="A47" s="742" t="s">
        <v>318</v>
      </c>
      <c r="B47" s="743"/>
      <c r="C47" s="776" t="s">
        <v>290</v>
      </c>
      <c r="D47" s="777"/>
      <c r="E47" s="777"/>
      <c r="F47" s="777"/>
      <c r="G47" s="777"/>
      <c r="H47" s="778"/>
      <c r="I47" s="198"/>
      <c r="J47" s="198"/>
      <c r="K47" s="198"/>
    </row>
    <row r="48" spans="1:11" ht="18.75" customHeight="1" x14ac:dyDescent="0.15">
      <c r="A48" s="810" t="s">
        <v>323</v>
      </c>
      <c r="B48" s="811"/>
      <c r="C48" s="811"/>
      <c r="D48" s="811"/>
      <c r="E48" s="812"/>
      <c r="F48" s="776" t="s">
        <v>687</v>
      </c>
      <c r="G48" s="777"/>
      <c r="H48" s="778"/>
    </row>
    <row r="49" spans="1:11" ht="18.75" customHeight="1" x14ac:dyDescent="0.15">
      <c r="A49" s="813" t="s">
        <v>319</v>
      </c>
      <c r="B49" s="814"/>
      <c r="C49" s="778" t="s">
        <v>711</v>
      </c>
      <c r="D49" s="730"/>
      <c r="E49" s="730"/>
      <c r="F49" s="819">
        <v>0.5</v>
      </c>
      <c r="G49" s="819"/>
      <c r="H49" s="819"/>
    </row>
    <row r="50" spans="1:11" ht="7.5" customHeight="1" x14ac:dyDescent="0.15"/>
    <row r="51" spans="1:11" x14ac:dyDescent="0.15">
      <c r="A51" s="170" t="s">
        <v>320</v>
      </c>
    </row>
    <row r="52" spans="1:11" ht="18.75" customHeight="1" x14ac:dyDescent="0.15">
      <c r="A52" s="801" t="s">
        <v>786</v>
      </c>
      <c r="B52" s="802"/>
      <c r="C52" s="802"/>
      <c r="D52" s="802"/>
      <c r="E52" s="802"/>
      <c r="F52" s="802"/>
      <c r="G52" s="802"/>
      <c r="H52" s="802"/>
      <c r="I52" s="802"/>
      <c r="J52" s="802"/>
      <c r="K52" s="803"/>
    </row>
    <row r="53" spans="1:11" ht="18.75" customHeight="1" x14ac:dyDescent="0.15">
      <c r="A53" s="804"/>
      <c r="B53" s="805"/>
      <c r="C53" s="805"/>
      <c r="D53" s="805"/>
      <c r="E53" s="805"/>
      <c r="F53" s="805"/>
      <c r="G53" s="805"/>
      <c r="H53" s="805"/>
      <c r="I53" s="805"/>
      <c r="J53" s="805"/>
      <c r="K53" s="806"/>
    </row>
    <row r="54" spans="1:11" ht="18.75" customHeight="1" x14ac:dyDescent="0.15">
      <c r="A54" s="804"/>
      <c r="B54" s="805"/>
      <c r="C54" s="805"/>
      <c r="D54" s="805"/>
      <c r="E54" s="805"/>
      <c r="F54" s="805"/>
      <c r="G54" s="805"/>
      <c r="H54" s="805"/>
      <c r="I54" s="805"/>
      <c r="J54" s="805"/>
      <c r="K54" s="806"/>
    </row>
    <row r="55" spans="1:11" ht="18.75" customHeight="1" x14ac:dyDescent="0.15">
      <c r="A55" s="807"/>
      <c r="B55" s="808"/>
      <c r="C55" s="808"/>
      <c r="D55" s="808"/>
      <c r="E55" s="808"/>
      <c r="F55" s="808"/>
      <c r="G55" s="808"/>
      <c r="H55" s="808"/>
      <c r="I55" s="808"/>
      <c r="J55" s="808"/>
      <c r="K55" s="809"/>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342</v>
      </c>
    </row>
    <row r="2" spans="1:11" ht="18" customHeight="1" x14ac:dyDescent="0.15">
      <c r="A2" s="724" t="s">
        <v>247</v>
      </c>
      <c r="B2" s="724"/>
      <c r="C2" s="724"/>
      <c r="D2" s="724"/>
      <c r="E2" s="724"/>
      <c r="F2" s="724"/>
      <c r="G2" s="724"/>
      <c r="H2" s="724"/>
      <c r="I2" s="724"/>
      <c r="J2" s="724"/>
      <c r="K2" s="724"/>
    </row>
    <row r="5" spans="1:11" ht="18.75" customHeight="1" x14ac:dyDescent="0.15">
      <c r="A5" s="189" t="s">
        <v>76</v>
      </c>
      <c r="B5" s="830" t="s">
        <v>326</v>
      </c>
      <c r="C5" s="830"/>
      <c r="D5" s="830"/>
      <c r="E5" s="830"/>
      <c r="F5" s="830"/>
    </row>
    <row r="6" spans="1:11" ht="12" customHeight="1" x14ac:dyDescent="0.15">
      <c r="A6" s="196"/>
      <c r="B6" s="180"/>
      <c r="C6" s="180"/>
      <c r="D6" s="180"/>
      <c r="E6" s="180"/>
      <c r="F6" s="180"/>
    </row>
    <row r="8" spans="1:11" x14ac:dyDescent="0.15">
      <c r="A8" s="728" t="s">
        <v>327</v>
      </c>
      <c r="B8" s="728"/>
      <c r="C8" s="728"/>
      <c r="D8" s="728" t="s">
        <v>328</v>
      </c>
      <c r="E8" s="728"/>
      <c r="F8" s="728"/>
      <c r="G8" s="728" t="s">
        <v>234</v>
      </c>
      <c r="H8" s="728"/>
      <c r="I8" s="728"/>
      <c r="J8" s="728"/>
      <c r="K8" s="728"/>
    </row>
    <row r="9" spans="1:11" ht="18.75" customHeight="1" x14ac:dyDescent="0.15">
      <c r="A9" s="729" t="s">
        <v>713</v>
      </c>
      <c r="B9" s="729"/>
      <c r="C9" s="729"/>
      <c r="D9" s="729" t="s">
        <v>714</v>
      </c>
      <c r="E9" s="729"/>
      <c r="F9" s="729"/>
      <c r="G9" s="729" t="s">
        <v>784</v>
      </c>
      <c r="H9" s="729"/>
      <c r="I9" s="729"/>
      <c r="J9" s="729"/>
      <c r="K9" s="729"/>
    </row>
    <row r="10" spans="1:11" ht="12" customHeight="1" x14ac:dyDescent="0.15">
      <c r="A10" s="178"/>
      <c r="B10" s="178"/>
      <c r="C10" s="178"/>
      <c r="D10" s="178"/>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43374</v>
      </c>
      <c r="D15" s="345" t="s">
        <v>567</v>
      </c>
      <c r="E15" s="345" t="s">
        <v>568</v>
      </c>
      <c r="F15" s="532">
        <v>43525</v>
      </c>
      <c r="G15" s="344" t="s">
        <v>566</v>
      </c>
      <c r="H15" s="531">
        <v>43374</v>
      </c>
      <c r="I15" s="345" t="s">
        <v>567</v>
      </c>
      <c r="J15" s="345" t="s">
        <v>568</v>
      </c>
      <c r="K15" s="532">
        <v>43525</v>
      </c>
    </row>
    <row r="16" spans="1:11" ht="18.75" customHeight="1" x14ac:dyDescent="0.15">
      <c r="A16" s="189" t="s">
        <v>264</v>
      </c>
      <c r="B16" s="730" t="s">
        <v>722</v>
      </c>
      <c r="C16" s="730"/>
      <c r="D16" s="730"/>
      <c r="E16" s="730"/>
      <c r="F16" s="730"/>
      <c r="G16" s="730" t="s">
        <v>722</v>
      </c>
      <c r="H16" s="730"/>
      <c r="I16" s="730"/>
      <c r="J16" s="730"/>
      <c r="K16" s="730"/>
    </row>
    <row r="17" spans="1:11" x14ac:dyDescent="0.15">
      <c r="A17" s="754" t="s">
        <v>254</v>
      </c>
      <c r="B17" s="725" t="s">
        <v>252</v>
      </c>
      <c r="C17" s="725"/>
      <c r="D17" s="725"/>
      <c r="E17" s="725"/>
      <c r="F17" s="725"/>
      <c r="G17" s="725" t="s">
        <v>253</v>
      </c>
      <c r="H17" s="725"/>
      <c r="I17" s="725"/>
      <c r="J17" s="725"/>
      <c r="K17" s="725"/>
    </row>
    <row r="18" spans="1:11" ht="18.75" customHeight="1" x14ac:dyDescent="0.15">
      <c r="A18" s="727"/>
      <c r="B18" s="730" t="s">
        <v>84</v>
      </c>
      <c r="C18" s="730"/>
      <c r="D18" s="730"/>
      <c r="E18" s="730"/>
      <c r="F18" s="730"/>
      <c r="G18" s="730" t="s">
        <v>84</v>
      </c>
      <c r="H18" s="730"/>
      <c r="I18" s="730"/>
      <c r="J18" s="730"/>
      <c r="K18" s="730"/>
    </row>
    <row r="21" spans="1:11" x14ac:dyDescent="0.15">
      <c r="A21" s="170" t="s">
        <v>278</v>
      </c>
    </row>
    <row r="22" spans="1:11" ht="3.75" customHeight="1" x14ac:dyDescent="0.15"/>
    <row r="23" spans="1:11" x14ac:dyDescent="0.15">
      <c r="A23" s="733" t="s">
        <v>62</v>
      </c>
      <c r="B23" s="734" t="s">
        <v>329</v>
      </c>
      <c r="C23" s="735"/>
      <c r="D23" s="735"/>
      <c r="E23" s="735"/>
      <c r="F23" s="735"/>
      <c r="G23" s="735"/>
      <c r="H23" s="735"/>
      <c r="I23" s="736"/>
      <c r="J23" s="731" t="s">
        <v>330</v>
      </c>
      <c r="K23" s="733" t="s">
        <v>244</v>
      </c>
    </row>
    <row r="24" spans="1:11" x14ac:dyDescent="0.15">
      <c r="A24" s="732"/>
      <c r="B24" s="192" t="s">
        <v>331</v>
      </c>
      <c r="C24" s="192" t="s">
        <v>236</v>
      </c>
      <c r="D24" s="192" t="s">
        <v>332</v>
      </c>
      <c r="E24" s="192" t="s">
        <v>333</v>
      </c>
      <c r="F24" s="192" t="s">
        <v>334</v>
      </c>
      <c r="G24" s="192" t="s">
        <v>336</v>
      </c>
      <c r="H24" s="175" t="s">
        <v>335</v>
      </c>
      <c r="I24" s="210" t="s">
        <v>238</v>
      </c>
      <c r="J24" s="732"/>
      <c r="K24" s="732"/>
    </row>
    <row r="25" spans="1:11" ht="15" customHeight="1" x14ac:dyDescent="0.15">
      <c r="A25" s="725" t="s">
        <v>581</v>
      </c>
      <c r="B25" s="534">
        <v>25</v>
      </c>
      <c r="C25" s="534">
        <v>30</v>
      </c>
      <c r="D25" s="534">
        <v>10</v>
      </c>
      <c r="E25" s="534">
        <v>5</v>
      </c>
      <c r="F25" s="534" t="s">
        <v>716</v>
      </c>
      <c r="G25" s="534">
        <v>5</v>
      </c>
      <c r="H25" s="534">
        <v>5</v>
      </c>
      <c r="I25" s="534">
        <v>10</v>
      </c>
      <c r="J25" s="534">
        <v>50</v>
      </c>
      <c r="K25" s="570">
        <f t="shared" ref="K25:K26" si="0">IF(SUM(B25:J25)=0,"",SUM(B25:J25))</f>
        <v>140</v>
      </c>
    </row>
    <row r="26" spans="1:11" ht="15" customHeight="1" x14ac:dyDescent="0.15">
      <c r="A26" s="725"/>
      <c r="B26" s="535">
        <v>25</v>
      </c>
      <c r="C26" s="535">
        <v>30</v>
      </c>
      <c r="D26" s="535">
        <v>10</v>
      </c>
      <c r="E26" s="535">
        <v>5</v>
      </c>
      <c r="F26" s="535" t="s">
        <v>716</v>
      </c>
      <c r="G26" s="535">
        <v>5</v>
      </c>
      <c r="H26" s="535">
        <v>5</v>
      </c>
      <c r="I26" s="535">
        <v>10</v>
      </c>
      <c r="J26" s="535">
        <v>50</v>
      </c>
      <c r="K26" s="571">
        <f t="shared" si="0"/>
        <v>140</v>
      </c>
    </row>
    <row r="27" spans="1:11" ht="12" customHeight="1" x14ac:dyDescent="0.15">
      <c r="A27" s="196"/>
      <c r="B27" s="185"/>
      <c r="C27" s="185"/>
      <c r="D27" s="185"/>
      <c r="E27" s="185"/>
      <c r="F27" s="185"/>
      <c r="G27" s="185"/>
      <c r="H27" s="185"/>
      <c r="I27" s="185"/>
      <c r="J27" s="185"/>
      <c r="K27" s="185"/>
    </row>
    <row r="29" spans="1:11" x14ac:dyDescent="0.15">
      <c r="A29" s="170" t="s">
        <v>279</v>
      </c>
    </row>
    <row r="30" spans="1:11" ht="3.75" customHeight="1" x14ac:dyDescent="0.15"/>
    <row r="31" spans="1:11" ht="18.75" customHeight="1" x14ac:dyDescent="0.15">
      <c r="A31" s="801" t="s">
        <v>858</v>
      </c>
      <c r="B31" s="802"/>
      <c r="C31" s="802"/>
      <c r="D31" s="802"/>
      <c r="E31" s="802"/>
      <c r="F31" s="802"/>
      <c r="G31" s="802"/>
      <c r="H31" s="802"/>
      <c r="I31" s="802"/>
      <c r="J31" s="802"/>
      <c r="K31" s="803"/>
    </row>
    <row r="32" spans="1:11" ht="18.75" customHeight="1" x14ac:dyDescent="0.15">
      <c r="A32" s="804"/>
      <c r="B32" s="805"/>
      <c r="C32" s="805"/>
      <c r="D32" s="805"/>
      <c r="E32" s="805"/>
      <c r="F32" s="805"/>
      <c r="G32" s="805"/>
      <c r="H32" s="805"/>
      <c r="I32" s="805"/>
      <c r="J32" s="805"/>
      <c r="K32" s="806"/>
    </row>
    <row r="33" spans="1:11" ht="27.75" customHeight="1" x14ac:dyDescent="0.15">
      <c r="A33" s="807"/>
      <c r="B33" s="808"/>
      <c r="C33" s="808"/>
      <c r="D33" s="808"/>
      <c r="E33" s="808"/>
      <c r="F33" s="808"/>
      <c r="G33" s="808"/>
      <c r="H33" s="808"/>
      <c r="I33" s="808"/>
      <c r="J33" s="808"/>
      <c r="K33" s="809"/>
    </row>
    <row r="36" spans="1:11" x14ac:dyDescent="0.15">
      <c r="A36" s="170" t="s">
        <v>291</v>
      </c>
    </row>
    <row r="37" spans="1:11" ht="3.75" customHeight="1" x14ac:dyDescent="0.15"/>
    <row r="38" spans="1:11" ht="18.75" customHeight="1" x14ac:dyDescent="0.15">
      <c r="A38" s="742" t="s">
        <v>275</v>
      </c>
      <c r="B38" s="743"/>
      <c r="C38" s="759" t="s">
        <v>689</v>
      </c>
      <c r="D38" s="760"/>
      <c r="E38" s="760"/>
      <c r="F38" s="760"/>
      <c r="G38" s="760"/>
      <c r="H38" s="761"/>
      <c r="I38" s="178"/>
      <c r="J38" s="178"/>
      <c r="K38" s="178"/>
    </row>
    <row r="39" spans="1:11" ht="18.75" customHeight="1" x14ac:dyDescent="0.15">
      <c r="A39" s="795" t="s">
        <v>308</v>
      </c>
      <c r="B39" s="796"/>
      <c r="C39" s="792" t="s">
        <v>290</v>
      </c>
      <c r="D39" s="793"/>
      <c r="E39" s="793"/>
      <c r="F39" s="793"/>
      <c r="G39" s="793"/>
      <c r="H39" s="794"/>
      <c r="I39" s="198"/>
      <c r="J39" s="198"/>
      <c r="K39" s="198"/>
    </row>
    <row r="40" spans="1:11" ht="18.75" customHeight="1" x14ac:dyDescent="0.15">
      <c r="A40" s="205"/>
      <c r="B40" s="755" t="s">
        <v>292</v>
      </c>
      <c r="C40" s="756"/>
      <c r="D40" s="762" t="s">
        <v>306</v>
      </c>
      <c r="E40" s="762"/>
      <c r="F40" s="762"/>
      <c r="G40" s="776"/>
      <c r="H40" s="778"/>
      <c r="I40" s="198"/>
      <c r="J40" s="198"/>
      <c r="K40" s="198"/>
    </row>
    <row r="41" spans="1:11" ht="18.75" customHeight="1" x14ac:dyDescent="0.15">
      <c r="A41" s="197"/>
      <c r="B41" s="782"/>
      <c r="C41" s="783"/>
      <c r="D41" s="762" t="s">
        <v>310</v>
      </c>
      <c r="E41" s="762"/>
      <c r="F41" s="762"/>
      <c r="G41" s="790"/>
      <c r="H41" s="829"/>
      <c r="I41" s="198"/>
      <c r="J41" s="198"/>
      <c r="K41" s="198"/>
    </row>
    <row r="42" spans="1:11" ht="18.75" customHeight="1" x14ac:dyDescent="0.15">
      <c r="A42" s="197"/>
      <c r="B42" s="755" t="s">
        <v>293</v>
      </c>
      <c r="C42" s="756"/>
      <c r="D42" s="791" t="s">
        <v>309</v>
      </c>
      <c r="E42" s="791"/>
      <c r="F42" s="791"/>
      <c r="G42" s="790">
        <v>600</v>
      </c>
      <c r="H42" s="829"/>
      <c r="I42" s="203"/>
      <c r="J42" s="204"/>
      <c r="K42" s="204"/>
    </row>
    <row r="43" spans="1:11" ht="18.75" customHeight="1" x14ac:dyDescent="0.15">
      <c r="A43" s="197"/>
      <c r="B43" s="784" t="s">
        <v>339</v>
      </c>
      <c r="C43" s="785"/>
      <c r="D43" s="791" t="s">
        <v>294</v>
      </c>
      <c r="E43" s="791"/>
      <c r="F43" s="791"/>
      <c r="G43" s="189" t="s">
        <v>302</v>
      </c>
      <c r="H43" s="780" t="s">
        <v>717</v>
      </c>
      <c r="I43" s="786"/>
      <c r="J43" s="786"/>
      <c r="K43" s="787"/>
    </row>
    <row r="44" spans="1:11" ht="18.75" customHeight="1" x14ac:dyDescent="0.15">
      <c r="A44" s="197"/>
      <c r="B44" s="784"/>
      <c r="C44" s="785"/>
      <c r="D44" s="205"/>
      <c r="E44" s="191" t="s">
        <v>300</v>
      </c>
      <c r="F44" s="779" t="s">
        <v>718</v>
      </c>
      <c r="G44" s="779"/>
      <c r="H44" s="189" t="s">
        <v>307</v>
      </c>
      <c r="I44" s="779" t="s">
        <v>719</v>
      </c>
      <c r="J44" s="779"/>
      <c r="K44" s="779"/>
    </row>
    <row r="45" spans="1:11" ht="18.75" customHeight="1" x14ac:dyDescent="0.15">
      <c r="A45" s="197"/>
      <c r="B45" s="197"/>
      <c r="C45" s="198"/>
      <c r="D45" s="197"/>
      <c r="E45" s="191" t="s">
        <v>250</v>
      </c>
      <c r="F45" s="538">
        <v>100</v>
      </c>
      <c r="G45" s="174" t="s">
        <v>305</v>
      </c>
      <c r="H45" s="189" t="s">
        <v>303</v>
      </c>
      <c r="I45" s="780">
        <v>5</v>
      </c>
      <c r="J45" s="781"/>
      <c r="K45" s="174" t="s">
        <v>304</v>
      </c>
    </row>
    <row r="46" spans="1:11" ht="18.75" customHeight="1" x14ac:dyDescent="0.15">
      <c r="A46" s="197"/>
      <c r="B46" s="197"/>
      <c r="C46" s="198"/>
      <c r="D46" s="197"/>
      <c r="E46" s="762" t="s">
        <v>337</v>
      </c>
      <c r="F46" s="762"/>
      <c r="G46" s="762"/>
      <c r="H46" s="762"/>
      <c r="I46" s="773">
        <v>15</v>
      </c>
      <c r="J46" s="773"/>
      <c r="K46" s="773"/>
    </row>
    <row r="47" spans="1:11" ht="18.75" customHeight="1" x14ac:dyDescent="0.15">
      <c r="A47" s="197"/>
      <c r="B47" s="197"/>
      <c r="C47" s="198"/>
      <c r="D47" s="197"/>
      <c r="E47" s="763" t="s">
        <v>338</v>
      </c>
      <c r="F47" s="764"/>
      <c r="G47" s="763" t="s">
        <v>297</v>
      </c>
      <c r="H47" s="765"/>
      <c r="I47" s="768">
        <v>45</v>
      </c>
      <c r="J47" s="769"/>
      <c r="K47" s="770"/>
    </row>
    <row r="48" spans="1:11" ht="18.75" customHeight="1" x14ac:dyDescent="0.15">
      <c r="A48" s="498"/>
      <c r="B48" s="498"/>
      <c r="C48" s="499"/>
      <c r="D48" s="498"/>
      <c r="E48" s="500"/>
      <c r="F48" s="201"/>
      <c r="G48" s="269"/>
      <c r="H48" s="754" t="s">
        <v>664</v>
      </c>
      <c r="I48" s="502"/>
      <c r="J48" s="505" t="s">
        <v>662</v>
      </c>
      <c r="K48" s="503" t="s">
        <v>663</v>
      </c>
    </row>
    <row r="49" spans="1:11" ht="18.75" customHeight="1" x14ac:dyDescent="0.15">
      <c r="A49" s="498"/>
      <c r="B49" s="498"/>
      <c r="C49" s="499"/>
      <c r="D49" s="498"/>
      <c r="E49" s="500"/>
      <c r="F49" s="201"/>
      <c r="G49" s="500"/>
      <c r="H49" s="774"/>
      <c r="I49" s="503" t="s">
        <v>661</v>
      </c>
      <c r="J49" s="537">
        <v>3</v>
      </c>
      <c r="K49" s="572">
        <v>2</v>
      </c>
    </row>
    <row r="50" spans="1:11" ht="18.75" customHeight="1" x14ac:dyDescent="0.15">
      <c r="A50" s="498"/>
      <c r="B50" s="498"/>
      <c r="C50" s="499"/>
      <c r="D50" s="498"/>
      <c r="E50" s="500"/>
      <c r="F50" s="201"/>
      <c r="G50" s="500"/>
      <c r="H50" s="774"/>
      <c r="I50" s="504" t="s">
        <v>659</v>
      </c>
      <c r="J50" s="506"/>
      <c r="K50" s="506"/>
    </row>
    <row r="51" spans="1:11" ht="18.75" customHeight="1" x14ac:dyDescent="0.15">
      <c r="A51" s="498"/>
      <c r="B51" s="498"/>
      <c r="C51" s="499"/>
      <c r="D51" s="498"/>
      <c r="E51" s="500"/>
      <c r="F51" s="201"/>
      <c r="G51" s="494"/>
      <c r="H51" s="775"/>
      <c r="I51" s="504" t="s">
        <v>660</v>
      </c>
      <c r="J51" s="506"/>
      <c r="K51" s="506"/>
    </row>
    <row r="52" spans="1:11" ht="18.75" customHeight="1" x14ac:dyDescent="0.15">
      <c r="A52" s="203"/>
      <c r="B52" s="203"/>
      <c r="C52" s="204"/>
      <c r="D52" s="203"/>
      <c r="E52" s="200"/>
      <c r="F52" s="206"/>
      <c r="G52" s="766" t="s">
        <v>296</v>
      </c>
      <c r="H52" s="767"/>
      <c r="I52" s="771">
        <v>45</v>
      </c>
      <c r="J52" s="771"/>
      <c r="K52" s="772"/>
    </row>
    <row r="53" spans="1:11" ht="6.75" customHeight="1" x14ac:dyDescent="0.15"/>
    <row r="54" spans="1:11" x14ac:dyDescent="0.15">
      <c r="A54" s="170" t="s">
        <v>340</v>
      </c>
    </row>
    <row r="55" spans="1:11" ht="18.75" customHeight="1" x14ac:dyDescent="0.15">
      <c r="A55" s="801" t="s">
        <v>724</v>
      </c>
      <c r="B55" s="802"/>
      <c r="C55" s="802"/>
      <c r="D55" s="802"/>
      <c r="E55" s="802"/>
      <c r="F55" s="802"/>
      <c r="G55" s="802"/>
      <c r="H55" s="802"/>
      <c r="I55" s="802"/>
      <c r="J55" s="802"/>
      <c r="K55" s="803"/>
    </row>
    <row r="56" spans="1:11" ht="18.75" customHeight="1" x14ac:dyDescent="0.15">
      <c r="A56" s="804"/>
      <c r="B56" s="805"/>
      <c r="C56" s="805"/>
      <c r="D56" s="805"/>
      <c r="E56" s="805"/>
      <c r="F56" s="805"/>
      <c r="G56" s="805"/>
      <c r="H56" s="805"/>
      <c r="I56" s="805"/>
      <c r="J56" s="805"/>
      <c r="K56" s="806"/>
    </row>
    <row r="57" spans="1:11" ht="18.75" customHeight="1" x14ac:dyDescent="0.15">
      <c r="A57" s="807"/>
      <c r="B57" s="808"/>
      <c r="C57" s="808"/>
      <c r="D57" s="808"/>
      <c r="E57" s="808"/>
      <c r="F57" s="808"/>
      <c r="G57" s="808"/>
      <c r="H57" s="808"/>
      <c r="I57" s="808"/>
      <c r="J57" s="808"/>
      <c r="K57" s="809"/>
    </row>
    <row r="59" spans="1:11" x14ac:dyDescent="0.15">
      <c r="A59" s="170" t="s">
        <v>341</v>
      </c>
    </row>
    <row r="60" spans="1:11" ht="18.75" customHeight="1" x14ac:dyDescent="0.15">
      <c r="A60" s="801" t="s">
        <v>725</v>
      </c>
      <c r="B60" s="802"/>
      <c r="C60" s="802"/>
      <c r="D60" s="802"/>
      <c r="E60" s="802"/>
      <c r="F60" s="802"/>
      <c r="G60" s="802"/>
      <c r="H60" s="802"/>
      <c r="I60" s="802"/>
      <c r="J60" s="802"/>
      <c r="K60" s="803"/>
    </row>
    <row r="61" spans="1:11" ht="18.75" customHeight="1" x14ac:dyDescent="0.15">
      <c r="A61" s="804"/>
      <c r="B61" s="805"/>
      <c r="C61" s="805"/>
      <c r="D61" s="805"/>
      <c r="E61" s="805"/>
      <c r="F61" s="805"/>
      <c r="G61" s="805"/>
      <c r="H61" s="805"/>
      <c r="I61" s="805"/>
      <c r="J61" s="805"/>
      <c r="K61" s="806"/>
    </row>
    <row r="62" spans="1:11" ht="18.75" customHeight="1" x14ac:dyDescent="0.15">
      <c r="A62" s="807"/>
      <c r="B62" s="808"/>
      <c r="C62" s="808"/>
      <c r="D62" s="808"/>
      <c r="E62" s="808"/>
      <c r="F62" s="808"/>
      <c r="G62" s="808"/>
      <c r="H62" s="808"/>
      <c r="I62" s="808"/>
      <c r="J62" s="808"/>
      <c r="K62" s="809"/>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3">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 type="list" allowBlank="1" showInputMessage="1" showErrorMessage="1" sqref="B16:K16">
      <formula1>"新築"</formula1>
    </dataValidation>
  </dataValidations>
  <printOptions horizontalCentered="1"/>
  <pageMargins left="0.31496062992125984" right="0.31496062992125984" top="0.55118110236220474" bottom="0.55118110236220474" header="0.31496062992125984" footer="0.31496062992125984"/>
  <pageSetup paperSize="9" scale="88" orientation="portrait" r:id="rId1"/>
  <rowBreaks count="1" manualBreakCount="1">
    <brk id="62" max="1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343</v>
      </c>
    </row>
    <row r="2" spans="1:11" ht="18" customHeight="1" x14ac:dyDescent="0.15">
      <c r="A2" s="724" t="s">
        <v>247</v>
      </c>
      <c r="B2" s="724"/>
      <c r="C2" s="724"/>
      <c r="D2" s="724"/>
      <c r="E2" s="724"/>
      <c r="F2" s="724"/>
      <c r="G2" s="724"/>
      <c r="H2" s="724"/>
      <c r="I2" s="724"/>
      <c r="J2" s="724"/>
      <c r="K2" s="724"/>
    </row>
    <row r="5" spans="1:11" ht="18.75" customHeight="1" x14ac:dyDescent="0.15">
      <c r="A5" s="189" t="s">
        <v>76</v>
      </c>
      <c r="B5" s="728" t="s">
        <v>344</v>
      </c>
      <c r="C5" s="728"/>
      <c r="D5" s="728"/>
      <c r="E5" s="728"/>
      <c r="F5" s="728"/>
    </row>
    <row r="6" spans="1:11" ht="12" customHeight="1" x14ac:dyDescent="0.15">
      <c r="A6" s="196"/>
      <c r="B6" s="180"/>
      <c r="C6" s="180"/>
      <c r="D6" s="180"/>
      <c r="E6" s="180"/>
      <c r="F6" s="180"/>
    </row>
    <row r="8" spans="1:11" x14ac:dyDescent="0.15">
      <c r="A8" s="728" t="s">
        <v>233</v>
      </c>
      <c r="B8" s="728"/>
      <c r="C8" s="728"/>
      <c r="D8" s="728" t="s">
        <v>274</v>
      </c>
      <c r="E8" s="728"/>
      <c r="F8" s="728"/>
      <c r="G8" s="728" t="s">
        <v>234</v>
      </c>
      <c r="H8" s="728"/>
      <c r="I8" s="728"/>
      <c r="J8" s="728"/>
      <c r="K8" s="728"/>
    </row>
    <row r="9" spans="1:11" ht="18.75" customHeight="1" x14ac:dyDescent="0.15">
      <c r="A9" s="729" t="s">
        <v>721</v>
      </c>
      <c r="B9" s="729"/>
      <c r="C9" s="729"/>
      <c r="D9" s="729" t="s">
        <v>726</v>
      </c>
      <c r="E9" s="729"/>
      <c r="F9" s="729"/>
      <c r="G9" s="729" t="s">
        <v>787</v>
      </c>
      <c r="H9" s="729"/>
      <c r="I9" s="729"/>
      <c r="J9" s="729"/>
      <c r="K9" s="729"/>
    </row>
    <row r="10" spans="1:11" ht="12" customHeight="1" x14ac:dyDescent="0.15">
      <c r="A10" s="178"/>
      <c r="B10" s="178"/>
      <c r="C10" s="178"/>
      <c r="D10" s="178"/>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43344</v>
      </c>
      <c r="D15" s="345" t="s">
        <v>567</v>
      </c>
      <c r="E15" s="345" t="s">
        <v>568</v>
      </c>
      <c r="F15" s="532">
        <v>43525</v>
      </c>
      <c r="G15" s="344" t="s">
        <v>566</v>
      </c>
      <c r="H15" s="531">
        <v>43344</v>
      </c>
      <c r="I15" s="345" t="s">
        <v>567</v>
      </c>
      <c r="J15" s="345" t="s">
        <v>568</v>
      </c>
      <c r="K15" s="532">
        <v>43525</v>
      </c>
    </row>
    <row r="16" spans="1:11" ht="18.75" customHeight="1" x14ac:dyDescent="0.15">
      <c r="A16" s="189" t="s">
        <v>264</v>
      </c>
      <c r="B16" s="730" t="s">
        <v>722</v>
      </c>
      <c r="C16" s="730"/>
      <c r="D16" s="730"/>
      <c r="E16" s="730"/>
      <c r="F16" s="730"/>
      <c r="G16" s="776" t="s">
        <v>722</v>
      </c>
      <c r="H16" s="777"/>
      <c r="I16" s="777"/>
      <c r="J16" s="777"/>
      <c r="K16" s="778"/>
    </row>
    <row r="17" spans="1:11" ht="18.75" customHeight="1" x14ac:dyDescent="0.15">
      <c r="A17" s="342" t="s">
        <v>345</v>
      </c>
      <c r="B17" s="336" t="s">
        <v>569</v>
      </c>
      <c r="C17" s="578">
        <v>200</v>
      </c>
      <c r="D17" s="337" t="s">
        <v>570</v>
      </c>
      <c r="E17" s="579">
        <v>0</v>
      </c>
      <c r="F17" s="339" t="s">
        <v>571</v>
      </c>
      <c r="G17" s="579">
        <v>0</v>
      </c>
      <c r="H17" s="338" t="s">
        <v>572</v>
      </c>
      <c r="I17" s="579">
        <v>0</v>
      </c>
      <c r="J17" s="338" t="s">
        <v>573</v>
      </c>
      <c r="K17" s="580">
        <f>C17+E17+G17+I17</f>
        <v>200</v>
      </c>
    </row>
    <row r="18" spans="1:11" x14ac:dyDescent="0.15">
      <c r="A18" s="754" t="s">
        <v>254</v>
      </c>
      <c r="B18" s="725" t="s">
        <v>346</v>
      </c>
      <c r="C18" s="725"/>
      <c r="D18" s="725"/>
      <c r="E18" s="725"/>
      <c r="F18" s="725"/>
      <c r="G18" s="725" t="s">
        <v>347</v>
      </c>
      <c r="H18" s="725"/>
      <c r="I18" s="725"/>
      <c r="J18" s="725"/>
      <c r="K18" s="725"/>
    </row>
    <row r="19" spans="1:11" ht="18.75" customHeight="1" x14ac:dyDescent="0.15">
      <c r="A19" s="727"/>
      <c r="B19" s="730" t="s">
        <v>82</v>
      </c>
      <c r="C19" s="730"/>
      <c r="D19" s="730"/>
      <c r="E19" s="730"/>
      <c r="F19" s="730"/>
      <c r="G19" s="730" t="s">
        <v>82</v>
      </c>
      <c r="H19" s="730"/>
      <c r="I19" s="730"/>
      <c r="J19" s="730"/>
      <c r="K19" s="730"/>
    </row>
    <row r="20" spans="1:11" ht="12" customHeight="1" x14ac:dyDescent="0.15">
      <c r="A20" s="753" t="s">
        <v>255</v>
      </c>
      <c r="B20" s="189" t="s">
        <v>256</v>
      </c>
      <c r="C20" s="728" t="s">
        <v>257</v>
      </c>
      <c r="D20" s="728"/>
      <c r="E20" s="728"/>
      <c r="F20" s="728"/>
      <c r="G20" s="728"/>
      <c r="H20" s="728"/>
      <c r="I20" s="728"/>
      <c r="J20" s="728"/>
      <c r="K20" s="728"/>
    </row>
    <row r="21" spans="1:11" x14ac:dyDescent="0.15">
      <c r="A21" s="753"/>
      <c r="B21" s="730" t="s">
        <v>687</v>
      </c>
      <c r="C21" s="189" t="s">
        <v>258</v>
      </c>
      <c r="D21" s="189" t="s">
        <v>259</v>
      </c>
      <c r="E21" s="189" t="s">
        <v>260</v>
      </c>
      <c r="F21" s="738" t="s">
        <v>253</v>
      </c>
      <c r="G21" s="739"/>
      <c r="H21" s="725" t="s">
        <v>261</v>
      </c>
      <c r="I21" s="725"/>
      <c r="J21" s="725"/>
      <c r="K21" s="725"/>
    </row>
    <row r="22" spans="1:11" ht="18.75" customHeight="1" x14ac:dyDescent="0.15">
      <c r="A22" s="753"/>
      <c r="B22" s="730"/>
      <c r="C22" s="347"/>
      <c r="D22" s="348"/>
      <c r="E22" s="349"/>
      <c r="F22" s="779"/>
      <c r="G22" s="779"/>
      <c r="H22" s="176" t="s">
        <v>262</v>
      </c>
      <c r="I22" s="533" t="s">
        <v>687</v>
      </c>
      <c r="J22" s="176" t="s">
        <v>263</v>
      </c>
      <c r="K22" s="350"/>
    </row>
    <row r="23" spans="1:11" ht="18.75" customHeight="1" x14ac:dyDescent="0.15">
      <c r="A23" s="753"/>
      <c r="B23" s="730"/>
      <c r="C23" s="347"/>
      <c r="D23" s="348"/>
      <c r="E23" s="349"/>
      <c r="F23" s="737"/>
      <c r="G23" s="737"/>
      <c r="H23" s="176" t="s">
        <v>262</v>
      </c>
      <c r="I23" s="533" t="s">
        <v>687</v>
      </c>
      <c r="J23" s="176" t="s">
        <v>263</v>
      </c>
      <c r="K23" s="350"/>
    </row>
    <row r="24" spans="1:11" ht="7.5" customHeight="1" x14ac:dyDescent="0.15"/>
    <row r="25" spans="1:11" ht="7.5" customHeight="1" x14ac:dyDescent="0.15"/>
    <row r="26" spans="1:11" x14ac:dyDescent="0.15">
      <c r="A26" s="170" t="s">
        <v>278</v>
      </c>
    </row>
    <row r="27" spans="1:11" ht="3.75" customHeight="1" x14ac:dyDescent="0.15"/>
    <row r="28" spans="1:11" x14ac:dyDescent="0.15">
      <c r="A28" s="733" t="s">
        <v>62</v>
      </c>
      <c r="B28" s="742" t="s">
        <v>463</v>
      </c>
      <c r="C28" s="743"/>
      <c r="D28" s="742" t="s">
        <v>464</v>
      </c>
      <c r="E28" s="856"/>
      <c r="F28" s="743"/>
      <c r="G28" s="742" t="s">
        <v>465</v>
      </c>
      <c r="H28" s="856"/>
      <c r="I28" s="856"/>
      <c r="J28" s="856"/>
      <c r="K28" s="743"/>
    </row>
    <row r="29" spans="1:11" x14ac:dyDescent="0.15">
      <c r="A29" s="732"/>
      <c r="B29" s="192" t="s">
        <v>348</v>
      </c>
      <c r="C29" s="192" t="s">
        <v>349</v>
      </c>
      <c r="D29" s="192" t="s">
        <v>353</v>
      </c>
      <c r="E29" s="192" t="s">
        <v>562</v>
      </c>
      <c r="F29" s="192" t="s">
        <v>350</v>
      </c>
      <c r="G29" s="234" t="s">
        <v>354</v>
      </c>
      <c r="H29" s="232" t="s">
        <v>355</v>
      </c>
      <c r="I29" s="233" t="s">
        <v>356</v>
      </c>
      <c r="J29" s="193" t="s">
        <v>357</v>
      </c>
      <c r="K29" s="193" t="s">
        <v>241</v>
      </c>
    </row>
    <row r="30" spans="1:11" ht="18.75" customHeight="1" x14ac:dyDescent="0.15">
      <c r="A30" s="189" t="s">
        <v>580</v>
      </c>
      <c r="B30" s="348"/>
      <c r="C30" s="348"/>
      <c r="D30" s="348"/>
      <c r="E30" s="348"/>
      <c r="F30" s="348"/>
      <c r="G30" s="354"/>
      <c r="H30" s="348"/>
      <c r="I30" s="348"/>
      <c r="J30" s="348"/>
      <c r="K30" s="348"/>
    </row>
    <row r="31" spans="1:11" ht="15" customHeight="1" x14ac:dyDescent="0.15">
      <c r="A31" s="725" t="s">
        <v>581</v>
      </c>
      <c r="B31" s="534">
        <v>200</v>
      </c>
      <c r="C31" s="534" t="s">
        <v>728</v>
      </c>
      <c r="D31" s="534">
        <v>30</v>
      </c>
      <c r="E31" s="534" t="s">
        <v>716</v>
      </c>
      <c r="F31" s="534">
        <v>10</v>
      </c>
      <c r="G31" s="534" t="s">
        <v>729</v>
      </c>
      <c r="H31" s="534">
        <v>30</v>
      </c>
      <c r="I31" s="534">
        <v>100</v>
      </c>
      <c r="J31" s="534">
        <v>10</v>
      </c>
      <c r="K31" s="534" t="s">
        <v>729</v>
      </c>
    </row>
    <row r="32" spans="1:11" ht="15" customHeight="1" x14ac:dyDescent="0.15">
      <c r="A32" s="725"/>
      <c r="B32" s="535">
        <v>200</v>
      </c>
      <c r="C32" s="535" t="s">
        <v>728</v>
      </c>
      <c r="D32" s="535">
        <v>30</v>
      </c>
      <c r="E32" s="581" t="s">
        <v>729</v>
      </c>
      <c r="F32" s="581">
        <v>10</v>
      </c>
      <c r="G32" s="581" t="s">
        <v>729</v>
      </c>
      <c r="H32" s="581">
        <v>30</v>
      </c>
      <c r="I32" s="581">
        <v>100</v>
      </c>
      <c r="J32" s="581">
        <v>10</v>
      </c>
      <c r="K32" s="581" t="s">
        <v>729</v>
      </c>
    </row>
    <row r="33" spans="1:13" x14ac:dyDescent="0.15">
      <c r="A33" s="733" t="s">
        <v>62</v>
      </c>
      <c r="B33" s="733" t="s">
        <v>351</v>
      </c>
      <c r="C33" s="733" t="s">
        <v>358</v>
      </c>
      <c r="D33" s="733" t="s">
        <v>241</v>
      </c>
      <c r="E33" s="733" t="s">
        <v>244</v>
      </c>
      <c r="F33" s="853" t="s">
        <v>359</v>
      </c>
      <c r="G33" s="853"/>
      <c r="H33" s="853"/>
      <c r="I33" s="853"/>
      <c r="J33" s="853"/>
      <c r="K33" s="853"/>
    </row>
    <row r="34" spans="1:13" x14ac:dyDescent="0.15">
      <c r="A34" s="732"/>
      <c r="B34" s="732"/>
      <c r="C34" s="732"/>
      <c r="D34" s="732"/>
      <c r="E34" s="732"/>
      <c r="F34" s="853" t="s">
        <v>352</v>
      </c>
      <c r="G34" s="853"/>
      <c r="H34" s="853"/>
      <c r="I34" s="853" t="s">
        <v>241</v>
      </c>
      <c r="J34" s="853"/>
      <c r="K34" s="853"/>
    </row>
    <row r="35" spans="1:13" ht="18.75" customHeight="1" x14ac:dyDescent="0.15">
      <c r="A35" s="189" t="s">
        <v>580</v>
      </c>
      <c r="B35" s="348"/>
      <c r="C35" s="348"/>
      <c r="D35" s="356"/>
      <c r="E35" s="211" t="str">
        <f>IF(SUM(B30:K30)+SUM(B35:D35)=0,"",SUM(B30:K30)+SUM(B35:D35))</f>
        <v/>
      </c>
      <c r="F35" s="854"/>
      <c r="G35" s="854"/>
      <c r="H35" s="854"/>
      <c r="I35" s="855"/>
      <c r="J35" s="855"/>
      <c r="K35" s="855"/>
    </row>
    <row r="36" spans="1:13" ht="15" customHeight="1" x14ac:dyDescent="0.15">
      <c r="A36" s="725" t="s">
        <v>581</v>
      </c>
      <c r="B36" s="534">
        <v>40</v>
      </c>
      <c r="C36" s="534">
        <v>30</v>
      </c>
      <c r="D36" s="582" t="s">
        <v>716</v>
      </c>
      <c r="E36" s="573">
        <f>IF(SUM(B31:K31)+SUM(B36:D36)=0,"",SUM(B31:K31)+SUM(B36:D36))</f>
        <v>450</v>
      </c>
      <c r="F36" s="854"/>
      <c r="G36" s="854"/>
      <c r="H36" s="854"/>
      <c r="I36" s="855"/>
      <c r="J36" s="855"/>
      <c r="K36" s="855"/>
      <c r="M36" s="574"/>
    </row>
    <row r="37" spans="1:13" ht="15" customHeight="1" x14ac:dyDescent="0.15">
      <c r="A37" s="725"/>
      <c r="B37" s="535">
        <v>40</v>
      </c>
      <c r="C37" s="535">
        <v>30</v>
      </c>
      <c r="D37" s="583" t="s">
        <v>716</v>
      </c>
      <c r="E37" s="212">
        <f>IF(SUM(B32:K32)+SUM(B37:D37)=0,"",SUM(B32:K32)+SUM(B37:D37))</f>
        <v>450</v>
      </c>
      <c r="F37" s="854"/>
      <c r="G37" s="854"/>
      <c r="H37" s="854"/>
      <c r="I37" s="855"/>
      <c r="J37" s="855"/>
      <c r="K37" s="855"/>
    </row>
    <row r="38" spans="1:13" ht="7.5" customHeight="1" x14ac:dyDescent="0.15">
      <c r="A38" s="196"/>
      <c r="B38" s="185"/>
      <c r="C38" s="185"/>
      <c r="D38" s="185"/>
      <c r="E38" s="185"/>
      <c r="F38" s="185"/>
      <c r="G38" s="185"/>
      <c r="H38" s="185"/>
      <c r="I38" s="185"/>
      <c r="J38" s="185"/>
      <c r="K38" s="185"/>
    </row>
    <row r="39" spans="1:13" ht="12.75" customHeight="1" x14ac:dyDescent="0.15">
      <c r="A39" s="196"/>
      <c r="B39" s="185"/>
      <c r="C39" s="185"/>
      <c r="D39" s="185"/>
      <c r="E39" s="185"/>
      <c r="F39" s="185"/>
      <c r="G39" s="185"/>
      <c r="H39" s="185"/>
      <c r="I39" s="185"/>
      <c r="J39" s="185"/>
      <c r="K39" s="185"/>
    </row>
    <row r="40" spans="1:13" x14ac:dyDescent="0.15">
      <c r="A40" s="170" t="s">
        <v>360</v>
      </c>
    </row>
    <row r="41" spans="1:13" ht="3.75" customHeight="1" x14ac:dyDescent="0.15">
      <c r="J41" s="242"/>
    </row>
    <row r="42" spans="1:13" ht="15" customHeight="1" x14ac:dyDescent="0.15">
      <c r="A42" s="841" t="s">
        <v>361</v>
      </c>
      <c r="B42" s="842"/>
      <c r="C42" s="842"/>
      <c r="D42" s="843"/>
      <c r="E42" s="832" t="s">
        <v>365</v>
      </c>
      <c r="F42" s="833"/>
      <c r="G42" s="833"/>
      <c r="H42" s="834"/>
      <c r="I42" s="848" t="s">
        <v>244</v>
      </c>
      <c r="J42" s="237"/>
      <c r="K42" s="242"/>
    </row>
    <row r="43" spans="1:13" ht="15" customHeight="1" x14ac:dyDescent="0.15">
      <c r="A43" s="844"/>
      <c r="B43" s="845"/>
      <c r="C43" s="845"/>
      <c r="D43" s="846"/>
      <c r="E43" s="851" t="s">
        <v>362</v>
      </c>
      <c r="F43" s="236"/>
      <c r="G43" s="851" t="s">
        <v>363</v>
      </c>
      <c r="H43" s="241"/>
      <c r="I43" s="849"/>
      <c r="J43" s="237"/>
      <c r="K43" s="242"/>
    </row>
    <row r="44" spans="1:13" ht="27" customHeight="1" x14ac:dyDescent="0.15">
      <c r="A44" s="782"/>
      <c r="B44" s="847"/>
      <c r="C44" s="847"/>
      <c r="D44" s="783"/>
      <c r="E44" s="852"/>
      <c r="F44" s="245" t="s">
        <v>366</v>
      </c>
      <c r="G44" s="852"/>
      <c r="H44" s="253" t="s">
        <v>366</v>
      </c>
      <c r="I44" s="850"/>
      <c r="J44" s="237"/>
      <c r="K44" s="242"/>
    </row>
    <row r="45" spans="1:13" ht="15" customHeight="1" x14ac:dyDescent="0.15">
      <c r="A45" s="840" t="s">
        <v>727</v>
      </c>
      <c r="B45" s="840"/>
      <c r="C45" s="840"/>
      <c r="D45" s="840"/>
      <c r="E45" s="575">
        <v>2</v>
      </c>
      <c r="F45" s="332">
        <f>L45</f>
        <v>0.17</v>
      </c>
      <c r="G45" s="576">
        <v>3</v>
      </c>
      <c r="H45" s="333">
        <f>M45</f>
        <v>0.25</v>
      </c>
      <c r="I45" s="252">
        <f>IF(E45+G45=0,"",F45+H45)</f>
        <v>0.42000000000000004</v>
      </c>
      <c r="J45" s="242"/>
      <c r="K45" s="242"/>
      <c r="L45" s="170">
        <f>IF(E45="","",ROUND(E45/12,2))</f>
        <v>0.17</v>
      </c>
      <c r="M45" s="170">
        <f>IF(G45="","",ROUND(G45/12,2))</f>
        <v>0.25</v>
      </c>
    </row>
    <row r="46" spans="1:13" ht="15" customHeight="1" x14ac:dyDescent="0.15">
      <c r="A46" s="835"/>
      <c r="B46" s="835"/>
      <c r="C46" s="835"/>
      <c r="D46" s="835"/>
      <c r="E46" s="357"/>
      <c r="F46" s="332" t="str">
        <f t="shared" ref="F46:F56" si="0">L46</f>
        <v/>
      </c>
      <c r="G46" s="359"/>
      <c r="H46" s="333" t="str">
        <f t="shared" ref="H46:H56" si="1">M46</f>
        <v/>
      </c>
      <c r="I46" s="252" t="str">
        <f t="shared" ref="I46:I56" si="2">IF(E46+G46=0,"",F46+H46)</f>
        <v/>
      </c>
      <c r="J46" s="242"/>
      <c r="K46" s="242"/>
      <c r="L46" s="170" t="str">
        <f t="shared" ref="L46:L56" si="3">IF(E46="","",ROUND(E46/12,2))</f>
        <v/>
      </c>
      <c r="M46" s="170" t="str">
        <f t="shared" ref="M46:M56" si="4">IF(G46="","",ROUND(G46/12,2))</f>
        <v/>
      </c>
    </row>
    <row r="47" spans="1:13" ht="15" customHeight="1" x14ac:dyDescent="0.15">
      <c r="A47" s="835"/>
      <c r="B47" s="835"/>
      <c r="C47" s="835"/>
      <c r="D47" s="835"/>
      <c r="E47" s="357"/>
      <c r="F47" s="332" t="str">
        <f t="shared" si="0"/>
        <v/>
      </c>
      <c r="G47" s="359"/>
      <c r="H47" s="333" t="str">
        <f t="shared" si="1"/>
        <v/>
      </c>
      <c r="I47" s="252" t="str">
        <f t="shared" si="2"/>
        <v/>
      </c>
      <c r="J47" s="242"/>
      <c r="K47" s="242"/>
      <c r="L47" s="170" t="str">
        <f t="shared" si="3"/>
        <v/>
      </c>
      <c r="M47" s="170" t="str">
        <f t="shared" si="4"/>
        <v/>
      </c>
    </row>
    <row r="48" spans="1:13" ht="15" customHeight="1" x14ac:dyDescent="0.15">
      <c r="A48" s="835"/>
      <c r="B48" s="835"/>
      <c r="C48" s="835"/>
      <c r="D48" s="835"/>
      <c r="E48" s="357"/>
      <c r="F48" s="332" t="str">
        <f t="shared" si="0"/>
        <v/>
      </c>
      <c r="G48" s="359"/>
      <c r="H48" s="333" t="str">
        <f t="shared" si="1"/>
        <v/>
      </c>
      <c r="I48" s="252" t="str">
        <f t="shared" si="2"/>
        <v/>
      </c>
      <c r="J48" s="242"/>
      <c r="K48" s="242"/>
      <c r="L48" s="170" t="str">
        <f t="shared" si="3"/>
        <v/>
      </c>
      <c r="M48" s="170" t="str">
        <f t="shared" si="4"/>
        <v/>
      </c>
    </row>
    <row r="49" spans="1:13" ht="15" customHeight="1" x14ac:dyDescent="0.15">
      <c r="A49" s="835"/>
      <c r="B49" s="835"/>
      <c r="C49" s="835"/>
      <c r="D49" s="835"/>
      <c r="E49" s="357"/>
      <c r="F49" s="332" t="str">
        <f t="shared" si="0"/>
        <v/>
      </c>
      <c r="G49" s="359"/>
      <c r="H49" s="333" t="str">
        <f t="shared" si="1"/>
        <v/>
      </c>
      <c r="I49" s="252" t="str">
        <f t="shared" si="2"/>
        <v/>
      </c>
      <c r="J49" s="242"/>
      <c r="K49" s="242"/>
      <c r="L49" s="170" t="str">
        <f t="shared" si="3"/>
        <v/>
      </c>
      <c r="M49" s="170" t="str">
        <f t="shared" si="4"/>
        <v/>
      </c>
    </row>
    <row r="50" spans="1:13" ht="15" customHeight="1" x14ac:dyDescent="0.15">
      <c r="A50" s="835"/>
      <c r="B50" s="835"/>
      <c r="C50" s="835"/>
      <c r="D50" s="835"/>
      <c r="E50" s="357"/>
      <c r="F50" s="332" t="str">
        <f t="shared" si="0"/>
        <v/>
      </c>
      <c r="G50" s="359"/>
      <c r="H50" s="333" t="str">
        <f t="shared" si="1"/>
        <v/>
      </c>
      <c r="I50" s="252" t="str">
        <f t="shared" si="2"/>
        <v/>
      </c>
      <c r="J50" s="242"/>
      <c r="K50" s="242"/>
      <c r="L50" s="170" t="str">
        <f t="shared" si="3"/>
        <v/>
      </c>
      <c r="M50" s="170" t="str">
        <f t="shared" si="4"/>
        <v/>
      </c>
    </row>
    <row r="51" spans="1:13" ht="15" customHeight="1" x14ac:dyDescent="0.15">
      <c r="A51" s="835"/>
      <c r="B51" s="835"/>
      <c r="C51" s="835"/>
      <c r="D51" s="835"/>
      <c r="E51" s="357"/>
      <c r="F51" s="332" t="str">
        <f t="shared" si="0"/>
        <v/>
      </c>
      <c r="G51" s="359"/>
      <c r="H51" s="333" t="str">
        <f t="shared" si="1"/>
        <v/>
      </c>
      <c r="I51" s="252" t="str">
        <f t="shared" si="2"/>
        <v/>
      </c>
      <c r="J51" s="242"/>
      <c r="K51" s="242"/>
      <c r="L51" s="170" t="str">
        <f t="shared" si="3"/>
        <v/>
      </c>
      <c r="M51" s="170" t="str">
        <f t="shared" si="4"/>
        <v/>
      </c>
    </row>
    <row r="52" spans="1:13" ht="15" customHeight="1" x14ac:dyDescent="0.15">
      <c r="A52" s="835"/>
      <c r="B52" s="835"/>
      <c r="C52" s="835"/>
      <c r="D52" s="835"/>
      <c r="E52" s="357"/>
      <c r="F52" s="332" t="str">
        <f t="shared" si="0"/>
        <v/>
      </c>
      <c r="G52" s="359"/>
      <c r="H52" s="333"/>
      <c r="I52" s="252" t="str">
        <f t="shared" si="2"/>
        <v/>
      </c>
      <c r="J52" s="242"/>
      <c r="K52" s="242"/>
      <c r="L52" s="170" t="str">
        <f t="shared" si="3"/>
        <v/>
      </c>
      <c r="M52" s="170" t="str">
        <f t="shared" si="4"/>
        <v/>
      </c>
    </row>
    <row r="53" spans="1:13" ht="15" customHeight="1" x14ac:dyDescent="0.15">
      <c r="A53" s="835"/>
      <c r="B53" s="835"/>
      <c r="C53" s="835"/>
      <c r="D53" s="835"/>
      <c r="E53" s="357"/>
      <c r="F53" s="332" t="str">
        <f t="shared" si="0"/>
        <v/>
      </c>
      <c r="G53" s="359"/>
      <c r="H53" s="333" t="str">
        <f t="shared" si="1"/>
        <v/>
      </c>
      <c r="I53" s="252" t="str">
        <f t="shared" si="2"/>
        <v/>
      </c>
      <c r="J53" s="242"/>
      <c r="K53" s="242"/>
      <c r="L53" s="170" t="str">
        <f t="shared" si="3"/>
        <v/>
      </c>
      <c r="M53" s="170" t="str">
        <f t="shared" si="4"/>
        <v/>
      </c>
    </row>
    <row r="54" spans="1:13" ht="15" customHeight="1" x14ac:dyDescent="0.15">
      <c r="A54" s="835"/>
      <c r="B54" s="835"/>
      <c r="C54" s="835"/>
      <c r="D54" s="835"/>
      <c r="E54" s="357"/>
      <c r="F54" s="332" t="str">
        <f t="shared" si="0"/>
        <v/>
      </c>
      <c r="G54" s="359"/>
      <c r="H54" s="333" t="str">
        <f t="shared" si="1"/>
        <v/>
      </c>
      <c r="I54" s="252" t="str">
        <f t="shared" si="2"/>
        <v/>
      </c>
      <c r="J54" s="242"/>
      <c r="K54" s="242"/>
      <c r="L54" s="170" t="str">
        <f t="shared" si="3"/>
        <v/>
      </c>
      <c r="M54" s="170" t="str">
        <f t="shared" si="4"/>
        <v/>
      </c>
    </row>
    <row r="55" spans="1:13" ht="15" customHeight="1" x14ac:dyDescent="0.15">
      <c r="A55" s="835"/>
      <c r="B55" s="835"/>
      <c r="C55" s="835"/>
      <c r="D55" s="835"/>
      <c r="E55" s="357"/>
      <c r="F55" s="332" t="str">
        <f t="shared" si="0"/>
        <v/>
      </c>
      <c r="G55" s="359"/>
      <c r="H55" s="333" t="str">
        <f t="shared" si="1"/>
        <v/>
      </c>
      <c r="I55" s="252" t="str">
        <f t="shared" si="2"/>
        <v/>
      </c>
      <c r="J55" s="242"/>
      <c r="K55" s="242"/>
      <c r="L55" s="170" t="str">
        <f t="shared" si="3"/>
        <v/>
      </c>
      <c r="M55" s="170" t="str">
        <f t="shared" si="4"/>
        <v/>
      </c>
    </row>
    <row r="56" spans="1:13" ht="15" customHeight="1" thickBot="1" x14ac:dyDescent="0.2">
      <c r="A56" s="836"/>
      <c r="B56" s="836"/>
      <c r="C56" s="836"/>
      <c r="D56" s="836"/>
      <c r="E56" s="358"/>
      <c r="F56" s="334" t="str">
        <f t="shared" si="0"/>
        <v/>
      </c>
      <c r="G56" s="360"/>
      <c r="H56" s="335" t="str">
        <f t="shared" si="1"/>
        <v/>
      </c>
      <c r="I56" s="251" t="str">
        <f t="shared" si="2"/>
        <v/>
      </c>
      <c r="J56" s="242"/>
      <c r="K56" s="242"/>
      <c r="L56" s="170" t="str">
        <f t="shared" si="3"/>
        <v/>
      </c>
      <c r="M56" s="170" t="str">
        <f t="shared" si="4"/>
        <v/>
      </c>
    </row>
    <row r="57" spans="1:13" ht="15" customHeight="1" thickTop="1" thickBot="1" x14ac:dyDescent="0.2">
      <c r="A57" s="837" t="s">
        <v>244</v>
      </c>
      <c r="B57" s="838"/>
      <c r="C57" s="838"/>
      <c r="D57" s="839"/>
      <c r="E57" s="244">
        <f>IF(E45="","",SUM(E45:E56))</f>
        <v>2</v>
      </c>
      <c r="F57" s="248">
        <f t="shared" ref="F57" si="5">IF(F45="","",SUM(F45:F56))</f>
        <v>0.17</v>
      </c>
      <c r="G57" s="621">
        <f t="shared" ref="G57" si="6">IF(G45="","",SUM(G45:G56))</f>
        <v>3</v>
      </c>
      <c r="H57" s="254">
        <f t="shared" ref="H57:I57" si="7">IF(H45="","",SUM(H45:H56))</f>
        <v>0.25</v>
      </c>
      <c r="I57" s="368">
        <f t="shared" si="7"/>
        <v>0.42000000000000004</v>
      </c>
      <c r="J57" s="242"/>
      <c r="K57" s="242"/>
    </row>
    <row r="58" spans="1:13" ht="15" customHeight="1" thickBot="1" x14ac:dyDescent="0.2">
      <c r="A58" s="196"/>
      <c r="B58" s="185"/>
      <c r="C58" s="185"/>
      <c r="D58" s="185"/>
      <c r="E58" s="185"/>
      <c r="F58" s="831" t="s">
        <v>367</v>
      </c>
      <c r="G58" s="831"/>
      <c r="H58" s="831"/>
      <c r="I58" s="577">
        <v>5</v>
      </c>
      <c r="J58" s="242"/>
      <c r="K58" s="242"/>
    </row>
    <row r="59" spans="1:13" ht="7.5" customHeight="1" x14ac:dyDescent="0.15">
      <c r="A59" s="196"/>
      <c r="B59" s="185"/>
      <c r="C59" s="185"/>
      <c r="D59" s="185"/>
      <c r="E59" s="185"/>
      <c r="F59" s="185"/>
      <c r="G59" s="185"/>
      <c r="H59" s="185"/>
      <c r="I59" s="185"/>
      <c r="J59" s="242"/>
      <c r="K59" s="242"/>
    </row>
    <row r="60" spans="1:13" ht="7.5" customHeight="1" x14ac:dyDescent="0.15">
      <c r="A60" s="196"/>
      <c r="B60" s="185"/>
      <c r="C60" s="185"/>
      <c r="D60" s="185"/>
      <c r="E60" s="185"/>
      <c r="F60" s="185"/>
      <c r="G60" s="185"/>
      <c r="H60" s="185"/>
      <c r="I60" s="185"/>
      <c r="J60" s="242"/>
      <c r="K60" s="242"/>
    </row>
    <row r="61" spans="1:13" x14ac:dyDescent="0.15">
      <c r="A61" s="170" t="s">
        <v>364</v>
      </c>
      <c r="J61" s="243"/>
      <c r="K61" s="243"/>
    </row>
    <row r="62" spans="1:13" ht="3.75" customHeight="1" x14ac:dyDescent="0.15"/>
    <row r="63" spans="1:13" ht="18.75" customHeight="1" x14ac:dyDescent="0.15">
      <c r="A63" s="801" t="s">
        <v>849</v>
      </c>
      <c r="B63" s="802"/>
      <c r="C63" s="802"/>
      <c r="D63" s="802"/>
      <c r="E63" s="802"/>
      <c r="F63" s="802"/>
      <c r="G63" s="802"/>
      <c r="H63" s="802"/>
      <c r="I63" s="802"/>
      <c r="J63" s="802"/>
      <c r="K63" s="803"/>
    </row>
    <row r="64" spans="1:13" ht="18.75" customHeight="1" x14ac:dyDescent="0.15">
      <c r="A64" s="804"/>
      <c r="B64" s="805"/>
      <c r="C64" s="805"/>
      <c r="D64" s="805"/>
      <c r="E64" s="805"/>
      <c r="F64" s="805"/>
      <c r="G64" s="805"/>
      <c r="H64" s="805"/>
      <c r="I64" s="805"/>
      <c r="J64" s="805"/>
      <c r="K64" s="806"/>
    </row>
    <row r="65" spans="1:11" ht="18.75" customHeight="1" x14ac:dyDescent="0.15">
      <c r="A65" s="804"/>
      <c r="B65" s="805"/>
      <c r="C65" s="805"/>
      <c r="D65" s="805"/>
      <c r="E65" s="805"/>
      <c r="F65" s="805"/>
      <c r="G65" s="805"/>
      <c r="H65" s="805"/>
      <c r="I65" s="805"/>
      <c r="J65" s="805"/>
      <c r="K65" s="806"/>
    </row>
    <row r="66" spans="1:11" ht="18.75" customHeight="1" x14ac:dyDescent="0.15">
      <c r="A66" s="807"/>
      <c r="B66" s="808"/>
      <c r="C66" s="808"/>
      <c r="D66" s="808"/>
      <c r="E66" s="808"/>
      <c r="F66" s="808"/>
      <c r="G66" s="808"/>
      <c r="H66" s="808"/>
      <c r="I66" s="808"/>
      <c r="J66" s="808"/>
      <c r="K66" s="809"/>
    </row>
    <row r="69" spans="1:11" ht="18.75" customHeight="1" x14ac:dyDescent="0.15"/>
    <row r="70" spans="1:11" ht="18.75" customHeight="1" x14ac:dyDescent="0.15"/>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368</v>
      </c>
    </row>
    <row r="2" spans="1:11" ht="18" customHeight="1" x14ac:dyDescent="0.15">
      <c r="A2" s="724" t="s">
        <v>247</v>
      </c>
      <c r="B2" s="724"/>
      <c r="C2" s="724"/>
      <c r="D2" s="724"/>
      <c r="E2" s="724"/>
      <c r="F2" s="724"/>
      <c r="G2" s="724"/>
      <c r="H2" s="724"/>
      <c r="I2" s="724"/>
      <c r="J2" s="724"/>
      <c r="K2" s="724"/>
    </row>
    <row r="5" spans="1:11" ht="18.75" customHeight="1" x14ac:dyDescent="0.15">
      <c r="A5" s="189" t="s">
        <v>76</v>
      </c>
      <c r="B5" s="728" t="s">
        <v>369</v>
      </c>
      <c r="C5" s="728"/>
      <c r="D5" s="728"/>
      <c r="E5" s="728"/>
      <c r="F5" s="728"/>
    </row>
    <row r="6" spans="1:11" ht="12" customHeight="1" x14ac:dyDescent="0.15">
      <c r="A6" s="196"/>
      <c r="B6" s="180"/>
      <c r="C6" s="180"/>
      <c r="D6" s="180"/>
      <c r="E6" s="180"/>
      <c r="F6" s="180"/>
    </row>
    <row r="8" spans="1:11" x14ac:dyDescent="0.15">
      <c r="A8" s="728" t="s">
        <v>233</v>
      </c>
      <c r="B8" s="728"/>
      <c r="C8" s="728"/>
      <c r="D8" s="728" t="s">
        <v>274</v>
      </c>
      <c r="E8" s="728"/>
      <c r="F8" s="728"/>
      <c r="G8" s="728" t="s">
        <v>234</v>
      </c>
      <c r="H8" s="728"/>
      <c r="I8" s="728"/>
      <c r="J8" s="728"/>
      <c r="K8" s="728"/>
    </row>
    <row r="9" spans="1:11" ht="18.75" customHeight="1" x14ac:dyDescent="0.15">
      <c r="A9" s="729" t="s">
        <v>730</v>
      </c>
      <c r="B9" s="729"/>
      <c r="C9" s="729"/>
      <c r="D9" s="729" t="s">
        <v>732</v>
      </c>
      <c r="E9" s="729"/>
      <c r="F9" s="729"/>
      <c r="G9" s="729" t="s">
        <v>731</v>
      </c>
      <c r="H9" s="729"/>
      <c r="I9" s="729"/>
      <c r="J9" s="729"/>
      <c r="K9" s="729"/>
    </row>
    <row r="10" spans="1:11" ht="12" customHeight="1" x14ac:dyDescent="0.15">
      <c r="A10" s="178"/>
      <c r="B10" s="178"/>
      <c r="C10" s="178"/>
      <c r="D10" s="178"/>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43374</v>
      </c>
      <c r="D15" s="345" t="s">
        <v>567</v>
      </c>
      <c r="E15" s="345" t="s">
        <v>568</v>
      </c>
      <c r="F15" s="532">
        <v>43555</v>
      </c>
      <c r="G15" s="344" t="s">
        <v>566</v>
      </c>
      <c r="H15" s="531">
        <v>43374</v>
      </c>
      <c r="I15" s="345" t="s">
        <v>567</v>
      </c>
      <c r="J15" s="345" t="s">
        <v>568</v>
      </c>
      <c r="K15" s="532">
        <v>43555</v>
      </c>
    </row>
    <row r="16" spans="1:11" ht="18.75" customHeight="1" x14ac:dyDescent="0.15">
      <c r="A16" s="189" t="s">
        <v>264</v>
      </c>
      <c r="B16" s="730" t="s">
        <v>722</v>
      </c>
      <c r="C16" s="730"/>
      <c r="D16" s="730"/>
      <c r="E16" s="730"/>
      <c r="F16" s="730"/>
      <c r="G16" s="776" t="s">
        <v>722</v>
      </c>
      <c r="H16" s="777"/>
      <c r="I16" s="777"/>
      <c r="J16" s="777"/>
      <c r="K16" s="778"/>
    </row>
    <row r="17" spans="1:11" ht="18.75" customHeight="1" x14ac:dyDescent="0.15">
      <c r="A17" s="342" t="s">
        <v>345</v>
      </c>
      <c r="B17" s="336" t="s">
        <v>569</v>
      </c>
      <c r="C17" s="578">
        <v>250</v>
      </c>
      <c r="D17" s="337" t="s">
        <v>570</v>
      </c>
      <c r="E17" s="579">
        <v>0</v>
      </c>
      <c r="F17" s="339" t="s">
        <v>571</v>
      </c>
      <c r="G17" s="579">
        <v>0</v>
      </c>
      <c r="H17" s="338" t="s">
        <v>572</v>
      </c>
      <c r="I17" s="579">
        <v>0</v>
      </c>
      <c r="J17" s="338" t="s">
        <v>573</v>
      </c>
      <c r="K17" s="580">
        <f>C17+E17+G17+I17</f>
        <v>250</v>
      </c>
    </row>
    <row r="18" spans="1:11" x14ac:dyDescent="0.15">
      <c r="A18" s="754" t="s">
        <v>254</v>
      </c>
      <c r="B18" s="725" t="s">
        <v>370</v>
      </c>
      <c r="C18" s="725"/>
      <c r="D18" s="725"/>
      <c r="E18" s="725"/>
      <c r="F18" s="725"/>
      <c r="G18" s="725" t="s">
        <v>371</v>
      </c>
      <c r="H18" s="725"/>
      <c r="I18" s="725"/>
      <c r="J18" s="725"/>
      <c r="K18" s="725"/>
    </row>
    <row r="19" spans="1:11" ht="18.75" customHeight="1" x14ac:dyDescent="0.15">
      <c r="A19" s="727"/>
      <c r="B19" s="730" t="s">
        <v>82</v>
      </c>
      <c r="C19" s="730"/>
      <c r="D19" s="730"/>
      <c r="E19" s="730"/>
      <c r="F19" s="730"/>
      <c r="G19" s="730" t="s">
        <v>82</v>
      </c>
      <c r="H19" s="730"/>
      <c r="I19" s="730"/>
      <c r="J19" s="730"/>
      <c r="K19" s="730"/>
    </row>
    <row r="20" spans="1:11" ht="12" customHeight="1" x14ac:dyDescent="0.15">
      <c r="A20" s="753" t="s">
        <v>255</v>
      </c>
      <c r="B20" s="189" t="s">
        <v>256</v>
      </c>
      <c r="C20" s="728" t="s">
        <v>257</v>
      </c>
      <c r="D20" s="728"/>
      <c r="E20" s="728"/>
      <c r="F20" s="728"/>
      <c r="G20" s="728"/>
      <c r="H20" s="728"/>
      <c r="I20" s="728"/>
      <c r="J20" s="728"/>
      <c r="K20" s="728"/>
    </row>
    <row r="21" spans="1:11" x14ac:dyDescent="0.15">
      <c r="A21" s="753"/>
      <c r="B21" s="730" t="s">
        <v>687</v>
      </c>
      <c r="C21" s="189" t="s">
        <v>258</v>
      </c>
      <c r="D21" s="189" t="s">
        <v>259</v>
      </c>
      <c r="E21" s="189" t="s">
        <v>260</v>
      </c>
      <c r="F21" s="738" t="s">
        <v>253</v>
      </c>
      <c r="G21" s="739"/>
      <c r="H21" s="725" t="s">
        <v>261</v>
      </c>
      <c r="I21" s="725"/>
      <c r="J21" s="725"/>
      <c r="K21" s="725"/>
    </row>
    <row r="22" spans="1:11" ht="18.75" customHeight="1" x14ac:dyDescent="0.15">
      <c r="A22" s="753"/>
      <c r="B22" s="730"/>
      <c r="C22" s="347"/>
      <c r="D22" s="348"/>
      <c r="E22" s="349"/>
      <c r="F22" s="737"/>
      <c r="G22" s="737"/>
      <c r="H22" s="176" t="s">
        <v>262</v>
      </c>
      <c r="I22" s="533" t="s">
        <v>687</v>
      </c>
      <c r="J22" s="176" t="s">
        <v>263</v>
      </c>
      <c r="K22" s="350"/>
    </row>
    <row r="23" spans="1:11" ht="18.75" customHeight="1" x14ac:dyDescent="0.15">
      <c r="A23" s="753"/>
      <c r="B23" s="730"/>
      <c r="C23" s="347"/>
      <c r="D23" s="348"/>
      <c r="E23" s="349"/>
      <c r="F23" s="737"/>
      <c r="G23" s="737"/>
      <c r="H23" s="176" t="s">
        <v>262</v>
      </c>
      <c r="I23" s="533" t="s">
        <v>687</v>
      </c>
      <c r="J23" s="176" t="s">
        <v>263</v>
      </c>
      <c r="K23" s="350"/>
    </row>
    <row r="24" spans="1:11" ht="12" customHeight="1" x14ac:dyDescent="0.15"/>
    <row r="25" spans="1:11" ht="12" customHeight="1" x14ac:dyDescent="0.15"/>
    <row r="26" spans="1:11" x14ac:dyDescent="0.15">
      <c r="A26" s="170" t="s">
        <v>278</v>
      </c>
    </row>
    <row r="27" spans="1:11" ht="3.75" customHeight="1" x14ac:dyDescent="0.15"/>
    <row r="28" spans="1:11" x14ac:dyDescent="0.15">
      <c r="A28" s="795" t="s">
        <v>62</v>
      </c>
      <c r="B28" s="734" t="s">
        <v>466</v>
      </c>
      <c r="C28" s="735"/>
      <c r="D28" s="735"/>
      <c r="E28" s="735"/>
      <c r="F28" s="735"/>
      <c r="G28" s="735"/>
      <c r="H28" s="735"/>
      <c r="I28" s="735"/>
      <c r="J28" s="735"/>
      <c r="K28" s="736"/>
    </row>
    <row r="29" spans="1:11" x14ac:dyDescent="0.15">
      <c r="A29" s="797"/>
      <c r="B29" s="190" t="s">
        <v>372</v>
      </c>
      <c r="C29" s="190" t="s">
        <v>373</v>
      </c>
      <c r="D29" s="190" t="s">
        <v>374</v>
      </c>
      <c r="E29" s="190" t="s">
        <v>375</v>
      </c>
      <c r="F29" s="190" t="s">
        <v>376</v>
      </c>
      <c r="G29" s="190" t="s">
        <v>377</v>
      </c>
      <c r="H29" s="190" t="s">
        <v>378</v>
      </c>
      <c r="I29" s="235" t="s">
        <v>379</v>
      </c>
      <c r="J29" s="193" t="s">
        <v>380</v>
      </c>
      <c r="K29" s="193" t="s">
        <v>381</v>
      </c>
    </row>
    <row r="30" spans="1:11" ht="18.75" customHeight="1" x14ac:dyDescent="0.15">
      <c r="A30" s="189" t="s">
        <v>580</v>
      </c>
      <c r="B30" s="352"/>
      <c r="C30" s="352"/>
      <c r="D30" s="352"/>
      <c r="E30" s="352"/>
      <c r="F30" s="352"/>
      <c r="G30" s="361"/>
      <c r="H30" s="352"/>
      <c r="I30" s="348"/>
      <c r="J30" s="348"/>
      <c r="K30" s="348"/>
    </row>
    <row r="31" spans="1:11" ht="15" customHeight="1" x14ac:dyDescent="0.15">
      <c r="A31" s="725" t="s">
        <v>581</v>
      </c>
      <c r="B31" s="534">
        <v>100</v>
      </c>
      <c r="C31" s="534" t="s">
        <v>716</v>
      </c>
      <c r="D31" s="534">
        <v>250</v>
      </c>
      <c r="E31" s="534">
        <v>50</v>
      </c>
      <c r="F31" s="534">
        <v>20</v>
      </c>
      <c r="G31" s="534" t="s">
        <v>729</v>
      </c>
      <c r="H31" s="534" t="s">
        <v>729</v>
      </c>
      <c r="I31" s="534" t="s">
        <v>729</v>
      </c>
      <c r="J31" s="534" t="s">
        <v>729</v>
      </c>
      <c r="K31" s="534" t="s">
        <v>729</v>
      </c>
    </row>
    <row r="32" spans="1:11" ht="15" customHeight="1" x14ac:dyDescent="0.15">
      <c r="A32" s="725"/>
      <c r="B32" s="535">
        <v>100</v>
      </c>
      <c r="C32" s="535" t="s">
        <v>729</v>
      </c>
      <c r="D32" s="535">
        <v>250</v>
      </c>
      <c r="E32" s="581">
        <v>50</v>
      </c>
      <c r="F32" s="581">
        <v>20</v>
      </c>
      <c r="G32" s="581" t="s">
        <v>716</v>
      </c>
      <c r="H32" s="581" t="s">
        <v>729</v>
      </c>
      <c r="I32" s="581" t="s">
        <v>729</v>
      </c>
      <c r="J32" s="581" t="s">
        <v>729</v>
      </c>
      <c r="K32" s="581" t="s">
        <v>729</v>
      </c>
    </row>
    <row r="33" spans="1:11" x14ac:dyDescent="0.15">
      <c r="A33" s="795" t="s">
        <v>62</v>
      </c>
      <c r="B33" s="194"/>
      <c r="C33" s="194" t="s">
        <v>383</v>
      </c>
      <c r="D33" s="194" t="s">
        <v>384</v>
      </c>
      <c r="E33" s="194" t="s">
        <v>385</v>
      </c>
      <c r="F33" s="733" t="s">
        <v>386</v>
      </c>
      <c r="G33" s="733" t="s">
        <v>241</v>
      </c>
      <c r="H33" s="733" t="s">
        <v>244</v>
      </c>
      <c r="I33" s="795" t="s">
        <v>359</v>
      </c>
      <c r="J33" s="866"/>
      <c r="K33" s="796"/>
    </row>
    <row r="34" spans="1:11" ht="24" x14ac:dyDescent="0.15">
      <c r="A34" s="797"/>
      <c r="B34" s="255" t="s">
        <v>382</v>
      </c>
      <c r="C34" s="255" t="s">
        <v>387</v>
      </c>
      <c r="D34" s="255" t="s">
        <v>388</v>
      </c>
      <c r="E34" s="255" t="s">
        <v>389</v>
      </c>
      <c r="F34" s="732"/>
      <c r="G34" s="732"/>
      <c r="H34" s="732"/>
      <c r="I34" s="797"/>
      <c r="J34" s="867"/>
      <c r="K34" s="798"/>
    </row>
    <row r="35" spans="1:11" ht="18.75" customHeight="1" x14ac:dyDescent="0.15">
      <c r="A35" s="189" t="s">
        <v>580</v>
      </c>
      <c r="B35" s="352"/>
      <c r="C35" s="352"/>
      <c r="D35" s="352"/>
      <c r="E35" s="352"/>
      <c r="F35" s="352"/>
      <c r="G35" s="361"/>
      <c r="H35" s="182" t="str">
        <f>IF(SUM(B30:K30)+SUM(B35:G35)=0,"",SUM((B30:K30)+SUM(B35:G35)))</f>
        <v/>
      </c>
      <c r="I35" s="857"/>
      <c r="J35" s="858"/>
      <c r="K35" s="859"/>
    </row>
    <row r="36" spans="1:11" ht="15" customHeight="1" x14ac:dyDescent="0.15">
      <c r="A36" s="725" t="s">
        <v>581</v>
      </c>
      <c r="B36" s="534">
        <v>400</v>
      </c>
      <c r="C36" s="534">
        <v>80</v>
      </c>
      <c r="D36" s="534">
        <v>20</v>
      </c>
      <c r="E36" s="534" t="s">
        <v>729</v>
      </c>
      <c r="F36" s="534" t="s">
        <v>729</v>
      </c>
      <c r="G36" s="534">
        <v>1000</v>
      </c>
      <c r="H36" s="666">
        <f>IF(SUM(B31:K31)+SUM(B36:G36)=0,"",SUM(B31:K31)+SUM(B36:G36))</f>
        <v>1920</v>
      </c>
      <c r="I36" s="860"/>
      <c r="J36" s="861"/>
      <c r="K36" s="862"/>
    </row>
    <row r="37" spans="1:11" ht="15" customHeight="1" x14ac:dyDescent="0.15">
      <c r="A37" s="725"/>
      <c r="B37" s="535">
        <v>400</v>
      </c>
      <c r="C37" s="535">
        <v>80</v>
      </c>
      <c r="D37" s="535">
        <v>20</v>
      </c>
      <c r="E37" s="535" t="s">
        <v>729</v>
      </c>
      <c r="F37" s="535" t="s">
        <v>716</v>
      </c>
      <c r="G37" s="535">
        <v>1000</v>
      </c>
      <c r="H37" s="571">
        <f>IF(SUM(B32:K32)+SUM(B37:G37)=0,"",SUM(B32:K32)+SUM(B37:G37))</f>
        <v>1920</v>
      </c>
      <c r="I37" s="863"/>
      <c r="J37" s="864"/>
      <c r="K37" s="865"/>
    </row>
    <row r="38" spans="1:11" ht="12" customHeight="1" x14ac:dyDescent="0.15">
      <c r="A38" s="196"/>
      <c r="B38" s="185"/>
      <c r="C38" s="185"/>
      <c r="D38" s="185"/>
      <c r="E38" s="185"/>
      <c r="F38" s="237"/>
      <c r="G38" s="237"/>
      <c r="H38" s="237"/>
      <c r="I38" s="239"/>
      <c r="J38" s="239"/>
      <c r="K38" s="239"/>
    </row>
    <row r="39" spans="1:11" ht="12" customHeight="1" x14ac:dyDescent="0.15">
      <c r="A39" s="196"/>
      <c r="B39" s="185"/>
      <c r="C39" s="185"/>
      <c r="D39" s="185"/>
      <c r="E39" s="185"/>
      <c r="F39" s="237"/>
      <c r="G39" s="237"/>
      <c r="H39" s="237"/>
      <c r="I39" s="239"/>
      <c r="J39" s="239"/>
      <c r="K39" s="239"/>
    </row>
    <row r="40" spans="1:11" x14ac:dyDescent="0.15">
      <c r="A40" s="170" t="s">
        <v>390</v>
      </c>
    </row>
    <row r="41" spans="1:11" ht="3.75" customHeight="1" x14ac:dyDescent="0.15">
      <c r="J41" s="242"/>
    </row>
    <row r="42" spans="1:11" ht="15" customHeight="1" x14ac:dyDescent="0.15">
      <c r="A42" s="869" t="s">
        <v>391</v>
      </c>
      <c r="B42" s="870"/>
      <c r="C42" s="870"/>
      <c r="D42" s="870"/>
      <c r="E42" s="870"/>
      <c r="F42" s="870"/>
      <c r="G42" s="870"/>
      <c r="H42" s="870"/>
      <c r="I42" s="871"/>
      <c r="J42" s="237"/>
      <c r="K42" s="242"/>
    </row>
    <row r="43" spans="1:11" ht="15" customHeight="1" x14ac:dyDescent="0.15">
      <c r="A43" s="869" t="s">
        <v>393</v>
      </c>
      <c r="B43" s="870"/>
      <c r="C43" s="870"/>
      <c r="D43" s="870"/>
      <c r="E43" s="870"/>
      <c r="F43" s="870"/>
      <c r="G43" s="870"/>
      <c r="H43" s="870"/>
      <c r="I43" s="871"/>
      <c r="J43" s="242"/>
      <c r="K43" s="242"/>
    </row>
    <row r="44" spans="1:11" ht="15" customHeight="1" x14ac:dyDescent="0.15">
      <c r="A44" s="740" t="s">
        <v>392</v>
      </c>
      <c r="B44" s="868"/>
      <c r="C44" s="584" t="s">
        <v>733</v>
      </c>
      <c r="D44" s="740" t="s">
        <v>373</v>
      </c>
      <c r="E44" s="868"/>
      <c r="F44" s="585" t="s">
        <v>669</v>
      </c>
      <c r="G44" s="740" t="s">
        <v>374</v>
      </c>
      <c r="H44" s="741"/>
      <c r="I44" s="585" t="s">
        <v>733</v>
      </c>
      <c r="J44" s="242"/>
      <c r="K44" s="242"/>
    </row>
    <row r="45" spans="1:11" ht="15" customHeight="1" x14ac:dyDescent="0.15">
      <c r="A45" s="740" t="s">
        <v>375</v>
      </c>
      <c r="B45" s="868"/>
      <c r="C45" s="584" t="s">
        <v>733</v>
      </c>
      <c r="D45" s="740" t="s">
        <v>376</v>
      </c>
      <c r="E45" s="868"/>
      <c r="F45" s="585" t="s">
        <v>733</v>
      </c>
      <c r="G45" s="740" t="s">
        <v>377</v>
      </c>
      <c r="H45" s="741"/>
      <c r="I45" s="585" t="s">
        <v>669</v>
      </c>
      <c r="J45" s="242"/>
      <c r="K45" s="242"/>
    </row>
    <row r="46" spans="1:11" ht="15" customHeight="1" x14ac:dyDescent="0.15">
      <c r="A46" s="740" t="s">
        <v>378</v>
      </c>
      <c r="B46" s="868"/>
      <c r="C46" s="584" t="s">
        <v>669</v>
      </c>
      <c r="D46" s="880" t="s">
        <v>379</v>
      </c>
      <c r="E46" s="880"/>
      <c r="F46" s="585" t="s">
        <v>669</v>
      </c>
      <c r="G46" s="868" t="s">
        <v>380</v>
      </c>
      <c r="H46" s="880"/>
      <c r="I46" s="585" t="s">
        <v>669</v>
      </c>
      <c r="J46" s="242"/>
      <c r="K46" s="242"/>
    </row>
    <row r="47" spans="1:11" ht="15" customHeight="1" x14ac:dyDescent="0.15">
      <c r="A47" s="740" t="s">
        <v>381</v>
      </c>
      <c r="B47" s="868"/>
      <c r="C47" s="584" t="s">
        <v>669</v>
      </c>
      <c r="D47" s="880" t="s">
        <v>382</v>
      </c>
      <c r="E47" s="880"/>
      <c r="F47" s="585" t="s">
        <v>733</v>
      </c>
      <c r="G47" s="882"/>
      <c r="H47" s="882"/>
      <c r="I47" s="248"/>
      <c r="J47" s="242"/>
      <c r="K47" s="242"/>
    </row>
    <row r="48" spans="1:11" ht="15" customHeight="1" x14ac:dyDescent="0.15">
      <c r="A48" s="813" t="s">
        <v>394</v>
      </c>
      <c r="B48" s="881"/>
      <c r="C48" s="540" t="s">
        <v>733</v>
      </c>
      <c r="D48" s="242"/>
      <c r="E48" s="242"/>
      <c r="F48" s="242"/>
      <c r="G48" s="242"/>
      <c r="H48" s="242"/>
      <c r="I48" s="257"/>
      <c r="J48" s="242"/>
      <c r="K48" s="242"/>
    </row>
    <row r="49" spans="1:11" ht="15" customHeight="1" x14ac:dyDescent="0.15">
      <c r="A49" s="813" t="s">
        <v>395</v>
      </c>
      <c r="B49" s="881"/>
      <c r="C49" s="540" t="s">
        <v>733</v>
      </c>
      <c r="D49" s="242"/>
      <c r="E49" s="242"/>
      <c r="F49" s="242"/>
      <c r="G49" s="242"/>
      <c r="H49" s="242"/>
      <c r="I49" s="257"/>
      <c r="J49" s="242"/>
      <c r="K49" s="242"/>
    </row>
    <row r="50" spans="1:11" ht="15" customHeight="1" x14ac:dyDescent="0.15">
      <c r="A50" s="813" t="s">
        <v>396</v>
      </c>
      <c r="B50" s="881"/>
      <c r="C50" s="540" t="s">
        <v>669</v>
      </c>
      <c r="D50" s="258"/>
      <c r="E50" s="258"/>
      <c r="F50" s="258"/>
      <c r="G50" s="258"/>
      <c r="H50" s="258"/>
      <c r="I50" s="259"/>
      <c r="J50" s="242"/>
      <c r="K50" s="242"/>
    </row>
    <row r="51" spans="1:11" ht="12" customHeight="1" x14ac:dyDescent="0.15">
      <c r="A51" s="242"/>
      <c r="B51" s="242"/>
      <c r="C51" s="242"/>
      <c r="D51" s="242"/>
      <c r="E51" s="242"/>
      <c r="F51" s="242"/>
      <c r="G51" s="242"/>
      <c r="H51" s="242"/>
      <c r="I51" s="242"/>
      <c r="J51" s="242"/>
      <c r="K51" s="242"/>
    </row>
    <row r="52" spans="1:11" ht="12" customHeight="1" x14ac:dyDescent="0.15">
      <c r="A52" s="242"/>
      <c r="B52" s="242"/>
      <c r="C52" s="242"/>
      <c r="D52" s="242"/>
      <c r="E52" s="242"/>
      <c r="F52" s="242"/>
      <c r="G52" s="242"/>
      <c r="H52" s="242"/>
      <c r="I52" s="242"/>
      <c r="J52" s="242"/>
      <c r="K52" s="242"/>
    </row>
    <row r="53" spans="1:11" x14ac:dyDescent="0.15">
      <c r="A53" s="170" t="s">
        <v>364</v>
      </c>
      <c r="J53" s="243"/>
      <c r="K53" s="243"/>
    </row>
    <row r="54" spans="1:11" ht="3.75" customHeight="1" x14ac:dyDescent="0.15"/>
    <row r="55" spans="1:11" ht="18.75" customHeight="1" x14ac:dyDescent="0.15">
      <c r="A55" s="801" t="s">
        <v>848</v>
      </c>
      <c r="B55" s="872"/>
      <c r="C55" s="872"/>
      <c r="D55" s="872"/>
      <c r="E55" s="872"/>
      <c r="F55" s="872"/>
      <c r="G55" s="872"/>
      <c r="H55" s="872"/>
      <c r="I55" s="872"/>
      <c r="J55" s="872"/>
      <c r="K55" s="873"/>
    </row>
    <row r="56" spans="1:11" ht="18.75" customHeight="1" x14ac:dyDescent="0.15">
      <c r="A56" s="874"/>
      <c r="B56" s="875"/>
      <c r="C56" s="875"/>
      <c r="D56" s="875"/>
      <c r="E56" s="875"/>
      <c r="F56" s="875"/>
      <c r="G56" s="875"/>
      <c r="H56" s="875"/>
      <c r="I56" s="875"/>
      <c r="J56" s="875"/>
      <c r="K56" s="876"/>
    </row>
    <row r="57" spans="1:11" ht="18.75" customHeight="1" x14ac:dyDescent="0.15">
      <c r="A57" s="874"/>
      <c r="B57" s="875"/>
      <c r="C57" s="875"/>
      <c r="D57" s="875"/>
      <c r="E57" s="875"/>
      <c r="F57" s="875"/>
      <c r="G57" s="875"/>
      <c r="H57" s="875"/>
      <c r="I57" s="875"/>
      <c r="J57" s="875"/>
      <c r="K57" s="876"/>
    </row>
    <row r="58" spans="1:11" ht="18.75" customHeight="1" x14ac:dyDescent="0.15">
      <c r="A58" s="877"/>
      <c r="B58" s="878"/>
      <c r="C58" s="878"/>
      <c r="D58" s="878"/>
      <c r="E58" s="878"/>
      <c r="F58" s="878"/>
      <c r="G58" s="878"/>
      <c r="H58" s="878"/>
      <c r="I58" s="878"/>
      <c r="J58" s="878"/>
      <c r="K58" s="879"/>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397</v>
      </c>
    </row>
    <row r="2" spans="1:11" ht="18" customHeight="1" x14ac:dyDescent="0.15">
      <c r="A2" s="724" t="s">
        <v>247</v>
      </c>
      <c r="B2" s="724"/>
      <c r="C2" s="724"/>
      <c r="D2" s="724"/>
      <c r="E2" s="724"/>
      <c r="F2" s="724"/>
      <c r="G2" s="724"/>
      <c r="H2" s="724"/>
      <c r="I2" s="724"/>
      <c r="J2" s="724"/>
      <c r="K2" s="724"/>
    </row>
    <row r="5" spans="1:11" ht="18.75" customHeight="1" x14ac:dyDescent="0.15">
      <c r="A5" s="189" t="s">
        <v>76</v>
      </c>
      <c r="B5" s="728" t="s">
        <v>398</v>
      </c>
      <c r="C5" s="728"/>
      <c r="D5" s="728"/>
      <c r="E5" s="728"/>
      <c r="F5" s="728"/>
    </row>
    <row r="6" spans="1:11" ht="12" customHeight="1" x14ac:dyDescent="0.15">
      <c r="A6" s="196"/>
      <c r="B6" s="180"/>
      <c r="C6" s="180"/>
      <c r="D6" s="180"/>
      <c r="E6" s="180"/>
      <c r="F6" s="180"/>
    </row>
    <row r="8" spans="1:11" x14ac:dyDescent="0.15">
      <c r="A8" s="728" t="s">
        <v>233</v>
      </c>
      <c r="B8" s="728"/>
      <c r="C8" s="728"/>
      <c r="D8" s="728" t="s">
        <v>274</v>
      </c>
      <c r="E8" s="728"/>
      <c r="F8" s="728"/>
      <c r="G8" s="728" t="s">
        <v>234</v>
      </c>
      <c r="H8" s="728"/>
      <c r="I8" s="728"/>
      <c r="J8" s="728"/>
      <c r="K8" s="728"/>
    </row>
    <row r="9" spans="1:11" ht="18.75" customHeight="1" x14ac:dyDescent="0.15">
      <c r="A9" s="729" t="s">
        <v>694</v>
      </c>
      <c r="B9" s="729"/>
      <c r="C9" s="729"/>
      <c r="D9" s="889" t="s">
        <v>699</v>
      </c>
      <c r="E9" s="890"/>
      <c r="F9" s="891"/>
      <c r="G9" s="729" t="s">
        <v>696</v>
      </c>
      <c r="H9" s="729"/>
      <c r="I9" s="729"/>
      <c r="J9" s="729"/>
      <c r="K9" s="729"/>
    </row>
    <row r="10" spans="1:11" ht="12" customHeight="1" x14ac:dyDescent="0.15">
      <c r="A10" s="178"/>
      <c r="B10" s="178"/>
      <c r="C10" s="178"/>
      <c r="D10" s="178"/>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43009</v>
      </c>
      <c r="D15" s="345" t="s">
        <v>567</v>
      </c>
      <c r="E15" s="345" t="s">
        <v>568</v>
      </c>
      <c r="F15" s="532">
        <v>43586</v>
      </c>
      <c r="G15" s="344" t="s">
        <v>566</v>
      </c>
      <c r="H15" s="531">
        <v>43374</v>
      </c>
      <c r="I15" s="345" t="s">
        <v>567</v>
      </c>
      <c r="J15" s="345" t="s">
        <v>568</v>
      </c>
      <c r="K15" s="532">
        <v>43555</v>
      </c>
    </row>
    <row r="16" spans="1:11" ht="18.75" customHeight="1" x14ac:dyDescent="0.15">
      <c r="A16" s="189" t="s">
        <v>264</v>
      </c>
      <c r="B16" s="730" t="s">
        <v>843</v>
      </c>
      <c r="C16" s="730"/>
      <c r="D16" s="730"/>
      <c r="E16" s="730"/>
      <c r="F16" s="730"/>
      <c r="G16" s="776" t="s">
        <v>843</v>
      </c>
      <c r="H16" s="777"/>
      <c r="I16" s="777"/>
      <c r="J16" s="777"/>
      <c r="K16" s="778"/>
    </row>
    <row r="17" spans="1:11" ht="18.75" customHeight="1" x14ac:dyDescent="0.15">
      <c r="A17" s="342" t="s">
        <v>345</v>
      </c>
      <c r="B17" s="336" t="s">
        <v>569</v>
      </c>
      <c r="C17" s="578">
        <v>400</v>
      </c>
      <c r="D17" s="337" t="s">
        <v>570</v>
      </c>
      <c r="E17" s="579">
        <v>0</v>
      </c>
      <c r="F17" s="339" t="s">
        <v>571</v>
      </c>
      <c r="G17" s="579">
        <v>0</v>
      </c>
      <c r="H17" s="338" t="s">
        <v>572</v>
      </c>
      <c r="I17" s="579">
        <v>0</v>
      </c>
      <c r="J17" s="338" t="s">
        <v>573</v>
      </c>
      <c r="K17" s="623">
        <f>C17+E17+G17+I17</f>
        <v>400</v>
      </c>
    </row>
    <row r="18" spans="1:11" x14ac:dyDescent="0.15">
      <c r="A18" s="754" t="s">
        <v>254</v>
      </c>
      <c r="B18" s="725" t="s">
        <v>252</v>
      </c>
      <c r="C18" s="725"/>
      <c r="D18" s="725"/>
      <c r="E18" s="725"/>
      <c r="F18" s="725"/>
      <c r="G18" s="725" t="s">
        <v>253</v>
      </c>
      <c r="H18" s="725"/>
      <c r="I18" s="725"/>
      <c r="J18" s="725"/>
      <c r="K18" s="725"/>
    </row>
    <row r="19" spans="1:11" ht="18.75" customHeight="1" x14ac:dyDescent="0.15">
      <c r="A19" s="727"/>
      <c r="B19" s="730" t="s">
        <v>90</v>
      </c>
      <c r="C19" s="730"/>
      <c r="D19" s="730"/>
      <c r="E19" s="730"/>
      <c r="F19" s="730"/>
      <c r="G19" s="730" t="s">
        <v>90</v>
      </c>
      <c r="H19" s="730"/>
      <c r="I19" s="730"/>
      <c r="J19" s="730"/>
      <c r="K19" s="730"/>
    </row>
    <row r="20" spans="1:11" ht="12" customHeight="1" x14ac:dyDescent="0.15">
      <c r="A20" s="753" t="s">
        <v>255</v>
      </c>
      <c r="B20" s="189" t="s">
        <v>256</v>
      </c>
      <c r="C20" s="728" t="s">
        <v>257</v>
      </c>
      <c r="D20" s="728"/>
      <c r="E20" s="728"/>
      <c r="F20" s="728"/>
      <c r="G20" s="728"/>
      <c r="H20" s="728"/>
      <c r="I20" s="728"/>
      <c r="J20" s="728"/>
      <c r="K20" s="728"/>
    </row>
    <row r="21" spans="1:11" x14ac:dyDescent="0.15">
      <c r="A21" s="753"/>
      <c r="B21" s="730" t="s">
        <v>687</v>
      </c>
      <c r="C21" s="189" t="s">
        <v>258</v>
      </c>
      <c r="D21" s="189" t="s">
        <v>259</v>
      </c>
      <c r="E21" s="189" t="s">
        <v>260</v>
      </c>
      <c r="F21" s="738" t="s">
        <v>253</v>
      </c>
      <c r="G21" s="739"/>
      <c r="H21" s="725" t="s">
        <v>261</v>
      </c>
      <c r="I21" s="725"/>
      <c r="J21" s="725"/>
      <c r="K21" s="725"/>
    </row>
    <row r="22" spans="1:11" ht="18.75" customHeight="1" x14ac:dyDescent="0.15">
      <c r="A22" s="753"/>
      <c r="B22" s="730"/>
      <c r="C22" s="347"/>
      <c r="D22" s="348"/>
      <c r="E22" s="349"/>
      <c r="F22" s="737"/>
      <c r="G22" s="737"/>
      <c r="H22" s="176" t="s">
        <v>262</v>
      </c>
      <c r="I22" s="533" t="s">
        <v>687</v>
      </c>
      <c r="J22" s="176" t="s">
        <v>263</v>
      </c>
      <c r="K22" s="350"/>
    </row>
    <row r="23" spans="1:11" ht="18.75" customHeight="1" x14ac:dyDescent="0.15">
      <c r="A23" s="753"/>
      <c r="B23" s="730"/>
      <c r="C23" s="347"/>
      <c r="D23" s="348"/>
      <c r="E23" s="349"/>
      <c r="F23" s="737"/>
      <c r="G23" s="737"/>
      <c r="H23" s="176" t="s">
        <v>262</v>
      </c>
      <c r="I23" s="533" t="s">
        <v>687</v>
      </c>
      <c r="J23" s="176" t="s">
        <v>263</v>
      </c>
      <c r="K23" s="350"/>
    </row>
    <row r="26" spans="1:11" x14ac:dyDescent="0.15">
      <c r="A26" s="170" t="s">
        <v>278</v>
      </c>
    </row>
    <row r="27" spans="1:11" ht="3.75" customHeight="1" x14ac:dyDescent="0.15"/>
    <row r="28" spans="1:11" ht="15" customHeight="1" x14ac:dyDescent="0.15">
      <c r="A28" s="733" t="s">
        <v>62</v>
      </c>
      <c r="B28" s="734" t="s">
        <v>467</v>
      </c>
      <c r="C28" s="735"/>
      <c r="D28" s="735"/>
      <c r="E28" s="736"/>
      <c r="F28" s="735" t="s">
        <v>468</v>
      </c>
      <c r="G28" s="735"/>
      <c r="H28" s="735"/>
      <c r="I28" s="736"/>
      <c r="J28" s="887" t="s">
        <v>698</v>
      </c>
      <c r="K28" s="733" t="s">
        <v>244</v>
      </c>
    </row>
    <row r="29" spans="1:11" ht="51" customHeight="1" x14ac:dyDescent="0.15">
      <c r="A29" s="732"/>
      <c r="B29" s="192" t="s">
        <v>399</v>
      </c>
      <c r="C29" s="192" t="s">
        <v>400</v>
      </c>
      <c r="D29" s="192" t="s">
        <v>401</v>
      </c>
      <c r="E29" s="619" t="s">
        <v>563</v>
      </c>
      <c r="F29" s="192" t="s">
        <v>402</v>
      </c>
      <c r="G29" s="192" t="s">
        <v>403</v>
      </c>
      <c r="H29" s="175" t="s">
        <v>404</v>
      </c>
      <c r="I29" s="210" t="s">
        <v>241</v>
      </c>
      <c r="J29" s="888"/>
      <c r="K29" s="732"/>
    </row>
    <row r="30" spans="1:11" ht="18.75" customHeight="1" x14ac:dyDescent="0.15">
      <c r="A30" s="189" t="s">
        <v>580</v>
      </c>
      <c r="B30" s="348"/>
      <c r="C30" s="348"/>
      <c r="D30" s="348"/>
      <c r="E30" s="354"/>
      <c r="F30" s="348"/>
      <c r="G30" s="348"/>
      <c r="H30" s="348"/>
      <c r="I30" s="348"/>
      <c r="J30" s="568">
        <v>140</v>
      </c>
      <c r="K30" s="587">
        <f>IF(SUM(B30:J30)=0,"",SUM(B30:J30))</f>
        <v>140</v>
      </c>
    </row>
    <row r="31" spans="1:11" ht="15" customHeight="1" x14ac:dyDescent="0.15">
      <c r="A31" s="725" t="s">
        <v>581</v>
      </c>
      <c r="B31" s="508"/>
      <c r="C31" s="508"/>
      <c r="D31" s="508"/>
      <c r="E31" s="509"/>
      <c r="F31" s="508"/>
      <c r="G31" s="508"/>
      <c r="H31" s="508"/>
      <c r="I31" s="508"/>
      <c r="J31" s="534">
        <v>180</v>
      </c>
      <c r="K31" s="570">
        <f t="shared" ref="K31:K32" si="0">IF(SUM(B31:J31)=0,"",SUM(B31:J31))</f>
        <v>180</v>
      </c>
    </row>
    <row r="32" spans="1:11" ht="15" customHeight="1" x14ac:dyDescent="0.15">
      <c r="A32" s="725"/>
      <c r="B32" s="352"/>
      <c r="C32" s="352"/>
      <c r="D32" s="352"/>
      <c r="E32" s="361"/>
      <c r="F32" s="352"/>
      <c r="G32" s="352"/>
      <c r="H32" s="352"/>
      <c r="I32" s="352"/>
      <c r="J32" s="535">
        <v>180</v>
      </c>
      <c r="K32" s="571">
        <f t="shared" si="0"/>
        <v>180</v>
      </c>
    </row>
    <row r="33" spans="1:11" ht="12" customHeight="1" x14ac:dyDescent="0.15">
      <c r="A33" s="196"/>
      <c r="B33" s="185"/>
      <c r="C33" s="185"/>
      <c r="D33" s="185"/>
      <c r="E33" s="185"/>
      <c r="F33" s="185"/>
      <c r="G33" s="185"/>
      <c r="H33" s="185"/>
      <c r="I33" s="185"/>
      <c r="J33" s="185"/>
      <c r="K33" s="185"/>
    </row>
    <row r="35" spans="1:11" x14ac:dyDescent="0.15">
      <c r="A35" s="170" t="s">
        <v>279</v>
      </c>
    </row>
    <row r="36" spans="1:11" ht="3.75" customHeight="1" x14ac:dyDescent="0.15"/>
    <row r="37" spans="1:11" ht="18.75" customHeight="1" x14ac:dyDescent="0.15">
      <c r="A37" s="801" t="s">
        <v>844</v>
      </c>
      <c r="B37" s="802"/>
      <c r="C37" s="802"/>
      <c r="D37" s="802"/>
      <c r="E37" s="802"/>
      <c r="F37" s="802"/>
      <c r="G37" s="802"/>
      <c r="H37" s="802"/>
      <c r="I37" s="802"/>
      <c r="J37" s="802"/>
      <c r="K37" s="803"/>
    </row>
    <row r="38" spans="1:11" ht="18.75" customHeight="1" x14ac:dyDescent="0.15">
      <c r="A38" s="804"/>
      <c r="B38" s="805"/>
      <c r="C38" s="805"/>
      <c r="D38" s="805"/>
      <c r="E38" s="805"/>
      <c r="F38" s="805"/>
      <c r="G38" s="805"/>
      <c r="H38" s="805"/>
      <c r="I38" s="805"/>
      <c r="J38" s="805"/>
      <c r="K38" s="806"/>
    </row>
    <row r="39" spans="1:11" ht="18.75" customHeight="1" x14ac:dyDescent="0.15">
      <c r="A39" s="804"/>
      <c r="B39" s="805"/>
      <c r="C39" s="805"/>
      <c r="D39" s="805"/>
      <c r="E39" s="805"/>
      <c r="F39" s="805"/>
      <c r="G39" s="805"/>
      <c r="H39" s="805"/>
      <c r="I39" s="805"/>
      <c r="J39" s="805"/>
      <c r="K39" s="806"/>
    </row>
    <row r="40" spans="1:11" ht="18.75" customHeight="1" x14ac:dyDescent="0.15">
      <c r="A40" s="807"/>
      <c r="B40" s="808"/>
      <c r="C40" s="808"/>
      <c r="D40" s="808"/>
      <c r="E40" s="808"/>
      <c r="F40" s="808"/>
      <c r="G40" s="808"/>
      <c r="H40" s="808"/>
      <c r="I40" s="808"/>
      <c r="J40" s="808"/>
      <c r="K40" s="809"/>
    </row>
    <row r="43" spans="1:11" x14ac:dyDescent="0.15">
      <c r="A43" s="170" t="s">
        <v>405</v>
      </c>
    </row>
    <row r="44" spans="1:11" ht="3.75" customHeight="1" x14ac:dyDescent="0.15"/>
    <row r="45" spans="1:11" ht="18.75" customHeight="1" x14ac:dyDescent="0.15">
      <c r="A45" s="620" t="s">
        <v>406</v>
      </c>
      <c r="B45" s="198"/>
      <c r="C45" s="198"/>
      <c r="D45" s="198"/>
      <c r="E45" s="198"/>
      <c r="F45" s="198"/>
      <c r="G45" s="198"/>
      <c r="H45" s="198"/>
      <c r="I45" s="198"/>
      <c r="J45" s="198"/>
      <c r="K45" s="198"/>
    </row>
    <row r="46" spans="1:11" ht="18.75" customHeight="1" x14ac:dyDescent="0.15">
      <c r="A46" s="869" t="s">
        <v>407</v>
      </c>
      <c r="B46" s="870"/>
      <c r="C46" s="871"/>
      <c r="D46" s="586" t="s">
        <v>734</v>
      </c>
      <c r="E46" s="202" t="s">
        <v>417</v>
      </c>
      <c r="F46" s="813"/>
      <c r="G46" s="814"/>
      <c r="H46" s="814"/>
      <c r="I46" s="881"/>
      <c r="J46" s="198"/>
      <c r="K46" s="198"/>
    </row>
    <row r="47" spans="1:11" ht="18.75" customHeight="1" x14ac:dyDescent="0.15">
      <c r="A47" s="869" t="s">
        <v>408</v>
      </c>
      <c r="B47" s="870"/>
      <c r="C47" s="871"/>
      <c r="D47" s="883" t="s">
        <v>735</v>
      </c>
      <c r="E47" s="777"/>
      <c r="F47" s="777"/>
      <c r="G47" s="778"/>
      <c r="H47" s="813"/>
      <c r="I47" s="881"/>
      <c r="J47" s="198"/>
      <c r="K47" s="198"/>
    </row>
    <row r="48" spans="1:11" ht="18.75" customHeight="1" x14ac:dyDescent="0.15">
      <c r="A48" s="884" t="s">
        <v>409</v>
      </c>
      <c r="B48" s="885"/>
      <c r="C48" s="885"/>
      <c r="D48" s="885"/>
      <c r="E48" s="885"/>
      <c r="F48" s="885"/>
      <c r="G48" s="885"/>
      <c r="H48" s="885"/>
      <c r="I48" s="886"/>
      <c r="J48" s="198"/>
      <c r="K48" s="198"/>
    </row>
    <row r="49" spans="1:11" ht="18.75" customHeight="1" x14ac:dyDescent="0.15">
      <c r="A49" s="197"/>
      <c r="B49" s="869" t="s">
        <v>413</v>
      </c>
      <c r="C49" s="871"/>
      <c r="D49" s="195" t="s">
        <v>411</v>
      </c>
      <c r="E49" s="539">
        <v>1</v>
      </c>
      <c r="F49" s="261" t="s">
        <v>412</v>
      </c>
      <c r="G49" s="539">
        <v>15</v>
      </c>
      <c r="H49" s="261" t="s">
        <v>415</v>
      </c>
      <c r="I49" s="174"/>
      <c r="J49" s="198"/>
      <c r="K49" s="198"/>
    </row>
    <row r="50" spans="1:11" ht="18.75" customHeight="1" x14ac:dyDescent="0.15">
      <c r="A50" s="498"/>
      <c r="B50" s="869" t="s">
        <v>665</v>
      </c>
      <c r="C50" s="871"/>
      <c r="D50" s="493" t="s">
        <v>416</v>
      </c>
      <c r="E50" s="495"/>
      <c r="F50" s="496" t="s">
        <v>412</v>
      </c>
      <c r="G50" s="539"/>
      <c r="H50" s="496" t="s">
        <v>415</v>
      </c>
      <c r="I50" s="497"/>
      <c r="J50" s="499"/>
      <c r="K50" s="499"/>
    </row>
    <row r="51" spans="1:11" ht="18.75" customHeight="1" x14ac:dyDescent="0.15">
      <c r="A51" s="197"/>
      <c r="B51" s="869" t="s">
        <v>414</v>
      </c>
      <c r="C51" s="871"/>
      <c r="D51" s="195" t="s">
        <v>416</v>
      </c>
      <c r="E51" s="539">
        <v>1</v>
      </c>
      <c r="F51" s="261" t="s">
        <v>412</v>
      </c>
      <c r="G51" s="539">
        <v>20</v>
      </c>
      <c r="H51" s="261" t="s">
        <v>415</v>
      </c>
      <c r="I51" s="174"/>
      <c r="J51" s="198"/>
      <c r="K51" s="198"/>
    </row>
    <row r="52" spans="1:11" ht="18.75" customHeight="1" x14ac:dyDescent="0.15">
      <c r="A52" s="203"/>
      <c r="B52" s="869" t="s">
        <v>410</v>
      </c>
      <c r="C52" s="871"/>
      <c r="D52" s="776" t="s">
        <v>687</v>
      </c>
      <c r="E52" s="777"/>
      <c r="F52" s="777"/>
      <c r="G52" s="778"/>
      <c r="H52" s="204"/>
      <c r="I52" s="209"/>
      <c r="J52" s="198"/>
      <c r="K52" s="198"/>
    </row>
    <row r="53" spans="1:11" ht="11.25" customHeight="1" x14ac:dyDescent="0.15">
      <c r="A53" s="618"/>
      <c r="B53" s="198"/>
      <c r="C53" s="198"/>
      <c r="D53" s="198"/>
      <c r="E53" s="198"/>
      <c r="F53" s="198"/>
      <c r="G53" s="198"/>
      <c r="H53" s="198"/>
      <c r="I53" s="198"/>
      <c r="J53" s="198"/>
      <c r="K53" s="198"/>
    </row>
    <row r="54" spans="1:11" ht="11.25" customHeight="1" x14ac:dyDescent="0.15"/>
    <row r="55" spans="1:11"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heetViews>
  <sheetFormatPr defaultColWidth="9" defaultRowHeight="12" x14ac:dyDescent="0.15"/>
  <cols>
    <col min="1" max="1" width="11.25" style="170" customWidth="1"/>
    <col min="2" max="18" width="10" style="170" customWidth="1"/>
    <col min="19" max="16384" width="9" style="170"/>
  </cols>
  <sheetData>
    <row r="1" spans="1:11" x14ac:dyDescent="0.15">
      <c r="A1" s="170" t="s">
        <v>418</v>
      </c>
    </row>
    <row r="2" spans="1:11" ht="18" customHeight="1" x14ac:dyDescent="0.15">
      <c r="A2" s="724" t="s">
        <v>247</v>
      </c>
      <c r="B2" s="724"/>
      <c r="C2" s="724"/>
      <c r="D2" s="724"/>
      <c r="E2" s="724"/>
      <c r="F2" s="724"/>
      <c r="G2" s="724"/>
      <c r="H2" s="724"/>
      <c r="I2" s="724"/>
      <c r="J2" s="724"/>
      <c r="K2" s="724"/>
    </row>
    <row r="5" spans="1:11" ht="18.75" customHeight="1" x14ac:dyDescent="0.15">
      <c r="A5" s="189" t="s">
        <v>76</v>
      </c>
      <c r="B5" s="728" t="s">
        <v>419</v>
      </c>
      <c r="C5" s="728"/>
      <c r="D5" s="728"/>
      <c r="E5" s="728"/>
      <c r="F5" s="728"/>
    </row>
    <row r="6" spans="1:11" ht="12" customHeight="1" x14ac:dyDescent="0.15">
      <c r="A6" s="196"/>
      <c r="B6" s="180"/>
      <c r="C6" s="180"/>
      <c r="D6" s="180"/>
      <c r="E6" s="180"/>
      <c r="F6" s="180"/>
    </row>
    <row r="8" spans="1:11" x14ac:dyDescent="0.15">
      <c r="A8" s="728" t="s">
        <v>233</v>
      </c>
      <c r="B8" s="728"/>
      <c r="C8" s="728"/>
      <c r="D8" s="728" t="s">
        <v>274</v>
      </c>
      <c r="E8" s="728"/>
      <c r="F8" s="728"/>
      <c r="G8" s="728" t="s">
        <v>234</v>
      </c>
      <c r="H8" s="728"/>
      <c r="I8" s="728"/>
      <c r="J8" s="728"/>
      <c r="K8" s="728"/>
    </row>
    <row r="9" spans="1:11" ht="18.75" customHeight="1" x14ac:dyDescent="0.15">
      <c r="A9" s="729" t="s">
        <v>736</v>
      </c>
      <c r="B9" s="729"/>
      <c r="C9" s="729"/>
      <c r="D9" s="729" t="s">
        <v>737</v>
      </c>
      <c r="E9" s="729"/>
      <c r="F9" s="729"/>
      <c r="G9" s="729" t="s">
        <v>738</v>
      </c>
      <c r="H9" s="729"/>
      <c r="I9" s="729"/>
      <c r="J9" s="729"/>
      <c r="K9" s="729"/>
    </row>
    <row r="10" spans="1:11" ht="12" customHeight="1" x14ac:dyDescent="0.15">
      <c r="A10" s="178"/>
      <c r="B10" s="178"/>
      <c r="C10" s="178"/>
      <c r="D10" s="178"/>
      <c r="E10" s="178"/>
      <c r="F10" s="178"/>
      <c r="G10" s="178"/>
      <c r="H10" s="178"/>
      <c r="I10" s="178"/>
      <c r="J10" s="178"/>
      <c r="K10" s="178"/>
    </row>
    <row r="11" spans="1:11" ht="12" customHeight="1" x14ac:dyDescent="0.15">
      <c r="A11" s="178"/>
      <c r="B11" s="178"/>
      <c r="C11" s="178"/>
      <c r="D11" s="178"/>
      <c r="E11" s="178"/>
      <c r="F11" s="178"/>
      <c r="G11" s="178"/>
      <c r="H11" s="178"/>
      <c r="I11" s="178"/>
      <c r="J11" s="178"/>
      <c r="K11" s="178"/>
    </row>
    <row r="12" spans="1:11" x14ac:dyDescent="0.15">
      <c r="A12" s="170" t="s">
        <v>277</v>
      </c>
    </row>
    <row r="13" spans="1:11" ht="3.75" customHeight="1" x14ac:dyDescent="0.15"/>
    <row r="14" spans="1:11" x14ac:dyDescent="0.15">
      <c r="A14" s="726" t="s">
        <v>235</v>
      </c>
      <c r="B14" s="725" t="s">
        <v>248</v>
      </c>
      <c r="C14" s="725"/>
      <c r="D14" s="725"/>
      <c r="E14" s="725"/>
      <c r="F14" s="725"/>
      <c r="G14" s="725" t="s">
        <v>249</v>
      </c>
      <c r="H14" s="725"/>
      <c r="I14" s="725"/>
      <c r="J14" s="725"/>
      <c r="K14" s="725"/>
    </row>
    <row r="15" spans="1:11" ht="18.75" customHeight="1" x14ac:dyDescent="0.15">
      <c r="A15" s="727"/>
      <c r="B15" s="344" t="s">
        <v>566</v>
      </c>
      <c r="C15" s="531">
        <v>42979</v>
      </c>
      <c r="D15" s="345" t="s">
        <v>567</v>
      </c>
      <c r="E15" s="345" t="s">
        <v>568</v>
      </c>
      <c r="F15" s="532">
        <v>43525</v>
      </c>
      <c r="G15" s="344" t="s">
        <v>566</v>
      </c>
      <c r="H15" s="531">
        <v>42979</v>
      </c>
      <c r="I15" s="345" t="s">
        <v>567</v>
      </c>
      <c r="J15" s="345" t="s">
        <v>568</v>
      </c>
      <c r="K15" s="532">
        <v>43525</v>
      </c>
    </row>
    <row r="16" spans="1:11" ht="18.75" customHeight="1" x14ac:dyDescent="0.15">
      <c r="A16" s="189" t="s">
        <v>264</v>
      </c>
      <c r="B16" s="730" t="s">
        <v>743</v>
      </c>
      <c r="C16" s="730"/>
      <c r="D16" s="730"/>
      <c r="E16" s="730"/>
      <c r="F16" s="730"/>
      <c r="G16" s="776" t="s">
        <v>743</v>
      </c>
      <c r="H16" s="777"/>
      <c r="I16" s="777"/>
      <c r="J16" s="777"/>
      <c r="K16" s="778"/>
    </row>
    <row r="17" spans="1:11" ht="18.75" customHeight="1" x14ac:dyDescent="0.15">
      <c r="A17" s="342" t="s">
        <v>345</v>
      </c>
      <c r="B17" s="336" t="s">
        <v>569</v>
      </c>
      <c r="C17" s="578">
        <v>400</v>
      </c>
      <c r="D17" s="337" t="s">
        <v>570</v>
      </c>
      <c r="E17" s="579">
        <v>0</v>
      </c>
      <c r="F17" s="339" t="s">
        <v>571</v>
      </c>
      <c r="G17" s="579">
        <v>0</v>
      </c>
      <c r="H17" s="338" t="s">
        <v>572</v>
      </c>
      <c r="I17" s="579">
        <v>0</v>
      </c>
      <c r="J17" s="338" t="s">
        <v>573</v>
      </c>
      <c r="K17" s="340">
        <f>C17+E17+G17+I17</f>
        <v>400</v>
      </c>
    </row>
    <row r="18" spans="1:11" ht="12" customHeight="1" x14ac:dyDescent="0.15">
      <c r="A18" s="725" t="s">
        <v>509</v>
      </c>
      <c r="B18" s="921" t="s">
        <v>739</v>
      </c>
      <c r="C18" s="922"/>
      <c r="D18" s="922"/>
      <c r="E18" s="922"/>
      <c r="F18" s="923"/>
      <c r="G18" s="813" t="s">
        <v>450</v>
      </c>
      <c r="H18" s="814"/>
      <c r="I18" s="814"/>
      <c r="J18" s="814"/>
      <c r="K18" s="881"/>
    </row>
    <row r="19" spans="1:11" ht="19.5" customHeight="1" x14ac:dyDescent="0.15">
      <c r="A19" s="725"/>
      <c r="B19" s="924"/>
      <c r="C19" s="925"/>
      <c r="D19" s="925"/>
      <c r="E19" s="925"/>
      <c r="F19" s="926"/>
      <c r="G19" s="740" t="s">
        <v>510</v>
      </c>
      <c r="H19" s="868"/>
      <c r="I19" s="927"/>
      <c r="J19" s="928"/>
      <c r="K19" s="929"/>
    </row>
    <row r="20" spans="1:11" x14ac:dyDescent="0.15">
      <c r="A20" s="754" t="s">
        <v>254</v>
      </c>
      <c r="B20" s="907" t="s">
        <v>40</v>
      </c>
      <c r="C20" s="907"/>
      <c r="D20" s="907"/>
      <c r="E20" s="907"/>
      <c r="F20" s="907"/>
      <c r="G20" s="930"/>
      <c r="H20" s="930"/>
      <c r="I20" s="930"/>
      <c r="J20" s="930"/>
      <c r="K20" s="930"/>
    </row>
    <row r="21" spans="1:11" ht="18.75" customHeight="1" x14ac:dyDescent="0.15">
      <c r="A21" s="727"/>
      <c r="B21" s="730" t="s">
        <v>80</v>
      </c>
      <c r="C21" s="730"/>
      <c r="D21" s="730"/>
      <c r="E21" s="730"/>
      <c r="F21" s="730"/>
      <c r="G21" s="931"/>
      <c r="H21" s="931"/>
      <c r="I21" s="931"/>
      <c r="J21" s="931"/>
      <c r="K21" s="931"/>
    </row>
    <row r="22" spans="1:11" ht="12" customHeight="1" x14ac:dyDescent="0.15">
      <c r="A22" s="753" t="s">
        <v>255</v>
      </c>
      <c r="B22" s="189" t="s">
        <v>256</v>
      </c>
      <c r="C22" s="728" t="s">
        <v>257</v>
      </c>
      <c r="D22" s="728"/>
      <c r="E22" s="728"/>
      <c r="F22" s="728"/>
      <c r="G22" s="728"/>
      <c r="H22" s="728"/>
      <c r="I22" s="728"/>
      <c r="J22" s="728"/>
      <c r="K22" s="728"/>
    </row>
    <row r="23" spans="1:11" x14ac:dyDescent="0.15">
      <c r="A23" s="753"/>
      <c r="B23" s="730" t="s">
        <v>687</v>
      </c>
      <c r="C23" s="189" t="s">
        <v>258</v>
      </c>
      <c r="D23" s="189" t="s">
        <v>259</v>
      </c>
      <c r="E23" s="189" t="s">
        <v>260</v>
      </c>
      <c r="F23" s="738" t="s">
        <v>253</v>
      </c>
      <c r="G23" s="739"/>
      <c r="H23" s="908" t="s">
        <v>261</v>
      </c>
      <c r="I23" s="908"/>
      <c r="J23" s="908"/>
      <c r="K23" s="908"/>
    </row>
    <row r="24" spans="1:11" ht="18.75" customHeight="1" x14ac:dyDescent="0.15">
      <c r="A24" s="753"/>
      <c r="B24" s="730"/>
      <c r="C24" s="347"/>
      <c r="D24" s="348"/>
      <c r="E24" s="349"/>
      <c r="F24" s="737"/>
      <c r="G24" s="737"/>
      <c r="H24" s="176" t="s">
        <v>262</v>
      </c>
      <c r="I24" s="533" t="s">
        <v>687</v>
      </c>
      <c r="J24" s="176" t="s">
        <v>263</v>
      </c>
      <c r="K24" s="350"/>
    </row>
    <row r="25" spans="1:11" ht="18.75" customHeight="1" x14ac:dyDescent="0.15">
      <c r="A25" s="753"/>
      <c r="B25" s="730"/>
      <c r="C25" s="347"/>
      <c r="D25" s="348"/>
      <c r="E25" s="349"/>
      <c r="F25" s="737"/>
      <c r="G25" s="737"/>
      <c r="H25" s="176" t="s">
        <v>262</v>
      </c>
      <c r="I25" s="533" t="s">
        <v>687</v>
      </c>
      <c r="J25" s="176" t="s">
        <v>263</v>
      </c>
      <c r="K25" s="350"/>
    </row>
    <row r="26" spans="1:11" ht="7.5" customHeight="1" x14ac:dyDescent="0.15"/>
    <row r="27" spans="1:11" ht="7.5" customHeight="1" x14ac:dyDescent="0.15"/>
    <row r="28" spans="1:11" s="314" customFormat="1" x14ac:dyDescent="0.15">
      <c r="A28" s="314" t="s">
        <v>545</v>
      </c>
    </row>
    <row r="29" spans="1:11" s="314" customFormat="1" ht="3.75" customHeight="1" x14ac:dyDescent="0.15"/>
    <row r="30" spans="1:11" s="314" customFormat="1" x14ac:dyDescent="0.15">
      <c r="A30" s="733" t="s">
        <v>62</v>
      </c>
      <c r="B30" s="915" t="s">
        <v>461</v>
      </c>
      <c r="C30" s="916"/>
      <c r="D30" s="917"/>
      <c r="E30" s="918" t="s">
        <v>462</v>
      </c>
      <c r="F30" s="919"/>
      <c r="G30" s="920"/>
      <c r="H30" s="733" t="s">
        <v>244</v>
      </c>
      <c r="I30" s="853" t="s">
        <v>359</v>
      </c>
      <c r="J30" s="853"/>
      <c r="K30" s="853"/>
    </row>
    <row r="31" spans="1:11" ht="18.75" customHeight="1" x14ac:dyDescent="0.15">
      <c r="A31" s="914"/>
      <c r="B31" s="909" t="s">
        <v>740</v>
      </c>
      <c r="C31" s="266"/>
      <c r="D31" s="266"/>
      <c r="E31" s="731" t="s">
        <v>457</v>
      </c>
      <c r="F31" s="733" t="s">
        <v>535</v>
      </c>
      <c r="G31" s="796" t="s">
        <v>241</v>
      </c>
      <c r="H31" s="914"/>
      <c r="I31" s="853"/>
      <c r="J31" s="853"/>
      <c r="K31" s="853"/>
    </row>
    <row r="32" spans="1:11" ht="18.75" customHeight="1" x14ac:dyDescent="0.15">
      <c r="A32" s="732"/>
      <c r="B32" s="910"/>
      <c r="C32" s="282" t="s">
        <v>456</v>
      </c>
      <c r="D32" s="282" t="s">
        <v>534</v>
      </c>
      <c r="E32" s="911"/>
      <c r="F32" s="732"/>
      <c r="G32" s="798"/>
      <c r="H32" s="732"/>
      <c r="I32" s="853"/>
      <c r="J32" s="853"/>
      <c r="K32" s="853"/>
    </row>
    <row r="33" spans="1:11" ht="30" customHeight="1" x14ac:dyDescent="0.15">
      <c r="A33" s="369" t="s">
        <v>742</v>
      </c>
      <c r="B33" s="568">
        <v>40</v>
      </c>
      <c r="C33" s="568">
        <v>10</v>
      </c>
      <c r="D33" s="568">
        <v>4</v>
      </c>
      <c r="E33" s="348"/>
      <c r="F33" s="348"/>
      <c r="G33" s="348"/>
      <c r="H33" s="587">
        <f>IF(SUM(B33+E33+F33+G33)=0,"",SUM(B33+E33+F33+G33))</f>
        <v>40</v>
      </c>
      <c r="I33" s="857"/>
      <c r="J33" s="858"/>
      <c r="K33" s="859"/>
    </row>
    <row r="34" spans="1:11" ht="15" customHeight="1" x14ac:dyDescent="0.15">
      <c r="A34" s="912" t="s">
        <v>741</v>
      </c>
      <c r="B34" s="534">
        <v>100</v>
      </c>
      <c r="C34" s="534">
        <v>25</v>
      </c>
      <c r="D34" s="534">
        <v>10</v>
      </c>
      <c r="E34" s="508"/>
      <c r="F34" s="508"/>
      <c r="G34" s="508"/>
      <c r="H34" s="570">
        <f t="shared" ref="H34:H35" si="0">IF(SUM(B34+E34+F34+G34)=0,"",SUM(B34+E34+F34+G34))</f>
        <v>100</v>
      </c>
      <c r="I34" s="860"/>
      <c r="J34" s="861"/>
      <c r="K34" s="862"/>
    </row>
    <row r="35" spans="1:11" ht="15" customHeight="1" x14ac:dyDescent="0.15">
      <c r="A35" s="913"/>
      <c r="B35" s="535">
        <v>100</v>
      </c>
      <c r="C35" s="535">
        <v>25</v>
      </c>
      <c r="D35" s="535">
        <v>10</v>
      </c>
      <c r="E35" s="352"/>
      <c r="F35" s="352"/>
      <c r="G35" s="352"/>
      <c r="H35" s="571">
        <f t="shared" si="0"/>
        <v>100</v>
      </c>
      <c r="I35" s="863"/>
      <c r="J35" s="864"/>
      <c r="K35" s="865"/>
    </row>
    <row r="36" spans="1:11" ht="7.5" customHeight="1" x14ac:dyDescent="0.15">
      <c r="A36" s="280"/>
      <c r="B36" s="286"/>
      <c r="C36" s="286"/>
      <c r="D36" s="286"/>
      <c r="E36" s="286"/>
      <c r="F36" s="286"/>
      <c r="G36" s="286"/>
      <c r="H36" s="286"/>
      <c r="I36" s="286"/>
      <c r="J36" s="286"/>
      <c r="K36" s="286"/>
    </row>
    <row r="37" spans="1:11" ht="7.5" customHeight="1" x14ac:dyDescent="0.15">
      <c r="A37" s="280"/>
      <c r="B37" s="286"/>
      <c r="C37" s="286"/>
      <c r="D37" s="286"/>
      <c r="E37" s="286"/>
      <c r="F37" s="286"/>
      <c r="G37" s="286"/>
      <c r="H37" s="286"/>
      <c r="I37" s="286"/>
      <c r="J37" s="286"/>
      <c r="K37" s="286"/>
    </row>
    <row r="38" spans="1:11" x14ac:dyDescent="0.15">
      <c r="A38" s="170" t="s">
        <v>420</v>
      </c>
    </row>
    <row r="39" spans="1:11" ht="3.75" customHeight="1" x14ac:dyDescent="0.15">
      <c r="J39" s="242"/>
    </row>
    <row r="40" spans="1:11" ht="12" customHeight="1" x14ac:dyDescent="0.15">
      <c r="A40" s="901" t="s">
        <v>536</v>
      </c>
      <c r="B40" s="902"/>
      <c r="C40" s="892" t="s">
        <v>575</v>
      </c>
      <c r="D40" s="893"/>
      <c r="E40" s="893"/>
      <c r="F40" s="894"/>
      <c r="G40" s="892" t="s">
        <v>576</v>
      </c>
      <c r="H40" s="893"/>
      <c r="I40" s="893"/>
      <c r="J40" s="894"/>
      <c r="K40" s="315"/>
    </row>
    <row r="41" spans="1:11" ht="12" customHeight="1" x14ac:dyDescent="0.15">
      <c r="A41" s="903"/>
      <c r="B41" s="904"/>
      <c r="C41" s="895" t="s">
        <v>541</v>
      </c>
      <c r="D41" s="898" t="s">
        <v>542</v>
      </c>
      <c r="E41" s="316"/>
      <c r="F41" s="317"/>
      <c r="G41" s="895" t="s">
        <v>541</v>
      </c>
      <c r="H41" s="898" t="s">
        <v>542</v>
      </c>
      <c r="I41" s="316"/>
      <c r="J41" s="317"/>
      <c r="K41" s="315"/>
    </row>
    <row r="42" spans="1:11" ht="12" customHeight="1" x14ac:dyDescent="0.15">
      <c r="A42" s="903"/>
      <c r="B42" s="904"/>
      <c r="C42" s="896"/>
      <c r="D42" s="899"/>
      <c r="E42" s="892" t="s">
        <v>543</v>
      </c>
      <c r="F42" s="894"/>
      <c r="G42" s="896"/>
      <c r="H42" s="899"/>
      <c r="I42" s="892" t="s">
        <v>543</v>
      </c>
      <c r="J42" s="894"/>
      <c r="K42" s="315"/>
    </row>
    <row r="43" spans="1:11" ht="12" customHeight="1" x14ac:dyDescent="0.15">
      <c r="A43" s="905"/>
      <c r="B43" s="906"/>
      <c r="C43" s="897"/>
      <c r="D43" s="900"/>
      <c r="E43" s="318" t="s">
        <v>541</v>
      </c>
      <c r="F43" s="318" t="s">
        <v>544</v>
      </c>
      <c r="G43" s="897"/>
      <c r="H43" s="900"/>
      <c r="I43" s="318" t="s">
        <v>541</v>
      </c>
      <c r="J43" s="318" t="s">
        <v>544</v>
      </c>
      <c r="K43" s="315"/>
    </row>
    <row r="44" spans="1:11" ht="15" customHeight="1" x14ac:dyDescent="0.15">
      <c r="A44" s="907" t="s">
        <v>537</v>
      </c>
      <c r="B44" s="318" t="s">
        <v>539</v>
      </c>
      <c r="C44" s="663">
        <v>3</v>
      </c>
      <c r="D44" s="663">
        <v>3</v>
      </c>
      <c r="E44" s="663">
        <v>1</v>
      </c>
      <c r="F44" s="663">
        <v>3</v>
      </c>
      <c r="G44" s="663">
        <v>0</v>
      </c>
      <c r="H44" s="663">
        <v>0</v>
      </c>
      <c r="I44" s="663">
        <v>0</v>
      </c>
      <c r="J44" s="663">
        <v>0</v>
      </c>
      <c r="K44" s="315"/>
    </row>
    <row r="45" spans="1:11" ht="15" customHeight="1" x14ac:dyDescent="0.15">
      <c r="A45" s="907"/>
      <c r="B45" s="318" t="s">
        <v>540</v>
      </c>
      <c r="C45" s="663">
        <v>2</v>
      </c>
      <c r="D45" s="663">
        <v>2</v>
      </c>
      <c r="E45" s="663">
        <v>0</v>
      </c>
      <c r="F45" s="663">
        <v>0</v>
      </c>
      <c r="G45" s="663">
        <v>2</v>
      </c>
      <c r="H45" s="663">
        <v>2</v>
      </c>
      <c r="I45" s="663">
        <v>0</v>
      </c>
      <c r="J45" s="663">
        <v>0</v>
      </c>
      <c r="K45" s="315"/>
    </row>
    <row r="46" spans="1:11" ht="15" customHeight="1" x14ac:dyDescent="0.15">
      <c r="A46" s="903" t="s">
        <v>538</v>
      </c>
      <c r="B46" s="318" t="s">
        <v>539</v>
      </c>
      <c r="C46" s="663">
        <v>2</v>
      </c>
      <c r="D46" s="663">
        <v>2</v>
      </c>
      <c r="E46" s="663">
        <v>0</v>
      </c>
      <c r="F46" s="663">
        <v>0</v>
      </c>
      <c r="G46" s="663">
        <v>0</v>
      </c>
      <c r="H46" s="663">
        <v>0</v>
      </c>
      <c r="I46" s="663">
        <v>0</v>
      </c>
      <c r="J46" s="663">
        <v>0</v>
      </c>
      <c r="K46" s="315"/>
    </row>
    <row r="47" spans="1:11" ht="15" customHeight="1" x14ac:dyDescent="0.15">
      <c r="A47" s="905"/>
      <c r="B47" s="318" t="s">
        <v>540</v>
      </c>
      <c r="C47" s="663">
        <v>2</v>
      </c>
      <c r="D47" s="663">
        <v>2</v>
      </c>
      <c r="E47" s="663">
        <v>0</v>
      </c>
      <c r="F47" s="663">
        <v>0</v>
      </c>
      <c r="G47" s="663">
        <v>2</v>
      </c>
      <c r="H47" s="663">
        <v>2</v>
      </c>
      <c r="I47" s="663">
        <v>0</v>
      </c>
      <c r="J47" s="663">
        <v>0</v>
      </c>
      <c r="K47" s="315"/>
    </row>
    <row r="48" spans="1:11" s="314" customFormat="1" ht="7.5" customHeight="1" x14ac:dyDescent="0.15">
      <c r="A48" s="309"/>
      <c r="B48" s="315"/>
      <c r="C48" s="315"/>
      <c r="D48" s="315"/>
      <c r="E48" s="315"/>
      <c r="F48" s="315"/>
      <c r="G48" s="315"/>
      <c r="H48" s="315"/>
      <c r="I48" s="315"/>
      <c r="J48" s="315"/>
      <c r="K48" s="315"/>
    </row>
    <row r="49" spans="1:13" ht="7.5" customHeight="1" x14ac:dyDescent="0.15">
      <c r="A49" s="196"/>
      <c r="B49" s="185"/>
      <c r="C49" s="185"/>
      <c r="D49" s="185"/>
      <c r="E49" s="185"/>
      <c r="F49" s="185"/>
      <c r="G49" s="185"/>
      <c r="H49" s="185"/>
      <c r="I49" s="185"/>
      <c r="J49" s="185"/>
      <c r="K49" s="185"/>
    </row>
    <row r="50" spans="1:13" x14ac:dyDescent="0.15">
      <c r="A50" s="170" t="s">
        <v>360</v>
      </c>
    </row>
    <row r="51" spans="1:13" ht="3.75" customHeight="1" x14ac:dyDescent="0.15">
      <c r="J51" s="242"/>
    </row>
    <row r="52" spans="1:13" ht="15" customHeight="1" x14ac:dyDescent="0.15">
      <c r="A52" s="841" t="s">
        <v>361</v>
      </c>
      <c r="B52" s="842"/>
      <c r="C52" s="842"/>
      <c r="D52" s="843"/>
      <c r="E52" s="832" t="s">
        <v>365</v>
      </c>
      <c r="F52" s="833"/>
      <c r="G52" s="833"/>
      <c r="H52" s="834"/>
      <c r="I52" s="848" t="s">
        <v>244</v>
      </c>
      <c r="J52" s="237"/>
      <c r="K52" s="242"/>
    </row>
    <row r="53" spans="1:13" ht="15" customHeight="1" x14ac:dyDescent="0.15">
      <c r="A53" s="844"/>
      <c r="B53" s="845"/>
      <c r="C53" s="845"/>
      <c r="D53" s="846"/>
      <c r="E53" s="851" t="s">
        <v>362</v>
      </c>
      <c r="F53" s="236"/>
      <c r="G53" s="851" t="s">
        <v>363</v>
      </c>
      <c r="H53" s="241"/>
      <c r="I53" s="849"/>
      <c r="J53" s="237"/>
      <c r="K53" s="242"/>
    </row>
    <row r="54" spans="1:13" ht="27" customHeight="1" x14ac:dyDescent="0.15">
      <c r="A54" s="782"/>
      <c r="B54" s="847"/>
      <c r="C54" s="847"/>
      <c r="D54" s="783"/>
      <c r="E54" s="852"/>
      <c r="F54" s="245" t="s">
        <v>366</v>
      </c>
      <c r="G54" s="852"/>
      <c r="H54" s="253" t="s">
        <v>366</v>
      </c>
      <c r="I54" s="850"/>
      <c r="J54" s="237"/>
      <c r="K54" s="242"/>
    </row>
    <row r="55" spans="1:13" ht="15" customHeight="1" x14ac:dyDescent="0.15">
      <c r="A55" s="840" t="s">
        <v>744</v>
      </c>
      <c r="B55" s="840"/>
      <c r="C55" s="840"/>
      <c r="D55" s="840"/>
      <c r="E55" s="575">
        <v>2</v>
      </c>
      <c r="F55" s="246">
        <f>L55</f>
        <v>0.17</v>
      </c>
      <c r="G55" s="576">
        <v>3</v>
      </c>
      <c r="H55" s="249">
        <f>M55</f>
        <v>0.25</v>
      </c>
      <c r="I55" s="252">
        <f>IF(E55+G55=0,"",F55+H55)</f>
        <v>0.42000000000000004</v>
      </c>
      <c r="J55" s="242"/>
      <c r="K55" s="242"/>
      <c r="L55" s="170">
        <f>IF(E55="","",ROUND(E55/12,2))</f>
        <v>0.17</v>
      </c>
      <c r="M55" s="170">
        <f>IF(G55="","",ROUND(G55/12,2))</f>
        <v>0.25</v>
      </c>
    </row>
    <row r="56" spans="1:13" ht="15" customHeight="1" x14ac:dyDescent="0.15">
      <c r="A56" s="835"/>
      <c r="B56" s="835"/>
      <c r="C56" s="835"/>
      <c r="D56" s="835"/>
      <c r="E56" s="357"/>
      <c r="F56" s="246" t="str">
        <f t="shared" ref="F56:F59" si="1">L56</f>
        <v/>
      </c>
      <c r="G56" s="359"/>
      <c r="H56" s="249" t="str">
        <f t="shared" ref="H56:H59" si="2">M56</f>
        <v/>
      </c>
      <c r="I56" s="252" t="str">
        <f t="shared" ref="I56:I59" si="3">IF(E56+G56=0,"",F56+H56)</f>
        <v/>
      </c>
      <c r="J56" s="242"/>
      <c r="K56" s="242"/>
      <c r="L56" s="170" t="str">
        <f t="shared" ref="L56:L59" si="4">IF(E56="","",ROUND(E56/12,2))</f>
        <v/>
      </c>
      <c r="M56" s="170" t="str">
        <f t="shared" ref="M56:M59" si="5">IF(G56="","",ROUND(G56/12,2))</f>
        <v/>
      </c>
    </row>
    <row r="57" spans="1:13" ht="15" customHeight="1" x14ac:dyDescent="0.15">
      <c r="A57" s="835"/>
      <c r="B57" s="835"/>
      <c r="C57" s="835"/>
      <c r="D57" s="835"/>
      <c r="E57" s="357"/>
      <c r="F57" s="246" t="str">
        <f t="shared" si="1"/>
        <v/>
      </c>
      <c r="G57" s="359"/>
      <c r="H57" s="249" t="str">
        <f t="shared" si="2"/>
        <v/>
      </c>
      <c r="I57" s="252" t="str">
        <f t="shared" si="3"/>
        <v/>
      </c>
      <c r="J57" s="242"/>
      <c r="K57" s="242"/>
      <c r="L57" s="170" t="str">
        <f t="shared" si="4"/>
        <v/>
      </c>
      <c r="M57" s="170" t="str">
        <f t="shared" si="5"/>
        <v/>
      </c>
    </row>
    <row r="58" spans="1:13" ht="15" customHeight="1" x14ac:dyDescent="0.15">
      <c r="A58" s="835"/>
      <c r="B58" s="835"/>
      <c r="C58" s="835"/>
      <c r="D58" s="835"/>
      <c r="E58" s="357"/>
      <c r="F58" s="246" t="str">
        <f t="shared" si="1"/>
        <v/>
      </c>
      <c r="G58" s="359"/>
      <c r="H58" s="249" t="str">
        <f t="shared" si="2"/>
        <v/>
      </c>
      <c r="I58" s="252" t="str">
        <f t="shared" si="3"/>
        <v/>
      </c>
      <c r="J58" s="242"/>
      <c r="K58" s="242"/>
      <c r="L58" s="170" t="str">
        <f t="shared" si="4"/>
        <v/>
      </c>
      <c r="M58" s="170" t="str">
        <f t="shared" si="5"/>
        <v/>
      </c>
    </row>
    <row r="59" spans="1:13" ht="15" customHeight="1" thickBot="1" x14ac:dyDescent="0.2">
      <c r="A59" s="836"/>
      <c r="B59" s="836"/>
      <c r="C59" s="836"/>
      <c r="D59" s="836"/>
      <c r="E59" s="358"/>
      <c r="F59" s="247" t="str">
        <f t="shared" si="1"/>
        <v/>
      </c>
      <c r="G59" s="360"/>
      <c r="H59" s="250" t="str">
        <f t="shared" si="2"/>
        <v/>
      </c>
      <c r="I59" s="251" t="str">
        <f t="shared" si="3"/>
        <v/>
      </c>
      <c r="J59" s="242"/>
      <c r="K59" s="242"/>
      <c r="L59" s="170" t="str">
        <f t="shared" si="4"/>
        <v/>
      </c>
      <c r="M59" s="170" t="str">
        <f t="shared" si="5"/>
        <v/>
      </c>
    </row>
    <row r="60" spans="1:13" ht="15" customHeight="1" thickTop="1" thickBot="1" x14ac:dyDescent="0.2">
      <c r="A60" s="837" t="s">
        <v>244</v>
      </c>
      <c r="B60" s="838"/>
      <c r="C60" s="838"/>
      <c r="D60" s="839"/>
      <c r="E60" s="244">
        <f>IF(E55="","",SUM(E55:E59))</f>
        <v>2</v>
      </c>
      <c r="F60" s="248">
        <f>IF(F55="","",SUM(F55:F59))</f>
        <v>0.17</v>
      </c>
      <c r="G60" s="621">
        <f>IF(G55="","",SUM(G55:G59))</f>
        <v>3</v>
      </c>
      <c r="H60" s="254">
        <f>IF(H55="","",SUM(H55:H59))</f>
        <v>0.25</v>
      </c>
      <c r="I60" s="368">
        <f>IF(I55="","",SUM(I55:I59))</f>
        <v>0.42000000000000004</v>
      </c>
      <c r="J60" s="242"/>
      <c r="K60" s="242"/>
    </row>
    <row r="61" spans="1:13" ht="15" customHeight="1" thickBot="1" x14ac:dyDescent="0.2">
      <c r="A61" s="196"/>
      <c r="B61" s="185"/>
      <c r="C61" s="185"/>
      <c r="D61" s="185"/>
      <c r="E61" s="185"/>
      <c r="F61" s="831" t="s">
        <v>367</v>
      </c>
      <c r="G61" s="831"/>
      <c r="H61" s="831"/>
      <c r="I61" s="577">
        <v>5</v>
      </c>
      <c r="J61" s="242"/>
      <c r="K61" s="242"/>
    </row>
    <row r="62" spans="1:13" ht="7.5" customHeight="1" x14ac:dyDescent="0.15">
      <c r="A62" s="196"/>
      <c r="B62" s="185"/>
      <c r="C62" s="185"/>
      <c r="D62" s="185"/>
      <c r="E62" s="185"/>
      <c r="F62" s="185"/>
      <c r="G62" s="185"/>
      <c r="H62" s="185"/>
      <c r="I62" s="185"/>
      <c r="J62" s="242"/>
      <c r="K62" s="242"/>
    </row>
    <row r="63" spans="1:13" ht="7.5" customHeight="1" x14ac:dyDescent="0.15">
      <c r="A63" s="196"/>
      <c r="B63" s="185"/>
      <c r="C63" s="185"/>
      <c r="D63" s="185"/>
      <c r="E63" s="185"/>
      <c r="F63" s="185"/>
      <c r="G63" s="185"/>
      <c r="H63" s="185"/>
      <c r="I63" s="185"/>
      <c r="J63" s="242"/>
      <c r="K63" s="242"/>
    </row>
    <row r="64" spans="1:13" x14ac:dyDescent="0.15">
      <c r="A64" s="170" t="s">
        <v>364</v>
      </c>
      <c r="J64" s="243"/>
      <c r="K64" s="243"/>
    </row>
    <row r="65" spans="1:11" ht="3.75" customHeight="1" x14ac:dyDescent="0.15"/>
    <row r="66" spans="1:11" ht="18.75" customHeight="1" x14ac:dyDescent="0.15">
      <c r="A66" s="801" t="s">
        <v>745</v>
      </c>
      <c r="B66" s="872"/>
      <c r="C66" s="872"/>
      <c r="D66" s="872"/>
      <c r="E66" s="872"/>
      <c r="F66" s="872"/>
      <c r="G66" s="872"/>
      <c r="H66" s="872"/>
      <c r="I66" s="872"/>
      <c r="J66" s="872"/>
      <c r="K66" s="873"/>
    </row>
    <row r="67" spans="1:11" ht="18.75" customHeight="1" x14ac:dyDescent="0.15">
      <c r="A67" s="874"/>
      <c r="B67" s="875"/>
      <c r="C67" s="875"/>
      <c r="D67" s="875"/>
      <c r="E67" s="875"/>
      <c r="F67" s="875"/>
      <c r="G67" s="875"/>
      <c r="H67" s="875"/>
      <c r="I67" s="875"/>
      <c r="J67" s="875"/>
      <c r="K67" s="876"/>
    </row>
    <row r="68" spans="1:11" ht="18.75" customHeight="1" x14ac:dyDescent="0.15">
      <c r="A68" s="877"/>
      <c r="B68" s="878"/>
      <c r="C68" s="878"/>
      <c r="D68" s="878"/>
      <c r="E68" s="878"/>
      <c r="F68" s="878"/>
      <c r="G68" s="878"/>
      <c r="H68" s="878"/>
      <c r="I68" s="878"/>
      <c r="J68" s="878"/>
      <c r="K68" s="879"/>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（様式1）総括表</vt:lpstr>
      <vt:lpstr>（様式2）事業費内訳書 </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'（様式1）総括表'!Print_Area</vt:lpstr>
      <vt:lpstr>'（様式2）事業費内訳書 '!Print_Area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'（様式1）総括表'!Print_Titles</vt:lpstr>
      <vt:lpstr>'（様式2）事業費内訳書 '!Print_Titles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武田 健太郎(takeda-kentarou.7y8)</cp:lastModifiedBy>
  <cp:lastPrinted>2018-03-06T06:28:53Z</cp:lastPrinted>
  <dcterms:created xsi:type="dcterms:W3CDTF">2000-07-04T04:40:42Z</dcterms:created>
  <dcterms:modified xsi:type="dcterms:W3CDTF">2022-06-27T07:25:24Z</dcterms:modified>
</cp:coreProperties>
</file>