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4815" windowHeight="7080"/>
  </bookViews>
  <sheets>
    <sheet name="確認事項" sheetId="2" r:id="rId1"/>
    <sheet name="シートA" sheetId="9" r:id="rId2"/>
    <sheet name="【記入例】A" sheetId="6" r:id="rId3"/>
    <sheet name="シートＢ" sheetId="10" r:id="rId4"/>
    <sheet name="【記入例】Ｂ" sheetId="7" r:id="rId5"/>
    <sheet name="シートC" sheetId="11" r:id="rId6"/>
    <sheet name="【記入例】C" sheetId="8" r:id="rId7"/>
  </sheets>
  <definedNames>
    <definedName name="_xlnm.Print_Area" localSheetId="2">【記入例】A!$A$1:$F$54</definedName>
    <definedName name="_xlnm.Print_Area" localSheetId="4">【記入例】Ｂ!$A$1:$F$46</definedName>
    <definedName name="_xlnm.Print_Area" localSheetId="6">【記入例】C!$A$1:$F$46</definedName>
    <definedName name="_xlnm.Print_Area" localSheetId="1">シートA!$A$1:$F$54</definedName>
    <definedName name="_xlnm.Print_Area" localSheetId="3">シートＢ!$A$1:$F$46</definedName>
    <definedName name="_xlnm.Print_Area" localSheetId="5">シートC!$A$1:$F$46</definedName>
    <definedName name="_xlnm.Print_Area" localSheetId="0">確認事項!$A$1:$M$44</definedName>
  </definedNames>
  <calcPr calcId="145621"/>
</workbook>
</file>

<file path=xl/calcChain.xml><?xml version="1.0" encoding="utf-8"?>
<calcChain xmlns="http://schemas.openxmlformats.org/spreadsheetml/2006/main">
  <c r="N42" i="6" l="1"/>
  <c r="N41" i="6" l="1"/>
  <c r="N40" i="6"/>
  <c r="N39" i="6"/>
  <c r="N38" i="6"/>
  <c r="N37" i="6"/>
  <c r="N36" i="6"/>
  <c r="N35" i="6"/>
  <c r="N34" i="6"/>
  <c r="N33" i="6"/>
  <c r="I44" i="6"/>
  <c r="I43" i="6"/>
  <c r="I42" i="6"/>
  <c r="I41" i="6"/>
  <c r="I40" i="6"/>
  <c r="I39" i="6"/>
  <c r="I38" i="6"/>
  <c r="I37" i="6"/>
  <c r="I36" i="6"/>
  <c r="I35" i="6"/>
  <c r="I34" i="6"/>
  <c r="I33" i="6"/>
  <c r="M35" i="8" l="1"/>
  <c r="M35" i="7"/>
  <c r="H35" i="7"/>
  <c r="M45" i="6"/>
  <c r="H35" i="8"/>
  <c r="Q27" i="8" l="1"/>
  <c r="Q28" i="8"/>
  <c r="Q29" i="8"/>
  <c r="P27" i="8"/>
  <c r="P28" i="8"/>
  <c r="P29" i="8"/>
  <c r="O27" i="8"/>
  <c r="O28" i="8"/>
  <c r="O29" i="8"/>
  <c r="N27" i="8"/>
  <c r="N28" i="8"/>
  <c r="N29" i="8"/>
  <c r="M27" i="8"/>
  <c r="M28" i="8"/>
  <c r="M29" i="8"/>
  <c r="L27" i="8"/>
  <c r="L28" i="8"/>
  <c r="L29" i="8"/>
  <c r="L30" i="8"/>
  <c r="L31" i="8"/>
  <c r="L34" i="8"/>
  <c r="K27" i="8"/>
  <c r="K28" i="8"/>
  <c r="K29" i="8"/>
  <c r="K30" i="8"/>
  <c r="K31" i="8"/>
  <c r="K34" i="8"/>
  <c r="J27" i="8"/>
  <c r="J28" i="8"/>
  <c r="J29" i="8"/>
  <c r="J30" i="8"/>
  <c r="J31" i="8"/>
  <c r="J34" i="8"/>
  <c r="I27" i="8"/>
  <c r="I28" i="8"/>
  <c r="I29" i="8"/>
  <c r="I30" i="8"/>
  <c r="I31" i="8"/>
  <c r="I34" i="8"/>
  <c r="H27" i="8"/>
  <c r="H28" i="8"/>
  <c r="H29" i="8"/>
  <c r="H30" i="8"/>
  <c r="H31" i="8"/>
  <c r="H34" i="8"/>
  <c r="E30" i="11"/>
  <c r="E31" i="11"/>
  <c r="E32" i="11"/>
  <c r="E30" i="8"/>
  <c r="F30" i="8" s="1"/>
  <c r="M30" i="8" s="1"/>
  <c r="E31" i="8"/>
  <c r="F31" i="8" s="1"/>
  <c r="M31" i="8" s="1"/>
  <c r="E32" i="8"/>
  <c r="F32" i="8" s="1"/>
  <c r="M32" i="8" s="1"/>
  <c r="C32" i="8"/>
  <c r="H32" i="8" s="1"/>
  <c r="C33" i="8"/>
  <c r="H33" i="8" s="1"/>
  <c r="C34" i="8"/>
  <c r="F31" i="10"/>
  <c r="M31" i="10" s="1"/>
  <c r="F30" i="7"/>
  <c r="M30" i="7" s="1"/>
  <c r="O30" i="7" s="1"/>
  <c r="F31" i="7"/>
  <c r="M31" i="7" s="1"/>
  <c r="O31" i="7" s="1"/>
  <c r="E30" i="10"/>
  <c r="F30" i="10" s="1"/>
  <c r="M30" i="10" s="1"/>
  <c r="E31" i="10"/>
  <c r="E32" i="10"/>
  <c r="F32" i="10" s="1"/>
  <c r="M32" i="10" s="1"/>
  <c r="E30" i="7"/>
  <c r="E31" i="7"/>
  <c r="E32" i="7"/>
  <c r="F32" i="7" s="1"/>
  <c r="M32" i="7" s="1"/>
  <c r="C32" i="10"/>
  <c r="H32" i="10" s="1"/>
  <c r="C33" i="10"/>
  <c r="H33" i="10" s="1"/>
  <c r="C34" i="10"/>
  <c r="H34" i="10" s="1"/>
  <c r="C32" i="7"/>
  <c r="C33" i="7"/>
  <c r="C34" i="7"/>
  <c r="Q24" i="7"/>
  <c r="Q25" i="7"/>
  <c r="Q26" i="7"/>
  <c r="Q27" i="7"/>
  <c r="Q24" i="10"/>
  <c r="Q25" i="10"/>
  <c r="Q26" i="10"/>
  <c r="P24" i="7"/>
  <c r="P25" i="7"/>
  <c r="P26" i="7"/>
  <c r="P27" i="7"/>
  <c r="P24" i="10"/>
  <c r="P25" i="10"/>
  <c r="P26" i="10"/>
  <c r="O24" i="7"/>
  <c r="O25" i="7"/>
  <c r="O26" i="7"/>
  <c r="O27" i="7"/>
  <c r="O24" i="10"/>
  <c r="O25" i="10"/>
  <c r="O26" i="10"/>
  <c r="N24" i="7"/>
  <c r="N25" i="7"/>
  <c r="N26" i="7"/>
  <c r="N27" i="7"/>
  <c r="N24" i="10"/>
  <c r="N25" i="10"/>
  <c r="N26" i="10"/>
  <c r="L24" i="7"/>
  <c r="L25" i="7"/>
  <c r="L26" i="7"/>
  <c r="L27" i="7"/>
  <c r="L28" i="7"/>
  <c r="L29" i="7"/>
  <c r="L31" i="7"/>
  <c r="L24" i="10"/>
  <c r="L25" i="10"/>
  <c r="L26" i="10"/>
  <c r="L27" i="10"/>
  <c r="L28" i="10"/>
  <c r="K24" i="7"/>
  <c r="K25" i="7"/>
  <c r="K26" i="7"/>
  <c r="K27" i="7"/>
  <c r="K28" i="7"/>
  <c r="K29" i="7"/>
  <c r="K31" i="7"/>
  <c r="K24" i="10"/>
  <c r="K25" i="10"/>
  <c r="K26" i="10"/>
  <c r="K27" i="10"/>
  <c r="K28" i="10"/>
  <c r="J24" i="7"/>
  <c r="J25" i="7"/>
  <c r="J26" i="7"/>
  <c r="J27" i="7"/>
  <c r="J28" i="7"/>
  <c r="J29" i="7"/>
  <c r="J31" i="7"/>
  <c r="J24" i="10"/>
  <c r="J25" i="10"/>
  <c r="J26" i="10"/>
  <c r="J27" i="10"/>
  <c r="J28" i="10"/>
  <c r="I24" i="7"/>
  <c r="I25" i="7"/>
  <c r="I26" i="7"/>
  <c r="I27" i="7"/>
  <c r="I28" i="7"/>
  <c r="I29" i="7"/>
  <c r="I31" i="7"/>
  <c r="I24" i="10"/>
  <c r="I25" i="10"/>
  <c r="I26" i="10"/>
  <c r="I27" i="10"/>
  <c r="I28" i="10"/>
  <c r="H32" i="7"/>
  <c r="I32" i="7" s="1"/>
  <c r="H33" i="7"/>
  <c r="I33" i="7" s="1"/>
  <c r="H34" i="7"/>
  <c r="I34" i="7" s="1"/>
  <c r="H42" i="6"/>
  <c r="K42" i="6" s="1"/>
  <c r="L42" i="6" s="1"/>
  <c r="H43" i="6"/>
  <c r="E40" i="6"/>
  <c r="E41" i="6"/>
  <c r="E42" i="6"/>
  <c r="C44" i="6"/>
  <c r="H44" i="6" s="1"/>
  <c r="C42" i="6"/>
  <c r="C43" i="6"/>
  <c r="C42" i="9"/>
  <c r="H42" i="9" s="1"/>
  <c r="I42" i="9" s="1"/>
  <c r="C43" i="9"/>
  <c r="H43" i="9" s="1"/>
  <c r="I43" i="9" s="1"/>
  <c r="C44" i="9"/>
  <c r="H44" i="9" s="1"/>
  <c r="I44" i="9" s="1"/>
  <c r="E40" i="9"/>
  <c r="E41" i="9"/>
  <c r="E42" i="9"/>
  <c r="M43" i="9"/>
  <c r="M44" i="9"/>
  <c r="J43" i="9" l="1"/>
  <c r="K43" i="9"/>
  <c r="L43" i="9" s="1"/>
  <c r="K44" i="6"/>
  <c r="L44" i="6" s="1"/>
  <c r="J44" i="6"/>
  <c r="J42" i="6"/>
  <c r="K43" i="6"/>
  <c r="L43" i="6" s="1"/>
  <c r="J43" i="6"/>
  <c r="I32" i="8"/>
  <c r="J32" i="8"/>
  <c r="O30" i="8"/>
  <c r="N30" i="8"/>
  <c r="O31" i="8"/>
  <c r="N31" i="8"/>
  <c r="J33" i="8"/>
  <c r="K33" i="8" s="1"/>
  <c r="L33" i="8" s="1"/>
  <c r="I33" i="8"/>
  <c r="O32" i="8"/>
  <c r="N32" i="8"/>
  <c r="P31" i="10"/>
  <c r="Q31" i="10" s="1"/>
  <c r="O31" i="10"/>
  <c r="N31" i="10"/>
  <c r="O30" i="10"/>
  <c r="P30" i="10"/>
  <c r="Q30" i="10" s="1"/>
  <c r="N30" i="10"/>
  <c r="P32" i="10"/>
  <c r="Q32" i="10" s="1"/>
  <c r="N32" i="10"/>
  <c r="O32" i="10"/>
  <c r="N32" i="7"/>
  <c r="N31" i="7"/>
  <c r="P31" i="7" s="1"/>
  <c r="Q31" i="7" s="1"/>
  <c r="N30" i="7"/>
  <c r="O32" i="7"/>
  <c r="P32" i="7" s="1"/>
  <c r="Q32" i="7" s="1"/>
  <c r="Q35" i="7" s="1"/>
  <c r="P30" i="7"/>
  <c r="Q30" i="7" s="1"/>
  <c r="I34" i="10"/>
  <c r="J34" i="10"/>
  <c r="K34" i="10"/>
  <c r="L34" i="10" s="1"/>
  <c r="K33" i="10"/>
  <c r="L33" i="10" s="1"/>
  <c r="J33" i="10"/>
  <c r="I33" i="10"/>
  <c r="K34" i="7"/>
  <c r="L34" i="7" s="1"/>
  <c r="J32" i="10"/>
  <c r="K32" i="10"/>
  <c r="L32" i="10" s="1"/>
  <c r="I32" i="10"/>
  <c r="J34" i="7"/>
  <c r="J33" i="7"/>
  <c r="K33" i="7" s="1"/>
  <c r="L33" i="7" s="1"/>
  <c r="J32" i="7"/>
  <c r="K32" i="7" s="1"/>
  <c r="L32" i="7" s="1"/>
  <c r="J42" i="9"/>
  <c r="K42" i="9" s="1"/>
  <c r="L42" i="9" s="1"/>
  <c r="J44" i="9"/>
  <c r="E26" i="11"/>
  <c r="E27" i="11"/>
  <c r="E28" i="11"/>
  <c r="E29" i="11"/>
  <c r="L35" i="7" l="1"/>
  <c r="K44" i="9"/>
  <c r="L44" i="9" s="1"/>
  <c r="K32" i="8"/>
  <c r="L32" i="8" s="1"/>
  <c r="D43" i="8"/>
  <c r="P30" i="8"/>
  <c r="Q30" i="8" s="1"/>
  <c r="P32" i="8"/>
  <c r="Q32" i="8" s="1"/>
  <c r="Q35" i="8" s="1"/>
  <c r="P31" i="8"/>
  <c r="Q31" i="8" s="1"/>
  <c r="E29" i="8"/>
  <c r="E29" i="10"/>
  <c r="E29" i="7"/>
  <c r="E39" i="9"/>
  <c r="E39" i="6"/>
  <c r="C41" i="9"/>
  <c r="H41" i="9" s="1"/>
  <c r="I41" i="9" s="1"/>
  <c r="C41" i="6"/>
  <c r="H41" i="6" s="1"/>
  <c r="E43" i="8" l="1"/>
  <c r="L35" i="8"/>
  <c r="L36" i="8" s="1"/>
  <c r="F43" i="8" s="1"/>
  <c r="K41" i="6"/>
  <c r="L41" i="6" s="1"/>
  <c r="J41" i="6"/>
  <c r="J41" i="9"/>
  <c r="E36" i="11"/>
  <c r="E36" i="8"/>
  <c r="E36" i="10"/>
  <c r="E28" i="10"/>
  <c r="E27" i="10"/>
  <c r="E26" i="10"/>
  <c r="E25" i="10"/>
  <c r="E24" i="10"/>
  <c r="E23" i="10"/>
  <c r="E36" i="7"/>
  <c r="C40" i="9"/>
  <c r="H40" i="9" s="1"/>
  <c r="I40" i="9" s="1"/>
  <c r="C39" i="9"/>
  <c r="H39" i="9" s="1"/>
  <c r="I39" i="9" s="1"/>
  <c r="C38" i="9"/>
  <c r="H38" i="9" s="1"/>
  <c r="I38" i="9" s="1"/>
  <c r="C37" i="9"/>
  <c r="H37" i="9" s="1"/>
  <c r="I37" i="9" s="1"/>
  <c r="C36" i="9"/>
  <c r="H36" i="9" s="1"/>
  <c r="I36" i="9" s="1"/>
  <c r="C35" i="9"/>
  <c r="H35" i="9" s="1"/>
  <c r="I35" i="9" s="1"/>
  <c r="C34" i="9"/>
  <c r="H34" i="9" s="1"/>
  <c r="I34" i="9" s="1"/>
  <c r="C33" i="9"/>
  <c r="H33" i="9" s="1"/>
  <c r="I33" i="9" s="1"/>
  <c r="E38" i="9"/>
  <c r="E37" i="9"/>
  <c r="E36" i="9"/>
  <c r="E35" i="9"/>
  <c r="E34" i="9"/>
  <c r="E33" i="9"/>
  <c r="E32" i="9"/>
  <c r="E31" i="9"/>
  <c r="E30" i="9"/>
  <c r="F42" i="9" s="1"/>
  <c r="M42" i="9" s="1"/>
  <c r="N42" i="9" s="1"/>
  <c r="E29" i="9"/>
  <c r="F41" i="9" s="1"/>
  <c r="M41" i="9" s="1"/>
  <c r="N41" i="9" s="1"/>
  <c r="E28" i="9"/>
  <c r="F40" i="9" s="1"/>
  <c r="M40" i="9" s="1"/>
  <c r="N40" i="9" s="1"/>
  <c r="E27" i="9"/>
  <c r="F39" i="9" s="1"/>
  <c r="M39" i="9" s="1"/>
  <c r="N39" i="9" s="1"/>
  <c r="E26" i="9"/>
  <c r="E25" i="9"/>
  <c r="E24" i="9"/>
  <c r="E23" i="9"/>
  <c r="E22" i="9"/>
  <c r="E21" i="9"/>
  <c r="C28" i="11" l="1"/>
  <c r="H28" i="11" s="1"/>
  <c r="C34" i="11"/>
  <c r="H34" i="11" s="1"/>
  <c r="C32" i="11"/>
  <c r="H32" i="11" s="1"/>
  <c r="C33" i="11"/>
  <c r="H33" i="11" s="1"/>
  <c r="H45" i="9"/>
  <c r="E37" i="7"/>
  <c r="F29" i="7" s="1"/>
  <c r="M29" i="7" s="1"/>
  <c r="C31" i="7"/>
  <c r="H31" i="7" s="1"/>
  <c r="K41" i="9"/>
  <c r="L41" i="9" s="1"/>
  <c r="J36" i="9"/>
  <c r="J34" i="9"/>
  <c r="J37" i="9"/>
  <c r="O40" i="9"/>
  <c r="J38" i="9"/>
  <c r="O42" i="9"/>
  <c r="O41" i="9"/>
  <c r="J39" i="9"/>
  <c r="J40" i="9"/>
  <c r="J35" i="9"/>
  <c r="O39" i="9"/>
  <c r="C30" i="11"/>
  <c r="H30" i="11" s="1"/>
  <c r="C31" i="11"/>
  <c r="H31" i="11" s="1"/>
  <c r="C27" i="11"/>
  <c r="H27" i="11" s="1"/>
  <c r="C29" i="11"/>
  <c r="H29" i="11" s="1"/>
  <c r="C26" i="11"/>
  <c r="H26" i="11" s="1"/>
  <c r="F37" i="9"/>
  <c r="M37" i="9" s="1"/>
  <c r="C26" i="10"/>
  <c r="H26" i="10" s="1"/>
  <c r="C31" i="10"/>
  <c r="H31" i="10" s="1"/>
  <c r="C27" i="8"/>
  <c r="C31" i="8"/>
  <c r="F34" i="9"/>
  <c r="M34" i="9" s="1"/>
  <c r="N34" i="9" s="1"/>
  <c r="F38" i="9"/>
  <c r="M38" i="9" s="1"/>
  <c r="F35" i="9"/>
  <c r="M35" i="9" s="1"/>
  <c r="N35" i="9" s="1"/>
  <c r="F36" i="9"/>
  <c r="M36" i="9" s="1"/>
  <c r="N36" i="9" s="1"/>
  <c r="E37" i="8"/>
  <c r="F29" i="8" s="1"/>
  <c r="E37" i="11"/>
  <c r="C29" i="8"/>
  <c r="C26" i="8"/>
  <c r="C30" i="8"/>
  <c r="C28" i="8"/>
  <c r="C23" i="10"/>
  <c r="H23" i="10" s="1"/>
  <c r="C25" i="10"/>
  <c r="H25" i="10" s="1"/>
  <c r="E37" i="10"/>
  <c r="C27" i="10"/>
  <c r="H27" i="10" s="1"/>
  <c r="C30" i="10"/>
  <c r="H30" i="10" s="1"/>
  <c r="C28" i="10"/>
  <c r="H28" i="10" s="1"/>
  <c r="C24" i="10"/>
  <c r="H24" i="10" s="1"/>
  <c r="C29" i="10"/>
  <c r="H29" i="10" s="1"/>
  <c r="F33" i="9"/>
  <c r="M33" i="9" s="1"/>
  <c r="N33" i="9" s="1"/>
  <c r="K34" i="9"/>
  <c r="L34" i="9" s="1"/>
  <c r="J33" i="9"/>
  <c r="K33" i="9" s="1"/>
  <c r="L33" i="9" s="1"/>
  <c r="K33" i="11" l="1"/>
  <c r="L33" i="11" s="1"/>
  <c r="J33" i="11"/>
  <c r="I33" i="11"/>
  <c r="J27" i="11"/>
  <c r="K27" i="11" s="1"/>
  <c r="L27" i="11" s="1"/>
  <c r="I27" i="11"/>
  <c r="J28" i="11"/>
  <c r="I28" i="11"/>
  <c r="K28" i="11" s="1"/>
  <c r="L28" i="11" s="1"/>
  <c r="J29" i="11"/>
  <c r="I29" i="11"/>
  <c r="F31" i="11"/>
  <c r="M31" i="11" s="1"/>
  <c r="F32" i="11"/>
  <c r="M32" i="11" s="1"/>
  <c r="F30" i="11"/>
  <c r="M30" i="11" s="1"/>
  <c r="I32" i="11"/>
  <c r="K32" i="11" s="1"/>
  <c r="L32" i="11" s="1"/>
  <c r="J32" i="11"/>
  <c r="J34" i="11"/>
  <c r="I34" i="11"/>
  <c r="K34" i="11" s="1"/>
  <c r="L34" i="11" s="1"/>
  <c r="J31" i="11"/>
  <c r="I31" i="11"/>
  <c r="K31" i="11" s="1"/>
  <c r="L31" i="11" s="1"/>
  <c r="H35" i="11"/>
  <c r="C43" i="11" s="1"/>
  <c r="J30" i="11"/>
  <c r="I30" i="11"/>
  <c r="O38" i="9"/>
  <c r="N38" i="9"/>
  <c r="O37" i="9"/>
  <c r="N37" i="9"/>
  <c r="P42" i="9"/>
  <c r="Q42" i="9" s="1"/>
  <c r="M45" i="9"/>
  <c r="K31" i="10"/>
  <c r="L31" i="10" s="1"/>
  <c r="J31" i="10"/>
  <c r="I31" i="10"/>
  <c r="H35" i="10"/>
  <c r="K29" i="10"/>
  <c r="L29" i="10" s="1"/>
  <c r="I29" i="10"/>
  <c r="J29" i="10"/>
  <c r="K30" i="10"/>
  <c r="L30" i="10" s="1"/>
  <c r="J30" i="10"/>
  <c r="I30" i="10"/>
  <c r="N29" i="7"/>
  <c r="P29" i="7" s="1"/>
  <c r="Q29" i="7" s="1"/>
  <c r="O29" i="7"/>
  <c r="P40" i="9"/>
  <c r="Q40" i="9" s="1"/>
  <c r="P39" i="9"/>
  <c r="Q39" i="9" s="1"/>
  <c r="P41" i="9"/>
  <c r="Q41" i="9" s="1"/>
  <c r="K39" i="9"/>
  <c r="L39" i="9" s="1"/>
  <c r="K40" i="9"/>
  <c r="L40" i="9" s="1"/>
  <c r="K38" i="9"/>
  <c r="L38" i="9" s="1"/>
  <c r="K36" i="9"/>
  <c r="L36" i="9" s="1"/>
  <c r="K37" i="9"/>
  <c r="L37" i="9" s="1"/>
  <c r="F27" i="11"/>
  <c r="M27" i="11" s="1"/>
  <c r="F28" i="11"/>
  <c r="M28" i="11" s="1"/>
  <c r="F26" i="11"/>
  <c r="M26" i="11" s="1"/>
  <c r="N26" i="11" s="1"/>
  <c r="F29" i="11"/>
  <c r="M29" i="11" s="1"/>
  <c r="F28" i="10"/>
  <c r="M28" i="10" s="1"/>
  <c r="F29" i="10"/>
  <c r="M29" i="10" s="1"/>
  <c r="O34" i="9"/>
  <c r="J26" i="11"/>
  <c r="I26" i="11"/>
  <c r="F26" i="10"/>
  <c r="M26" i="10" s="1"/>
  <c r="I23" i="10"/>
  <c r="F27" i="10"/>
  <c r="M27" i="10" s="1"/>
  <c r="J23" i="10"/>
  <c r="F24" i="10"/>
  <c r="M24" i="10" s="1"/>
  <c r="F25" i="10"/>
  <c r="M25" i="10" s="1"/>
  <c r="F23" i="10"/>
  <c r="M23" i="10" s="1"/>
  <c r="P38" i="9"/>
  <c r="Q38" i="9" s="1"/>
  <c r="K35" i="9"/>
  <c r="L35" i="9" s="1"/>
  <c r="P37" i="9"/>
  <c r="Q37" i="9" s="1"/>
  <c r="O36" i="9"/>
  <c r="O33" i="9"/>
  <c r="O35" i="9"/>
  <c r="P35" i="9" s="1"/>
  <c r="Q35" i="9" s="1"/>
  <c r="K30" i="11" l="1"/>
  <c r="L30" i="11" s="1"/>
  <c r="K29" i="11"/>
  <c r="L29" i="11" s="1"/>
  <c r="O27" i="11"/>
  <c r="N27" i="11"/>
  <c r="P27" i="11" s="1"/>
  <c r="Q27" i="11" s="1"/>
  <c r="O30" i="11"/>
  <c r="N30" i="11"/>
  <c r="P30" i="11"/>
  <c r="Q30" i="11" s="1"/>
  <c r="O31" i="11"/>
  <c r="N31" i="11"/>
  <c r="P31" i="11" s="1"/>
  <c r="Q31" i="11" s="1"/>
  <c r="N32" i="11"/>
  <c r="P32" i="11" s="1"/>
  <c r="Q32" i="11" s="1"/>
  <c r="O32" i="11"/>
  <c r="M35" i="11"/>
  <c r="N28" i="11"/>
  <c r="O28" i="11"/>
  <c r="O29" i="11"/>
  <c r="N29" i="11"/>
  <c r="P33" i="9"/>
  <c r="Q33" i="9" s="1"/>
  <c r="L45" i="9"/>
  <c r="M35" i="10"/>
  <c r="P27" i="10"/>
  <c r="Q27" i="10" s="1"/>
  <c r="O27" i="10"/>
  <c r="N27" i="10"/>
  <c r="D43" i="10"/>
  <c r="E43" i="10"/>
  <c r="O28" i="10"/>
  <c r="P28" i="10"/>
  <c r="Q28" i="10" s="1"/>
  <c r="N28" i="10"/>
  <c r="O29" i="10"/>
  <c r="P29" i="10"/>
  <c r="Q29" i="10" s="1"/>
  <c r="N29" i="10"/>
  <c r="D51" i="9"/>
  <c r="E51" i="9"/>
  <c r="P34" i="9"/>
  <c r="Q34" i="9" s="1"/>
  <c r="K26" i="11"/>
  <c r="L26" i="11" s="1"/>
  <c r="K23" i="10"/>
  <c r="L23" i="10" s="1"/>
  <c r="L35" i="10" s="1"/>
  <c r="O26" i="11"/>
  <c r="P26" i="11" s="1"/>
  <c r="Q26" i="11" s="1"/>
  <c r="C43" i="10"/>
  <c r="K35" i="11"/>
  <c r="N23" i="10"/>
  <c r="O23" i="10"/>
  <c r="P36" i="9"/>
  <c r="Q36" i="9" s="1"/>
  <c r="E28" i="8"/>
  <c r="E27" i="8"/>
  <c r="E26" i="8"/>
  <c r="E28" i="7"/>
  <c r="E27" i="7"/>
  <c r="E26" i="7"/>
  <c r="E25" i="7"/>
  <c r="E24" i="7"/>
  <c r="E23" i="7"/>
  <c r="C40" i="6"/>
  <c r="H40" i="6" s="1"/>
  <c r="C39" i="6"/>
  <c r="H39" i="6" s="1"/>
  <c r="E38" i="6"/>
  <c r="C38" i="6"/>
  <c r="H38" i="6" s="1"/>
  <c r="E37" i="6"/>
  <c r="C37" i="6"/>
  <c r="H37" i="6" s="1"/>
  <c r="E36" i="6"/>
  <c r="C36" i="6"/>
  <c r="H36" i="6" s="1"/>
  <c r="E35" i="6"/>
  <c r="C35" i="6"/>
  <c r="H35" i="6" s="1"/>
  <c r="E34" i="6"/>
  <c r="C34" i="6"/>
  <c r="H34" i="6" s="1"/>
  <c r="E33" i="6"/>
  <c r="C33" i="6"/>
  <c r="H33" i="6" s="1"/>
  <c r="E32" i="6"/>
  <c r="E31" i="6"/>
  <c r="E30" i="6"/>
  <c r="F42" i="6" s="1"/>
  <c r="M42" i="6" s="1"/>
  <c r="E29" i="6"/>
  <c r="F41" i="6" s="1"/>
  <c r="M41" i="6" s="1"/>
  <c r="E28" i="6"/>
  <c r="F40" i="6" s="1"/>
  <c r="M40" i="6" s="1"/>
  <c r="E27" i="6"/>
  <c r="F39" i="6" s="1"/>
  <c r="M39" i="6" s="1"/>
  <c r="E26" i="6"/>
  <c r="E25" i="6"/>
  <c r="E24" i="6"/>
  <c r="E23" i="6"/>
  <c r="E22" i="6"/>
  <c r="E21" i="6"/>
  <c r="P29" i="11" l="1"/>
  <c r="Q29" i="11" s="1"/>
  <c r="P28" i="11"/>
  <c r="Q28" i="11" s="1"/>
  <c r="E44" i="11" s="1"/>
  <c r="L35" i="11"/>
  <c r="L36" i="11" s="1"/>
  <c r="F43" i="11" s="1"/>
  <c r="E43" i="11"/>
  <c r="D43" i="11"/>
  <c r="Q35" i="11"/>
  <c r="E52" i="9"/>
  <c r="Q45" i="9"/>
  <c r="D44" i="10"/>
  <c r="E44" i="10"/>
  <c r="P39" i="6"/>
  <c r="Q39" i="6" s="1"/>
  <c r="O39" i="6"/>
  <c r="J36" i="6"/>
  <c r="J37" i="6"/>
  <c r="H45" i="6"/>
  <c r="J34" i="6"/>
  <c r="J38" i="6"/>
  <c r="K35" i="6"/>
  <c r="L35" i="6" s="1"/>
  <c r="J35" i="6"/>
  <c r="P40" i="6"/>
  <c r="Q40" i="6" s="1"/>
  <c r="O40" i="6"/>
  <c r="O41" i="6"/>
  <c r="P41" i="6"/>
  <c r="Q41" i="6" s="1"/>
  <c r="D52" i="9"/>
  <c r="O42" i="6"/>
  <c r="P42" i="6"/>
  <c r="Q42" i="6" s="1"/>
  <c r="J40" i="6"/>
  <c r="K40" i="6"/>
  <c r="L40" i="6" s="1"/>
  <c r="D44" i="11"/>
  <c r="C51" i="9"/>
  <c r="L46" i="9"/>
  <c r="F51" i="9" s="1"/>
  <c r="J39" i="6"/>
  <c r="P23" i="10"/>
  <c r="Q23" i="10" s="1"/>
  <c r="Q35" i="10" s="1"/>
  <c r="L36" i="10"/>
  <c r="F43" i="10" s="1"/>
  <c r="C44" i="11"/>
  <c r="C44" i="10"/>
  <c r="O35" i="10"/>
  <c r="C26" i="7"/>
  <c r="H26" i="7" s="1"/>
  <c r="C28" i="7"/>
  <c r="H28" i="7" s="1"/>
  <c r="C29" i="7"/>
  <c r="H29" i="7" s="1"/>
  <c r="C27" i="7"/>
  <c r="H27" i="7" s="1"/>
  <c r="C30" i="7"/>
  <c r="H30" i="7" s="1"/>
  <c r="C23" i="7"/>
  <c r="H23" i="7" s="1"/>
  <c r="C25" i="7"/>
  <c r="H25" i="7" s="1"/>
  <c r="C24" i="7"/>
  <c r="H24" i="7" s="1"/>
  <c r="K36" i="6"/>
  <c r="L36" i="6" s="1"/>
  <c r="K34" i="6"/>
  <c r="L34" i="6" s="1"/>
  <c r="K37" i="6"/>
  <c r="L37" i="6" s="1"/>
  <c r="J33" i="6"/>
  <c r="F37" i="6"/>
  <c r="M37" i="6" s="1"/>
  <c r="F33" i="6"/>
  <c r="M33" i="6" s="1"/>
  <c r="F38" i="6"/>
  <c r="M38" i="6" s="1"/>
  <c r="F36" i="6"/>
  <c r="M36" i="6" s="1"/>
  <c r="F35" i="6"/>
  <c r="M35" i="6" s="1"/>
  <c r="F34" i="6"/>
  <c r="M34" i="6" s="1"/>
  <c r="H26" i="8"/>
  <c r="I30" i="7" l="1"/>
  <c r="K30" i="7"/>
  <c r="L30" i="7" s="1"/>
  <c r="J30" i="7"/>
  <c r="O38" i="6"/>
  <c r="P38" i="6"/>
  <c r="Q38" i="6" s="1"/>
  <c r="C52" i="9"/>
  <c r="Q46" i="9"/>
  <c r="F52" i="9" s="1"/>
  <c r="E54" i="9" s="1"/>
  <c r="O34" i="6"/>
  <c r="O37" i="6"/>
  <c r="P37" i="6"/>
  <c r="Q37" i="6" s="1"/>
  <c r="O35" i="6"/>
  <c r="P35" i="6"/>
  <c r="Q35" i="6" s="1"/>
  <c r="O36" i="6"/>
  <c r="P36" i="6"/>
  <c r="Q36" i="6" s="1"/>
  <c r="K39" i="6"/>
  <c r="L39" i="6" s="1"/>
  <c r="Q36" i="11"/>
  <c r="F44" i="11" s="1"/>
  <c r="K26" i="8"/>
  <c r="L26" i="8" s="1"/>
  <c r="F26" i="8"/>
  <c r="M26" i="8" s="1"/>
  <c r="F28" i="8"/>
  <c r="F27" i="8"/>
  <c r="I26" i="8"/>
  <c r="J26" i="8"/>
  <c r="F24" i="7"/>
  <c r="M24" i="7" s="1"/>
  <c r="F25" i="7"/>
  <c r="M25" i="7" s="1"/>
  <c r="F27" i="7"/>
  <c r="M27" i="7" s="1"/>
  <c r="F26" i="7"/>
  <c r="M26" i="7" s="1"/>
  <c r="F28" i="7"/>
  <c r="M28" i="7" s="1"/>
  <c r="F23" i="7"/>
  <c r="J23" i="7"/>
  <c r="K23" i="7"/>
  <c r="L23" i="7" s="1"/>
  <c r="I23" i="7"/>
  <c r="K38" i="6"/>
  <c r="L38" i="6" s="1"/>
  <c r="K33" i="6"/>
  <c r="L33" i="6" s="1"/>
  <c r="O33" i="6"/>
  <c r="P33" i="6"/>
  <c r="Q33" i="6" s="1"/>
  <c r="M23" i="7"/>
  <c r="P28" i="7" l="1"/>
  <c r="Q28" i="7" s="1"/>
  <c r="N28" i="7"/>
  <c r="O28" i="7"/>
  <c r="D43" i="7"/>
  <c r="E43" i="7"/>
  <c r="P34" i="6"/>
  <c r="Q34" i="6" s="1"/>
  <c r="D52" i="6" s="1"/>
  <c r="L45" i="6"/>
  <c r="L46" i="6" s="1"/>
  <c r="F51" i="6" s="1"/>
  <c r="D51" i="6"/>
  <c r="E51" i="6"/>
  <c r="Q36" i="10"/>
  <c r="F44" i="10" s="1"/>
  <c r="E46" i="10" s="1"/>
  <c r="N26" i="8"/>
  <c r="O26" i="8"/>
  <c r="P26" i="8"/>
  <c r="Q26" i="8" s="1"/>
  <c r="C43" i="8"/>
  <c r="K35" i="8"/>
  <c r="L36" i="7"/>
  <c r="F43" i="7" s="1"/>
  <c r="O23" i="7"/>
  <c r="P23" i="7"/>
  <c r="Q23" i="7" s="1"/>
  <c r="N23" i="7"/>
  <c r="C43" i="7"/>
  <c r="E52" i="6" l="1"/>
  <c r="Q45" i="6"/>
  <c r="D44" i="7"/>
  <c r="E44" i="7"/>
  <c r="E44" i="8"/>
  <c r="D44" i="8"/>
  <c r="Q46" i="6"/>
  <c r="F52" i="6" s="1"/>
  <c r="Q36" i="8"/>
  <c r="F44" i="8" s="1"/>
  <c r="C44" i="8"/>
  <c r="O35" i="7"/>
  <c r="C44" i="7"/>
  <c r="C52" i="6" l="1"/>
  <c r="Q36" i="7" l="1"/>
  <c r="F44" i="7" s="1"/>
  <c r="E46" i="7" s="1"/>
  <c r="E54" i="6"/>
  <c r="C51" i="6"/>
  <c r="E46" i="11"/>
  <c r="E46" i="8"/>
</calcChain>
</file>

<file path=xl/sharedStrings.xml><?xml version="1.0" encoding="utf-8"?>
<sst xmlns="http://schemas.openxmlformats.org/spreadsheetml/2006/main" count="495" uniqueCount="176">
  <si>
    <t>令和２年１月</t>
    <rPh sb="0" eb="2">
      <t>レイワ</t>
    </rPh>
    <rPh sb="3" eb="4">
      <t>ネン</t>
    </rPh>
    <rPh sb="5" eb="6">
      <t>ガツ</t>
    </rPh>
    <phoneticPr fontId="2"/>
  </si>
  <si>
    <t>令和２年２月</t>
    <rPh sb="0" eb="2">
      <t>レイワ</t>
    </rPh>
    <rPh sb="3" eb="4">
      <t>ネン</t>
    </rPh>
    <rPh sb="5" eb="6">
      <t>ガツ</t>
    </rPh>
    <phoneticPr fontId="2"/>
  </si>
  <si>
    <t>令和２年３月</t>
    <rPh sb="0" eb="2">
      <t>レイワ</t>
    </rPh>
    <rPh sb="3" eb="4">
      <t>ネン</t>
    </rPh>
    <rPh sb="5" eb="6">
      <t>ガツ</t>
    </rPh>
    <phoneticPr fontId="2"/>
  </si>
  <si>
    <t>令和２年４月</t>
    <rPh sb="0" eb="2">
      <t>レイワ</t>
    </rPh>
    <rPh sb="3" eb="4">
      <t>ネン</t>
    </rPh>
    <rPh sb="5" eb="6">
      <t>ガツ</t>
    </rPh>
    <phoneticPr fontId="2"/>
  </si>
  <si>
    <t>令和２年５月</t>
    <rPh sb="0" eb="2">
      <t>レイワ</t>
    </rPh>
    <rPh sb="3" eb="4">
      <t>ネン</t>
    </rPh>
    <rPh sb="5" eb="6">
      <t>ガツ</t>
    </rPh>
    <phoneticPr fontId="2"/>
  </si>
  <si>
    <t>令和２年６月</t>
    <rPh sb="0" eb="2">
      <t>レイワ</t>
    </rPh>
    <rPh sb="3" eb="4">
      <t>ネン</t>
    </rPh>
    <rPh sb="5" eb="6">
      <t>ガツ</t>
    </rPh>
    <phoneticPr fontId="2"/>
  </si>
  <si>
    <t>令和２年７月</t>
    <rPh sb="0" eb="2">
      <t>レイワ</t>
    </rPh>
    <rPh sb="3" eb="4">
      <t>ネン</t>
    </rPh>
    <rPh sb="5" eb="6">
      <t>ガツ</t>
    </rPh>
    <phoneticPr fontId="2"/>
  </si>
  <si>
    <t>令和２年８月</t>
    <rPh sb="0" eb="2">
      <t>レイワ</t>
    </rPh>
    <rPh sb="3" eb="4">
      <t>ネン</t>
    </rPh>
    <rPh sb="5" eb="6">
      <t>ガツ</t>
    </rPh>
    <phoneticPr fontId="2"/>
  </si>
  <si>
    <t>平成31年１月</t>
    <rPh sb="0" eb="2">
      <t>ヘイセイ</t>
    </rPh>
    <rPh sb="4" eb="5">
      <t>ネン</t>
    </rPh>
    <rPh sb="6" eb="7">
      <t>ガツ</t>
    </rPh>
    <phoneticPr fontId="2"/>
  </si>
  <si>
    <t>平成31年２月</t>
    <rPh sb="0" eb="2">
      <t>ヘイセイ</t>
    </rPh>
    <rPh sb="4" eb="5">
      <t>ネン</t>
    </rPh>
    <rPh sb="6" eb="7">
      <t>ガツ</t>
    </rPh>
    <phoneticPr fontId="2"/>
  </si>
  <si>
    <t>平成31年３月</t>
    <rPh sb="0" eb="2">
      <t>ヘイセイ</t>
    </rPh>
    <rPh sb="4" eb="5">
      <t>ネン</t>
    </rPh>
    <rPh sb="6" eb="7">
      <t>ガツ</t>
    </rPh>
    <phoneticPr fontId="2"/>
  </si>
  <si>
    <t>平成31年４月</t>
    <rPh sb="0" eb="2">
      <t>ヘイセイ</t>
    </rPh>
    <rPh sb="4" eb="5">
      <t>ネン</t>
    </rPh>
    <rPh sb="6" eb="7">
      <t>ガツ</t>
    </rPh>
    <phoneticPr fontId="2"/>
  </si>
  <si>
    <t>令和元年５月</t>
    <rPh sb="0" eb="2">
      <t>レイワ</t>
    </rPh>
    <rPh sb="2" eb="4">
      <t>ガンネン</t>
    </rPh>
    <rPh sb="3" eb="4">
      <t>ネン</t>
    </rPh>
    <rPh sb="5" eb="6">
      <t>ガツ</t>
    </rPh>
    <phoneticPr fontId="2"/>
  </si>
  <si>
    <t>令和元年６月</t>
    <rPh sb="0" eb="2">
      <t>レイワ</t>
    </rPh>
    <rPh sb="2" eb="4">
      <t>ガンネン</t>
    </rPh>
    <rPh sb="3" eb="4">
      <t>ネン</t>
    </rPh>
    <rPh sb="5" eb="6">
      <t>ガツ</t>
    </rPh>
    <phoneticPr fontId="2"/>
  </si>
  <si>
    <t>令和元年７月</t>
    <rPh sb="0" eb="2">
      <t>レイワ</t>
    </rPh>
    <rPh sb="2" eb="4">
      <t>ガンネン</t>
    </rPh>
    <rPh sb="3" eb="4">
      <t>ネン</t>
    </rPh>
    <rPh sb="5" eb="6">
      <t>ガツ</t>
    </rPh>
    <phoneticPr fontId="2"/>
  </si>
  <si>
    <t>令和元年８月</t>
    <rPh sb="0" eb="2">
      <t>レイワ</t>
    </rPh>
    <rPh sb="2" eb="4">
      <t>ガンネン</t>
    </rPh>
    <rPh sb="3" eb="4">
      <t>ネン</t>
    </rPh>
    <rPh sb="5" eb="6">
      <t>ガツ</t>
    </rPh>
    <phoneticPr fontId="2"/>
  </si>
  <si>
    <t>令和元年９月</t>
    <rPh sb="0" eb="2">
      <t>レイワ</t>
    </rPh>
    <rPh sb="2" eb="4">
      <t>ガンネン</t>
    </rPh>
    <rPh sb="3" eb="4">
      <t>ネン</t>
    </rPh>
    <rPh sb="5" eb="6">
      <t>ガツ</t>
    </rPh>
    <phoneticPr fontId="2"/>
  </si>
  <si>
    <t>収入のあった月</t>
    <rPh sb="0" eb="2">
      <t>シュウニュウ</t>
    </rPh>
    <rPh sb="6" eb="7">
      <t>ツキ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</si>
  <si>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</si>
  <si>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50％減</t>
    <rPh sb="3" eb="4">
      <t>ゲン</t>
    </rPh>
    <phoneticPr fontId="2"/>
  </si>
  <si>
    <t>30％減が３月連続</t>
    <rPh sb="3" eb="4">
      <t>ゲン</t>
    </rPh>
    <rPh sb="6" eb="7">
      <t>ツキ</t>
    </rPh>
    <rPh sb="7" eb="9">
      <t>レンゾク</t>
    </rPh>
    <phoneticPr fontId="2"/>
  </si>
  <si>
    <t>判定</t>
    <rPh sb="0" eb="2">
      <t>ハンテイ</t>
    </rPh>
    <phoneticPr fontId="2"/>
  </si>
  <si>
    <t>交付対象要件</t>
    <rPh sb="0" eb="2">
      <t>コウフ</t>
    </rPh>
    <rPh sb="2" eb="4">
      <t>タイショウ</t>
    </rPh>
    <rPh sb="4" eb="6">
      <t>ヨウケン</t>
    </rPh>
    <phoneticPr fontId="2"/>
  </si>
  <si>
    <t>令和元年12月</t>
    <rPh sb="0" eb="2">
      <t>レイワ</t>
    </rPh>
    <rPh sb="2" eb="4">
      <t>ガンネン</t>
    </rPh>
    <rPh sb="3" eb="4">
      <t>ネン</t>
    </rPh>
    <rPh sb="6" eb="7">
      <t>ガツ</t>
    </rPh>
    <phoneticPr fontId="2"/>
  </si>
  <si>
    <t>令和元年11月</t>
    <rPh sb="0" eb="2">
      <t>レイワ</t>
    </rPh>
    <rPh sb="2" eb="4">
      <t>ガンネン</t>
    </rPh>
    <rPh sb="3" eb="4">
      <t>ネン</t>
    </rPh>
    <rPh sb="6" eb="7">
      <t>ガツ</t>
    </rPh>
    <phoneticPr fontId="2"/>
  </si>
  <si>
    <t>令和元年10月</t>
    <rPh sb="0" eb="2">
      <t>レイワ</t>
    </rPh>
    <rPh sb="2" eb="4">
      <t>ガンネン</t>
    </rPh>
    <rPh sb="3" eb="4">
      <t>ネン</t>
    </rPh>
    <rPh sb="6" eb="7">
      <t>ガツ</t>
    </rPh>
    <phoneticPr fontId="2"/>
  </si>
  <si>
    <t>生産活動収入（円）</t>
    <rPh sb="0" eb="2">
      <t>セイサン</t>
    </rPh>
    <rPh sb="2" eb="4">
      <t>カツドウ</t>
    </rPh>
    <rPh sb="4" eb="6">
      <t>シュウニュウ</t>
    </rPh>
    <rPh sb="7" eb="8">
      <t>エン</t>
    </rPh>
    <phoneticPr fontId="2"/>
  </si>
  <si>
    <t>基準額</t>
    <rPh sb="0" eb="2">
      <t>キジュン</t>
    </rPh>
    <rPh sb="2" eb="3">
      <t>ガク</t>
    </rPh>
    <phoneticPr fontId="2"/>
  </si>
  <si>
    <t>受けていない</t>
    <rPh sb="0" eb="1">
      <t>ウ</t>
    </rPh>
    <phoneticPr fontId="2"/>
  </si>
  <si>
    <t>⇒　交付対象外です。</t>
    <rPh sb="2" eb="4">
      <t>コウフ</t>
    </rPh>
    <rPh sb="4" eb="6">
      <t>タイショウ</t>
    </rPh>
    <rPh sb="6" eb="7">
      <t>ガイ</t>
    </rPh>
    <phoneticPr fontId="2"/>
  </si>
  <si>
    <t>⇒　２　へ</t>
    <phoneticPr fontId="2"/>
  </si>
  <si>
    <t>２　申請月において１人以上の利用者に対して障害福祉サービスを提供していますか？</t>
    <phoneticPr fontId="2"/>
  </si>
  <si>
    <t>していない</t>
    <phoneticPr fontId="2"/>
  </si>
  <si>
    <t>している</t>
    <phoneticPr fontId="2"/>
  </si>
  <si>
    <t>⇒　３　へ</t>
    <phoneticPr fontId="2"/>
  </si>
  <si>
    <t>⇒　４　へ</t>
    <phoneticPr fontId="2"/>
  </si>
  <si>
    <t>受けている</t>
    <rPh sb="0" eb="1">
      <t>ウ</t>
    </rPh>
    <phoneticPr fontId="2"/>
  </si>
  <si>
    <t>　選択し，月別の生産活動収入を入力してください。</t>
    <rPh sb="1" eb="3">
      <t>センタク</t>
    </rPh>
    <rPh sb="5" eb="7">
      <t>ツキベツ</t>
    </rPh>
    <rPh sb="8" eb="10">
      <t>セイサン</t>
    </rPh>
    <rPh sb="10" eb="12">
      <t>カツドウ</t>
    </rPh>
    <rPh sb="12" eb="14">
      <t>シュウニュウ</t>
    </rPh>
    <rPh sb="15" eb="17">
      <t>ニュウリョク</t>
    </rPh>
    <phoneticPr fontId="2"/>
  </si>
  <si>
    <t>事業開始後最初の生産活動収入が</t>
    <phoneticPr fontId="2"/>
  </si>
  <si>
    <t>⇒　シートＡへ</t>
    <phoneticPr fontId="2"/>
  </si>
  <si>
    <t>平成30年12月以前に発生した事業所</t>
    <rPh sb="4" eb="5">
      <t>ネン</t>
    </rPh>
    <rPh sb="7" eb="8">
      <t>ガツ</t>
    </rPh>
    <rPh sb="8" eb="10">
      <t>イゼン</t>
    </rPh>
    <rPh sb="11" eb="13">
      <t>ハッセイ</t>
    </rPh>
    <rPh sb="15" eb="18">
      <t>ジギョウショ</t>
    </rPh>
    <phoneticPr fontId="2"/>
  </si>
  <si>
    <t>令和２年１月から令和２年３月の間に発生した事業所</t>
    <phoneticPr fontId="2"/>
  </si>
  <si>
    <t>⇒　シートＢへ</t>
    <phoneticPr fontId="2"/>
  </si>
  <si>
    <t>⇒　シートＣへ</t>
    <phoneticPr fontId="2"/>
  </si>
  <si>
    <t>１　持続化給付金、持続化補助金（小規模事業者持続化補助金）、家賃支援給付金その他
　本事業と支援内容が重複する国等の支援策を受けていますか？</t>
    <rPh sb="56" eb="57">
      <t>トウ</t>
    </rPh>
    <rPh sb="62" eb="63">
      <t>ウ</t>
    </rPh>
    <phoneticPr fontId="2"/>
  </si>
  <si>
    <t>４　事業開始（指定）後，最初の生産活動収入が発生した月により，シートＡ～Ｂのいずれかを</t>
    <rPh sb="2" eb="4">
      <t>ジギョウ</t>
    </rPh>
    <rPh sb="4" eb="6">
      <t>カイシ</t>
    </rPh>
    <rPh sb="7" eb="9">
      <t>シテイ</t>
    </rPh>
    <rPh sb="10" eb="11">
      <t>ゴ</t>
    </rPh>
    <rPh sb="12" eb="14">
      <t>サイショ</t>
    </rPh>
    <rPh sb="15" eb="17">
      <t>セイサン</t>
    </rPh>
    <rPh sb="17" eb="19">
      <t>カツドウ</t>
    </rPh>
    <rPh sb="19" eb="21">
      <t>シュウニュウ</t>
    </rPh>
    <rPh sb="22" eb="24">
      <t>ハッセイ</t>
    </rPh>
    <rPh sb="26" eb="27">
      <t>ツキ</t>
    </rPh>
    <phoneticPr fontId="2"/>
  </si>
  <si>
    <t>事業開始後最初の生産活動収入が平成30年12月以前に発生した事業所</t>
    <phoneticPr fontId="2"/>
  </si>
  <si>
    <t>シートＢ</t>
    <phoneticPr fontId="2"/>
  </si>
  <si>
    <t>事業開始後最初の生産活動収入が平成31年１月から令和元年12月の間に発生した事業所</t>
    <phoneticPr fontId="2"/>
  </si>
  <si>
    <t>平成31年１月から令和元年12月の間に発生した事業所</t>
    <phoneticPr fontId="2"/>
  </si>
  <si>
    <t>シートC</t>
    <phoneticPr fontId="2"/>
  </si>
  <si>
    <t>事業開始後最初の生産活動収入が令和2年1月から令和2年3月の間に発生した事業所</t>
    <rPh sb="15" eb="17">
      <t>レイワ</t>
    </rPh>
    <rPh sb="18" eb="19">
      <t>ネン</t>
    </rPh>
    <rPh sb="20" eb="21">
      <t>ガツ</t>
    </rPh>
    <rPh sb="23" eb="25">
      <t>レイワ</t>
    </rPh>
    <rPh sb="26" eb="27">
      <t>ネン</t>
    </rPh>
    <rPh sb="28" eb="29">
      <t>ガツ</t>
    </rPh>
    <phoneticPr fontId="2"/>
  </si>
  <si>
    <t>R1.11～R2.1</t>
    <phoneticPr fontId="2"/>
  </si>
  <si>
    <t>R1.12～R2.2</t>
    <phoneticPr fontId="2"/>
  </si>
  <si>
    <t>R2.1～R2.3</t>
    <phoneticPr fontId="2"/>
  </si>
  <si>
    <t>R2.2～R2.4</t>
    <phoneticPr fontId="2"/>
  </si>
  <si>
    <t>R2.3～R2.5</t>
    <phoneticPr fontId="2"/>
  </si>
  <si>
    <t>R2.4～R2.6</t>
  </si>
  <si>
    <t>R2.4～R2.6</t>
    <phoneticPr fontId="2"/>
  </si>
  <si>
    <t>R2.5～R2.7</t>
  </si>
  <si>
    <t>R2.5～R2.7</t>
    <phoneticPr fontId="2"/>
  </si>
  <si>
    <t>R2.6～R2.8</t>
  </si>
  <si>
    <t>R2.6～R2.8</t>
    <phoneticPr fontId="2"/>
  </si>
  <si>
    <t>連続する3か月の平均が30パーセント減</t>
    <rPh sb="0" eb="2">
      <t>レンゾク</t>
    </rPh>
    <rPh sb="6" eb="7">
      <t>ゲツ</t>
    </rPh>
    <rPh sb="8" eb="10">
      <t>ヘイキン</t>
    </rPh>
    <rPh sb="18" eb="19">
      <t>ゲン</t>
    </rPh>
    <phoneticPr fontId="2"/>
  </si>
  <si>
    <t>50％以上減った月の収入×１２</t>
    <rPh sb="3" eb="5">
      <t>イジョウ</t>
    </rPh>
    <rPh sb="5" eb="6">
      <t>ヘ</t>
    </rPh>
    <rPh sb="8" eb="9">
      <t>ツキ</t>
    </rPh>
    <rPh sb="10" eb="12">
      <t>シュウニュウ</t>
    </rPh>
    <phoneticPr fontId="2"/>
  </si>
  <si>
    <t>令和元年12月までの月平均×12－今年度該当月の収入×１２</t>
    <rPh sb="0" eb="2">
      <t>レイワ</t>
    </rPh>
    <rPh sb="2" eb="4">
      <t>ガンネン</t>
    </rPh>
    <rPh sb="6" eb="7">
      <t>ガツ</t>
    </rPh>
    <rPh sb="10" eb="13">
      <t>ツキヘイキン</t>
    </rPh>
    <rPh sb="17" eb="20">
      <t>コンネンド</t>
    </rPh>
    <rPh sb="20" eb="22">
      <t>ガイトウ</t>
    </rPh>
    <rPh sb="22" eb="23">
      <t>ツキ</t>
    </rPh>
    <rPh sb="24" eb="26">
      <t>シュウニュウ</t>
    </rPh>
    <phoneticPr fontId="2"/>
  </si>
  <si>
    <t>50万円との大小</t>
  </si>
  <si>
    <t>50万円との大小</t>
    <rPh sb="2" eb="4">
      <t>マンエン</t>
    </rPh>
    <rPh sb="6" eb="8">
      <t>ダイショウ</t>
    </rPh>
    <phoneticPr fontId="2"/>
  </si>
  <si>
    <t>連続する3か月の収入の平均が30パーセント以上減った月の収入の合計÷３×12</t>
  </si>
  <si>
    <t>連続する3か月の収入の平均が30パーセント以上減った月の収入の合計÷３×12</t>
    <rPh sb="0" eb="2">
      <t>レンゾク</t>
    </rPh>
    <rPh sb="6" eb="7">
      <t>ゲツ</t>
    </rPh>
    <rPh sb="8" eb="10">
      <t>シュウニュウ</t>
    </rPh>
    <rPh sb="11" eb="13">
      <t>ヘイキン</t>
    </rPh>
    <rPh sb="21" eb="23">
      <t>イジョウ</t>
    </rPh>
    <rPh sb="23" eb="24">
      <t>ヘ</t>
    </rPh>
    <rPh sb="26" eb="27">
      <t>ツキ</t>
    </rPh>
    <rPh sb="28" eb="30">
      <t>シュウニュウ</t>
    </rPh>
    <rPh sb="31" eb="33">
      <t>ゴウケイ</t>
    </rPh>
    <phoneticPr fontId="2"/>
  </si>
  <si>
    <t>令和元年12月までの月平均×12－今年度該当する連続三か月の月の収入÷３×１２</t>
    <rPh sb="0" eb="2">
      <t>レイワ</t>
    </rPh>
    <rPh sb="2" eb="4">
      <t>ガンネン</t>
    </rPh>
    <rPh sb="6" eb="7">
      <t>ガツ</t>
    </rPh>
    <rPh sb="10" eb="13">
      <t>ツキヘイキン</t>
    </rPh>
    <rPh sb="17" eb="20">
      <t>コンネンド</t>
    </rPh>
    <rPh sb="20" eb="22">
      <t>ガイトウ</t>
    </rPh>
    <rPh sb="24" eb="26">
      <t>レンゾク</t>
    </rPh>
    <rPh sb="26" eb="27">
      <t>サン</t>
    </rPh>
    <rPh sb="28" eb="29">
      <t>ゲツ</t>
    </rPh>
    <rPh sb="30" eb="31">
      <t>ツキ</t>
    </rPh>
    <rPh sb="32" eb="34">
      <t>シュウニュウ</t>
    </rPh>
    <phoneticPr fontId="2"/>
  </si>
  <si>
    <t>令和２年３月までの月平均×12－今年度該当月の収入×１２</t>
    <phoneticPr fontId="2"/>
  </si>
  <si>
    <t>令和２年３月までの月平均×12－今年度該当する連続三か月の月の収入÷３×１２</t>
    <phoneticPr fontId="2"/>
  </si>
  <si>
    <t>決算月</t>
    <rPh sb="0" eb="2">
      <t>ケッサン</t>
    </rPh>
    <rPh sb="2" eb="3">
      <t>ヅキ</t>
    </rPh>
    <phoneticPr fontId="2"/>
  </si>
  <si>
    <t>月</t>
    <rPh sb="0" eb="1">
      <t>ツキ</t>
    </rPh>
    <phoneticPr fontId="2"/>
  </si>
  <si>
    <t>前年度収入</t>
    <rPh sb="0" eb="3">
      <t>ゼンネンド</t>
    </rPh>
    <rPh sb="3" eb="5">
      <t>シュウニュウ</t>
    </rPh>
    <phoneticPr fontId="2"/>
  </si>
  <si>
    <t>前年度同月に比べ50％以上収入減の月の収入×12</t>
    <rPh sb="0" eb="3">
      <t>ゼンネンド</t>
    </rPh>
    <rPh sb="3" eb="5">
      <t>ドウゲツ</t>
    </rPh>
    <rPh sb="6" eb="7">
      <t>クラ</t>
    </rPh>
    <rPh sb="11" eb="13">
      <t>イジョウ</t>
    </rPh>
    <rPh sb="13" eb="15">
      <t>シュウニュウ</t>
    </rPh>
    <rPh sb="15" eb="16">
      <t>ゲン</t>
    </rPh>
    <rPh sb="17" eb="18">
      <t>ツキ</t>
    </rPh>
    <rPh sb="19" eb="21">
      <t>シュウニュウ</t>
    </rPh>
    <phoneticPr fontId="2"/>
  </si>
  <si>
    <t>前年度年間収入ー該当月の収入×12</t>
    <rPh sb="0" eb="3">
      <t>ゼンネンド</t>
    </rPh>
    <rPh sb="3" eb="5">
      <t>ネンカン</t>
    </rPh>
    <rPh sb="5" eb="7">
      <t>シュウニュウ</t>
    </rPh>
    <rPh sb="8" eb="10">
      <t>ガイトウ</t>
    </rPh>
    <rPh sb="10" eb="11">
      <t>ヅキ</t>
    </rPh>
    <rPh sb="12" eb="14">
      <t>シュウニュウ</t>
    </rPh>
    <phoneticPr fontId="2"/>
  </si>
  <si>
    <t>前年度年間収入ー該当連続3か月の収入÷3×12</t>
    <rPh sb="0" eb="3">
      <t>ゼンネンド</t>
    </rPh>
    <rPh sb="3" eb="5">
      <t>ネンカン</t>
    </rPh>
    <rPh sb="5" eb="7">
      <t>シュウニュウ</t>
    </rPh>
    <rPh sb="8" eb="10">
      <t>ガイトウ</t>
    </rPh>
    <rPh sb="10" eb="12">
      <t>レンゾク</t>
    </rPh>
    <rPh sb="14" eb="15">
      <t>ヅキ</t>
    </rPh>
    <rPh sb="16" eb="18">
      <t>シュウニュウ</t>
    </rPh>
    <phoneticPr fontId="2"/>
  </si>
  <si>
    <t>期間</t>
    <rPh sb="0" eb="2">
      <t>キカン</t>
    </rPh>
    <phoneticPr fontId="2"/>
  </si>
  <si>
    <t>合計</t>
    <rPh sb="0" eb="2">
      <t>ゴウケイ</t>
    </rPh>
    <phoneticPr fontId="2"/>
  </si>
  <si>
    <t>対前年比</t>
    <rPh sb="3" eb="4">
      <t>ヒ</t>
    </rPh>
    <phoneticPr fontId="2"/>
  </si>
  <si>
    <t>黄色のセルのみ入力してください。</t>
    <rPh sb="0" eb="2">
      <t>キイロ</t>
    </rPh>
    <rPh sb="7" eb="9">
      <t>ニュウリョク</t>
    </rPh>
    <phoneticPr fontId="2"/>
  </si>
  <si>
    <t>申請基準（上限）額</t>
    <rPh sb="0" eb="2">
      <t>シンセイ</t>
    </rPh>
    <rPh sb="2" eb="4">
      <t>キジュン</t>
    </rPh>
    <rPh sb="5" eb="7">
      <t>ジョウゲン</t>
    </rPh>
    <rPh sb="8" eb="9">
      <t>ガク</t>
    </rPh>
    <phoneticPr fontId="2"/>
  </si>
  <si>
    <t>R2.1～R2.3</t>
    <phoneticPr fontId="2"/>
  </si>
  <si>
    <t>H31.1～H31.3</t>
    <phoneticPr fontId="2"/>
  </si>
  <si>
    <t>H31.2～H31.4</t>
    <phoneticPr fontId="2"/>
  </si>
  <si>
    <t>H31.4～R1.6</t>
    <phoneticPr fontId="2"/>
  </si>
  <si>
    <t>H31.3～R1.5</t>
    <phoneticPr fontId="2"/>
  </si>
  <si>
    <t>R1.5～R1.7</t>
    <phoneticPr fontId="2"/>
  </si>
  <si>
    <t>R1.6～R1.8</t>
    <phoneticPr fontId="2"/>
  </si>
  <si>
    <t>R1.7～R1.9</t>
    <phoneticPr fontId="2"/>
  </si>
  <si>
    <t>R1.8～R1.10</t>
    <phoneticPr fontId="2"/>
  </si>
  <si>
    <t>R1.9～R1.11</t>
    <phoneticPr fontId="2"/>
  </si>
  <si>
    <t>R1.10～R1.12</t>
    <phoneticPr fontId="2"/>
  </si>
  <si>
    <t>前年度に比べ連続する3か月の合計が30％以上収入減の月平均収入×１２</t>
    <rPh sb="0" eb="3">
      <t>ゼンネンド</t>
    </rPh>
    <rPh sb="4" eb="5">
      <t>クラ</t>
    </rPh>
    <rPh sb="6" eb="8">
      <t>レンゾク</t>
    </rPh>
    <rPh sb="12" eb="13">
      <t>ゲツ</t>
    </rPh>
    <rPh sb="14" eb="16">
      <t>ゴウケイ</t>
    </rPh>
    <rPh sb="20" eb="22">
      <t>イジョウ</t>
    </rPh>
    <rPh sb="22" eb="24">
      <t>シュウニュウ</t>
    </rPh>
    <rPh sb="24" eb="25">
      <t>ゲン</t>
    </rPh>
    <rPh sb="26" eb="27">
      <t>ツキ</t>
    </rPh>
    <rPh sb="27" eb="29">
      <t>ヘイキン</t>
    </rPh>
    <rPh sb="29" eb="31">
      <t>シュウニュウ</t>
    </rPh>
    <phoneticPr fontId="2"/>
  </si>
  <si>
    <t>１　１か月の生産活動収入を円単位で記入してください。</t>
    <rPh sb="4" eb="5">
      <t>ゲツ</t>
    </rPh>
    <rPh sb="6" eb="8">
      <t>セイサン</t>
    </rPh>
    <rPh sb="8" eb="10">
      <t>カツドウ</t>
    </rPh>
    <rPh sb="10" eb="12">
      <t>シュウニュウ</t>
    </rPh>
    <rPh sb="13" eb="14">
      <t>エン</t>
    </rPh>
    <rPh sb="14" eb="16">
      <t>タンイ</t>
    </rPh>
    <rPh sb="17" eb="19">
      <t>キニュウ</t>
    </rPh>
    <phoneticPr fontId="2"/>
  </si>
  <si>
    <t>２　判定結果</t>
    <rPh sb="2" eb="4">
      <t>ハンテイ</t>
    </rPh>
    <rPh sb="4" eb="6">
      <t>ケッカ</t>
    </rPh>
    <phoneticPr fontId="2"/>
  </si>
  <si>
    <t>１か月間の
生産活動収入（円）</t>
    <rPh sb="2" eb="3">
      <t>ゲツ</t>
    </rPh>
    <rPh sb="3" eb="4">
      <t>カン</t>
    </rPh>
    <rPh sb="6" eb="8">
      <t>セイサン</t>
    </rPh>
    <rPh sb="8" eb="10">
      <t>カツドウ</t>
    </rPh>
    <rPh sb="10" eb="12">
      <t>シュウニュウ</t>
    </rPh>
    <rPh sb="13" eb="14">
      <t>エン</t>
    </rPh>
    <phoneticPr fontId="2"/>
  </si>
  <si>
    <t>連続する３ヶ月間の生産活動収入</t>
    <rPh sb="0" eb="2">
      <t>レンゾク</t>
    </rPh>
    <rPh sb="6" eb="7">
      <t>ゲツ</t>
    </rPh>
    <rPh sb="7" eb="8">
      <t>カン</t>
    </rPh>
    <rPh sb="9" eb="11">
      <t>セイサン</t>
    </rPh>
    <rPh sb="11" eb="13">
      <t>カツドウ</t>
    </rPh>
    <rPh sb="13" eb="15">
      <t>シュウニュウ</t>
    </rPh>
    <phoneticPr fontId="2"/>
  </si>
  <si>
    <t>対前年同月比
（対①）</t>
    <rPh sb="0" eb="1">
      <t>タイ</t>
    </rPh>
    <rPh sb="1" eb="3">
      <t>ゼンネン</t>
    </rPh>
    <rPh sb="3" eb="6">
      <t>ドウゲツヒ</t>
    </rPh>
    <rPh sb="8" eb="9">
      <t>タイ</t>
    </rPh>
    <phoneticPr fontId="2"/>
  </si>
  <si>
    <t>対前年比
（対②比）</t>
    <rPh sb="0" eb="1">
      <t>タイ</t>
    </rPh>
    <rPh sb="1" eb="3">
      <t>ゼンネン</t>
    </rPh>
    <rPh sb="3" eb="4">
      <t>ヒ</t>
    </rPh>
    <rPh sb="6" eb="7">
      <t>タイ</t>
    </rPh>
    <rPh sb="8" eb="9">
      <t>ヒ</t>
    </rPh>
    <phoneticPr fontId="2"/>
  </si>
  <si>
    <t>対前年同月比
（対③比）</t>
    <rPh sb="0" eb="1">
      <t>タイ</t>
    </rPh>
    <rPh sb="1" eb="3">
      <t>ゼンネン</t>
    </rPh>
    <rPh sb="3" eb="6">
      <t>ドウゲツヒ</t>
    </rPh>
    <rPh sb="8" eb="9">
      <t>タイ</t>
    </rPh>
    <rPh sb="10" eb="11">
      <t>ヒ</t>
    </rPh>
    <phoneticPr fontId="2"/>
  </si>
  <si>
    <t>対前年比
（対④比）</t>
    <rPh sb="3" eb="4">
      <t>ヒ</t>
    </rPh>
    <rPh sb="6" eb="7">
      <t>タイ</t>
    </rPh>
    <rPh sb="8" eb="9">
      <t>ヒ</t>
    </rPh>
    <phoneticPr fontId="2"/>
  </si>
  <si>
    <t>【記入例】シートＢ</t>
    <rPh sb="1" eb="3">
      <t>キニュウ</t>
    </rPh>
    <rPh sb="3" eb="4">
      <t>レイ</t>
    </rPh>
    <phoneticPr fontId="2"/>
  </si>
  <si>
    <t>【記入例】シートC</t>
    <rPh sb="1" eb="3">
      <t>キニュウ</t>
    </rPh>
    <rPh sb="3" eb="4">
      <t>レイ</t>
    </rPh>
    <phoneticPr fontId="2"/>
  </si>
  <si>
    <t>３　判定結果</t>
    <rPh sb="2" eb="4">
      <t>ハンテイ</t>
    </rPh>
    <rPh sb="4" eb="6">
      <t>ケッカ</t>
    </rPh>
    <phoneticPr fontId="2"/>
  </si>
  <si>
    <t>平成30年12月</t>
    <rPh sb="0" eb="2">
      <t>ヘイセイ</t>
    </rPh>
    <rPh sb="4" eb="5">
      <t>ネン</t>
    </rPh>
    <rPh sb="7" eb="8">
      <t>ガツ</t>
    </rPh>
    <phoneticPr fontId="2"/>
  </si>
  <si>
    <t>平成30年7月</t>
    <rPh sb="0" eb="2">
      <t>ヘイセイ</t>
    </rPh>
    <rPh sb="4" eb="5">
      <t>ネン</t>
    </rPh>
    <rPh sb="6" eb="7">
      <t>ガツ</t>
    </rPh>
    <phoneticPr fontId="2"/>
  </si>
  <si>
    <t>平成30年8月</t>
    <rPh sb="0" eb="2">
      <t>ヘイセイ</t>
    </rPh>
    <rPh sb="4" eb="5">
      <t>ネン</t>
    </rPh>
    <rPh sb="6" eb="7">
      <t>ガツ</t>
    </rPh>
    <phoneticPr fontId="2"/>
  </si>
  <si>
    <t>平成30年9月</t>
    <rPh sb="0" eb="2">
      <t>ヘイセイ</t>
    </rPh>
    <rPh sb="4" eb="5">
      <t>ネン</t>
    </rPh>
    <rPh sb="6" eb="7">
      <t>ガツ</t>
    </rPh>
    <phoneticPr fontId="2"/>
  </si>
  <si>
    <t>平成30年10月</t>
    <rPh sb="0" eb="2">
      <t>ヘイセイ</t>
    </rPh>
    <rPh sb="4" eb="5">
      <t>ネン</t>
    </rPh>
    <rPh sb="7" eb="8">
      <t>ガツ</t>
    </rPh>
    <phoneticPr fontId="2"/>
  </si>
  <si>
    <t>平成30年11月</t>
    <rPh sb="0" eb="2">
      <t>ヘイセイ</t>
    </rPh>
    <rPh sb="4" eb="5">
      <t>ネン</t>
    </rPh>
    <rPh sb="7" eb="8">
      <t>ガツ</t>
    </rPh>
    <phoneticPr fontId="2"/>
  </si>
  <si>
    <t>平成30年3月</t>
    <rPh sb="0" eb="2">
      <t>ヘイセイ</t>
    </rPh>
    <rPh sb="4" eb="5">
      <t>ネン</t>
    </rPh>
    <rPh sb="6" eb="7">
      <t>ガツ</t>
    </rPh>
    <phoneticPr fontId="2"/>
  </si>
  <si>
    <t>平成30年4月</t>
    <rPh sb="0" eb="2">
      <t>ヘイセイ</t>
    </rPh>
    <rPh sb="4" eb="5">
      <t>ネン</t>
    </rPh>
    <rPh sb="6" eb="7">
      <t>ガツ</t>
    </rPh>
    <phoneticPr fontId="2"/>
  </si>
  <si>
    <t>平成30年5月</t>
    <rPh sb="0" eb="2">
      <t>ヘイセイ</t>
    </rPh>
    <rPh sb="4" eb="5">
      <t>ネン</t>
    </rPh>
    <rPh sb="6" eb="7">
      <t>ガツ</t>
    </rPh>
    <phoneticPr fontId="2"/>
  </si>
  <si>
    <t>平成30年6月</t>
    <rPh sb="0" eb="2">
      <t>ヘイセイ</t>
    </rPh>
    <rPh sb="4" eb="5">
      <t>ネン</t>
    </rPh>
    <rPh sb="6" eb="7">
      <t>ガツ</t>
    </rPh>
    <phoneticPr fontId="2"/>
  </si>
  <si>
    <t>平成30年2月</t>
    <rPh sb="0" eb="2">
      <t>ヘイセイ</t>
    </rPh>
    <rPh sb="4" eb="5">
      <t>ネン</t>
    </rPh>
    <rPh sb="6" eb="7">
      <t>ガツ</t>
    </rPh>
    <phoneticPr fontId="2"/>
  </si>
  <si>
    <t>前年度収入</t>
    <rPh sb="0" eb="3">
      <t>ゼンネンド</t>
    </rPh>
    <rPh sb="3" eb="5">
      <t>シュウニュウ</t>
    </rPh>
    <phoneticPr fontId="2"/>
  </si>
  <si>
    <t>【記入例】シートＡ</t>
    <rPh sb="1" eb="3">
      <t>キニュウ</t>
    </rPh>
    <rPh sb="3" eb="4">
      <t>レイ</t>
    </rPh>
    <phoneticPr fontId="2"/>
  </si>
  <si>
    <t>要件ア　50%減</t>
    <rPh sb="0" eb="2">
      <t>ヨウケン</t>
    </rPh>
    <rPh sb="7" eb="8">
      <t>ゲン</t>
    </rPh>
    <phoneticPr fontId="2"/>
  </si>
  <si>
    <t>要件イ　30％減</t>
    <rPh sb="0" eb="2">
      <t>ヨウケン</t>
    </rPh>
    <rPh sb="7" eb="8">
      <t>ゲン</t>
    </rPh>
    <phoneticPr fontId="2"/>
  </si>
  <si>
    <t>対象月・期間</t>
    <rPh sb="0" eb="2">
      <t>タイショウ</t>
    </rPh>
    <rPh sb="2" eb="3">
      <t>ツキ</t>
    </rPh>
    <rPh sb="4" eb="6">
      <t>キカン</t>
    </rPh>
    <phoneticPr fontId="2"/>
  </si>
  <si>
    <t>前年度収入</t>
    <rPh sb="0" eb="3">
      <t>ゼンネンド</t>
    </rPh>
    <rPh sb="3" eb="5">
      <t>シュウニュウ</t>
    </rPh>
    <phoneticPr fontId="2"/>
  </si>
  <si>
    <r>
      <t>１　太枠内に１か月の生産活動収入を</t>
    </r>
    <r>
      <rPr>
        <sz val="12"/>
        <color rgb="FFFF0000"/>
        <rFont val="ＭＳ Ｐゴシック"/>
        <family val="3"/>
        <charset val="128"/>
        <scheme val="minor"/>
      </rPr>
      <t>円単位</t>
    </r>
    <r>
      <rPr>
        <sz val="12"/>
        <color theme="1"/>
        <rFont val="ＭＳ Ｐゴシック"/>
        <family val="2"/>
        <charset val="128"/>
        <scheme val="minor"/>
      </rPr>
      <t>で記入してください。</t>
    </r>
    <rPh sb="2" eb="4">
      <t>フトワク</t>
    </rPh>
    <rPh sb="4" eb="5">
      <t>ナイ</t>
    </rPh>
    <rPh sb="8" eb="9">
      <t>ゲツ</t>
    </rPh>
    <rPh sb="10" eb="12">
      <t>セイサン</t>
    </rPh>
    <rPh sb="12" eb="14">
      <t>カツドウ</t>
    </rPh>
    <rPh sb="14" eb="16">
      <t>シュウニュウ</t>
    </rPh>
    <rPh sb="17" eb="18">
      <t>エン</t>
    </rPh>
    <rPh sb="18" eb="20">
      <t>タンイ</t>
    </rPh>
    <rPh sb="21" eb="23">
      <t>キニュウ</t>
    </rPh>
    <phoneticPr fontId="2"/>
  </si>
  <si>
    <t>シートＡ</t>
    <phoneticPr fontId="2"/>
  </si>
  <si>
    <t>①　事業開始後最初の生産活動収入があった月から
　　令和元年12 月までの月平均の生産活動収入</t>
    <phoneticPr fontId="2"/>
  </si>
  <si>
    <t>②　事業開始後最初の生産活動収入があった月から
　　令和元年12 月までの月平均の生産活動収入に3を乗じた額</t>
    <phoneticPr fontId="2"/>
  </si>
  <si>
    <t>③　事業開始後最初の生産活動収入があった月から
　　令和２年3月までの月平均の生産活動収入</t>
    <phoneticPr fontId="2"/>
  </si>
  <si>
    <t>④　事業開始後最初の生産活動収入があった月から
　　令和２年3 月までの月平均の生産活動収入に３を乗じた額</t>
    <phoneticPr fontId="2"/>
  </si>
  <si>
    <t>令和２年１月以降、新型コロナウイルス感染症の感染拡大の影響により、１ヶ月の生産活動収入が前年同月比で50％以上減少した月（以下「対象月」という。）があること</t>
    <phoneticPr fontId="2"/>
  </si>
  <si>
    <t>令和２年１月以降、連続する３ヶ月の生産活動収入が前年同期比で30％以上減少した期間（以下「対象期間」という。）があること</t>
    <phoneticPr fontId="2"/>
  </si>
  <si>
    <t>令和２年１月以降、新型コロナウイルス感染症の感染拡大の影響により、１ヶ月の生産活動収入が前年同月比で50％以上減少した月（※２）（以下「対象月」という。）があること</t>
    <phoneticPr fontId="2"/>
  </si>
  <si>
    <t>令和２年１月以降、連続する３ヶ月の生産活動収入が前年同期比で30％以上減少した期間（※４）（以下「対象期間」という。）があること</t>
    <phoneticPr fontId="2"/>
  </si>
  <si>
    <t>令和２年１月以降、新型コロナウイルス感染症の感染拡大の影響により、１ヶ月の生産活動収入が前年同月比で50％以上減少した月（※３）（以下「対象月」という。）があること</t>
    <phoneticPr fontId="2"/>
  </si>
  <si>
    <t>令和２年１月以降、連続する３ヶ月の生産活動収入が前年同期比で30％以上減少した期間（※５）（以下「対象期間」という。）があること</t>
    <phoneticPr fontId="2"/>
  </si>
  <si>
    <r>
      <t>１　１か月の生産活動収入を</t>
    </r>
    <r>
      <rPr>
        <sz val="12"/>
        <color rgb="FFFF0000"/>
        <rFont val="ＭＳ Ｐゴシック"/>
        <family val="3"/>
        <charset val="128"/>
        <scheme val="minor"/>
      </rPr>
      <t>円単位</t>
    </r>
    <r>
      <rPr>
        <sz val="12"/>
        <color theme="1"/>
        <rFont val="ＭＳ Ｐゴシック"/>
        <family val="2"/>
        <charset val="128"/>
        <scheme val="minor"/>
      </rPr>
      <t>で記入してください。</t>
    </r>
    <rPh sb="4" eb="5">
      <t>ゲツ</t>
    </rPh>
    <rPh sb="6" eb="8">
      <t>セイサン</t>
    </rPh>
    <rPh sb="8" eb="10">
      <t>カツドウ</t>
    </rPh>
    <rPh sb="10" eb="12">
      <t>シュウニュウ</t>
    </rPh>
    <rPh sb="13" eb="14">
      <t>エン</t>
    </rPh>
    <rPh sb="14" eb="16">
      <t>タンイ</t>
    </rPh>
    <rPh sb="17" eb="19">
      <t>キニュウ</t>
    </rPh>
    <phoneticPr fontId="2"/>
  </si>
  <si>
    <t>令和２年９月</t>
    <rPh sb="0" eb="2">
      <t>レイワ</t>
    </rPh>
    <rPh sb="3" eb="4">
      <t>ネン</t>
    </rPh>
    <rPh sb="5" eb="6">
      <t>ガツ</t>
    </rPh>
    <phoneticPr fontId="2"/>
  </si>
  <si>
    <t>R2.7～R2.9</t>
    <phoneticPr fontId="2"/>
  </si>
  <si>
    <t>R2.7～R2.9</t>
    <phoneticPr fontId="2"/>
  </si>
  <si>
    <t>R2.７～R2.9</t>
    <phoneticPr fontId="2"/>
  </si>
  <si>
    <t>R2.７～R2.9</t>
    <phoneticPr fontId="2"/>
  </si>
  <si>
    <r>
      <t>２　決算月を記入してください。（</t>
    </r>
    <r>
      <rPr>
        <sz val="11"/>
        <color rgb="FFFF0000"/>
        <rFont val="ＭＳ Ｐゴシック"/>
        <family val="3"/>
        <charset val="128"/>
        <scheme val="minor"/>
      </rPr>
      <t>必須</t>
    </r>
    <r>
      <rPr>
        <sz val="11"/>
        <color theme="1"/>
        <rFont val="ＭＳ Ｐゴシック"/>
        <family val="2"/>
        <charset val="128"/>
        <scheme val="minor"/>
      </rPr>
      <t>）</t>
    </r>
    <rPh sb="2" eb="4">
      <t>ケッサン</t>
    </rPh>
    <rPh sb="4" eb="5">
      <t>ヅキ</t>
    </rPh>
    <rPh sb="6" eb="8">
      <t>キニュウ</t>
    </rPh>
    <rPh sb="16" eb="18">
      <t>ヒッス</t>
    </rPh>
    <phoneticPr fontId="2"/>
  </si>
  <si>
    <t>３　平成30 年４月10 日付障障発0410 第１号「「就労移行支援事業、就労継続支援事業
　（A 型、B 型）における留意事項について」の一部改正について」記１（５）にある
　（報告対象年度分の）工賃実績を都道府県等に報告していますか？</t>
    <phoneticPr fontId="2"/>
  </si>
  <si>
    <t>令和2年度広島県補助事業</t>
    <rPh sb="0" eb="2">
      <t>レイワ</t>
    </rPh>
    <rPh sb="3" eb="5">
      <t>ネンド</t>
    </rPh>
    <rPh sb="5" eb="8">
      <t>ヒロシマケン</t>
    </rPh>
    <rPh sb="8" eb="10">
      <t>ホジョ</t>
    </rPh>
    <rPh sb="10" eb="12">
      <t>ジギョウ</t>
    </rPh>
    <phoneticPr fontId="2"/>
  </si>
  <si>
    <t>　１～４をすべて確認することで，交付要件を満たしているか否か，満たしている場合は交付基準（上限）額が判定できます。</t>
    <rPh sb="8" eb="10">
      <t>カクニン</t>
    </rPh>
    <rPh sb="16" eb="18">
      <t>コウフ</t>
    </rPh>
    <rPh sb="18" eb="20">
      <t>ヨウケン</t>
    </rPh>
    <rPh sb="21" eb="22">
      <t>ミ</t>
    </rPh>
    <rPh sb="28" eb="29">
      <t>イナ</t>
    </rPh>
    <rPh sb="31" eb="32">
      <t>ミ</t>
    </rPh>
    <rPh sb="37" eb="39">
      <t>バアイ</t>
    </rPh>
    <rPh sb="40" eb="42">
      <t>コウフ</t>
    </rPh>
    <rPh sb="42" eb="44">
      <t>キジュン</t>
    </rPh>
    <rPh sb="45" eb="47">
      <t>ジョウゲン</t>
    </rPh>
    <rPh sb="48" eb="49">
      <t>ガク</t>
    </rPh>
    <rPh sb="50" eb="52">
      <t>ハンテイ</t>
    </rPh>
    <phoneticPr fontId="2"/>
  </si>
  <si>
    <t>担当者氏名</t>
  </si>
  <si>
    <t>連絡先</t>
  </si>
  <si>
    <t>電話番号</t>
  </si>
  <si>
    <t>℮-mail</t>
  </si>
  <si>
    <t>【申請内容に関する問い合わせ先】</t>
    <rPh sb="1" eb="3">
      <t>シンセイ</t>
    </rPh>
    <rPh sb="3" eb="5">
      <t>ナイヨウ</t>
    </rPh>
    <rPh sb="6" eb="7">
      <t>カン</t>
    </rPh>
    <rPh sb="9" eb="10">
      <t>ト</t>
    </rPh>
    <rPh sb="11" eb="12">
      <t>ア</t>
    </rPh>
    <rPh sb="14" eb="15">
      <t>サキ</t>
    </rPh>
    <phoneticPr fontId="2"/>
  </si>
  <si>
    <t>生産活動活性化支援事業　交付要件等判定シート【第２次募集】</t>
    <rPh sb="0" eb="2">
      <t>セイサン</t>
    </rPh>
    <rPh sb="2" eb="4">
      <t>カツドウ</t>
    </rPh>
    <rPh sb="4" eb="7">
      <t>カッセイカ</t>
    </rPh>
    <rPh sb="7" eb="9">
      <t>シエン</t>
    </rPh>
    <rPh sb="9" eb="11">
      <t>ジギョウ</t>
    </rPh>
    <rPh sb="12" eb="14">
      <t>コウフ</t>
    </rPh>
    <rPh sb="14" eb="16">
      <t>ヨウケン</t>
    </rPh>
    <rPh sb="16" eb="17">
      <t>トウ</t>
    </rPh>
    <rPh sb="17" eb="19">
      <t>ハンテイ</t>
    </rPh>
    <rPh sb="23" eb="24">
      <t>ダイ</t>
    </rPh>
    <rPh sb="25" eb="26">
      <t>ジ</t>
    </rPh>
    <rPh sb="26" eb="28">
      <t>ボシュウ</t>
    </rPh>
    <phoneticPr fontId="2"/>
  </si>
  <si>
    <t>令和２年１０月</t>
    <rPh sb="0" eb="2">
      <t>レイワ</t>
    </rPh>
    <rPh sb="3" eb="4">
      <t>ネン</t>
    </rPh>
    <rPh sb="6" eb="7">
      <t>ガツ</t>
    </rPh>
    <phoneticPr fontId="2"/>
  </si>
  <si>
    <t>令和２年１１月</t>
    <rPh sb="0" eb="2">
      <t>レイワ</t>
    </rPh>
    <rPh sb="3" eb="4">
      <t>ネン</t>
    </rPh>
    <rPh sb="6" eb="7">
      <t>ガツ</t>
    </rPh>
    <phoneticPr fontId="2"/>
  </si>
  <si>
    <t>令和２年１２月</t>
    <rPh sb="0" eb="2">
      <t>レイワ</t>
    </rPh>
    <rPh sb="3" eb="4">
      <t>ネン</t>
    </rPh>
    <rPh sb="6" eb="7">
      <t>ガツ</t>
    </rPh>
    <phoneticPr fontId="2"/>
  </si>
  <si>
    <t>R2.8～R2.10</t>
  </si>
  <si>
    <t>R2.8～R2.10</t>
    <phoneticPr fontId="2"/>
  </si>
  <si>
    <t>R2.9～R2.11</t>
  </si>
  <si>
    <t>R2.9～R2.11</t>
    <phoneticPr fontId="2"/>
  </si>
  <si>
    <t>R2.10～R2.12</t>
  </si>
  <si>
    <t>R2.10～R2.12</t>
    <phoneticPr fontId="2"/>
  </si>
  <si>
    <t>千円未満切捨て</t>
  </si>
  <si>
    <t>千円未満切捨て</t>
    <rPh sb="0" eb="4">
      <t>センエンミマン</t>
    </rPh>
    <rPh sb="4" eb="6">
      <t>キリス</t>
    </rPh>
    <phoneticPr fontId="2"/>
  </si>
  <si>
    <t>千円未満切捨て</t>
    <rPh sb="0" eb="6">
      <t>センエンミマンキリス</t>
    </rPh>
    <phoneticPr fontId="2"/>
  </si>
  <si>
    <t>R2.8～R2.10</t>
    <phoneticPr fontId="2"/>
  </si>
  <si>
    <t>R2.8～R2.10</t>
    <phoneticPr fontId="2"/>
  </si>
  <si>
    <t>R2.9～R2.11</t>
    <phoneticPr fontId="2"/>
  </si>
  <si>
    <t>R2.10～R2.12</t>
    <phoneticPr fontId="2"/>
  </si>
  <si>
    <t>R2.10～R2.12</t>
    <phoneticPr fontId="2"/>
  </si>
  <si>
    <t>千円未満切捨て</t>
    <rPh sb="0" eb="2">
      <t>センエン</t>
    </rPh>
    <rPh sb="2" eb="4">
      <t>ミマン</t>
    </rPh>
    <rPh sb="4" eb="6">
      <t>キリス</t>
    </rPh>
    <phoneticPr fontId="2"/>
  </si>
  <si>
    <t>R2.８～R2.10</t>
    <phoneticPr fontId="2"/>
  </si>
  <si>
    <t>R2.８～R2.10</t>
    <phoneticPr fontId="2"/>
  </si>
  <si>
    <t>R2.９～R2.11</t>
    <phoneticPr fontId="2"/>
  </si>
  <si>
    <t>R2.９～R2.11</t>
    <phoneticPr fontId="2"/>
  </si>
  <si>
    <t>R2.10～R2.12</t>
    <phoneticPr fontId="2"/>
  </si>
  <si>
    <t>事業所名</t>
    <rPh sb="0" eb="3">
      <t>ジギョウショ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</si>
</sst>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#,###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0"/>
      <name val="ＭＳ Ｐゴシック"/>
      <family val="2"/>
      <charset val="128"/>
      <scheme val="minor"/>
    </font>
    <font>
      <sz val="20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EC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/>
      <bottom style="double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38" fontId="0" fillId="2" borderId="1" xfId="1" applyFont="1" applyFill="1" applyBorder="1">
      <alignment vertical="center"/>
    </xf>
    <xf numFmtId="0" fontId="0" fillId="0" borderId="4" xfId="0" applyBorder="1">
      <alignment vertical="center"/>
    </xf>
    <xf numFmtId="38" fontId="0" fillId="2" borderId="2" xfId="1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0" fillId="4" borderId="1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38" fontId="0" fillId="0" borderId="0" xfId="1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4" borderId="5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4" borderId="1" xfId="0" applyFont="1" applyFill="1" applyBorder="1">
      <alignment vertical="center"/>
    </xf>
    <xf numFmtId="38" fontId="11" fillId="4" borderId="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11" fillId="0" borderId="5" xfId="2" applyNumberFormat="1" applyFont="1" applyBorder="1">
      <alignment vertical="center"/>
    </xf>
    <xf numFmtId="10" fontId="11" fillId="0" borderId="1" xfId="2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3" borderId="8" xfId="0" applyFont="1" applyFill="1" applyBorder="1" applyAlignment="1" applyProtection="1">
      <alignment horizontal="right" vertical="center"/>
      <protection locked="0"/>
    </xf>
    <xf numFmtId="0" fontId="0" fillId="0" borderId="26" xfId="0" applyBorder="1">
      <alignment vertical="center"/>
    </xf>
    <xf numFmtId="0" fontId="0" fillId="0" borderId="26" xfId="0" applyFill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38" fontId="0" fillId="0" borderId="32" xfId="0" applyNumberFormat="1" applyFill="1" applyBorder="1" applyAlignment="1">
      <alignment vertical="center"/>
    </xf>
    <xf numFmtId="38" fontId="0" fillId="0" borderId="33" xfId="0" applyNumberFormat="1" applyFill="1" applyBorder="1" applyAlignment="1">
      <alignment vertical="center"/>
    </xf>
    <xf numFmtId="38" fontId="0" fillId="0" borderId="31" xfId="0" applyNumberFormat="1" applyFill="1" applyBorder="1" applyAlignment="1">
      <alignment vertical="center"/>
    </xf>
    <xf numFmtId="0" fontId="0" fillId="0" borderId="32" xfId="0" applyBorder="1">
      <alignment vertical="center"/>
    </xf>
    <xf numFmtId="38" fontId="0" fillId="0" borderId="32" xfId="0" applyNumberFormat="1" applyBorder="1">
      <alignment vertical="center"/>
    </xf>
    <xf numFmtId="38" fontId="0" fillId="0" borderId="33" xfId="1" applyFont="1" applyBorder="1">
      <alignment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11" fillId="4" borderId="1" xfId="2" applyNumberFormat="1" applyFont="1" applyFill="1" applyBorder="1">
      <alignment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1" fillId="0" borderId="16" xfId="0" applyFont="1" applyBorder="1">
      <alignment vertical="center"/>
    </xf>
    <xf numFmtId="10" fontId="11" fillId="0" borderId="45" xfId="2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21" xfId="0" applyBorder="1">
      <alignment vertical="center"/>
    </xf>
    <xf numFmtId="0" fontId="0" fillId="0" borderId="12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14" fillId="5" borderId="1" xfId="0" applyFont="1" applyFill="1" applyBorder="1">
      <alignment vertical="center"/>
    </xf>
    <xf numFmtId="0" fontId="6" fillId="5" borderId="1" xfId="0" applyFont="1" applyFill="1" applyBorder="1" applyAlignment="1">
      <alignment vertical="center" wrapText="1"/>
    </xf>
    <xf numFmtId="0" fontId="15" fillId="8" borderId="1" xfId="0" applyFont="1" applyFill="1" applyBorder="1">
      <alignment vertical="center"/>
    </xf>
    <xf numFmtId="0" fontId="6" fillId="8" borderId="1" xfId="0" applyFont="1" applyFill="1" applyBorder="1">
      <alignment vertical="center"/>
    </xf>
    <xf numFmtId="0" fontId="15" fillId="7" borderId="1" xfId="0" applyFont="1" applyFill="1" applyBorder="1">
      <alignment vertical="center"/>
    </xf>
    <xf numFmtId="0" fontId="6" fillId="7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38" fontId="11" fillId="3" borderId="6" xfId="1" applyFont="1" applyFill="1" applyBorder="1" applyAlignment="1" applyProtection="1">
      <alignment vertical="center" shrinkToFit="1"/>
      <protection locked="0"/>
    </xf>
    <xf numFmtId="38" fontId="11" fillId="3" borderId="7" xfId="1" applyFont="1" applyFill="1" applyBorder="1" applyAlignment="1" applyProtection="1">
      <alignment vertical="center" shrinkToFit="1"/>
      <protection locked="0"/>
    </xf>
    <xf numFmtId="38" fontId="11" fillId="3" borderId="15" xfId="1" applyFont="1" applyFill="1" applyBorder="1" applyAlignment="1" applyProtection="1">
      <alignment vertical="center" shrinkToFit="1"/>
      <protection locked="0"/>
    </xf>
    <xf numFmtId="38" fontId="11" fillId="3" borderId="44" xfId="1" applyFont="1" applyFill="1" applyBorder="1" applyAlignment="1" applyProtection="1">
      <alignment vertical="center" shrinkToFit="1"/>
      <protection locked="0"/>
    </xf>
    <xf numFmtId="177" fontId="11" fillId="0" borderId="1" xfId="1" applyNumberFormat="1" applyFont="1" applyBorder="1" applyAlignment="1">
      <alignment vertical="center" shrinkToFit="1"/>
    </xf>
    <xf numFmtId="177" fontId="11" fillId="0" borderId="1" xfId="0" applyNumberFormat="1" applyFont="1" applyBorder="1" applyAlignment="1">
      <alignment vertical="center" shrinkToFit="1"/>
    </xf>
    <xf numFmtId="38" fontId="0" fillId="0" borderId="29" xfId="1" applyFont="1" applyBorder="1" applyAlignment="1">
      <alignment vertical="center" shrinkToFit="1"/>
    </xf>
    <xf numFmtId="38" fontId="0" fillId="0" borderId="27" xfId="0" applyNumberFormat="1" applyFill="1" applyBorder="1" applyAlignment="1">
      <alignment vertical="center" shrinkToFit="1"/>
    </xf>
    <xf numFmtId="38" fontId="0" fillId="0" borderId="28" xfId="0" applyNumberFormat="1" applyFill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38" fontId="0" fillId="0" borderId="29" xfId="0" applyNumberFormat="1" applyFill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38" fontId="0" fillId="0" borderId="27" xfId="0" applyNumberFormat="1" applyBorder="1" applyAlignment="1">
      <alignment vertical="center" shrinkToFit="1"/>
    </xf>
    <xf numFmtId="38" fontId="0" fillId="0" borderId="28" xfId="0" applyNumberForma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38" fontId="0" fillId="0" borderId="35" xfId="0" applyNumberFormat="1" applyFill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38" fontId="0" fillId="0" borderId="36" xfId="0" applyNumberFormat="1" applyBorder="1" applyAlignment="1">
      <alignment vertical="center" shrinkToFit="1"/>
    </xf>
    <xf numFmtId="38" fontId="0" fillId="0" borderId="37" xfId="0" applyNumberFormat="1" applyBorder="1" applyAlignment="1">
      <alignment vertical="center" shrinkToFit="1"/>
    </xf>
    <xf numFmtId="176" fontId="0" fillId="0" borderId="1" xfId="1" applyNumberFormat="1" applyFont="1" applyBorder="1" applyAlignment="1">
      <alignment vertical="center" shrinkToFit="1"/>
    </xf>
    <xf numFmtId="176" fontId="9" fillId="0" borderId="1" xfId="0" applyNumberFormat="1" applyFont="1" applyBorder="1" applyAlignment="1">
      <alignment vertical="center" shrinkToFit="1"/>
    </xf>
    <xf numFmtId="0" fontId="11" fillId="4" borderId="24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 shrinkToFit="1"/>
    </xf>
    <xf numFmtId="38" fontId="11" fillId="0" borderId="1" xfId="1" applyFont="1" applyBorder="1" applyAlignment="1">
      <alignment vertical="center" shrinkToFit="1"/>
    </xf>
    <xf numFmtId="0" fontId="11" fillId="4" borderId="1" xfId="0" applyFont="1" applyFill="1" applyBorder="1" applyAlignment="1">
      <alignment vertical="center" shrinkToFit="1"/>
    </xf>
    <xf numFmtId="10" fontId="11" fillId="0" borderId="5" xfId="2" applyNumberFormat="1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38" fontId="11" fillId="0" borderId="1" xfId="0" applyNumberFormat="1" applyFont="1" applyBorder="1" applyAlignment="1">
      <alignment vertical="center" shrinkToFit="1"/>
    </xf>
    <xf numFmtId="10" fontId="11" fillId="0" borderId="1" xfId="2" applyNumberFormat="1" applyFont="1" applyBorder="1" applyAlignment="1">
      <alignment vertical="center" shrinkToFit="1"/>
    </xf>
    <xf numFmtId="10" fontId="11" fillId="0" borderId="45" xfId="2" applyNumberFormat="1" applyFont="1" applyBorder="1" applyAlignment="1">
      <alignment vertical="center" shrinkToFit="1"/>
    </xf>
    <xf numFmtId="38" fontId="11" fillId="4" borderId="1" xfId="0" applyNumberFormat="1" applyFont="1" applyFill="1" applyBorder="1" applyAlignment="1">
      <alignment vertical="center" shrinkToFit="1"/>
    </xf>
    <xf numFmtId="10" fontId="11" fillId="4" borderId="1" xfId="2" applyNumberFormat="1" applyFont="1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38" fontId="0" fillId="0" borderId="32" xfId="0" applyNumberFormat="1" applyFill="1" applyBorder="1" applyAlignment="1">
      <alignment vertical="center" shrinkToFit="1"/>
    </xf>
    <xf numFmtId="38" fontId="0" fillId="0" borderId="33" xfId="0" applyNumberFormat="1" applyFill="1" applyBorder="1" applyAlignment="1">
      <alignment vertical="center" shrinkToFit="1"/>
    </xf>
    <xf numFmtId="38" fontId="0" fillId="0" borderId="31" xfId="0" applyNumberFormat="1" applyFill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38" fontId="0" fillId="0" borderId="32" xfId="0" applyNumberFormat="1" applyBorder="1" applyAlignment="1">
      <alignment vertical="center" shrinkToFit="1"/>
    </xf>
    <xf numFmtId="38" fontId="0" fillId="0" borderId="33" xfId="1" applyFont="1" applyBorder="1" applyAlignment="1">
      <alignment vertical="center" shrinkToFit="1"/>
    </xf>
    <xf numFmtId="38" fontId="0" fillId="3" borderId="6" xfId="1" applyFont="1" applyFill="1" applyBorder="1" applyAlignment="1" applyProtection="1">
      <alignment vertical="center" shrinkToFit="1"/>
      <protection locked="0"/>
    </xf>
    <xf numFmtId="0" fontId="0" fillId="4" borderId="5" xfId="0" applyFill="1" applyBorder="1" applyAlignment="1">
      <alignment vertical="center" shrinkToFit="1"/>
    </xf>
    <xf numFmtId="38" fontId="0" fillId="3" borderId="7" xfId="1" applyFont="1" applyFill="1" applyBorder="1" applyAlignment="1" applyProtection="1">
      <alignment vertical="center" shrinkToFit="1"/>
      <protection locked="0"/>
    </xf>
    <xf numFmtId="10" fontId="0" fillId="0" borderId="5" xfId="2" applyNumberFormat="1" applyFont="1" applyBorder="1" applyAlignment="1">
      <alignment vertical="center" shrinkToFit="1"/>
    </xf>
    <xf numFmtId="177" fontId="0" fillId="0" borderId="1" xfId="0" applyNumberFormat="1" applyBorder="1" applyAlignment="1">
      <alignment vertical="center" shrinkToFit="1"/>
    </xf>
    <xf numFmtId="10" fontId="0" fillId="0" borderId="1" xfId="2" applyNumberFormat="1" applyFont="1" applyBorder="1" applyAlignment="1">
      <alignment vertical="center" shrinkToFit="1"/>
    </xf>
    <xf numFmtId="38" fontId="0" fillId="4" borderId="1" xfId="0" applyNumberFormat="1" applyFill="1" applyBorder="1" applyAlignment="1">
      <alignment vertical="center" shrinkToFit="1"/>
    </xf>
    <xf numFmtId="10" fontId="0" fillId="4" borderId="1" xfId="2" applyNumberFormat="1" applyFont="1" applyFill="1" applyBorder="1" applyAlignment="1">
      <alignment vertical="center" shrinkToFit="1"/>
    </xf>
    <xf numFmtId="38" fontId="0" fillId="0" borderId="27" xfId="1" applyFont="1" applyBorder="1" applyAlignment="1">
      <alignment vertical="center" shrinkToFit="1"/>
    </xf>
    <xf numFmtId="38" fontId="0" fillId="0" borderId="28" xfId="1" applyFont="1" applyBorder="1" applyAlignment="1">
      <alignment vertical="center" shrinkToFit="1"/>
    </xf>
    <xf numFmtId="38" fontId="0" fillId="0" borderId="36" xfId="1" applyFont="1" applyBorder="1" applyAlignment="1">
      <alignment vertical="center" shrinkToFit="1"/>
    </xf>
    <xf numFmtId="38" fontId="0" fillId="0" borderId="37" xfId="1" applyFont="1" applyBorder="1" applyAlignment="1">
      <alignment vertical="center" shrinkToFit="1"/>
    </xf>
    <xf numFmtId="38" fontId="0" fillId="0" borderId="46" xfId="1" applyFont="1" applyBorder="1" applyAlignment="1">
      <alignment vertical="center" shrinkToFit="1"/>
    </xf>
    <xf numFmtId="38" fontId="0" fillId="0" borderId="32" xfId="1" applyFont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1" xfId="0" applyNumberFormat="1" applyFont="1" applyBorder="1" applyAlignment="1">
      <alignment vertical="center" shrinkToFit="1"/>
    </xf>
    <xf numFmtId="176" fontId="0" fillId="0" borderId="1" xfId="1" applyNumberFormat="1" applyFont="1" applyFill="1" applyBorder="1" applyAlignment="1">
      <alignment vertical="center" shrinkToFit="1"/>
    </xf>
    <xf numFmtId="9" fontId="0" fillId="2" borderId="5" xfId="2" applyFont="1" applyFill="1" applyBorder="1" applyAlignment="1">
      <alignment vertical="center" shrinkToFit="1"/>
    </xf>
    <xf numFmtId="177" fontId="0" fillId="0" borderId="1" xfId="1" applyNumberFormat="1" applyFont="1" applyBorder="1" applyAlignment="1">
      <alignment vertical="center" shrinkToFit="1"/>
    </xf>
    <xf numFmtId="38" fontId="0" fillId="2" borderId="1" xfId="1" applyFont="1" applyFill="1" applyBorder="1" applyAlignment="1">
      <alignment vertical="center" shrinkToFit="1"/>
    </xf>
    <xf numFmtId="10" fontId="0" fillId="2" borderId="1" xfId="2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38" fontId="0" fillId="0" borderId="47" xfId="0" applyNumberFormat="1" applyBorder="1" applyAlignment="1">
      <alignment vertical="center" shrinkToFit="1"/>
    </xf>
    <xf numFmtId="176" fontId="1" fillId="0" borderId="1" xfId="1" applyNumberFormat="1" applyFont="1" applyBorder="1" applyAlignment="1">
      <alignment vertical="center" shrinkToFit="1"/>
    </xf>
    <xf numFmtId="38" fontId="0" fillId="3" borderId="10" xfId="1" applyFont="1" applyFill="1" applyBorder="1" applyAlignment="1" applyProtection="1">
      <alignment vertical="center" shrinkToFit="1"/>
      <protection locked="0"/>
    </xf>
    <xf numFmtId="0" fontId="18" fillId="9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54" xfId="0" applyBorder="1">
      <alignment vertical="center"/>
    </xf>
    <xf numFmtId="38" fontId="0" fillId="0" borderId="55" xfId="0" applyNumberFormat="1" applyFill="1" applyBorder="1" applyAlignment="1">
      <alignment vertical="center" shrinkToFit="1"/>
    </xf>
    <xf numFmtId="38" fontId="0" fillId="0" borderId="56" xfId="0" applyNumberFormat="1" applyFill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38" fontId="0" fillId="0" borderId="57" xfId="0" applyNumberFormat="1" applyBorder="1" applyAlignment="1">
      <alignment vertical="center" shrinkToFit="1"/>
    </xf>
    <xf numFmtId="38" fontId="0" fillId="0" borderId="58" xfId="0" applyNumberFormat="1" applyBorder="1" applyAlignment="1">
      <alignment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0" fillId="0" borderId="16" xfId="0" applyBorder="1">
      <alignment vertical="center"/>
    </xf>
    <xf numFmtId="38" fontId="0" fillId="3" borderId="44" xfId="1" applyFont="1" applyFill="1" applyBorder="1" applyAlignment="1" applyProtection="1">
      <alignment vertical="center" shrinkToFit="1"/>
      <protection locked="0"/>
    </xf>
    <xf numFmtId="10" fontId="0" fillId="0" borderId="45" xfId="2" applyNumberFormat="1" applyFont="1" applyBorder="1" applyAlignment="1">
      <alignment vertical="center" shrinkToFit="1"/>
    </xf>
    <xf numFmtId="38" fontId="0" fillId="3" borderId="50" xfId="1" applyFont="1" applyFill="1" applyBorder="1" applyAlignment="1" applyProtection="1">
      <alignment vertical="center" shrinkToFi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0" fontId="0" fillId="0" borderId="59" xfId="2" applyNumberFormat="1" applyFont="1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38" fontId="0" fillId="0" borderId="55" xfId="1" applyFont="1" applyBorder="1" applyAlignment="1">
      <alignment vertical="center" shrinkToFit="1"/>
    </xf>
    <xf numFmtId="38" fontId="0" fillId="0" borderId="56" xfId="1" applyFont="1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38" fontId="0" fillId="0" borderId="57" xfId="1" applyFont="1" applyBorder="1" applyAlignment="1">
      <alignment vertical="center" shrinkToFit="1"/>
    </xf>
    <xf numFmtId="38" fontId="0" fillId="0" borderId="58" xfId="1" applyFont="1" applyBorder="1" applyAlignment="1">
      <alignment vertical="center" shrinkToFit="1"/>
    </xf>
    <xf numFmtId="38" fontId="11" fillId="3" borderId="10" xfId="1" applyFont="1" applyFill="1" applyBorder="1" applyAlignment="1" applyProtection="1">
      <alignment vertical="center" shrinkToFit="1"/>
      <protection locked="0"/>
    </xf>
    <xf numFmtId="38" fontId="0" fillId="0" borderId="61" xfId="1" applyFont="1" applyBorder="1" applyAlignment="1">
      <alignment vertical="center" shrinkToFit="1"/>
    </xf>
    <xf numFmtId="38" fontId="0" fillId="0" borderId="62" xfId="0" applyNumberFormat="1" applyFill="1" applyBorder="1" applyAlignment="1">
      <alignment vertical="center" shrinkToFit="1"/>
    </xf>
    <xf numFmtId="0" fontId="19" fillId="0" borderId="4" xfId="0" applyFont="1" applyBorder="1">
      <alignment vertical="center"/>
    </xf>
    <xf numFmtId="0" fontId="0" fillId="0" borderId="4" xfId="0" applyBorder="1" applyAlignment="1">
      <alignment vertical="center" shrinkToFit="1"/>
    </xf>
    <xf numFmtId="38" fontId="0" fillId="0" borderId="28" xfId="0" applyNumberFormat="1" applyBorder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horizontal="left" vertical="center" wrapText="1" indent="2"/>
    </xf>
    <xf numFmtId="0" fontId="0" fillId="0" borderId="23" xfId="0" applyBorder="1" applyAlignment="1">
      <alignment horizontal="left" vertical="center" wrapText="1" indent="2"/>
    </xf>
    <xf numFmtId="0" fontId="18" fillId="0" borderId="17" xfId="0" applyFont="1" applyBorder="1" applyAlignment="1">
      <alignment horizontal="left" vertical="center"/>
    </xf>
    <xf numFmtId="0" fontId="18" fillId="9" borderId="19" xfId="0" applyFont="1" applyFill="1" applyBorder="1" applyAlignment="1">
      <alignment horizontal="center" vertical="center" wrapText="1"/>
    </xf>
    <xf numFmtId="0" fontId="18" fillId="9" borderId="20" xfId="0" applyFont="1" applyFill="1" applyBorder="1" applyAlignment="1">
      <alignment horizontal="center" vertical="center" wrapText="1"/>
    </xf>
    <xf numFmtId="0" fontId="18" fillId="9" borderId="50" xfId="0" applyFont="1" applyFill="1" applyBorder="1" applyAlignment="1">
      <alignment horizontal="center" vertical="center" wrapText="1"/>
    </xf>
    <xf numFmtId="0" fontId="18" fillId="9" borderId="48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2" fillId="6" borderId="11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19" xfId="0" applyNumberFormat="1" applyFont="1" applyBorder="1">
      <alignment vertical="center"/>
    </xf>
    <xf numFmtId="176" fontId="4" fillId="0" borderId="20" xfId="0" applyNumberFormat="1" applyFont="1" applyBorder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 wrapText="1"/>
    </xf>
    <xf numFmtId="38" fontId="0" fillId="0" borderId="28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6" fontId="3" fillId="0" borderId="19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2" fillId="7" borderId="11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9" fontId="0" fillId="0" borderId="4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 wrapText="1"/>
    </xf>
    <xf numFmtId="38" fontId="0" fillId="0" borderId="43" xfId="1" applyFont="1" applyBorder="1" applyAlignment="1">
      <alignment horizontal="center" vertical="center" wrapText="1"/>
    </xf>
    <xf numFmtId="38" fontId="0" fillId="0" borderId="33" xfId="1" applyFont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"/>
  <sheetViews>
    <sheetView tabSelected="1" view="pageBreakPreview" zoomScaleNormal="100" zoomScaleSheetLayoutView="100" workbookViewId="0">
      <selection activeCell="F19" sqref="F19"/>
    </sheetView>
  </sheetViews>
  <sheetFormatPr defaultRowHeight="13.5" x14ac:dyDescent="0.15"/>
  <cols>
    <col min="1" max="1" width="3" customWidth="1"/>
    <col min="2" max="2" width="3.625" customWidth="1"/>
    <col min="3" max="3" width="6.625" customWidth="1"/>
    <col min="4" max="5" width="5.25" customWidth="1"/>
    <col min="9" max="9" width="11.5" customWidth="1"/>
    <col min="12" max="12" width="5.625" customWidth="1"/>
    <col min="13" max="13" width="3.25" customWidth="1"/>
  </cols>
  <sheetData>
    <row r="1" spans="2:13" ht="14.25" thickBot="1" x14ac:dyDescent="0.2"/>
    <row r="2" spans="2:13" ht="30" customHeight="1" x14ac:dyDescent="0.15">
      <c r="B2" s="72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2:13" ht="30" customHeight="1" x14ac:dyDescent="0.15">
      <c r="B3" s="75"/>
      <c r="C3" s="190" t="s">
        <v>144</v>
      </c>
      <c r="D3" s="190"/>
      <c r="E3" s="190"/>
      <c r="F3" s="190"/>
      <c r="G3" s="190"/>
      <c r="H3" s="190"/>
      <c r="I3" s="190"/>
      <c r="J3" s="190"/>
      <c r="K3" s="190"/>
      <c r="L3" s="76"/>
    </row>
    <row r="4" spans="2:13" ht="32.25" customHeight="1" x14ac:dyDescent="0.15">
      <c r="B4" s="75"/>
      <c r="C4" s="193" t="s">
        <v>151</v>
      </c>
      <c r="D4" s="194"/>
      <c r="E4" s="194"/>
      <c r="F4" s="194"/>
      <c r="G4" s="194"/>
      <c r="H4" s="194"/>
      <c r="I4" s="194"/>
      <c r="J4" s="194"/>
      <c r="K4" s="195"/>
      <c r="L4" s="76"/>
    </row>
    <row r="5" spans="2:13" ht="20.25" customHeight="1" x14ac:dyDescent="0.15">
      <c r="B5" s="75"/>
      <c r="C5" s="20"/>
      <c r="D5" s="20"/>
      <c r="E5" s="20"/>
      <c r="F5" s="20"/>
      <c r="G5" s="20"/>
      <c r="H5" s="20"/>
      <c r="I5" s="20"/>
      <c r="J5" s="20"/>
      <c r="K5" s="20"/>
      <c r="L5" s="76"/>
    </row>
    <row r="6" spans="2:13" ht="31.5" customHeight="1" x14ac:dyDescent="0.15">
      <c r="B6" s="75"/>
      <c r="C6" s="191" t="s">
        <v>145</v>
      </c>
      <c r="D6" s="191"/>
      <c r="E6" s="191"/>
      <c r="F6" s="191"/>
      <c r="G6" s="191"/>
      <c r="H6" s="191"/>
      <c r="I6" s="191"/>
      <c r="J6" s="191"/>
      <c r="K6" s="191"/>
      <c r="L6" s="76"/>
    </row>
    <row r="7" spans="2:13" x14ac:dyDescent="0.15">
      <c r="B7" s="75"/>
      <c r="C7" s="20"/>
      <c r="D7" s="20"/>
      <c r="E7" s="20"/>
      <c r="F7" s="20"/>
      <c r="G7" s="20"/>
      <c r="H7" s="20"/>
      <c r="I7" s="20"/>
      <c r="J7" s="20"/>
      <c r="K7" s="20"/>
      <c r="L7" s="76"/>
    </row>
    <row r="8" spans="2:13" x14ac:dyDescent="0.15">
      <c r="B8" s="75"/>
      <c r="C8" s="20"/>
      <c r="D8" s="20"/>
      <c r="E8" s="20"/>
      <c r="F8" s="20"/>
      <c r="G8" s="20"/>
      <c r="H8" s="20"/>
      <c r="I8" s="20"/>
      <c r="J8" s="20"/>
      <c r="K8" s="20"/>
      <c r="L8" s="76"/>
    </row>
    <row r="9" spans="2:13" ht="30.75" customHeight="1" x14ac:dyDescent="0.15">
      <c r="B9" s="75"/>
      <c r="C9" s="191" t="s">
        <v>44</v>
      </c>
      <c r="D9" s="191"/>
      <c r="E9" s="191"/>
      <c r="F9" s="191"/>
      <c r="G9" s="191"/>
      <c r="H9" s="191"/>
      <c r="I9" s="191"/>
      <c r="J9" s="191"/>
      <c r="K9" s="191"/>
      <c r="L9" s="196"/>
    </row>
    <row r="10" spans="2:13" x14ac:dyDescent="0.15">
      <c r="B10" s="75"/>
      <c r="C10" s="20"/>
      <c r="D10" s="20"/>
      <c r="E10" s="20"/>
      <c r="F10" s="20"/>
      <c r="G10" s="20"/>
      <c r="H10" s="20"/>
      <c r="I10" s="20"/>
      <c r="J10" s="20"/>
      <c r="K10" s="20"/>
      <c r="L10" s="76"/>
    </row>
    <row r="11" spans="2:13" x14ac:dyDescent="0.15">
      <c r="B11" s="75"/>
      <c r="C11" s="77"/>
      <c r="D11" s="20"/>
      <c r="E11" s="20"/>
      <c r="F11" s="20" t="s">
        <v>36</v>
      </c>
      <c r="G11" s="20"/>
      <c r="H11" s="20" t="s">
        <v>29</v>
      </c>
      <c r="I11" s="20"/>
      <c r="J11" s="20"/>
      <c r="K11" s="20"/>
      <c r="L11" s="76"/>
    </row>
    <row r="12" spans="2:13" ht="12.75" customHeight="1" x14ac:dyDescent="0.15">
      <c r="B12" s="75"/>
      <c r="C12" s="20"/>
      <c r="D12" s="20"/>
      <c r="E12" s="20"/>
      <c r="F12" s="20"/>
      <c r="G12" s="20"/>
      <c r="H12" s="20"/>
      <c r="I12" s="20"/>
      <c r="J12" s="20"/>
      <c r="K12" s="20"/>
      <c r="L12" s="76"/>
      <c r="M12" s="20"/>
    </row>
    <row r="13" spans="2:13" x14ac:dyDescent="0.15">
      <c r="B13" s="75"/>
      <c r="C13" s="77"/>
      <c r="D13" s="20"/>
      <c r="E13" s="20"/>
      <c r="F13" s="20" t="s">
        <v>28</v>
      </c>
      <c r="G13" s="20"/>
      <c r="H13" s="20" t="s">
        <v>30</v>
      </c>
      <c r="I13" s="20"/>
      <c r="J13" s="20"/>
      <c r="K13" s="20"/>
      <c r="L13" s="76"/>
      <c r="M13" s="20"/>
    </row>
    <row r="14" spans="2:13" x14ac:dyDescent="0.15">
      <c r="B14" s="75"/>
      <c r="C14" s="77"/>
      <c r="D14" s="20"/>
      <c r="E14" s="20"/>
      <c r="F14" s="20"/>
      <c r="G14" s="20"/>
      <c r="H14" s="20"/>
      <c r="I14" s="20"/>
      <c r="J14" s="20"/>
      <c r="K14" s="20"/>
      <c r="L14" s="76"/>
      <c r="M14" s="20"/>
    </row>
    <row r="15" spans="2:13" ht="30" customHeight="1" x14ac:dyDescent="0.15">
      <c r="B15" s="75"/>
      <c r="C15" s="20"/>
      <c r="D15" s="20"/>
      <c r="E15" s="20"/>
      <c r="F15" s="20"/>
      <c r="G15" s="20"/>
      <c r="H15" s="20"/>
      <c r="I15" s="20"/>
      <c r="J15" s="20"/>
      <c r="K15" s="20"/>
      <c r="L15" s="76"/>
    </row>
    <row r="16" spans="2:13" ht="27" customHeight="1" x14ac:dyDescent="0.15">
      <c r="B16" s="75"/>
      <c r="C16" s="191" t="s">
        <v>31</v>
      </c>
      <c r="D16" s="191"/>
      <c r="E16" s="191"/>
      <c r="F16" s="191"/>
      <c r="G16" s="191"/>
      <c r="H16" s="191"/>
      <c r="I16" s="191"/>
      <c r="J16" s="191"/>
      <c r="K16" s="191"/>
      <c r="L16" s="196"/>
    </row>
    <row r="17" spans="2:13" x14ac:dyDescent="0.15">
      <c r="B17" s="75"/>
      <c r="C17" s="20"/>
      <c r="D17" s="20"/>
      <c r="E17" s="20"/>
      <c r="F17" s="20"/>
      <c r="G17" s="20"/>
      <c r="H17" s="20"/>
      <c r="I17" s="20"/>
      <c r="J17" s="20"/>
      <c r="K17" s="20"/>
      <c r="L17" s="76"/>
    </row>
    <row r="18" spans="2:13" x14ac:dyDescent="0.15">
      <c r="B18" s="75"/>
      <c r="C18" s="77"/>
      <c r="D18" s="20"/>
      <c r="E18" s="20"/>
      <c r="F18" s="20" t="s">
        <v>32</v>
      </c>
      <c r="G18" s="20"/>
      <c r="H18" s="20" t="s">
        <v>29</v>
      </c>
      <c r="I18" s="20"/>
      <c r="J18" s="20"/>
      <c r="K18" s="20"/>
      <c r="L18" s="76"/>
    </row>
    <row r="19" spans="2:13" ht="12" customHeight="1" x14ac:dyDescent="0.15">
      <c r="B19" s="75"/>
      <c r="C19" s="20"/>
      <c r="D19" s="20"/>
      <c r="E19" s="20"/>
      <c r="F19" s="20"/>
      <c r="G19" s="20"/>
      <c r="H19" s="20"/>
      <c r="I19" s="20"/>
      <c r="J19" s="9"/>
      <c r="K19" s="9"/>
      <c r="L19" s="76"/>
      <c r="M19" s="20"/>
    </row>
    <row r="20" spans="2:13" x14ac:dyDescent="0.15">
      <c r="B20" s="75"/>
      <c r="C20" s="77"/>
      <c r="D20" s="20"/>
      <c r="E20" s="20"/>
      <c r="F20" s="20" t="s">
        <v>33</v>
      </c>
      <c r="G20" s="20"/>
      <c r="H20" s="20" t="s">
        <v>34</v>
      </c>
      <c r="I20" s="20"/>
      <c r="J20" s="9"/>
      <c r="K20" s="9"/>
      <c r="L20" s="76"/>
      <c r="M20" s="20"/>
    </row>
    <row r="21" spans="2:13" x14ac:dyDescent="0.15">
      <c r="B21" s="75"/>
      <c r="C21" s="77"/>
      <c r="D21" s="20"/>
      <c r="E21" s="20"/>
      <c r="F21" s="20"/>
      <c r="G21" s="20"/>
      <c r="H21" s="20"/>
      <c r="I21" s="20"/>
      <c r="J21" s="9"/>
      <c r="K21" s="9"/>
      <c r="L21" s="76"/>
      <c r="M21" s="20"/>
    </row>
    <row r="22" spans="2:13" ht="25.5" customHeight="1" x14ac:dyDescent="0.15">
      <c r="B22" s="75"/>
      <c r="C22" s="20"/>
      <c r="D22" s="20"/>
      <c r="E22" s="20"/>
      <c r="F22" s="20"/>
      <c r="G22" s="20"/>
      <c r="H22" s="20"/>
      <c r="I22" s="20"/>
      <c r="J22" s="20"/>
      <c r="K22" s="20"/>
      <c r="L22" s="76"/>
    </row>
    <row r="23" spans="2:13" ht="45.75" customHeight="1" x14ac:dyDescent="0.15">
      <c r="B23" s="75"/>
      <c r="C23" s="191" t="s">
        <v>143</v>
      </c>
      <c r="D23" s="191"/>
      <c r="E23" s="191"/>
      <c r="F23" s="191"/>
      <c r="G23" s="191"/>
      <c r="H23" s="191"/>
      <c r="I23" s="191"/>
      <c r="J23" s="191"/>
      <c r="K23" s="191"/>
      <c r="L23" s="196"/>
    </row>
    <row r="24" spans="2:13" x14ac:dyDescent="0.15">
      <c r="B24" s="75"/>
      <c r="C24" s="20"/>
      <c r="D24" s="20"/>
      <c r="E24" s="20"/>
      <c r="F24" s="20"/>
      <c r="G24" s="20"/>
      <c r="H24" s="20"/>
      <c r="I24" s="20"/>
      <c r="J24" s="20"/>
      <c r="K24" s="20"/>
      <c r="L24" s="76"/>
    </row>
    <row r="25" spans="2:13" x14ac:dyDescent="0.15">
      <c r="B25" s="75"/>
      <c r="C25" s="77"/>
      <c r="D25" s="20"/>
      <c r="E25" s="20"/>
      <c r="F25" s="20" t="s">
        <v>32</v>
      </c>
      <c r="G25" s="20"/>
      <c r="H25" s="20" t="s">
        <v>29</v>
      </c>
      <c r="I25" s="20"/>
      <c r="J25" s="20"/>
      <c r="K25" s="20"/>
      <c r="L25" s="76"/>
    </row>
    <row r="26" spans="2:13" ht="14.25" customHeight="1" x14ac:dyDescent="0.15">
      <c r="B26" s="75"/>
      <c r="C26" s="20"/>
      <c r="D26" s="20"/>
      <c r="E26" s="20"/>
      <c r="F26" s="20"/>
      <c r="G26" s="20"/>
      <c r="H26" s="20"/>
      <c r="I26" s="20"/>
      <c r="J26" s="9"/>
      <c r="K26" s="9"/>
      <c r="L26" s="76"/>
    </row>
    <row r="27" spans="2:13" x14ac:dyDescent="0.15">
      <c r="B27" s="75"/>
      <c r="C27" s="77"/>
      <c r="D27" s="20"/>
      <c r="E27" s="20"/>
      <c r="F27" s="20" t="s">
        <v>33</v>
      </c>
      <c r="G27" s="20"/>
      <c r="H27" s="20" t="s">
        <v>35</v>
      </c>
      <c r="I27" s="20"/>
      <c r="J27" s="9"/>
      <c r="K27" s="9"/>
      <c r="L27" s="76"/>
    </row>
    <row r="28" spans="2:13" ht="26.25" customHeight="1" x14ac:dyDescent="0.15">
      <c r="B28" s="75"/>
      <c r="C28" s="20"/>
      <c r="D28" s="20"/>
      <c r="E28" s="20"/>
      <c r="F28" s="20"/>
      <c r="G28" s="20"/>
      <c r="H28" s="20"/>
      <c r="I28" s="20"/>
      <c r="J28" s="20"/>
      <c r="K28" s="20"/>
      <c r="L28" s="76"/>
    </row>
    <row r="29" spans="2:13" x14ac:dyDescent="0.15">
      <c r="B29" s="75"/>
      <c r="C29" s="20" t="s">
        <v>45</v>
      </c>
      <c r="D29" s="20"/>
      <c r="E29" s="20"/>
      <c r="F29" s="20"/>
      <c r="G29" s="20"/>
      <c r="H29" s="20"/>
      <c r="I29" s="20"/>
      <c r="J29" s="20"/>
      <c r="K29" s="20"/>
      <c r="L29" s="76"/>
    </row>
    <row r="30" spans="2:13" x14ac:dyDescent="0.15">
      <c r="B30" s="75"/>
      <c r="C30" s="20" t="s">
        <v>37</v>
      </c>
      <c r="D30" s="20"/>
      <c r="E30" s="20"/>
      <c r="F30" s="20"/>
      <c r="G30" s="20"/>
      <c r="H30" s="20"/>
      <c r="I30" s="20"/>
      <c r="J30" s="20"/>
      <c r="K30" s="20"/>
      <c r="L30" s="76"/>
    </row>
    <row r="31" spans="2:13" x14ac:dyDescent="0.15">
      <c r="B31" s="75"/>
      <c r="C31" s="20"/>
      <c r="D31" s="20"/>
      <c r="E31" s="20"/>
      <c r="F31" s="20"/>
      <c r="G31" s="20"/>
      <c r="H31" s="20"/>
      <c r="I31" s="20"/>
      <c r="J31" s="20"/>
      <c r="K31" s="20"/>
      <c r="L31" s="76"/>
    </row>
    <row r="32" spans="2:13" ht="34.5" customHeight="1" x14ac:dyDescent="0.15">
      <c r="B32" s="75"/>
      <c r="C32" s="197" t="s">
        <v>38</v>
      </c>
      <c r="D32" s="197"/>
      <c r="E32" s="197"/>
      <c r="F32" s="197"/>
      <c r="G32" s="197"/>
      <c r="H32" s="197"/>
      <c r="I32" s="197"/>
      <c r="J32" s="197"/>
      <c r="K32" s="197"/>
      <c r="L32" s="198"/>
    </row>
    <row r="33" spans="2:12" ht="30" customHeight="1" x14ac:dyDescent="0.15">
      <c r="B33" s="75"/>
      <c r="C33" s="78"/>
      <c r="D33" s="192" t="s">
        <v>40</v>
      </c>
      <c r="E33" s="192"/>
      <c r="F33" s="192"/>
      <c r="G33" s="192"/>
      <c r="H33" s="192"/>
      <c r="I33" s="192"/>
      <c r="J33" s="83" t="s">
        <v>39</v>
      </c>
      <c r="K33" s="84"/>
      <c r="L33" s="79"/>
    </row>
    <row r="34" spans="2:12" ht="30" customHeight="1" x14ac:dyDescent="0.15">
      <c r="B34" s="75"/>
      <c r="C34" s="20"/>
      <c r="D34" s="1" t="s">
        <v>49</v>
      </c>
      <c r="E34" s="1"/>
      <c r="F34" s="1"/>
      <c r="G34" s="1"/>
      <c r="H34" s="1"/>
      <c r="I34" s="1"/>
      <c r="J34" s="85" t="s">
        <v>42</v>
      </c>
      <c r="K34" s="86"/>
      <c r="L34" s="76"/>
    </row>
    <row r="35" spans="2:12" ht="30" customHeight="1" x14ac:dyDescent="0.15">
      <c r="B35" s="75"/>
      <c r="C35" s="20"/>
      <c r="D35" s="192" t="s">
        <v>41</v>
      </c>
      <c r="E35" s="192"/>
      <c r="F35" s="192"/>
      <c r="G35" s="192"/>
      <c r="H35" s="192"/>
      <c r="I35" s="192"/>
      <c r="J35" s="87" t="s">
        <v>43</v>
      </c>
      <c r="K35" s="88"/>
      <c r="L35" s="76"/>
    </row>
    <row r="36" spans="2:12" ht="28.5" customHeight="1" thickBot="1" x14ac:dyDescent="0.2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2"/>
    </row>
    <row r="39" spans="2:12" ht="14.25" thickBot="1" x14ac:dyDescent="0.2">
      <c r="G39" s="199" t="s">
        <v>150</v>
      </c>
      <c r="H39" s="199"/>
      <c r="I39" s="199"/>
      <c r="J39" s="199"/>
    </row>
    <row r="40" spans="2:12" ht="15.95" customHeight="1" thickBot="1" x14ac:dyDescent="0.2">
      <c r="G40" s="200" t="s">
        <v>175</v>
      </c>
      <c r="H40" s="201"/>
      <c r="I40" s="204"/>
      <c r="J40" s="205"/>
      <c r="K40" s="206"/>
    </row>
    <row r="41" spans="2:12" ht="15.95" customHeight="1" thickBot="1" x14ac:dyDescent="0.2">
      <c r="G41" s="200" t="s">
        <v>146</v>
      </c>
      <c r="H41" s="201"/>
      <c r="I41" s="204"/>
      <c r="J41" s="205"/>
      <c r="K41" s="206"/>
    </row>
    <row r="42" spans="2:12" ht="15.95" customHeight="1" thickBot="1" x14ac:dyDescent="0.2">
      <c r="G42" s="202" t="s">
        <v>147</v>
      </c>
      <c r="H42" s="159" t="s">
        <v>148</v>
      </c>
      <c r="I42" s="207"/>
      <c r="J42" s="208"/>
      <c r="K42" s="209"/>
    </row>
    <row r="43" spans="2:12" ht="15.95" customHeight="1" thickBot="1" x14ac:dyDescent="0.2">
      <c r="G43" s="203"/>
      <c r="H43" s="159" t="s">
        <v>149</v>
      </c>
      <c r="I43" s="204"/>
      <c r="J43" s="205"/>
      <c r="K43" s="206"/>
    </row>
  </sheetData>
  <sheetProtection password="C5FC" sheet="1" objects="1" scenarios="1"/>
  <mergeCells count="17">
    <mergeCell ref="G39:J39"/>
    <mergeCell ref="G40:H40"/>
    <mergeCell ref="G41:H41"/>
    <mergeCell ref="G42:G43"/>
    <mergeCell ref="I40:K40"/>
    <mergeCell ref="I41:K41"/>
    <mergeCell ref="I42:K42"/>
    <mergeCell ref="I43:K43"/>
    <mergeCell ref="C3:K3"/>
    <mergeCell ref="C6:K6"/>
    <mergeCell ref="D35:I35"/>
    <mergeCell ref="C4:K4"/>
    <mergeCell ref="C9:L9"/>
    <mergeCell ref="C16:L16"/>
    <mergeCell ref="C23:L23"/>
    <mergeCell ref="C32:L32"/>
    <mergeCell ref="D33:I33"/>
  </mergeCells>
  <phoneticPr fontId="2"/>
  <dataValidations count="1">
    <dataValidation type="list" allowBlank="1" showInputMessage="1" showErrorMessage="1" sqref="K26:K27 K19:K21">
      <formula1>"ア,イ"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54"/>
  <sheetViews>
    <sheetView view="pageBreakPreview" zoomScaleNormal="104" zoomScaleSheetLayoutView="100" workbookViewId="0">
      <selection activeCell="B44" sqref="B44"/>
    </sheetView>
  </sheetViews>
  <sheetFormatPr defaultRowHeight="18.75" x14ac:dyDescent="0.15"/>
  <cols>
    <col min="1" max="1" width="15" customWidth="1"/>
    <col min="2" max="2" width="17.375" bestFit="1" customWidth="1"/>
    <col min="3" max="3" width="12.625" customWidth="1"/>
    <col min="4" max="4" width="11.75" bestFit="1" customWidth="1"/>
    <col min="5" max="5" width="10.5" customWidth="1"/>
    <col min="6" max="6" width="11.125" customWidth="1"/>
    <col min="7" max="7" width="13.375" style="18" customWidth="1"/>
    <col min="8" max="8" width="9.125" customWidth="1"/>
    <col min="9" max="9" width="11.25" customWidth="1"/>
    <col min="10" max="10" width="9.125" customWidth="1"/>
    <col min="11" max="11" width="10" customWidth="1"/>
    <col min="12" max="12" width="10.375" customWidth="1"/>
    <col min="13" max="13" width="10.625" customWidth="1"/>
    <col min="15" max="15" width="10.375" customWidth="1"/>
    <col min="18" max="18" width="7.875" customWidth="1"/>
    <col min="19" max="19" width="9" customWidth="1"/>
  </cols>
  <sheetData>
    <row r="1" spans="1:19" ht="24" x14ac:dyDescent="0.15">
      <c r="A1" s="212" t="s">
        <v>125</v>
      </c>
      <c r="B1" s="213"/>
      <c r="C1" s="213"/>
      <c r="D1" s="213"/>
      <c r="E1" s="213"/>
      <c r="F1" s="214"/>
    </row>
    <row r="2" spans="1:19" ht="17.25" customHeight="1" thickBot="1" x14ac:dyDescent="0.2">
      <c r="A2" s="215" t="s">
        <v>46</v>
      </c>
      <c r="B2" s="216"/>
      <c r="C2" s="216"/>
      <c r="D2" s="216"/>
      <c r="E2" s="216"/>
      <c r="F2" s="217"/>
    </row>
    <row r="3" spans="1:19" ht="7.5" customHeight="1" thickBot="1" x14ac:dyDescent="0.2">
      <c r="A3" s="19"/>
      <c r="B3" s="19"/>
      <c r="C3" s="19"/>
      <c r="D3" s="19"/>
      <c r="E3" s="19"/>
      <c r="F3" s="19"/>
    </row>
    <row r="4" spans="1:19" ht="14.25" customHeight="1" thickBot="1" x14ac:dyDescent="0.2">
      <c r="B4" s="66"/>
      <c r="C4" s="22" t="s">
        <v>82</v>
      </c>
      <c r="D4" s="19"/>
      <c r="E4" s="19"/>
      <c r="F4" s="19"/>
    </row>
    <row r="5" spans="1:19" ht="7.5" customHeight="1" x14ac:dyDescent="0.15"/>
    <row r="6" spans="1:19" ht="15" customHeight="1" x14ac:dyDescent="0.15">
      <c r="A6" s="23" t="s">
        <v>124</v>
      </c>
      <c r="S6">
        <v>1</v>
      </c>
    </row>
    <row r="7" spans="1:19" ht="8.25" customHeight="1" x14ac:dyDescent="0.15">
      <c r="S7">
        <v>2</v>
      </c>
    </row>
    <row r="8" spans="1:19" ht="13.15" customHeight="1" x14ac:dyDescent="0.15">
      <c r="A8" s="218" t="s">
        <v>17</v>
      </c>
      <c r="B8" s="220" t="s">
        <v>98</v>
      </c>
      <c r="C8" s="222" t="s">
        <v>18</v>
      </c>
      <c r="D8" s="224" t="s">
        <v>99</v>
      </c>
      <c r="E8" s="225"/>
      <c r="F8" s="226"/>
      <c r="S8">
        <v>3</v>
      </c>
    </row>
    <row r="9" spans="1:19" ht="13.15" customHeight="1" thickBot="1" x14ac:dyDescent="0.2">
      <c r="A9" s="219"/>
      <c r="B9" s="221"/>
      <c r="C9" s="223"/>
      <c r="D9" s="33" t="s">
        <v>79</v>
      </c>
      <c r="E9" s="33" t="s">
        <v>80</v>
      </c>
      <c r="F9" s="33" t="s">
        <v>81</v>
      </c>
      <c r="S9">
        <v>4</v>
      </c>
    </row>
    <row r="10" spans="1:19" ht="13.15" customHeight="1" x14ac:dyDescent="0.15">
      <c r="A10" s="34" t="s">
        <v>117</v>
      </c>
      <c r="B10" s="90"/>
      <c r="C10" s="46"/>
      <c r="D10" s="63"/>
      <c r="E10" s="63"/>
      <c r="F10" s="63"/>
      <c r="S10">
        <v>5</v>
      </c>
    </row>
    <row r="11" spans="1:19" ht="13.15" customHeight="1" x14ac:dyDescent="0.15">
      <c r="A11" s="34" t="s">
        <v>113</v>
      </c>
      <c r="B11" s="91"/>
      <c r="C11" s="46"/>
      <c r="D11" s="63"/>
      <c r="E11" s="63"/>
      <c r="F11" s="63"/>
      <c r="S11">
        <v>6</v>
      </c>
    </row>
    <row r="12" spans="1:19" ht="13.15" customHeight="1" x14ac:dyDescent="0.15">
      <c r="A12" s="34" t="s">
        <v>114</v>
      </c>
      <c r="B12" s="91"/>
      <c r="C12" s="46"/>
      <c r="D12" s="63"/>
      <c r="E12" s="63"/>
      <c r="F12" s="63"/>
      <c r="S12">
        <v>7</v>
      </c>
    </row>
    <row r="13" spans="1:19" ht="13.15" customHeight="1" x14ac:dyDescent="0.15">
      <c r="A13" s="34" t="s">
        <v>115</v>
      </c>
      <c r="B13" s="91"/>
      <c r="C13" s="46"/>
      <c r="D13" s="63"/>
      <c r="E13" s="63"/>
      <c r="F13" s="63"/>
      <c r="S13">
        <v>8</v>
      </c>
    </row>
    <row r="14" spans="1:19" ht="13.15" customHeight="1" x14ac:dyDescent="0.15">
      <c r="A14" s="34" t="s">
        <v>116</v>
      </c>
      <c r="B14" s="91"/>
      <c r="C14" s="46"/>
      <c r="D14" s="63"/>
      <c r="E14" s="63"/>
      <c r="F14" s="63"/>
      <c r="S14">
        <v>9</v>
      </c>
    </row>
    <row r="15" spans="1:19" ht="13.15" customHeight="1" x14ac:dyDescent="0.15">
      <c r="A15" s="34" t="s">
        <v>108</v>
      </c>
      <c r="B15" s="91"/>
      <c r="C15" s="46"/>
      <c r="D15" s="63"/>
      <c r="E15" s="63"/>
      <c r="F15" s="63"/>
      <c r="S15">
        <v>10</v>
      </c>
    </row>
    <row r="16" spans="1:19" ht="13.15" customHeight="1" x14ac:dyDescent="0.15">
      <c r="A16" s="34" t="s">
        <v>109</v>
      </c>
      <c r="B16" s="91"/>
      <c r="C16" s="46"/>
      <c r="D16" s="63"/>
      <c r="E16" s="63"/>
      <c r="F16" s="63"/>
      <c r="S16">
        <v>11</v>
      </c>
    </row>
    <row r="17" spans="1:19" ht="13.15" customHeight="1" x14ac:dyDescent="0.15">
      <c r="A17" s="34" t="s">
        <v>110</v>
      </c>
      <c r="B17" s="91"/>
      <c r="C17" s="46"/>
      <c r="D17" s="63"/>
      <c r="E17" s="63"/>
      <c r="F17" s="63"/>
      <c r="S17">
        <v>12</v>
      </c>
    </row>
    <row r="18" spans="1:19" ht="13.15" customHeight="1" x14ac:dyDescent="0.15">
      <c r="A18" s="34" t="s">
        <v>111</v>
      </c>
      <c r="B18" s="91"/>
      <c r="C18" s="46"/>
      <c r="D18" s="63"/>
      <c r="E18" s="63"/>
      <c r="F18" s="63"/>
    </row>
    <row r="19" spans="1:19" ht="13.15" customHeight="1" x14ac:dyDescent="0.15">
      <c r="A19" s="34" t="s">
        <v>112</v>
      </c>
      <c r="B19" s="91"/>
      <c r="C19" s="46"/>
      <c r="D19" s="63"/>
      <c r="E19" s="63"/>
      <c r="F19" s="63"/>
      <c r="H19" s="233" t="s">
        <v>120</v>
      </c>
      <c r="I19" s="233"/>
      <c r="J19" s="233"/>
      <c r="K19" s="233"/>
      <c r="L19" s="233"/>
      <c r="M19" s="234" t="s">
        <v>121</v>
      </c>
      <c r="N19" s="234"/>
      <c r="O19" s="234"/>
      <c r="P19" s="234"/>
      <c r="Q19" s="234"/>
    </row>
    <row r="20" spans="1:19" ht="13.15" customHeight="1" x14ac:dyDescent="0.15">
      <c r="A20" s="34" t="s">
        <v>107</v>
      </c>
      <c r="B20" s="91"/>
      <c r="C20" s="46"/>
      <c r="D20" s="63"/>
      <c r="E20" s="63"/>
      <c r="F20" s="63"/>
      <c r="H20" s="235" t="s">
        <v>19</v>
      </c>
      <c r="I20" s="236" t="s">
        <v>75</v>
      </c>
      <c r="J20" s="237" t="s">
        <v>76</v>
      </c>
      <c r="K20" s="237" t="s">
        <v>77</v>
      </c>
      <c r="L20" s="238" t="s">
        <v>67</v>
      </c>
      <c r="M20" s="239" t="s">
        <v>63</v>
      </c>
      <c r="N20" s="240" t="s">
        <v>75</v>
      </c>
      <c r="O20" s="237" t="s">
        <v>95</v>
      </c>
      <c r="P20" s="237" t="s">
        <v>78</v>
      </c>
      <c r="Q20" s="238" t="s">
        <v>67</v>
      </c>
    </row>
    <row r="21" spans="1:19" ht="13.15" customHeight="1" x14ac:dyDescent="0.15">
      <c r="A21" s="34" t="s">
        <v>8</v>
      </c>
      <c r="B21" s="91"/>
      <c r="C21" s="35"/>
      <c r="D21" s="36" t="s">
        <v>85</v>
      </c>
      <c r="E21" s="94">
        <f>SUM(B21:B23)</f>
        <v>0</v>
      </c>
      <c r="F21" s="37"/>
      <c r="H21" s="235"/>
      <c r="I21" s="236"/>
      <c r="J21" s="237"/>
      <c r="K21" s="237"/>
      <c r="L21" s="238"/>
      <c r="M21" s="239"/>
      <c r="N21" s="240"/>
      <c r="O21" s="237"/>
      <c r="P21" s="237"/>
      <c r="Q21" s="238"/>
    </row>
    <row r="22" spans="1:19" ht="13.15" customHeight="1" x14ac:dyDescent="0.15">
      <c r="A22" s="34" t="s">
        <v>9</v>
      </c>
      <c r="B22" s="91"/>
      <c r="C22" s="35"/>
      <c r="D22" s="36" t="s">
        <v>86</v>
      </c>
      <c r="E22" s="94">
        <f t="shared" ref="E22:E32" si="0">SUM(B22:B24)</f>
        <v>0</v>
      </c>
      <c r="F22" s="37"/>
      <c r="H22" s="235"/>
      <c r="I22" s="236"/>
      <c r="J22" s="237"/>
      <c r="K22" s="237"/>
      <c r="L22" s="238"/>
      <c r="M22" s="239"/>
      <c r="N22" s="240"/>
      <c r="O22" s="237"/>
      <c r="P22" s="237"/>
      <c r="Q22" s="238"/>
    </row>
    <row r="23" spans="1:19" ht="13.15" customHeight="1" x14ac:dyDescent="0.15">
      <c r="A23" s="34" t="s">
        <v>10</v>
      </c>
      <c r="B23" s="91"/>
      <c r="C23" s="35"/>
      <c r="D23" s="36" t="s">
        <v>88</v>
      </c>
      <c r="E23" s="94">
        <f t="shared" si="0"/>
        <v>0</v>
      </c>
      <c r="F23" s="37"/>
      <c r="H23" s="235"/>
      <c r="I23" s="236"/>
      <c r="J23" s="237"/>
      <c r="K23" s="237"/>
      <c r="L23" s="238"/>
      <c r="M23" s="239"/>
      <c r="N23" s="240"/>
      <c r="O23" s="237"/>
      <c r="P23" s="237"/>
      <c r="Q23" s="238"/>
    </row>
    <row r="24" spans="1:19" ht="13.15" customHeight="1" x14ac:dyDescent="0.15">
      <c r="A24" s="34" t="s">
        <v>11</v>
      </c>
      <c r="B24" s="91"/>
      <c r="C24" s="35"/>
      <c r="D24" s="36" t="s">
        <v>87</v>
      </c>
      <c r="E24" s="94">
        <f t="shared" si="0"/>
        <v>0</v>
      </c>
      <c r="F24" s="37"/>
      <c r="H24" s="235"/>
      <c r="I24" s="236"/>
      <c r="J24" s="237"/>
      <c r="K24" s="237"/>
      <c r="L24" s="238"/>
      <c r="M24" s="239"/>
      <c r="N24" s="240"/>
      <c r="O24" s="237"/>
      <c r="P24" s="237"/>
      <c r="Q24" s="238"/>
    </row>
    <row r="25" spans="1:19" ht="13.15" customHeight="1" x14ac:dyDescent="0.15">
      <c r="A25" s="34" t="s">
        <v>12</v>
      </c>
      <c r="B25" s="91"/>
      <c r="C25" s="35"/>
      <c r="D25" s="36" t="s">
        <v>89</v>
      </c>
      <c r="E25" s="94">
        <f t="shared" si="0"/>
        <v>0</v>
      </c>
      <c r="F25" s="37"/>
      <c r="H25" s="235"/>
      <c r="I25" s="236"/>
      <c r="J25" s="237"/>
      <c r="K25" s="237"/>
      <c r="L25" s="238"/>
      <c r="M25" s="239"/>
      <c r="N25" s="240"/>
      <c r="O25" s="237"/>
      <c r="P25" s="237"/>
      <c r="Q25" s="238"/>
    </row>
    <row r="26" spans="1:19" ht="13.15" customHeight="1" x14ac:dyDescent="0.15">
      <c r="A26" s="34" t="s">
        <v>13</v>
      </c>
      <c r="B26" s="91"/>
      <c r="C26" s="35"/>
      <c r="D26" s="36" t="s">
        <v>90</v>
      </c>
      <c r="E26" s="94">
        <f t="shared" si="0"/>
        <v>0</v>
      </c>
      <c r="F26" s="37"/>
      <c r="H26" s="235"/>
      <c r="I26" s="236"/>
      <c r="J26" s="237"/>
      <c r="K26" s="237"/>
      <c r="L26" s="238"/>
      <c r="M26" s="239"/>
      <c r="N26" s="240"/>
      <c r="O26" s="237"/>
      <c r="P26" s="237"/>
      <c r="Q26" s="238"/>
    </row>
    <row r="27" spans="1:19" ht="13.15" customHeight="1" x14ac:dyDescent="0.15">
      <c r="A27" s="34" t="s">
        <v>14</v>
      </c>
      <c r="B27" s="91"/>
      <c r="C27" s="35"/>
      <c r="D27" s="36" t="s">
        <v>91</v>
      </c>
      <c r="E27" s="94">
        <f t="shared" si="0"/>
        <v>0</v>
      </c>
      <c r="F27" s="37"/>
      <c r="H27" s="235"/>
      <c r="I27" s="236"/>
      <c r="J27" s="237"/>
      <c r="K27" s="237"/>
      <c r="L27" s="238"/>
      <c r="M27" s="239"/>
      <c r="N27" s="240"/>
      <c r="O27" s="237"/>
      <c r="P27" s="237"/>
      <c r="Q27" s="238"/>
    </row>
    <row r="28" spans="1:19" ht="13.15" customHeight="1" x14ac:dyDescent="0.15">
      <c r="A28" s="34" t="s">
        <v>15</v>
      </c>
      <c r="B28" s="91"/>
      <c r="C28" s="35"/>
      <c r="D28" s="36" t="s">
        <v>92</v>
      </c>
      <c r="E28" s="94">
        <f t="shared" si="0"/>
        <v>0</v>
      </c>
      <c r="F28" s="37"/>
      <c r="H28" s="235"/>
      <c r="I28" s="236"/>
      <c r="J28" s="237"/>
      <c r="K28" s="237"/>
      <c r="L28" s="238"/>
      <c r="M28" s="239"/>
      <c r="N28" s="240"/>
      <c r="O28" s="237"/>
      <c r="P28" s="237"/>
      <c r="Q28" s="238"/>
    </row>
    <row r="29" spans="1:19" ht="13.15" customHeight="1" x14ac:dyDescent="0.15">
      <c r="A29" s="34" t="s">
        <v>16</v>
      </c>
      <c r="B29" s="91"/>
      <c r="C29" s="35"/>
      <c r="D29" s="36" t="s">
        <v>93</v>
      </c>
      <c r="E29" s="94">
        <f t="shared" si="0"/>
        <v>0</v>
      </c>
      <c r="F29" s="37"/>
      <c r="H29" s="235"/>
      <c r="I29" s="236"/>
      <c r="J29" s="237"/>
      <c r="K29" s="237"/>
      <c r="L29" s="238"/>
      <c r="M29" s="239"/>
      <c r="N29" s="240"/>
      <c r="O29" s="237"/>
      <c r="P29" s="237"/>
      <c r="Q29" s="238"/>
    </row>
    <row r="30" spans="1:19" ht="13.15" customHeight="1" x14ac:dyDescent="0.15">
      <c r="A30" s="34" t="s">
        <v>25</v>
      </c>
      <c r="B30" s="91"/>
      <c r="C30" s="35"/>
      <c r="D30" s="36" t="s">
        <v>94</v>
      </c>
      <c r="E30" s="94">
        <f t="shared" si="0"/>
        <v>0</v>
      </c>
      <c r="F30" s="37"/>
      <c r="H30" s="235"/>
      <c r="I30" s="236"/>
      <c r="J30" s="237"/>
      <c r="K30" s="237"/>
      <c r="L30" s="238"/>
      <c r="M30" s="239"/>
      <c r="N30" s="240"/>
      <c r="O30" s="237"/>
      <c r="P30" s="237"/>
      <c r="Q30" s="238"/>
    </row>
    <row r="31" spans="1:19" ht="13.15" customHeight="1" x14ac:dyDescent="0.15">
      <c r="A31" s="34" t="s">
        <v>24</v>
      </c>
      <c r="B31" s="91"/>
      <c r="C31" s="35"/>
      <c r="D31" s="36" t="s">
        <v>52</v>
      </c>
      <c r="E31" s="94">
        <f t="shared" si="0"/>
        <v>0</v>
      </c>
      <c r="F31" s="37"/>
      <c r="H31" s="235"/>
      <c r="I31" s="236"/>
      <c r="J31" s="237"/>
      <c r="K31" s="237"/>
      <c r="L31" s="238"/>
      <c r="M31" s="239"/>
      <c r="N31" s="240"/>
      <c r="O31" s="237"/>
      <c r="P31" s="237"/>
      <c r="Q31" s="238"/>
    </row>
    <row r="32" spans="1:19" ht="12.75" customHeight="1" x14ac:dyDescent="0.15">
      <c r="A32" s="34" t="s">
        <v>23</v>
      </c>
      <c r="B32" s="91"/>
      <c r="C32" s="35"/>
      <c r="D32" s="36" t="s">
        <v>53</v>
      </c>
      <c r="E32" s="94">
        <f t="shared" si="0"/>
        <v>0</v>
      </c>
      <c r="F32" s="37"/>
      <c r="H32" s="235"/>
      <c r="I32" s="236"/>
      <c r="J32" s="237"/>
      <c r="K32" s="237"/>
      <c r="L32" s="238"/>
      <c r="M32" s="239"/>
      <c r="N32" s="240"/>
      <c r="O32" s="237"/>
      <c r="P32" s="237"/>
      <c r="Q32" s="238"/>
    </row>
    <row r="33" spans="1:18" ht="13.15" customHeight="1" x14ac:dyDescent="0.15">
      <c r="A33" s="34" t="s">
        <v>0</v>
      </c>
      <c r="B33" s="91"/>
      <c r="C33" s="42" t="str">
        <f>IFERROR((B33-B21)/B21,"")</f>
        <v/>
      </c>
      <c r="D33" s="33" t="s">
        <v>54</v>
      </c>
      <c r="E33" s="95">
        <f>SUM(B33:B35)</f>
        <v>0</v>
      </c>
      <c r="F33" s="43" t="str">
        <f>IFERROR((E33-E21)/E21,"")</f>
        <v/>
      </c>
      <c r="H33" s="53">
        <f t="shared" ref="H33:H40" si="1">IF(C33&lt;=-0.5,1,0)</f>
        <v>0</v>
      </c>
      <c r="I33" s="96" t="str">
        <f>IF(H33=0,"",CHOOSE($B$47,AVERAGE($B$10:$B$21)*12,AVERAGE($B$11:$B$22)*12,AVERAGE($B$12:$B$23)*12,AVERAGE($B$13:$B$24)*12,AVERAGE($B$14:$B$25)*12,AVERAGE($B$15:$B$26)*12,AVERAGE($B$16:$B$27)*12,AVERAGE($B$17:$B$28)*12,AVERAGE($B$18:$B$29)*12,AVERAGE($B$19:$B$30)*12,AVERAGE($B$20:$B$31)*12,AVERAGE($B$21:$B$32)*12))</f>
        <v/>
      </c>
      <c r="J33" s="97" t="str">
        <f t="shared" ref="J33:J44" si="2">IF(H33=1,B33*12,"")</f>
        <v/>
      </c>
      <c r="K33" s="97">
        <f t="shared" ref="K33:K40" si="3">IF(H33=0,0,I33-J33)</f>
        <v>0</v>
      </c>
      <c r="L33" s="98">
        <f t="shared" ref="L33:L40" si="4">MIN(R33,K33)</f>
        <v>0</v>
      </c>
      <c r="M33" s="99">
        <f t="shared" ref="M33:M38" si="5">IF(AND(F33&lt;=-0.3),1,0)</f>
        <v>0</v>
      </c>
      <c r="N33" s="100" t="str">
        <f>IF(M33=0,"",CHOOSE($B$47,AVERAGE($B$22:$B$33)*12,AVERAGE($B$23:$B$34)*12,AVERAGE($B$12:$B$23)*12,AVERAGE($B$13:$B$24)*12,AVERAGE($B$14:$B$25)*12,AVERAGE($B$15:$B$26)*12,AVERAGE($B$16:$B$27)*12,AVERAGE($B$17:$B$28)*12,AVERAGE($B$18:$B$29)*12,AVERAGE($B$19:$B$30)*12,AVERAGE($B$20:$B$31)*12,AVERAGE($B$21:$B$32)*12))</f>
        <v/>
      </c>
      <c r="O33" s="101" t="str">
        <f t="shared" ref="O33:O38" si="6">IF(M33=1,E33/3*12,"")</f>
        <v/>
      </c>
      <c r="P33" s="102">
        <f t="shared" ref="P33:P38" si="7">IF(M33=0,0,N33-O33)</f>
        <v>0</v>
      </c>
      <c r="Q33" s="103">
        <f t="shared" ref="Q33:Q38" si="8">MIN(P33,R33)</f>
        <v>0</v>
      </c>
      <c r="R33" s="27">
        <v>500000</v>
      </c>
    </row>
    <row r="34" spans="1:18" ht="13.15" customHeight="1" x14ac:dyDescent="0.15">
      <c r="A34" s="34" t="s">
        <v>1</v>
      </c>
      <c r="B34" s="91"/>
      <c r="C34" s="42" t="str">
        <f t="shared" ref="C34:C35" si="9">IFERROR((B34-B22)/B22,"")</f>
        <v/>
      </c>
      <c r="D34" s="33" t="s">
        <v>55</v>
      </c>
      <c r="E34" s="95">
        <f>SUM(B34:B36)</f>
        <v>0</v>
      </c>
      <c r="F34" s="43" t="str">
        <f t="shared" ref="F34:F35" si="10">IFERROR((E34-E22)/E22,"")</f>
        <v/>
      </c>
      <c r="H34" s="53">
        <f t="shared" si="1"/>
        <v>0</v>
      </c>
      <c r="I34" s="96" t="str">
        <f>IF(H34=0,"",CHOOSE($B$47,AVERAGE($B$22:$B$33)*12,AVERAGE($B$11:$B$22)*12,AVERAGE($B$12:$B$23)*12,AVERAGE($B$13:$B$24)*12,AVERAGE($B$14:$B$25)*12,AVERAGE($B$15:$B$26)*12,AVERAGE($B$16:$B$27)*12,AVERAGE($B$17:$B$28)*12,AVERAGE($B$18:$B$29)*12,AVERAGE($B$19:$B$30)*12,AVERAGE($B$20:$B$31)*12,AVERAGE($B$21:$B$32)*12))</f>
        <v/>
      </c>
      <c r="J34" s="97" t="str">
        <f t="shared" si="2"/>
        <v/>
      </c>
      <c r="K34" s="97">
        <f t="shared" si="3"/>
        <v>0</v>
      </c>
      <c r="L34" s="98">
        <f t="shared" si="4"/>
        <v>0</v>
      </c>
      <c r="M34" s="99">
        <f t="shared" si="5"/>
        <v>0</v>
      </c>
      <c r="N34" s="100" t="str">
        <f>IF(M34=0,"",CHOOSE($B$47,AVERAGE($B$22:$B$33)*12,AVERAGE($B$23:$B$34)*12,AVERAGE($B$24:$B$35)*12,AVERAGE($B$13:$B$24)*12,AVERAGE($B$14:$B$25)*12,AVERAGE($B$15:$B$26)*12,AVERAGE($B$16:$B$27)*12,AVERAGE($B$17:$B$28)*12,AVERAGE($B$18:$B$29)*12,AVERAGE($B$19:$B$30)*12,AVERAGE($B$20:$B$31)*12,AVERAGE($B$21:$B$32)*12))</f>
        <v/>
      </c>
      <c r="O34" s="101" t="str">
        <f t="shared" si="6"/>
        <v/>
      </c>
      <c r="P34" s="102">
        <f t="shared" si="7"/>
        <v>0</v>
      </c>
      <c r="Q34" s="103">
        <f t="shared" si="8"/>
        <v>0</v>
      </c>
      <c r="R34" s="27">
        <v>500000</v>
      </c>
    </row>
    <row r="35" spans="1:18" ht="12.75" customHeight="1" x14ac:dyDescent="0.15">
      <c r="A35" s="34" t="s">
        <v>2</v>
      </c>
      <c r="B35" s="91"/>
      <c r="C35" s="42" t="str">
        <f t="shared" si="9"/>
        <v/>
      </c>
      <c r="D35" s="33" t="s">
        <v>56</v>
      </c>
      <c r="E35" s="95">
        <f>SUM(B35:B37)</f>
        <v>0</v>
      </c>
      <c r="F35" s="43" t="str">
        <f t="shared" si="10"/>
        <v/>
      </c>
      <c r="H35" s="54">
        <f t="shared" si="1"/>
        <v>0</v>
      </c>
      <c r="I35" s="96" t="str">
        <f>IF(H35=0,"",CHOOSE($B$47,AVERAGE($B$22:$B$33)*12,AVERAGE($B$23:$B$34)*12,AVERAGE($B$12:$B$23)*12,AVERAGE($B$13:$B$24)*12,AVERAGE($B$14:$B$25)*12,AVERAGE($B$15:$B$26)*12,AVERAGE($B$16:$B$27)*12,AVERAGE($B$17:$B$28)*12,AVERAGE($B$18:$B$29)*12,AVERAGE($B$19:$B$30)*12,AVERAGE($B$20:$B$31)*12,AVERAGE($B$21:$B$32)*12))</f>
        <v/>
      </c>
      <c r="J35" s="97" t="str">
        <f t="shared" si="2"/>
        <v/>
      </c>
      <c r="K35" s="97">
        <f t="shared" si="3"/>
        <v>0</v>
      </c>
      <c r="L35" s="98">
        <f t="shared" si="4"/>
        <v>0</v>
      </c>
      <c r="M35" s="99">
        <f t="shared" si="5"/>
        <v>0</v>
      </c>
      <c r="N35" s="100" t="str">
        <f>IF(M35=0,"",CHOOSE($B$47,AVERAGE($B$22:$B$33)*12,AVERAGE($B$23:$B$34)*12,AVERAGE($B$24:$B$35)*12,AVERAGE($B$25:$B$36)*12,AVERAGE($B$14:$B$25)*12,AVERAGE($B$15:$B$26)*12,AVERAGE($B$16:$B$27)*12,AVERAGE($B$17:$B$28)*12,AVERAGE($B$18:$B$29)*12,AVERAGE($B$19:$B$30)*12,AVERAGE($B$20:$B$31)*12,AVERAGE($B$21:$B$32)*12))</f>
        <v/>
      </c>
      <c r="O35" s="101" t="str">
        <f t="shared" si="6"/>
        <v/>
      </c>
      <c r="P35" s="102">
        <f t="shared" si="7"/>
        <v>0</v>
      </c>
      <c r="Q35" s="103">
        <f t="shared" si="8"/>
        <v>0</v>
      </c>
      <c r="R35" s="27">
        <v>500000</v>
      </c>
    </row>
    <row r="36" spans="1:18" ht="12.75" customHeight="1" x14ac:dyDescent="0.15">
      <c r="A36" s="34" t="s">
        <v>3</v>
      </c>
      <c r="B36" s="91"/>
      <c r="C36" s="42" t="str">
        <f t="shared" ref="C36:C44" si="11">IFERROR((B36-B24)/B24,"")</f>
        <v/>
      </c>
      <c r="D36" s="33" t="s">
        <v>58</v>
      </c>
      <c r="E36" s="95">
        <f t="shared" ref="E36:E38" si="12">SUM(B36:B38)</f>
        <v>0</v>
      </c>
      <c r="F36" s="43" t="str">
        <f t="shared" ref="F36:F42" si="13">IFERROR((E36-E24)/E24,"")</f>
        <v/>
      </c>
      <c r="H36" s="54">
        <f t="shared" si="1"/>
        <v>0</v>
      </c>
      <c r="I36" s="96" t="str">
        <f>IF(H36=0,"",CHOOSE($B$47,AVERAGE($B$22:$B$33)*12,AVERAGE($B$23:$B$34)*12,AVERAGE($B$24:$B$35)*12,AVERAGE($B$13:$B$24)*12,AVERAGE($B$14:$B$25)*12,AVERAGE($B$15:$B$26)*12,AVERAGE($B$16:$B$27)*12,AVERAGE($B$17:$B$28)*12,AVERAGE($B$18:$B$29)*12,AVERAGE($B$19:$B$30)*12,AVERAGE($B$20:$B$31)*12,AVERAGE($B$21:$B$32)*12))</f>
        <v/>
      </c>
      <c r="J36" s="97" t="str">
        <f t="shared" si="2"/>
        <v/>
      </c>
      <c r="K36" s="97">
        <f t="shared" si="3"/>
        <v>0</v>
      </c>
      <c r="L36" s="98">
        <f t="shared" si="4"/>
        <v>0</v>
      </c>
      <c r="M36" s="99">
        <f t="shared" si="5"/>
        <v>0</v>
      </c>
      <c r="N36" s="100" t="str">
        <f>IF(M36=0,"",CHOOSE($B$47,AVERAGE($B$22:$B$33)*12,AVERAGE($B$23:$B$34)*12,AVERAGE($B$24:$B$35)*12,AVERAGE($B$25:$B$36)*12,AVERAGE($B$26:$B$37)*12,AVERAGE($B$15:$B$26)*12,AVERAGE($B$16:$B$27)*12,AVERAGE($B$17:$B$28)*12,AVERAGE($B$18:$B$29)*12,AVERAGE($B$19:$B$30)*12,AVERAGE($B$20:$B$31)*12,AVERAGE($B$21:$B$32)*12))</f>
        <v/>
      </c>
      <c r="O36" s="101" t="str">
        <f t="shared" si="6"/>
        <v/>
      </c>
      <c r="P36" s="102">
        <f t="shared" si="7"/>
        <v>0</v>
      </c>
      <c r="Q36" s="103">
        <f t="shared" si="8"/>
        <v>0</v>
      </c>
      <c r="R36" s="27">
        <v>500000</v>
      </c>
    </row>
    <row r="37" spans="1:18" ht="12.75" customHeight="1" x14ac:dyDescent="0.15">
      <c r="A37" s="34" t="s">
        <v>4</v>
      </c>
      <c r="B37" s="91"/>
      <c r="C37" s="42" t="str">
        <f t="shared" si="11"/>
        <v/>
      </c>
      <c r="D37" s="33" t="s">
        <v>60</v>
      </c>
      <c r="E37" s="95">
        <f t="shared" si="12"/>
        <v>0</v>
      </c>
      <c r="F37" s="43" t="str">
        <f t="shared" si="13"/>
        <v/>
      </c>
      <c r="H37" s="54">
        <f t="shared" si="1"/>
        <v>0</v>
      </c>
      <c r="I37" s="96" t="str">
        <f>IF(H37=0,"",CHOOSE($B$47,AVERAGE($B$22:$B$33)*12,AVERAGE($B$23:$B$34)*12,AVERAGE($B$24:$B$35)*12,AVERAGE($B$25:$B$36)*12,AVERAGE($B$14:$B$25)*12,AVERAGE($B$15:$B$26)*12,AVERAGE($B$16:$B$27)*12,AVERAGE($B$17:$B$28)*12,AVERAGE($B$18:$B$29)*12,AVERAGE($B$19:$B$30)*12,AVERAGE($B$20:$B$31)*12,AVERAGE($B$21:$B$32)*12))</f>
        <v/>
      </c>
      <c r="J37" s="97" t="str">
        <f t="shared" si="2"/>
        <v/>
      </c>
      <c r="K37" s="97">
        <f t="shared" si="3"/>
        <v>0</v>
      </c>
      <c r="L37" s="98">
        <f t="shared" si="4"/>
        <v>0</v>
      </c>
      <c r="M37" s="99">
        <f t="shared" si="5"/>
        <v>0</v>
      </c>
      <c r="N37" s="100" t="str">
        <f>IF(M37=0,"",CHOOSE($B$47,AVERAGE($B$22:$B$33)*12,AVERAGE($B$23:$B$34)*12,AVERAGE($B$24:$B$35)*12,AVERAGE($B$25:$B$36)*12,AVERAGE($B$26:$B$37)*12,AVERAGE($B$27:$B$38)*12,AVERAGE($B$16:$B$27)*12,AVERAGE($B$17:$B$28)*12,AVERAGE($B$18:$B$29)*12,AVERAGE($B$19:$B$30)*12,AVERAGE($B$20:$B$31)*12,AVERAGE($B$21:$B$32)*12))</f>
        <v/>
      </c>
      <c r="O37" s="101" t="str">
        <f t="shared" si="6"/>
        <v/>
      </c>
      <c r="P37" s="102">
        <f t="shared" si="7"/>
        <v>0</v>
      </c>
      <c r="Q37" s="103">
        <f t="shared" si="8"/>
        <v>0</v>
      </c>
      <c r="R37" s="27">
        <v>500000</v>
      </c>
    </row>
    <row r="38" spans="1:18" ht="12.75" customHeight="1" x14ac:dyDescent="0.15">
      <c r="A38" s="34" t="s">
        <v>5</v>
      </c>
      <c r="B38" s="91"/>
      <c r="C38" s="42" t="str">
        <f t="shared" si="11"/>
        <v/>
      </c>
      <c r="D38" s="33" t="s">
        <v>62</v>
      </c>
      <c r="E38" s="95">
        <f t="shared" si="12"/>
        <v>0</v>
      </c>
      <c r="F38" s="43" t="str">
        <f t="shared" si="13"/>
        <v/>
      </c>
      <c r="H38" s="54">
        <f t="shared" si="1"/>
        <v>0</v>
      </c>
      <c r="I38" s="96" t="str">
        <f>IF(H38=0,"",CHOOSE($B$47,AVERAGE($B$22:$B$33)*12,AVERAGE($B$23:$B$34)*12,AVERAGE($B$24:$B$35)*12,AVERAGE($B$25:$B$36)*12,AVERAGE($B$26:$B$37)*12,AVERAGE($B$15:$B$26)*12,AVERAGE($B$16:$B$27)*12,AVERAGE($B$17:$B$28)*12,AVERAGE($B$18:$B$29)*12,AVERAGE($B$19:$B$30)*12,AVERAGE($B$20:$B$31)*12,AVERAGE($B$21:$B$32)*12))</f>
        <v/>
      </c>
      <c r="J38" s="97" t="str">
        <f t="shared" si="2"/>
        <v/>
      </c>
      <c r="K38" s="97">
        <f t="shared" si="3"/>
        <v>0</v>
      </c>
      <c r="L38" s="98">
        <f t="shared" si="4"/>
        <v>0</v>
      </c>
      <c r="M38" s="99">
        <f t="shared" si="5"/>
        <v>0</v>
      </c>
      <c r="N38" s="100" t="str">
        <f>IF(M38=0,"",CHOOSE($B$47,AVERAGE($B$22:$B$33)*12,AVERAGE($B$23:$B$34)*12,AVERAGE($B$24:$B$35)*12,AVERAGE($B$25:$B$36)*12,AVERAGE($B$26:$B$37)*12,AVERAGE($B$27:$B$38)*12,AVERAGE($B$28:$B$39)*12,AVERAGE($B$17:$B$28)*12,AVERAGE($B$18:$B$29)*12,AVERAGE($B$19:$B$30)*12,AVERAGE($B$20:$B$31)*12,AVERAGE($B$21:$B$32)*12))</f>
        <v/>
      </c>
      <c r="O38" s="101" t="str">
        <f t="shared" si="6"/>
        <v/>
      </c>
      <c r="P38" s="102">
        <f t="shared" si="7"/>
        <v>0</v>
      </c>
      <c r="Q38" s="103">
        <f t="shared" si="8"/>
        <v>0</v>
      </c>
      <c r="R38" s="27">
        <v>500000</v>
      </c>
    </row>
    <row r="39" spans="1:18" ht="12.75" customHeight="1" x14ac:dyDescent="0.15">
      <c r="A39" s="34" t="s">
        <v>6</v>
      </c>
      <c r="B39" s="91"/>
      <c r="C39" s="42" t="str">
        <f t="shared" si="11"/>
        <v/>
      </c>
      <c r="D39" s="33" t="s">
        <v>139</v>
      </c>
      <c r="E39" s="95">
        <f t="shared" ref="E39:E42" si="14">SUM(B39:B41)</f>
        <v>0</v>
      </c>
      <c r="F39" s="43" t="str">
        <f t="shared" si="13"/>
        <v/>
      </c>
      <c r="H39" s="53">
        <f t="shared" si="1"/>
        <v>0</v>
      </c>
      <c r="I39" s="96" t="str">
        <f>IF(H39=0,"",CHOOSE($B$47,AVERAGE($B$22:$B$33)*12,AVERAGE($B$23:$B$34)*12,AVERAGE($B$24:$B$35)*12,AVERAGE($B$25:$B$36)*12,AVERAGE($B$26:$B$37)*12,AVERAGE($B$27:$B$38)*12,AVERAGE($B$16:$B$27)*12,AVERAGE($B$17:$B$28)*12,AVERAGE($B$18:$B$29)*12,AVERAGE($B$19:$B$30)*12,AVERAGE($B$20:$B$31)*12,AVERAGE($B$21:$B$32)*12))</f>
        <v/>
      </c>
      <c r="J39" s="97" t="str">
        <f t="shared" si="2"/>
        <v/>
      </c>
      <c r="K39" s="97">
        <f t="shared" si="3"/>
        <v>0</v>
      </c>
      <c r="L39" s="98">
        <f t="shared" si="4"/>
        <v>0</v>
      </c>
      <c r="M39" s="99">
        <f t="shared" ref="M39:M44" si="15">IF(AND(F39&lt;=-0.3),1,0)</f>
        <v>0</v>
      </c>
      <c r="N39" s="100" t="str">
        <f>IF(M39=0,"",CHOOSE($B$47,AVERAGE($B$22:$B$33)*12,AVERAGE($B$23:$B$34)*12,AVERAGE($B$24:$B$35)*12,AVERAGE($B$25:$B$36)*12,AVERAGE($B$26:$B$37)*12,AVERAGE($B$27:$B$38)*12,AVERAGE($B$28:$B$39)*12,AVERAGE($B$29:$B$40)*12,AVERAGE($B$18:$B$29)*12,AVERAGE($B$19:$B$30)*12,AVERAGE($B$20:$B$31)*12,AVERAGE($B$21:$B$32)*12))</f>
        <v/>
      </c>
      <c r="O39" s="101" t="str">
        <f t="shared" ref="O39:O42" si="16">IF(M39=1,E39/3*12,"")</f>
        <v/>
      </c>
      <c r="P39" s="102">
        <f t="shared" ref="P39:P42" si="17">IF(M39=0,0,N39-O39)</f>
        <v>0</v>
      </c>
      <c r="Q39" s="103">
        <f t="shared" ref="Q39:Q42" si="18">MIN(P39,R39)</f>
        <v>0</v>
      </c>
      <c r="R39" s="27">
        <v>500000</v>
      </c>
    </row>
    <row r="40" spans="1:18" ht="12.75" customHeight="1" x14ac:dyDescent="0.15">
      <c r="A40" s="70" t="s">
        <v>7</v>
      </c>
      <c r="B40" s="91"/>
      <c r="C40" s="71" t="str">
        <f t="shared" si="11"/>
        <v/>
      </c>
      <c r="D40" s="160" t="s">
        <v>156</v>
      </c>
      <c r="E40" s="95">
        <f t="shared" si="14"/>
        <v>0</v>
      </c>
      <c r="F40" s="43" t="str">
        <f t="shared" si="13"/>
        <v/>
      </c>
      <c r="H40" s="53">
        <f t="shared" si="1"/>
        <v>0</v>
      </c>
      <c r="I40" s="96" t="str">
        <f>IF(H40=0,"",CHOOSE($B$47,AVERAGE($B$22:$B$33)*12,AVERAGE($B$23:$B$34)*12,AVERAGE($B$24:$B$35)*12,AVERAGE($B$25:$B$36)*12,AVERAGE($B$26:$B$37)*12,AVERAGE($B$27:$B$38)*12,AVERAGE($B$28:$B$39)*12,AVERAGE($B$17:$B$28)*12,AVERAGE($B$18:$B$29)*12,AVERAGE($B$19:$B$30)*12,AVERAGE($B$20:$B$31)*12,AVERAGE($B$21:$B$32)*12))</f>
        <v/>
      </c>
      <c r="J40" s="97" t="str">
        <f t="shared" si="2"/>
        <v/>
      </c>
      <c r="K40" s="97">
        <f t="shared" si="3"/>
        <v>0</v>
      </c>
      <c r="L40" s="98">
        <f t="shared" si="4"/>
        <v>0</v>
      </c>
      <c r="M40" s="99">
        <f t="shared" si="15"/>
        <v>0</v>
      </c>
      <c r="N40" s="100" t="str">
        <f>IF(M40=0,"",CHOOSE($B$47,AVERAGE($B$22:$B$33)*12,AVERAGE($B$23:$B$34)*12,AVERAGE($B$24:$B$35)*12,AVERAGE($B$25:$B$36)*12,AVERAGE($B$26:$B$37)*12,AVERAGE($B$27:$B$38)*12,AVERAGE($B$28:$B$39)*12,AVERAGE($B$29:$B$40)*12,AVERAGE($B$30:$B$41)*12,AVERAGE($B$19:$B$30)*12,AVERAGE($B$20:$B$31)*12,AVERAGE($B$21:$B$32)*12))</f>
        <v/>
      </c>
      <c r="O40" s="101" t="str">
        <f t="shared" si="16"/>
        <v/>
      </c>
      <c r="P40" s="102">
        <f t="shared" si="17"/>
        <v>0</v>
      </c>
      <c r="Q40" s="103">
        <f t="shared" si="18"/>
        <v>0</v>
      </c>
      <c r="R40" s="27">
        <v>500000</v>
      </c>
    </row>
    <row r="41" spans="1:18" ht="12.75" customHeight="1" x14ac:dyDescent="0.15">
      <c r="A41" s="34" t="s">
        <v>137</v>
      </c>
      <c r="B41" s="91"/>
      <c r="C41" s="42" t="str">
        <f t="shared" si="11"/>
        <v/>
      </c>
      <c r="D41" s="161" t="s">
        <v>158</v>
      </c>
      <c r="E41" s="95">
        <f t="shared" si="14"/>
        <v>0</v>
      </c>
      <c r="F41" s="43" t="str">
        <f t="shared" si="13"/>
        <v/>
      </c>
      <c r="H41" s="53">
        <f t="shared" ref="H41:H44" si="19">IF(C41&lt;=-0.5,1,0)</f>
        <v>0</v>
      </c>
      <c r="I41" s="96" t="str">
        <f>IF(H41=0,"",CHOOSE($B$47,AVERAGE($B$22:$B$33)*12,AVERAGE($B$23:$B$34)*12,AVERAGE($B$24:$B$35)*12,AVERAGE($B$25:$B$36)*12,AVERAGE($B$26:$B$37)*12,AVERAGE($B$27:$B$38)*12,AVERAGE($B$28:$B$39)*12,AVERAGE($B$29:$B$40)*12,AVERAGE($B$18:$B$29)*12,AVERAGE($B$19:$B$30)*12,AVERAGE($B$20:$B$31)*12,AVERAGE($B$21:$B$32)*12))</f>
        <v/>
      </c>
      <c r="J41" s="97" t="str">
        <f t="shared" si="2"/>
        <v/>
      </c>
      <c r="K41" s="97">
        <f t="shared" ref="K41:K44" si="20">IF(H41=0,0,I41-J41)</f>
        <v>0</v>
      </c>
      <c r="L41" s="98">
        <f t="shared" ref="L41:L44" si="21">MIN(R41,K41)</f>
        <v>0</v>
      </c>
      <c r="M41" s="99">
        <f t="shared" si="15"/>
        <v>0</v>
      </c>
      <c r="N41" s="100" t="str">
        <f>IF(M41=0,"",CHOOSE($B$47,AVERAGE($B$22:$B$33)*12,AVERAGE($B$23:$B$34)*12,AVERAGE($B$24:$B$35)*12,AVERAGE($B$25:$B$36)*12,AVERAGE($B$26:$B$37)*12,AVERAGE($B$27:$B$38)*12,AVERAGE($B$28:$B$39)*12,AVERAGE($B$29:$B$40)*12,AVERAGE($B$30:$B$41)*12,AVERAGE($B$31:$B$42)*12,AVERAGE($B$20:$B$31)*12,AVERAGE($B$21:$B$32)*12))</f>
        <v/>
      </c>
      <c r="O41" s="101" t="str">
        <f t="shared" si="16"/>
        <v/>
      </c>
      <c r="P41" s="102">
        <f t="shared" si="17"/>
        <v>0</v>
      </c>
      <c r="Q41" s="103">
        <f t="shared" si="18"/>
        <v>0</v>
      </c>
      <c r="R41" s="27">
        <v>500000</v>
      </c>
    </row>
    <row r="42" spans="1:18" ht="12.75" customHeight="1" x14ac:dyDescent="0.15">
      <c r="A42" s="34" t="s">
        <v>152</v>
      </c>
      <c r="B42" s="91"/>
      <c r="C42" s="42" t="str">
        <f t="shared" si="11"/>
        <v/>
      </c>
      <c r="D42" s="36" t="s">
        <v>160</v>
      </c>
      <c r="E42" s="95">
        <f t="shared" si="14"/>
        <v>0</v>
      </c>
      <c r="F42" s="43" t="str">
        <f t="shared" si="13"/>
        <v/>
      </c>
      <c r="H42" s="53">
        <f t="shared" si="19"/>
        <v>0</v>
      </c>
      <c r="I42" s="96" t="str">
        <f>IF(H42=0,"",CHOOSE($B$47,AVERAGE($B$22:$B$33)*12,AVERAGE($B$23:$B$34)*12,AVERAGE($B$24:$B$35)*12,AVERAGE($B$25:$B$36)*12,AVERAGE($B$26:$B$37)*12,AVERAGE($B$27:$B$38)*12,AVERAGE($B$28:$B$39)*12,AVERAGE($B$29:$B$40)*12,AVERAGE($B$30:$B$41)*12,AVERAGE($B$19:$B$30)*12,AVERAGE($B$20:$B$31)*12,AVERAGE($B$21:$B$32)*12))</f>
        <v/>
      </c>
      <c r="J42" s="97" t="str">
        <f t="shared" si="2"/>
        <v/>
      </c>
      <c r="K42" s="97">
        <f t="shared" si="20"/>
        <v>0</v>
      </c>
      <c r="L42" s="98">
        <f t="shared" si="21"/>
        <v>0</v>
      </c>
      <c r="M42" s="99">
        <f t="shared" si="15"/>
        <v>0</v>
      </c>
      <c r="N42" s="100" t="str">
        <f>IF(M42=0,"",CHOOSE($B$47,AVERAGE($B$22:$B$33)*12,AVERAGE($B$23:$B$34)*12,AVERAGE($B$24:$B$35)*12,AVERAGE($B$25:$B$36)*12,AVERAGE($B$26:$B$37)*12,AVERAGE($B$27:$B$38)*12,AVERAGE($B$28:$B$39)*12,AVERAGE($B$29:$B$40)*12,AVERAGE($B$30:$B$41)*12,AVERAGE($B$31:$B$42)*12,AVERAGE($B$32:$B$43)*12,AVERAGE($B$21:$B$32)*12))</f>
        <v/>
      </c>
      <c r="O42" s="101" t="str">
        <f t="shared" si="16"/>
        <v/>
      </c>
      <c r="P42" s="102">
        <f t="shared" si="17"/>
        <v>0</v>
      </c>
      <c r="Q42" s="103">
        <f t="shared" si="18"/>
        <v>0</v>
      </c>
      <c r="R42" s="27">
        <v>500000</v>
      </c>
    </row>
    <row r="43" spans="1:18" ht="12.75" customHeight="1" x14ac:dyDescent="0.15">
      <c r="A43" s="34" t="s">
        <v>153</v>
      </c>
      <c r="B43" s="91"/>
      <c r="C43" s="42" t="str">
        <f t="shared" si="11"/>
        <v/>
      </c>
      <c r="D43" s="63"/>
      <c r="E43" s="38"/>
      <c r="F43" s="65"/>
      <c r="H43" s="53">
        <f t="shared" si="19"/>
        <v>0</v>
      </c>
      <c r="I43" s="96" t="str">
        <f>IF(H43=0,"",CHOOSE($B$47,AVERAGE($B$22:$B$33)*12,AVERAGE($B$23:$B$34)*12,AVERAGE($B$24:$B$35)*12,AVERAGE($B$25:$B$36)*12,AVERAGE($B$26:$B$37)*12,AVERAGE($B$27:$B$38)*12,AVERAGE($B$28:$B$39)*12,AVERAGE($B$29:$B$40)*12,AVERAGE($B$30:$B$41)*12,AVERAGE($B$31:$B$42)*12,AVERAGE($B$20:$B$31)*12,AVERAGE($B$21:$B$32)*12))</f>
        <v/>
      </c>
      <c r="J43" s="97" t="str">
        <f t="shared" si="2"/>
        <v/>
      </c>
      <c r="K43" s="97">
        <f t="shared" si="20"/>
        <v>0</v>
      </c>
      <c r="L43" s="98">
        <f t="shared" si="21"/>
        <v>0</v>
      </c>
      <c r="M43" s="99">
        <f t="shared" si="15"/>
        <v>0</v>
      </c>
      <c r="N43" s="107"/>
      <c r="O43" s="107"/>
      <c r="P43" s="107"/>
      <c r="Q43" s="108"/>
      <c r="R43" s="27">
        <v>500000</v>
      </c>
    </row>
    <row r="44" spans="1:18" ht="12.75" customHeight="1" thickBot="1" x14ac:dyDescent="0.2">
      <c r="A44" s="34" t="s">
        <v>154</v>
      </c>
      <c r="B44" s="183"/>
      <c r="C44" s="42" t="str">
        <f t="shared" si="11"/>
        <v/>
      </c>
      <c r="D44" s="63"/>
      <c r="E44" s="38"/>
      <c r="F44" s="65"/>
      <c r="H44" s="162">
        <f t="shared" si="19"/>
        <v>0</v>
      </c>
      <c r="I44" s="184" t="str">
        <f>IF(H44=0,"",CHOOSE($B$47,AVERAGE($B$22:$B$33)*12,AVERAGE($B$23:$B$34)*12,AVERAGE($B$24:$B$35)*12,AVERAGE($B$25:$B$36)*12,AVERAGE($B$26:$B$37)*12,AVERAGE($B$27:$B$38)*12,AVERAGE($B$28:$B$39)*12,AVERAGE($B$29:$B$40)*12,AVERAGE($B$30:$B$41)*12,AVERAGE($B$31:$B$42)*12,AVERAGE($B$32:$B$43)*12,AVERAGE($B$21:$B$32)*12))</f>
        <v/>
      </c>
      <c r="J44" s="163" t="str">
        <f t="shared" si="2"/>
        <v/>
      </c>
      <c r="K44" s="163">
        <f t="shared" si="20"/>
        <v>0</v>
      </c>
      <c r="L44" s="164">
        <f t="shared" si="21"/>
        <v>0</v>
      </c>
      <c r="M44" s="165">
        <f t="shared" si="15"/>
        <v>0</v>
      </c>
      <c r="N44" s="166"/>
      <c r="O44" s="166"/>
      <c r="P44" s="166"/>
      <c r="Q44" s="167"/>
      <c r="R44" s="27">
        <v>500000</v>
      </c>
    </row>
    <row r="45" spans="1:18" ht="12.75" customHeight="1" x14ac:dyDescent="0.15">
      <c r="H45" s="55">
        <f>SUM(H33:H44)</f>
        <v>0</v>
      </c>
      <c r="I45" s="56"/>
      <c r="J45" s="57"/>
      <c r="K45" s="57"/>
      <c r="L45" s="58">
        <f>MAX(L33:L44)</f>
        <v>0</v>
      </c>
      <c r="M45" s="55">
        <f>SUM(M33:M42)</f>
        <v>0</v>
      </c>
      <c r="N45" s="59"/>
      <c r="O45" s="60"/>
      <c r="P45" s="61"/>
      <c r="Q45" s="62">
        <f>MAX(Q33:Q42)</f>
        <v>0</v>
      </c>
      <c r="R45" s="27">
        <v>500000</v>
      </c>
    </row>
    <row r="46" spans="1:18" ht="19.5" thickBot="1" x14ac:dyDescent="0.2">
      <c r="A46" t="s">
        <v>142</v>
      </c>
      <c r="K46" s="187" t="s">
        <v>163</v>
      </c>
      <c r="L46" s="188">
        <f>ROUNDDOWN(L45,-3)</f>
        <v>0</v>
      </c>
      <c r="P46" s="187" t="s">
        <v>163</v>
      </c>
      <c r="Q46" s="188">
        <f>ROUNDDOWN(Q45,-3)</f>
        <v>0</v>
      </c>
    </row>
    <row r="47" spans="1:18" ht="19.5" thickBot="1" x14ac:dyDescent="0.2">
      <c r="A47" s="50" t="s">
        <v>73</v>
      </c>
      <c r="B47" s="52"/>
      <c r="C47" s="51" t="s">
        <v>74</v>
      </c>
      <c r="D47" s="47"/>
      <c r="E47" s="48"/>
      <c r="F47" s="49"/>
    </row>
    <row r="48" spans="1:18" ht="7.5" customHeight="1" x14ac:dyDescent="0.15">
      <c r="A48" s="24"/>
      <c r="B48" s="24"/>
      <c r="C48" s="24"/>
    </row>
    <row r="49" spans="1:6" ht="16.5" customHeight="1" x14ac:dyDescent="0.15">
      <c r="A49" t="s">
        <v>106</v>
      </c>
    </row>
    <row r="50" spans="1:6" ht="12.75" customHeight="1" x14ac:dyDescent="0.15">
      <c r="A50" s="241" t="s">
        <v>22</v>
      </c>
      <c r="B50" s="225"/>
      <c r="C50" s="33" t="s">
        <v>21</v>
      </c>
      <c r="D50" s="33" t="s">
        <v>122</v>
      </c>
      <c r="E50" s="33" t="s">
        <v>123</v>
      </c>
      <c r="F50" s="33" t="s">
        <v>27</v>
      </c>
    </row>
    <row r="51" spans="1:6" ht="69.95" customHeight="1" x14ac:dyDescent="0.15">
      <c r="A51" s="210" t="s">
        <v>130</v>
      </c>
      <c r="B51" s="211"/>
      <c r="C51" s="45" t="str">
        <f>IF(L45&gt;0,"申請可","申請不可")</f>
        <v>申請不可</v>
      </c>
      <c r="D51" s="67" t="str">
        <f>IF(H45=0,"",INDEX(A33:A44,MATCH(MAX(L33:L44),L33:L44,0),1))</f>
        <v/>
      </c>
      <c r="E51" s="109" t="str">
        <f>INDEX(I33:I44,MATCH(MAX(L33:L44),L33:L44,0),1)</f>
        <v/>
      </c>
      <c r="F51" s="110">
        <f>L46</f>
        <v>0</v>
      </c>
    </row>
    <row r="52" spans="1:6" ht="69.95" customHeight="1" x14ac:dyDescent="0.15">
      <c r="A52" s="227" t="s">
        <v>131</v>
      </c>
      <c r="B52" s="228"/>
      <c r="C52" s="45" t="str">
        <f>IF(Q45&gt;0,"申請可","申請不可")</f>
        <v>申請不可</v>
      </c>
      <c r="D52" s="67" t="str">
        <f>IF(M45=0,"",INDEX(D33:D42,MATCH(MAX(Q33:Q42),Q33:Q42,0),1))</f>
        <v/>
      </c>
      <c r="E52" s="109" t="str">
        <f>INDEX(N33:N42,MATCH(MAX(Q33:Q42),Q33:Q42,0),1)</f>
        <v/>
      </c>
      <c r="F52" s="110">
        <f>Q46</f>
        <v>0</v>
      </c>
    </row>
    <row r="53" spans="1:6" ht="7.5" customHeight="1" thickBot="1" x14ac:dyDescent="0.2"/>
    <row r="54" spans="1:6" ht="19.5" thickBot="1" x14ac:dyDescent="0.2">
      <c r="A54" s="229" t="s">
        <v>83</v>
      </c>
      <c r="B54" s="230"/>
      <c r="C54" s="230"/>
      <c r="D54" s="230"/>
      <c r="E54" s="231">
        <f>MAX(F51:F52)</f>
        <v>0</v>
      </c>
      <c r="F54" s="232"/>
    </row>
  </sheetData>
  <sheetProtection password="C5FC" sheet="1" objects="1" scenarios="1"/>
  <mergeCells count="23">
    <mergeCell ref="A52:B52"/>
    <mergeCell ref="A54:D54"/>
    <mergeCell ref="E54:F54"/>
    <mergeCell ref="H19:L19"/>
    <mergeCell ref="M19:Q19"/>
    <mergeCell ref="H20:H32"/>
    <mergeCell ref="I20:I32"/>
    <mergeCell ref="J20:J32"/>
    <mergeCell ref="K20:K32"/>
    <mergeCell ref="L20:L32"/>
    <mergeCell ref="M20:M32"/>
    <mergeCell ref="N20:N32"/>
    <mergeCell ref="O20:O32"/>
    <mergeCell ref="P20:P32"/>
    <mergeCell ref="Q20:Q32"/>
    <mergeCell ref="A50:B50"/>
    <mergeCell ref="A51:B51"/>
    <mergeCell ref="A1:F1"/>
    <mergeCell ref="A2:F2"/>
    <mergeCell ref="A8:A9"/>
    <mergeCell ref="B8:B9"/>
    <mergeCell ref="C8:C9"/>
    <mergeCell ref="D8:F8"/>
  </mergeCells>
  <phoneticPr fontId="2"/>
  <dataValidations count="3">
    <dataValidation type="list" allowBlank="1" showInputMessage="1" showErrorMessage="1" sqref="B47">
      <formula1>$S$6:$S$17</formula1>
    </dataValidation>
    <dataValidation type="list" allowBlank="1" showInputMessage="1" showErrorMessage="1" sqref="K2:M2">
      <formula1>"3月,4月,5月,6月,7月,8月,9月,10月,11月,12月,1月,2月"</formula1>
    </dataValidation>
    <dataValidation type="list" allowBlank="1" showInputMessage="1" showErrorMessage="1" sqref="H3:I4">
      <formula1>"３,4,5,6,7,8,9,10,11,12,1,2"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54"/>
  <sheetViews>
    <sheetView view="pageBreakPreview" zoomScaleNormal="104" zoomScaleSheetLayoutView="100" workbookViewId="0">
      <selection activeCell="F16" sqref="F16"/>
    </sheetView>
  </sheetViews>
  <sheetFormatPr defaultRowHeight="18.75" x14ac:dyDescent="0.15"/>
  <cols>
    <col min="1" max="1" width="15" customWidth="1"/>
    <col min="2" max="2" width="17.375" bestFit="1" customWidth="1"/>
    <col min="3" max="3" width="12.625" customWidth="1"/>
    <col min="4" max="4" width="11.75" bestFit="1" customWidth="1"/>
    <col min="5" max="5" width="10.5" customWidth="1"/>
    <col min="6" max="6" width="11.125" customWidth="1"/>
    <col min="7" max="7" width="13.375" style="18" customWidth="1"/>
    <col min="8" max="8" width="9.125" customWidth="1"/>
    <col min="9" max="9" width="11.25" customWidth="1"/>
    <col min="10" max="10" width="9.125" customWidth="1"/>
    <col min="11" max="11" width="10" customWidth="1"/>
    <col min="12" max="12" width="10.375" customWidth="1"/>
    <col min="13" max="13" width="10.625" customWidth="1"/>
    <col min="15" max="15" width="10.375" customWidth="1"/>
    <col min="18" max="18" width="7.875" customWidth="1"/>
    <col min="19" max="19" width="9" customWidth="1"/>
  </cols>
  <sheetData>
    <row r="1" spans="1:19" ht="24" x14ac:dyDescent="0.15">
      <c r="A1" s="212" t="s">
        <v>119</v>
      </c>
      <c r="B1" s="213"/>
      <c r="C1" s="213"/>
      <c r="D1" s="213"/>
      <c r="E1" s="213"/>
      <c r="F1" s="214"/>
    </row>
    <row r="2" spans="1:19" ht="17.25" customHeight="1" thickBot="1" x14ac:dyDescent="0.2">
      <c r="A2" s="215" t="s">
        <v>46</v>
      </c>
      <c r="B2" s="216"/>
      <c r="C2" s="216"/>
      <c r="D2" s="216"/>
      <c r="E2" s="216"/>
      <c r="F2" s="217"/>
    </row>
    <row r="3" spans="1:19" ht="7.5" customHeight="1" thickBot="1" x14ac:dyDescent="0.2">
      <c r="A3" s="19"/>
      <c r="B3" s="19"/>
      <c r="C3" s="19"/>
      <c r="D3" s="19"/>
      <c r="E3" s="19"/>
      <c r="F3" s="19"/>
    </row>
    <row r="4" spans="1:19" ht="14.25" customHeight="1" thickBot="1" x14ac:dyDescent="0.2">
      <c r="B4" s="66"/>
      <c r="C4" s="22" t="s">
        <v>82</v>
      </c>
      <c r="D4" s="19"/>
      <c r="E4" s="19"/>
      <c r="F4" s="19"/>
    </row>
    <row r="5" spans="1:19" ht="7.5" customHeight="1" x14ac:dyDescent="0.15"/>
    <row r="6" spans="1:19" ht="15" customHeight="1" x14ac:dyDescent="0.15">
      <c r="A6" s="23" t="s">
        <v>124</v>
      </c>
      <c r="S6">
        <v>1</v>
      </c>
    </row>
    <row r="7" spans="1:19" ht="8.25" customHeight="1" x14ac:dyDescent="0.15">
      <c r="S7">
        <v>2</v>
      </c>
    </row>
    <row r="8" spans="1:19" ht="13.15" customHeight="1" x14ac:dyDescent="0.15">
      <c r="A8" s="218" t="s">
        <v>17</v>
      </c>
      <c r="B8" s="220" t="s">
        <v>98</v>
      </c>
      <c r="C8" s="222" t="s">
        <v>18</v>
      </c>
      <c r="D8" s="224" t="s">
        <v>99</v>
      </c>
      <c r="E8" s="225"/>
      <c r="F8" s="226"/>
      <c r="S8">
        <v>3</v>
      </c>
    </row>
    <row r="9" spans="1:19" ht="13.15" customHeight="1" thickBot="1" x14ac:dyDescent="0.2">
      <c r="A9" s="219"/>
      <c r="B9" s="221"/>
      <c r="C9" s="223"/>
      <c r="D9" s="33" t="s">
        <v>79</v>
      </c>
      <c r="E9" s="33" t="s">
        <v>80</v>
      </c>
      <c r="F9" s="33" t="s">
        <v>81</v>
      </c>
      <c r="S9">
        <v>4</v>
      </c>
    </row>
    <row r="10" spans="1:19" ht="13.15" customHeight="1" x14ac:dyDescent="0.15">
      <c r="A10" s="34" t="s">
        <v>117</v>
      </c>
      <c r="B10" s="90">
        <v>60000</v>
      </c>
      <c r="C10" s="111"/>
      <c r="D10" s="112"/>
      <c r="E10" s="112"/>
      <c r="F10" s="112"/>
      <c r="S10">
        <v>5</v>
      </c>
    </row>
    <row r="11" spans="1:19" ht="13.15" customHeight="1" x14ac:dyDescent="0.15">
      <c r="A11" s="34" t="s">
        <v>113</v>
      </c>
      <c r="B11" s="91">
        <v>70000</v>
      </c>
      <c r="C11" s="111"/>
      <c r="D11" s="112"/>
      <c r="E11" s="112"/>
      <c r="F11" s="112"/>
      <c r="S11">
        <v>6</v>
      </c>
    </row>
    <row r="12" spans="1:19" ht="13.15" customHeight="1" x14ac:dyDescent="0.15">
      <c r="A12" s="34" t="s">
        <v>114</v>
      </c>
      <c r="B12" s="91">
        <v>80000</v>
      </c>
      <c r="C12" s="111"/>
      <c r="D12" s="112"/>
      <c r="E12" s="112"/>
      <c r="F12" s="112"/>
      <c r="S12">
        <v>7</v>
      </c>
    </row>
    <row r="13" spans="1:19" ht="13.15" customHeight="1" x14ac:dyDescent="0.15">
      <c r="A13" s="34" t="s">
        <v>115</v>
      </c>
      <c r="B13" s="91">
        <v>40000</v>
      </c>
      <c r="C13" s="111"/>
      <c r="D13" s="112"/>
      <c r="E13" s="112"/>
      <c r="F13" s="112"/>
      <c r="S13">
        <v>8</v>
      </c>
    </row>
    <row r="14" spans="1:19" ht="13.15" customHeight="1" x14ac:dyDescent="0.15">
      <c r="A14" s="34" t="s">
        <v>116</v>
      </c>
      <c r="B14" s="91">
        <v>50000</v>
      </c>
      <c r="C14" s="111"/>
      <c r="D14" s="112"/>
      <c r="E14" s="112"/>
      <c r="F14" s="112"/>
      <c r="S14">
        <v>9</v>
      </c>
    </row>
    <row r="15" spans="1:19" ht="13.15" customHeight="1" x14ac:dyDescent="0.15">
      <c r="A15" s="34" t="s">
        <v>108</v>
      </c>
      <c r="B15" s="91">
        <v>50000</v>
      </c>
      <c r="C15" s="111"/>
      <c r="D15" s="112"/>
      <c r="E15" s="112"/>
      <c r="F15" s="112"/>
      <c r="S15">
        <v>10</v>
      </c>
    </row>
    <row r="16" spans="1:19" ht="13.15" customHeight="1" x14ac:dyDescent="0.15">
      <c r="A16" s="34" t="s">
        <v>109</v>
      </c>
      <c r="B16" s="91">
        <v>70000</v>
      </c>
      <c r="C16" s="111"/>
      <c r="D16" s="112"/>
      <c r="E16" s="112"/>
      <c r="F16" s="112"/>
      <c r="S16">
        <v>11</v>
      </c>
    </row>
    <row r="17" spans="1:19" ht="13.15" customHeight="1" x14ac:dyDescent="0.15">
      <c r="A17" s="34" t="s">
        <v>110</v>
      </c>
      <c r="B17" s="91">
        <v>50000</v>
      </c>
      <c r="C17" s="111"/>
      <c r="D17" s="112"/>
      <c r="E17" s="112"/>
      <c r="F17" s="112"/>
      <c r="S17">
        <v>12</v>
      </c>
    </row>
    <row r="18" spans="1:19" ht="13.15" customHeight="1" x14ac:dyDescent="0.15">
      <c r="A18" s="34" t="s">
        <v>111</v>
      </c>
      <c r="B18" s="91">
        <v>60000</v>
      </c>
      <c r="C18" s="111"/>
      <c r="D18" s="112"/>
      <c r="E18" s="112"/>
      <c r="F18" s="112"/>
    </row>
    <row r="19" spans="1:19" ht="13.15" customHeight="1" x14ac:dyDescent="0.15">
      <c r="A19" s="34" t="s">
        <v>112</v>
      </c>
      <c r="B19" s="91">
        <v>80000</v>
      </c>
      <c r="C19" s="111"/>
      <c r="D19" s="112"/>
      <c r="E19" s="112"/>
      <c r="F19" s="112"/>
      <c r="H19" s="233" t="s">
        <v>120</v>
      </c>
      <c r="I19" s="233"/>
      <c r="J19" s="233"/>
      <c r="K19" s="233"/>
      <c r="L19" s="233"/>
      <c r="M19" s="234" t="s">
        <v>121</v>
      </c>
      <c r="N19" s="234"/>
      <c r="O19" s="234"/>
      <c r="P19" s="234"/>
      <c r="Q19" s="234"/>
    </row>
    <row r="20" spans="1:19" ht="13.15" customHeight="1" x14ac:dyDescent="0.15">
      <c r="A20" s="34" t="s">
        <v>107</v>
      </c>
      <c r="B20" s="91">
        <v>40000</v>
      </c>
      <c r="C20" s="111"/>
      <c r="D20" s="112"/>
      <c r="E20" s="112"/>
      <c r="F20" s="112"/>
      <c r="H20" s="235" t="s">
        <v>19</v>
      </c>
      <c r="I20" s="236" t="s">
        <v>118</v>
      </c>
      <c r="J20" s="237" t="s">
        <v>76</v>
      </c>
      <c r="K20" s="237" t="s">
        <v>77</v>
      </c>
      <c r="L20" s="238" t="s">
        <v>67</v>
      </c>
      <c r="M20" s="239" t="s">
        <v>63</v>
      </c>
      <c r="N20" s="240" t="s">
        <v>118</v>
      </c>
      <c r="O20" s="237" t="s">
        <v>95</v>
      </c>
      <c r="P20" s="237" t="s">
        <v>78</v>
      </c>
      <c r="Q20" s="238" t="s">
        <v>67</v>
      </c>
    </row>
    <row r="21" spans="1:19" ht="13.15" customHeight="1" x14ac:dyDescent="0.15">
      <c r="A21" s="34" t="s">
        <v>8</v>
      </c>
      <c r="B21" s="92">
        <v>62500</v>
      </c>
      <c r="C21" s="113"/>
      <c r="D21" s="114" t="s">
        <v>85</v>
      </c>
      <c r="E21" s="115">
        <f>SUM(B21:B23)</f>
        <v>187500</v>
      </c>
      <c r="F21" s="116"/>
      <c r="H21" s="235"/>
      <c r="I21" s="236"/>
      <c r="J21" s="237"/>
      <c r="K21" s="237"/>
      <c r="L21" s="238"/>
      <c r="M21" s="239"/>
      <c r="N21" s="240"/>
      <c r="O21" s="237"/>
      <c r="P21" s="237"/>
      <c r="Q21" s="238"/>
    </row>
    <row r="22" spans="1:19" ht="13.15" customHeight="1" x14ac:dyDescent="0.15">
      <c r="A22" s="34" t="s">
        <v>9</v>
      </c>
      <c r="B22" s="91">
        <v>62500</v>
      </c>
      <c r="C22" s="113"/>
      <c r="D22" s="114" t="s">
        <v>86</v>
      </c>
      <c r="E22" s="115">
        <f t="shared" ref="E22:E32" si="0">SUM(B22:B24)</f>
        <v>175000</v>
      </c>
      <c r="F22" s="116"/>
      <c r="H22" s="235"/>
      <c r="I22" s="236"/>
      <c r="J22" s="237"/>
      <c r="K22" s="237"/>
      <c r="L22" s="238"/>
      <c r="M22" s="239"/>
      <c r="N22" s="240"/>
      <c r="O22" s="237"/>
      <c r="P22" s="237"/>
      <c r="Q22" s="238"/>
    </row>
    <row r="23" spans="1:19" ht="13.15" customHeight="1" x14ac:dyDescent="0.15">
      <c r="A23" s="34" t="s">
        <v>10</v>
      </c>
      <c r="B23" s="91">
        <v>62500</v>
      </c>
      <c r="C23" s="113"/>
      <c r="D23" s="114" t="s">
        <v>88</v>
      </c>
      <c r="E23" s="115">
        <f t="shared" si="0"/>
        <v>156250</v>
      </c>
      <c r="F23" s="116"/>
      <c r="H23" s="235"/>
      <c r="I23" s="236"/>
      <c r="J23" s="237"/>
      <c r="K23" s="237"/>
      <c r="L23" s="238"/>
      <c r="M23" s="239"/>
      <c r="N23" s="240"/>
      <c r="O23" s="237"/>
      <c r="P23" s="237"/>
      <c r="Q23" s="238"/>
    </row>
    <row r="24" spans="1:19" ht="13.15" customHeight="1" x14ac:dyDescent="0.15">
      <c r="A24" s="34" t="s">
        <v>11</v>
      </c>
      <c r="B24" s="91">
        <v>50000</v>
      </c>
      <c r="C24" s="113"/>
      <c r="D24" s="114" t="s">
        <v>87</v>
      </c>
      <c r="E24" s="115">
        <f t="shared" si="0"/>
        <v>156250</v>
      </c>
      <c r="F24" s="116"/>
      <c r="H24" s="235"/>
      <c r="I24" s="236"/>
      <c r="J24" s="237"/>
      <c r="K24" s="237"/>
      <c r="L24" s="238"/>
      <c r="M24" s="239"/>
      <c r="N24" s="240"/>
      <c r="O24" s="237"/>
      <c r="P24" s="237"/>
      <c r="Q24" s="238"/>
    </row>
    <row r="25" spans="1:19" ht="13.15" customHeight="1" x14ac:dyDescent="0.15">
      <c r="A25" s="34" t="s">
        <v>12</v>
      </c>
      <c r="B25" s="91">
        <v>43750</v>
      </c>
      <c r="C25" s="113"/>
      <c r="D25" s="114" t="s">
        <v>89</v>
      </c>
      <c r="E25" s="115">
        <f t="shared" si="0"/>
        <v>162500</v>
      </c>
      <c r="F25" s="116"/>
      <c r="H25" s="235"/>
      <c r="I25" s="236"/>
      <c r="J25" s="237"/>
      <c r="K25" s="237"/>
      <c r="L25" s="238"/>
      <c r="M25" s="239"/>
      <c r="N25" s="240"/>
      <c r="O25" s="237"/>
      <c r="P25" s="237"/>
      <c r="Q25" s="238"/>
    </row>
    <row r="26" spans="1:19" ht="13.15" customHeight="1" x14ac:dyDescent="0.15">
      <c r="A26" s="34" t="s">
        <v>13</v>
      </c>
      <c r="B26" s="91">
        <v>62500</v>
      </c>
      <c r="C26" s="113"/>
      <c r="D26" s="114" t="s">
        <v>90</v>
      </c>
      <c r="E26" s="115">
        <f t="shared" si="0"/>
        <v>168750</v>
      </c>
      <c r="F26" s="116"/>
      <c r="H26" s="235"/>
      <c r="I26" s="236"/>
      <c r="J26" s="237"/>
      <c r="K26" s="237"/>
      <c r="L26" s="238"/>
      <c r="M26" s="239"/>
      <c r="N26" s="240"/>
      <c r="O26" s="237"/>
      <c r="P26" s="237"/>
      <c r="Q26" s="238"/>
    </row>
    <row r="27" spans="1:19" ht="13.15" customHeight="1" x14ac:dyDescent="0.15">
      <c r="A27" s="34" t="s">
        <v>14</v>
      </c>
      <c r="B27" s="91">
        <v>56250</v>
      </c>
      <c r="C27" s="113"/>
      <c r="D27" s="114" t="s">
        <v>91</v>
      </c>
      <c r="E27" s="115">
        <f t="shared" si="0"/>
        <v>156250</v>
      </c>
      <c r="F27" s="116"/>
      <c r="H27" s="235"/>
      <c r="I27" s="236"/>
      <c r="J27" s="237"/>
      <c r="K27" s="237"/>
      <c r="L27" s="238"/>
      <c r="M27" s="239"/>
      <c r="N27" s="240"/>
      <c r="O27" s="237"/>
      <c r="P27" s="237"/>
      <c r="Q27" s="238"/>
    </row>
    <row r="28" spans="1:19" ht="13.15" customHeight="1" x14ac:dyDescent="0.15">
      <c r="A28" s="34" t="s">
        <v>15</v>
      </c>
      <c r="B28" s="91">
        <v>50000</v>
      </c>
      <c r="C28" s="113"/>
      <c r="D28" s="114" t="s">
        <v>92</v>
      </c>
      <c r="E28" s="115">
        <f t="shared" si="0"/>
        <v>143750</v>
      </c>
      <c r="F28" s="116"/>
      <c r="H28" s="235"/>
      <c r="I28" s="236"/>
      <c r="J28" s="237"/>
      <c r="K28" s="237"/>
      <c r="L28" s="238"/>
      <c r="M28" s="239"/>
      <c r="N28" s="240"/>
      <c r="O28" s="237"/>
      <c r="P28" s="237"/>
      <c r="Q28" s="238"/>
    </row>
    <row r="29" spans="1:19" ht="13.15" customHeight="1" x14ac:dyDescent="0.15">
      <c r="A29" s="34" t="s">
        <v>16</v>
      </c>
      <c r="B29" s="91">
        <v>50000</v>
      </c>
      <c r="C29" s="113"/>
      <c r="D29" s="114" t="s">
        <v>93</v>
      </c>
      <c r="E29" s="115">
        <f t="shared" si="0"/>
        <v>143750</v>
      </c>
      <c r="F29" s="116"/>
      <c r="H29" s="235"/>
      <c r="I29" s="236"/>
      <c r="J29" s="237"/>
      <c r="K29" s="237"/>
      <c r="L29" s="238"/>
      <c r="M29" s="239"/>
      <c r="N29" s="240"/>
      <c r="O29" s="237"/>
      <c r="P29" s="237"/>
      <c r="Q29" s="238"/>
    </row>
    <row r="30" spans="1:19" ht="13.15" customHeight="1" x14ac:dyDescent="0.15">
      <c r="A30" s="34" t="s">
        <v>25</v>
      </c>
      <c r="B30" s="91">
        <v>43750</v>
      </c>
      <c r="C30" s="113"/>
      <c r="D30" s="114" t="s">
        <v>94</v>
      </c>
      <c r="E30" s="115">
        <f t="shared" si="0"/>
        <v>143750</v>
      </c>
      <c r="F30" s="116"/>
      <c r="H30" s="235"/>
      <c r="I30" s="236"/>
      <c r="J30" s="237"/>
      <c r="K30" s="237"/>
      <c r="L30" s="238"/>
      <c r="M30" s="239"/>
      <c r="N30" s="240"/>
      <c r="O30" s="237"/>
      <c r="P30" s="237"/>
      <c r="Q30" s="238"/>
    </row>
    <row r="31" spans="1:19" ht="13.15" customHeight="1" x14ac:dyDescent="0.15">
      <c r="A31" s="34" t="s">
        <v>24</v>
      </c>
      <c r="B31" s="91">
        <v>50000</v>
      </c>
      <c r="C31" s="113"/>
      <c r="D31" s="114" t="s">
        <v>52</v>
      </c>
      <c r="E31" s="115">
        <f t="shared" si="0"/>
        <v>150000</v>
      </c>
      <c r="F31" s="116"/>
      <c r="H31" s="235"/>
      <c r="I31" s="236"/>
      <c r="J31" s="237"/>
      <c r="K31" s="237"/>
      <c r="L31" s="238"/>
      <c r="M31" s="239"/>
      <c r="N31" s="240"/>
      <c r="O31" s="237"/>
      <c r="P31" s="237"/>
      <c r="Q31" s="238"/>
    </row>
    <row r="32" spans="1:19" ht="12.75" customHeight="1" x14ac:dyDescent="0.15">
      <c r="A32" s="34" t="s">
        <v>23</v>
      </c>
      <c r="B32" s="91">
        <v>50000</v>
      </c>
      <c r="C32" s="113"/>
      <c r="D32" s="114" t="s">
        <v>53</v>
      </c>
      <c r="E32" s="115">
        <f t="shared" si="0"/>
        <v>156250</v>
      </c>
      <c r="F32" s="116"/>
      <c r="H32" s="235"/>
      <c r="I32" s="236"/>
      <c r="J32" s="237"/>
      <c r="K32" s="237"/>
      <c r="L32" s="238"/>
      <c r="M32" s="239"/>
      <c r="N32" s="240"/>
      <c r="O32" s="237"/>
      <c r="P32" s="237"/>
      <c r="Q32" s="238"/>
    </row>
    <row r="33" spans="1:18" ht="13.15" customHeight="1" x14ac:dyDescent="0.15">
      <c r="A33" s="34" t="s">
        <v>0</v>
      </c>
      <c r="B33" s="91">
        <v>50000</v>
      </c>
      <c r="C33" s="117">
        <f>(B33-B21)/B21</f>
        <v>-0.2</v>
      </c>
      <c r="D33" s="118" t="s">
        <v>84</v>
      </c>
      <c r="E33" s="119">
        <f>SUM(B33:B35)</f>
        <v>136250</v>
      </c>
      <c r="F33" s="120">
        <f>(E33-E21)/E21</f>
        <v>-0.27333333333333332</v>
      </c>
      <c r="H33" s="99">
        <f t="shared" ref="H33:H40" si="1">IF(C33&lt;=-0.5,1,0)</f>
        <v>0</v>
      </c>
      <c r="I33" s="96" t="str">
        <f>IF(H33=0,"",CHOOSE($B$47,AVERAGE($B$10:$B$21)*12,AVERAGE($B$11:$B$22)*12,AVERAGE($B$12:$B$23)*12,AVERAGE($B$13:$B$24)*12,AVERAGE($B$14:$B$25)*12,AVERAGE($B$15:$B$26)*12,AVERAGE($B$16:$B$27)*12,AVERAGE($B$17:$B$28)*12,AVERAGE($B$18:$B$29)*12,AVERAGE($B$19:$B$30)*12,AVERAGE($B$20:$B$31)*12,AVERAGE($B$21:$B$32)*12))</f>
        <v/>
      </c>
      <c r="J33" s="97" t="str">
        <f t="shared" ref="J33:J44" si="2">IF(H33=1,B33*12,"")</f>
        <v/>
      </c>
      <c r="K33" s="97">
        <f t="shared" ref="K33:K40" si="3">IF(H33=0,0,I33-J33)</f>
        <v>0</v>
      </c>
      <c r="L33" s="98">
        <f t="shared" ref="L33:L44" si="4">MIN(R33,K33)</f>
        <v>0</v>
      </c>
      <c r="M33" s="99">
        <f t="shared" ref="M33:M38" si="5">IF(AND(F33&lt;=-0.3),1,0)</f>
        <v>0</v>
      </c>
      <c r="N33" s="100" t="str">
        <f>IF(M33=0,"",CHOOSE($B$47,AVERAGE($B$22:$B$33)*12,AVERAGE($B$23:$B$34)*12,AVERAGE($B$12:$B$23)*12,AVERAGE($B$13:$B$24)*12,AVERAGE($B$14:$B$25)*12,AVERAGE($B$15:$B$26)*12,AVERAGE($B$16:$B$27)*12,AVERAGE($B$17:$B$28)*12,AVERAGE($B$18:$B$29)*12,AVERAGE($B$19:$B$30)*12,AVERAGE($B$20:$B$31)*12,AVERAGE($B$21:$B$32)*12))</f>
        <v/>
      </c>
      <c r="O33" s="101" t="str">
        <f t="shared" ref="O33:O42" si="6">IF(M33=1,E33/3*12,"")</f>
        <v/>
      </c>
      <c r="P33" s="102">
        <f t="shared" ref="P33:P42" si="7">IF(M33=0,0,N33-O33)</f>
        <v>0</v>
      </c>
      <c r="Q33" s="103">
        <f t="shared" ref="Q33:Q42" si="8">MIN(P33,R33)</f>
        <v>0</v>
      </c>
      <c r="R33" s="27">
        <v>500000</v>
      </c>
    </row>
    <row r="34" spans="1:18" ht="13.15" customHeight="1" x14ac:dyDescent="0.15">
      <c r="A34" s="34" t="s">
        <v>1</v>
      </c>
      <c r="B34" s="91">
        <v>56250</v>
      </c>
      <c r="C34" s="117">
        <f t="shared" ref="C34:F44" si="9">(B34-B22)/B22</f>
        <v>-0.1</v>
      </c>
      <c r="D34" s="118" t="s">
        <v>55</v>
      </c>
      <c r="E34" s="119">
        <f>SUM(B34:B36)</f>
        <v>114250</v>
      </c>
      <c r="F34" s="120">
        <f t="shared" si="9"/>
        <v>-0.34714285714285714</v>
      </c>
      <c r="H34" s="99">
        <f t="shared" si="1"/>
        <v>0</v>
      </c>
      <c r="I34" s="96" t="str">
        <f>IF(H34=0,"",CHOOSE($B$47,AVERAGE($B$22:$B$33)*12,AVERAGE($B$11:$B$22)*12,AVERAGE($B$12:$B$23)*12,AVERAGE($B$13:$B$24)*12,AVERAGE($B$14:$B$25)*12,AVERAGE($B$15:$B$26)*12,AVERAGE($B$16:$B$27)*12,AVERAGE($B$17:$B$28)*12,AVERAGE($B$18:$B$29)*12,AVERAGE($B$19:$B$30)*12,AVERAGE($B$20:$B$31)*12,AVERAGE($B$21:$B$32)*12))</f>
        <v/>
      </c>
      <c r="J34" s="97" t="str">
        <f t="shared" si="2"/>
        <v/>
      </c>
      <c r="K34" s="97">
        <f t="shared" si="3"/>
        <v>0</v>
      </c>
      <c r="L34" s="98">
        <f t="shared" si="4"/>
        <v>0</v>
      </c>
      <c r="M34" s="99">
        <f t="shared" si="5"/>
        <v>1</v>
      </c>
      <c r="N34" s="100">
        <f>IF(M34=0,"",CHOOSE($B$47,AVERAGE($B$22:$B$33)*12,AVERAGE($B$23:$B$34)*12,AVERAGE($B$24:$B$35)*12,AVERAGE($B$13:$B$24)*12,AVERAGE($B$14:$B$25)*12,AVERAGE($B$15:$B$26)*12,AVERAGE($B$16:$B$27)*12,AVERAGE($B$17:$B$28)*12,AVERAGE($B$18:$B$29)*12,AVERAGE($B$19:$B$30)*12,AVERAGE($B$20:$B$31)*12,AVERAGE($B$21:$B$32)*12))</f>
        <v>592500</v>
      </c>
      <c r="O34" s="101">
        <f t="shared" si="6"/>
        <v>457000</v>
      </c>
      <c r="P34" s="102">
        <f t="shared" si="7"/>
        <v>135500</v>
      </c>
      <c r="Q34" s="103">
        <f t="shared" si="8"/>
        <v>135500</v>
      </c>
      <c r="R34" s="27">
        <v>500000</v>
      </c>
    </row>
    <row r="35" spans="1:18" ht="12.75" customHeight="1" x14ac:dyDescent="0.15">
      <c r="A35" s="34" t="s">
        <v>2</v>
      </c>
      <c r="B35" s="92">
        <v>30000</v>
      </c>
      <c r="C35" s="117">
        <f t="shared" si="9"/>
        <v>-0.52</v>
      </c>
      <c r="D35" s="118" t="s">
        <v>56</v>
      </c>
      <c r="E35" s="119">
        <f t="shared" ref="E35:E38" si="10">SUM(B35:B37)</f>
        <v>89250</v>
      </c>
      <c r="F35" s="120">
        <f t="shared" si="9"/>
        <v>-0.42880000000000001</v>
      </c>
      <c r="H35" s="124">
        <f t="shared" si="1"/>
        <v>1</v>
      </c>
      <c r="I35" s="96">
        <f>IF(H35=0,"",CHOOSE($B$47,AVERAGE($B$22:$B$33)*12,AVERAGE($B$23:$B$34)*12,AVERAGE($B$12:$B$23)*12,AVERAGE($B$13:$B$24)*12,AVERAGE($B$14:$B$25)*12,AVERAGE($B$15:$B$26)*12,AVERAGE($B$16:$B$27)*12,AVERAGE($B$17:$B$28)*12,AVERAGE($B$18:$B$29)*12,AVERAGE($B$19:$B$30)*12,AVERAGE($B$20:$B$31)*12,AVERAGE($B$21:$B$32)*12))</f>
        <v>707500</v>
      </c>
      <c r="J35" s="97">
        <f t="shared" si="2"/>
        <v>360000</v>
      </c>
      <c r="K35" s="97">
        <f t="shared" si="3"/>
        <v>347500</v>
      </c>
      <c r="L35" s="98">
        <f t="shared" si="4"/>
        <v>347500</v>
      </c>
      <c r="M35" s="99">
        <f t="shared" si="5"/>
        <v>1</v>
      </c>
      <c r="N35" s="100">
        <f>IF(M35=0,"",CHOOSE($B$47,AVERAGE($B$22:$B$33)*12,AVERAGE($B$23:$B$34)*12,AVERAGE($B$24:$B$35)*12,AVERAGE($B$25:$B$36)*12,AVERAGE($B$14:$B$25)*12,AVERAGE($B$15:$B$26)*12,AVERAGE($B$16:$B$27)*12,AVERAGE($B$17:$B$28)*12,AVERAGE($B$18:$B$29)*12,AVERAGE($B$19:$B$30)*12,AVERAGE($B$20:$B$31)*12,AVERAGE($B$21:$B$32)*12))</f>
        <v>592500</v>
      </c>
      <c r="O35" s="101">
        <f t="shared" si="6"/>
        <v>357000</v>
      </c>
      <c r="P35" s="102">
        <f t="shared" si="7"/>
        <v>235500</v>
      </c>
      <c r="Q35" s="103">
        <f t="shared" si="8"/>
        <v>235500</v>
      </c>
      <c r="R35" s="27">
        <v>500000</v>
      </c>
    </row>
    <row r="36" spans="1:18" ht="12.75" customHeight="1" x14ac:dyDescent="0.15">
      <c r="A36" s="34" t="s">
        <v>3</v>
      </c>
      <c r="B36" s="91">
        <v>28000</v>
      </c>
      <c r="C36" s="117">
        <f t="shared" si="9"/>
        <v>-0.44</v>
      </c>
      <c r="D36" s="118" t="s">
        <v>58</v>
      </c>
      <c r="E36" s="119">
        <f t="shared" si="10"/>
        <v>99250</v>
      </c>
      <c r="F36" s="120">
        <f t="shared" si="9"/>
        <v>-0.36480000000000001</v>
      </c>
      <c r="H36" s="124">
        <f t="shared" si="1"/>
        <v>0</v>
      </c>
      <c r="I36" s="96" t="str">
        <f>IF(H36=0,"",CHOOSE($B$47,AVERAGE($B$22:$B$33)*12,AVERAGE($B$23:$B$34)*12,AVERAGE($B$24:$B$35)*12,AVERAGE($B$13:$B$24)*12,AVERAGE($B$14:$B$25)*12,AVERAGE($B$15:$B$26)*12,AVERAGE($B$16:$B$27)*12,AVERAGE($B$17:$B$28)*12,AVERAGE($B$18:$B$29)*12,AVERAGE($B$19:$B$30)*12,AVERAGE($B$20:$B$31)*12,AVERAGE($B$21:$B$32)*12))</f>
        <v/>
      </c>
      <c r="J36" s="97" t="str">
        <f t="shared" si="2"/>
        <v/>
      </c>
      <c r="K36" s="97">
        <f t="shared" si="3"/>
        <v>0</v>
      </c>
      <c r="L36" s="98">
        <f t="shared" si="4"/>
        <v>0</v>
      </c>
      <c r="M36" s="99">
        <f t="shared" si="5"/>
        <v>1</v>
      </c>
      <c r="N36" s="100">
        <f>IF(M36=0,"",CHOOSE($B$47,AVERAGE($B$22:$B$33)*12,AVERAGE($B$23:$B$34)*12,AVERAGE($B$24:$B$35)*12,AVERAGE($B$25:$B$36)*12,AVERAGE($B$26:$B$37)*12,AVERAGE($B$15:$B$26)*12,AVERAGE($B$16:$B$27)*12,AVERAGE($B$17:$B$28)*12,AVERAGE($B$18:$B$29)*12,AVERAGE($B$19:$B$30)*12,AVERAGE($B$20:$B$31)*12,AVERAGE($B$21:$B$32)*12))</f>
        <v>592500</v>
      </c>
      <c r="O36" s="101">
        <f t="shared" si="6"/>
        <v>397000</v>
      </c>
      <c r="P36" s="102">
        <f t="shared" si="7"/>
        <v>195500</v>
      </c>
      <c r="Q36" s="103">
        <f t="shared" si="8"/>
        <v>195500</v>
      </c>
      <c r="R36" s="27">
        <v>500000</v>
      </c>
    </row>
    <row r="37" spans="1:18" ht="12.75" customHeight="1" x14ac:dyDescent="0.15">
      <c r="A37" s="34" t="s">
        <v>4</v>
      </c>
      <c r="B37" s="91">
        <v>31250</v>
      </c>
      <c r="C37" s="117">
        <f t="shared" si="9"/>
        <v>-0.2857142857142857</v>
      </c>
      <c r="D37" s="118" t="s">
        <v>60</v>
      </c>
      <c r="E37" s="119">
        <f t="shared" si="10"/>
        <v>91250</v>
      </c>
      <c r="F37" s="120">
        <f t="shared" si="9"/>
        <v>-0.43846153846153846</v>
      </c>
      <c r="H37" s="124">
        <f t="shared" si="1"/>
        <v>0</v>
      </c>
      <c r="I37" s="96" t="str">
        <f>IF(H37=0,"",CHOOSE($B$47,AVERAGE($B$22:$B$33)*12,AVERAGE($B$23:$B$34)*12,AVERAGE($B$24:$B$35)*12,AVERAGE($B$25:$B$36)*12,AVERAGE($B$14:$B$25)*12,AVERAGE($B$15:$B$26)*12,AVERAGE($B$16:$B$27)*12,AVERAGE($B$17:$B$28)*12,AVERAGE($B$18:$B$29)*12,AVERAGE($B$19:$B$30)*12,AVERAGE($B$20:$B$31)*12,AVERAGE($B$21:$B$32)*12))</f>
        <v/>
      </c>
      <c r="J37" s="97" t="str">
        <f t="shared" si="2"/>
        <v/>
      </c>
      <c r="K37" s="97">
        <f t="shared" si="3"/>
        <v>0</v>
      </c>
      <c r="L37" s="98">
        <f t="shared" si="4"/>
        <v>0</v>
      </c>
      <c r="M37" s="99">
        <f t="shared" si="5"/>
        <v>1</v>
      </c>
      <c r="N37" s="100">
        <f>IF(M37=0,"",CHOOSE($B$47,AVERAGE($B$22:$B$33)*12,AVERAGE($B$23:$B$34)*12,AVERAGE($B$24:$B$35)*12,AVERAGE($B$25:$B$36)*12,AVERAGE($B$26:$B$37)*12,AVERAGE($B$27:$B$38)*12,AVERAGE($B$16:$B$27)*12,AVERAGE($B$17:$B$28)*12,AVERAGE($B$18:$B$29)*12,AVERAGE($B$19:$B$30)*12,AVERAGE($B$20:$B$31)*12,AVERAGE($B$21:$B$32)*12))</f>
        <v>592500</v>
      </c>
      <c r="O37" s="101">
        <f t="shared" si="6"/>
        <v>365000</v>
      </c>
      <c r="P37" s="102">
        <f t="shared" si="7"/>
        <v>227500</v>
      </c>
      <c r="Q37" s="103">
        <f t="shared" si="8"/>
        <v>227500</v>
      </c>
      <c r="R37" s="27">
        <v>500000</v>
      </c>
    </row>
    <row r="38" spans="1:18" ht="12.75" customHeight="1" x14ac:dyDescent="0.15">
      <c r="A38" s="34" t="s">
        <v>5</v>
      </c>
      <c r="B38" s="91">
        <v>40000</v>
      </c>
      <c r="C38" s="117">
        <f t="shared" si="9"/>
        <v>-0.36</v>
      </c>
      <c r="D38" s="118" t="s">
        <v>62</v>
      </c>
      <c r="E38" s="119">
        <f t="shared" si="10"/>
        <v>100000</v>
      </c>
      <c r="F38" s="120">
        <f t="shared" si="9"/>
        <v>-0.40740740740740738</v>
      </c>
      <c r="H38" s="124">
        <f t="shared" si="1"/>
        <v>0</v>
      </c>
      <c r="I38" s="96" t="str">
        <f>IF(H38=0,"",CHOOSE($B$47,AVERAGE($B$22:$B$33)*12,AVERAGE($B$23:$B$34)*12,AVERAGE($B$24:$B$35)*12,AVERAGE($B$25:$B$36)*12,AVERAGE($B$26:$B$37)*12,AVERAGE($B$15:$B$26)*12,AVERAGE($B$16:$B$27)*12,AVERAGE($B$17:$B$28)*12,AVERAGE($B$18:$B$29)*12,AVERAGE($B$19:$B$30)*12,AVERAGE($B$20:$B$31)*12,AVERAGE($B$21:$B$32)*12))</f>
        <v/>
      </c>
      <c r="J38" s="97" t="str">
        <f t="shared" si="2"/>
        <v/>
      </c>
      <c r="K38" s="97">
        <f t="shared" si="3"/>
        <v>0</v>
      </c>
      <c r="L38" s="98">
        <f t="shared" si="4"/>
        <v>0</v>
      </c>
      <c r="M38" s="99">
        <f t="shared" si="5"/>
        <v>1</v>
      </c>
      <c r="N38" s="100">
        <f>IF(M38=0,"",CHOOSE($B$47,AVERAGE($B$22:$B$33)*12,AVERAGE($B$23:$B$34)*12,AVERAGE($B$24:$B$35)*12,AVERAGE($B$25:$B$36)*12,AVERAGE($B$26:$B$37)*12,AVERAGE($B$27:$B$38)*12,AVERAGE($B$28:$B$39)*12,AVERAGE($B$17:$B$28)*12,AVERAGE($B$18:$B$29)*12,AVERAGE($B$19:$B$30)*12,AVERAGE($B$20:$B$31)*12,AVERAGE($B$21:$B$32)*12))</f>
        <v>592500</v>
      </c>
      <c r="O38" s="101">
        <f t="shared" si="6"/>
        <v>400000</v>
      </c>
      <c r="P38" s="102">
        <f t="shared" si="7"/>
        <v>192500</v>
      </c>
      <c r="Q38" s="103">
        <f t="shared" si="8"/>
        <v>192500</v>
      </c>
      <c r="R38" s="27">
        <v>500000</v>
      </c>
    </row>
    <row r="39" spans="1:18" ht="12.75" customHeight="1" x14ac:dyDescent="0.15">
      <c r="A39" s="34" t="s">
        <v>6</v>
      </c>
      <c r="B39" s="91">
        <v>20000</v>
      </c>
      <c r="C39" s="117">
        <f t="shared" si="9"/>
        <v>-0.64444444444444449</v>
      </c>
      <c r="D39" s="118" t="s">
        <v>138</v>
      </c>
      <c r="E39" s="119">
        <f t="shared" ref="E39:E42" si="11">SUM(B39:B41)</f>
        <v>120000</v>
      </c>
      <c r="F39" s="120">
        <f t="shared" ref="F39:F42" si="12">(E39-E27)/E27</f>
        <v>-0.23200000000000001</v>
      </c>
      <c r="H39" s="99">
        <f t="shared" si="1"/>
        <v>1</v>
      </c>
      <c r="I39" s="96">
        <f>IF(H39=0,"",CHOOSE($B$47,AVERAGE($B$22:$B$33)*12,AVERAGE($B$23:$B$34)*12,AVERAGE($B$24:$B$35)*12,AVERAGE($B$25:$B$36)*12,AVERAGE($B$26:$B$37)*12,AVERAGE($B$27:$B$38)*12,AVERAGE($B$16:$B$27)*12,AVERAGE($B$17:$B$28)*12,AVERAGE($B$18:$B$29)*12,AVERAGE($B$19:$B$30)*12,AVERAGE($B$20:$B$31)*12,AVERAGE($B$21:$B$32)*12))</f>
        <v>592500</v>
      </c>
      <c r="J39" s="97">
        <f t="shared" si="2"/>
        <v>240000</v>
      </c>
      <c r="K39" s="97">
        <f t="shared" si="3"/>
        <v>352500</v>
      </c>
      <c r="L39" s="98">
        <f t="shared" si="4"/>
        <v>352500</v>
      </c>
      <c r="M39" s="99">
        <f t="shared" ref="M39:M42" si="13">IF(AND(F39&lt;=-0.3),1,0)</f>
        <v>0</v>
      </c>
      <c r="N39" s="100" t="str">
        <f>IF(M39=0,"",CHOOSE($B$47,AVERAGE($B$22:$B$33)*12,AVERAGE($B$23:$B$34)*12,AVERAGE($B$24:$B$35)*12,AVERAGE($B$25:$B$36)*12,AVERAGE($B$26:$B$37)*12,AVERAGE($B$27:$B$38)*12,AVERAGE($B$28:$B$39)*12,AVERAGE($B$29:$B$40)*12,AVERAGE($B$18:$B$29)*12,AVERAGE($B$19:$B$30)*12,AVERAGE($B$20:$B$31)*12,AVERAGE($B$21:$B$32)*12))</f>
        <v/>
      </c>
      <c r="O39" s="101" t="str">
        <f t="shared" si="6"/>
        <v/>
      </c>
      <c r="P39" s="102">
        <f t="shared" si="7"/>
        <v>0</v>
      </c>
      <c r="Q39" s="103">
        <f t="shared" si="8"/>
        <v>0</v>
      </c>
      <c r="R39" s="27">
        <v>500000</v>
      </c>
    </row>
    <row r="40" spans="1:18" ht="12.75" customHeight="1" x14ac:dyDescent="0.15">
      <c r="A40" s="70" t="s">
        <v>7</v>
      </c>
      <c r="B40" s="93">
        <v>40000</v>
      </c>
      <c r="C40" s="121">
        <f t="shared" si="9"/>
        <v>-0.2</v>
      </c>
      <c r="D40" s="168" t="s">
        <v>155</v>
      </c>
      <c r="E40" s="119">
        <f t="shared" si="11"/>
        <v>150000</v>
      </c>
      <c r="F40" s="120">
        <f t="shared" si="12"/>
        <v>4.3478260869565216E-2</v>
      </c>
      <c r="H40" s="99">
        <f t="shared" si="1"/>
        <v>0</v>
      </c>
      <c r="I40" s="96" t="str">
        <f>IF(H40=0,"",CHOOSE($B$47,AVERAGE($B$22:$B$33)*12,AVERAGE($B$23:$B$34)*12,AVERAGE($B$24:$B$35)*12,AVERAGE($B$25:$B$36)*12,AVERAGE($B$26:$B$37)*12,AVERAGE($B$27:$B$38)*12,AVERAGE($B$28:$B$39)*12,AVERAGE($B$17:$B$28)*12,AVERAGE($B$18:$B$29)*12,AVERAGE($B$19:$B$30)*12,AVERAGE($B$20:$B$31)*12,AVERAGE($B$21:$B$32)*12))</f>
        <v/>
      </c>
      <c r="J40" s="97" t="str">
        <f t="shared" si="2"/>
        <v/>
      </c>
      <c r="K40" s="97">
        <f t="shared" si="3"/>
        <v>0</v>
      </c>
      <c r="L40" s="98">
        <f t="shared" si="4"/>
        <v>0</v>
      </c>
      <c r="M40" s="99">
        <f t="shared" si="13"/>
        <v>0</v>
      </c>
      <c r="N40" s="100" t="str">
        <f>IF(M40=0,"",CHOOSE($B$47,AVERAGE($B$22:$B$33)*12,AVERAGE($B$23:$B$34)*12,AVERAGE($B$24:$B$35)*12,AVERAGE($B$25:$B$36)*12,AVERAGE($B$26:$B$37)*12,AVERAGE($B$27:$B$38)*12,AVERAGE($B$28:$B$39)*12,AVERAGE($B$29:$B$40)*12,AVERAGE($B$30:$B$41)*12,AVERAGE($B$19:$B$30)*12,AVERAGE($B$20:$B$31)*12,AVERAGE($B$21:$B$32)*12))</f>
        <v/>
      </c>
      <c r="O40" s="101" t="str">
        <f t="shared" si="6"/>
        <v/>
      </c>
      <c r="P40" s="102">
        <f t="shared" si="7"/>
        <v>0</v>
      </c>
      <c r="Q40" s="103">
        <f t="shared" si="8"/>
        <v>0</v>
      </c>
      <c r="R40" s="27">
        <v>500000</v>
      </c>
    </row>
    <row r="41" spans="1:18" ht="12.75" customHeight="1" x14ac:dyDescent="0.15">
      <c r="A41" s="34" t="s">
        <v>137</v>
      </c>
      <c r="B41" s="91">
        <v>60000</v>
      </c>
      <c r="C41" s="117">
        <f t="shared" si="9"/>
        <v>0.2</v>
      </c>
      <c r="D41" s="114" t="s">
        <v>157</v>
      </c>
      <c r="E41" s="119">
        <f t="shared" si="11"/>
        <v>170000</v>
      </c>
      <c r="F41" s="120">
        <f t="shared" si="12"/>
        <v>0.18260869565217391</v>
      </c>
      <c r="H41" s="99">
        <f t="shared" ref="H41:H44" si="14">IF(C41&lt;=-0.5,1,0)</f>
        <v>0</v>
      </c>
      <c r="I41" s="96" t="str">
        <f>IF(H41=0,"",CHOOSE($B$47,AVERAGE($B$22:$B$33)*12,AVERAGE($B$23:$B$34)*12,AVERAGE($B$24:$B$35)*12,AVERAGE($B$25:$B$36)*12,AVERAGE($B$26:$B$37)*12,AVERAGE($B$27:$B$38)*12,AVERAGE($B$28:$B$39)*12,AVERAGE($B$29:$B$40)*12,AVERAGE($B$18:$B$29)*12,AVERAGE($B$19:$B$30)*12,AVERAGE($B$20:$B$31)*12,AVERAGE($B$21:$B$32)*12))</f>
        <v/>
      </c>
      <c r="J41" s="97" t="str">
        <f t="shared" si="2"/>
        <v/>
      </c>
      <c r="K41" s="97">
        <f t="shared" ref="K41:K44" si="15">IF(H41=0,0,I41-J41)</f>
        <v>0</v>
      </c>
      <c r="L41" s="98">
        <f t="shared" si="4"/>
        <v>0</v>
      </c>
      <c r="M41" s="99">
        <f t="shared" si="13"/>
        <v>0</v>
      </c>
      <c r="N41" s="100" t="str">
        <f>IF(M41=0,"",CHOOSE($B$47,AVERAGE($B$22:$B$33)*12,AVERAGE($B$23:$B$34)*12,AVERAGE($B$24:$B$35)*12,AVERAGE($B$25:$B$36)*12,AVERAGE($B$26:$B$37)*12,AVERAGE($B$27:$B$38)*12,AVERAGE($B$28:$B$39)*12,AVERAGE($B$29:$B$40)*12,AVERAGE($B$30:$B$41)*12,AVERAGE($B$31:$B$42)*12,AVERAGE($B$20:$B$31)*12,AVERAGE($B$21:$B$32)*12))</f>
        <v/>
      </c>
      <c r="O41" s="101" t="str">
        <f t="shared" si="6"/>
        <v/>
      </c>
      <c r="P41" s="102">
        <f t="shared" si="7"/>
        <v>0</v>
      </c>
      <c r="Q41" s="103">
        <f t="shared" si="8"/>
        <v>0</v>
      </c>
      <c r="R41" s="27">
        <v>500000</v>
      </c>
    </row>
    <row r="42" spans="1:18" ht="12.75" customHeight="1" x14ac:dyDescent="0.15">
      <c r="A42" s="34" t="s">
        <v>152</v>
      </c>
      <c r="B42" s="91">
        <v>50000</v>
      </c>
      <c r="C42" s="117">
        <f t="shared" si="9"/>
        <v>0.14285714285714285</v>
      </c>
      <c r="D42" s="114" t="s">
        <v>159</v>
      </c>
      <c r="E42" s="119">
        <f t="shared" si="11"/>
        <v>170000</v>
      </c>
      <c r="F42" s="120">
        <f t="shared" si="12"/>
        <v>0.18260869565217391</v>
      </c>
      <c r="H42" s="99">
        <f t="shared" si="14"/>
        <v>0</v>
      </c>
      <c r="I42" s="96" t="str">
        <f>IF(H42=0,"",CHOOSE($B$47,AVERAGE($B$22:$B$33)*12,AVERAGE($B$23:$B$34)*12,AVERAGE($B$24:$B$35)*12,AVERAGE($B$25:$B$36)*12,AVERAGE($B$26:$B$37)*12,AVERAGE($B$27:$B$38)*12,AVERAGE($B$28:$B$39)*12,AVERAGE($B$29:$B$40)*12,AVERAGE($B$30:$B$41)*12,AVERAGE($B$19:$B$30)*12,AVERAGE($B$20:$B$31)*12,AVERAGE($B$21:$B$32)*12))</f>
        <v/>
      </c>
      <c r="J42" s="97" t="str">
        <f t="shared" si="2"/>
        <v/>
      </c>
      <c r="K42" s="97">
        <f t="shared" si="15"/>
        <v>0</v>
      </c>
      <c r="L42" s="98">
        <f t="shared" si="4"/>
        <v>0</v>
      </c>
      <c r="M42" s="99">
        <f t="shared" si="13"/>
        <v>0</v>
      </c>
      <c r="N42" s="100" t="str">
        <f>IF(M42=0,"",CHOOSE($B$47,AVERAGE($B$22:$B$33)*12,AVERAGE($B$23:$B$34)*12,AVERAGE($B$24:$B$35)*12,AVERAGE($B$25:$B$36)*12,AVERAGE($B$26:$B$37)*12,AVERAGE($B$27:$B$38)*12,AVERAGE($B$28:$B$39)*12,AVERAGE($B$29:$B$40)*12,AVERAGE($B$30:$B$41)*12,AVERAGE($B$31:$B$42)*12,AVERAGE($B$32:$B$43)*12,AVERAGE($B$21:$B$32)*12))</f>
        <v/>
      </c>
      <c r="O42" s="101" t="str">
        <f t="shared" si="6"/>
        <v/>
      </c>
      <c r="P42" s="102">
        <f t="shared" si="7"/>
        <v>0</v>
      </c>
      <c r="Q42" s="103">
        <f t="shared" si="8"/>
        <v>0</v>
      </c>
      <c r="R42" s="27">
        <v>500000</v>
      </c>
    </row>
    <row r="43" spans="1:18" ht="12.75" customHeight="1" x14ac:dyDescent="0.15">
      <c r="A43" s="34" t="s">
        <v>153</v>
      </c>
      <c r="B43" s="91">
        <v>60000</v>
      </c>
      <c r="C43" s="117">
        <f t="shared" si="9"/>
        <v>0.2</v>
      </c>
      <c r="D43" s="112"/>
      <c r="E43" s="122"/>
      <c r="F43" s="123"/>
      <c r="H43" s="99">
        <f t="shared" si="14"/>
        <v>0</v>
      </c>
      <c r="I43" s="96" t="str">
        <f>IF(H43=0,"",CHOOSE($B$47,AVERAGE($B$22:$B$33)*12,AVERAGE($B$23:$B$34)*12,AVERAGE($B$24:$B$35)*12,AVERAGE($B$25:$B$36)*12,AVERAGE($B$26:$B$37)*12,AVERAGE($B$27:$B$38)*12,AVERAGE($B$28:$B$39)*12,AVERAGE($B$29:$B$40)*12,AVERAGE($B$30:$B$41)*12,AVERAGE($B$31:$B$42)*12,AVERAGE($B$20:$B$31)*12,AVERAGE($B$21:$B$32)*12))</f>
        <v/>
      </c>
      <c r="J43" s="97" t="str">
        <f t="shared" si="2"/>
        <v/>
      </c>
      <c r="K43" s="97">
        <f t="shared" si="15"/>
        <v>0</v>
      </c>
      <c r="L43" s="98">
        <f t="shared" si="4"/>
        <v>0</v>
      </c>
      <c r="M43" s="104"/>
      <c r="N43" s="105"/>
      <c r="O43" s="106"/>
      <c r="P43" s="107"/>
      <c r="Q43" s="108"/>
      <c r="R43" s="27">
        <v>500000</v>
      </c>
    </row>
    <row r="44" spans="1:18" ht="12.75" customHeight="1" thickBot="1" x14ac:dyDescent="0.2">
      <c r="A44" s="34" t="s">
        <v>154</v>
      </c>
      <c r="B44" s="183">
        <v>60000</v>
      </c>
      <c r="C44" s="117">
        <f t="shared" si="9"/>
        <v>0.2</v>
      </c>
      <c r="D44" s="112"/>
      <c r="E44" s="122"/>
      <c r="F44" s="123"/>
      <c r="H44" s="165">
        <f t="shared" si="14"/>
        <v>0</v>
      </c>
      <c r="I44" s="184" t="str">
        <f>IF(H44=0,"",CHOOSE($B$47,AVERAGE($B$22:$B$33)*12,AVERAGE($B$23:$B$34)*12,AVERAGE($B$24:$B$35)*12,AVERAGE($B$25:$B$36)*12,AVERAGE($B$26:$B$37)*12,AVERAGE($B$27:$B$38)*12,AVERAGE($B$28:$B$39)*12,AVERAGE($B$29:$B$40)*12,AVERAGE($B$30:$B$41)*12,AVERAGE($B$31:$B$42)*12,AVERAGE($B$32:$B$43)*12,AVERAGE($B$21:$B$32)*12))</f>
        <v/>
      </c>
      <c r="J44" s="163" t="str">
        <f t="shared" si="2"/>
        <v/>
      </c>
      <c r="K44" s="163">
        <f t="shared" si="15"/>
        <v>0</v>
      </c>
      <c r="L44" s="164">
        <f t="shared" si="4"/>
        <v>0</v>
      </c>
      <c r="M44" s="179"/>
      <c r="N44" s="185"/>
      <c r="O44" s="180"/>
      <c r="P44" s="166"/>
      <c r="Q44" s="167"/>
      <c r="R44" s="27">
        <v>500000</v>
      </c>
    </row>
    <row r="45" spans="1:18" ht="12.75" customHeight="1" x14ac:dyDescent="0.15">
      <c r="H45" s="125">
        <f>SUM(H33:H44)</f>
        <v>2</v>
      </c>
      <c r="I45" s="126"/>
      <c r="J45" s="127"/>
      <c r="K45" s="127"/>
      <c r="L45" s="128">
        <f>MAX(L33:L44)</f>
        <v>352500</v>
      </c>
      <c r="M45" s="125">
        <f>SUM(M33:M42)</f>
        <v>5</v>
      </c>
      <c r="N45" s="129"/>
      <c r="O45" s="130"/>
      <c r="P45" s="131"/>
      <c r="Q45" s="132">
        <f>MAX(Q33:Q42)</f>
        <v>235500</v>
      </c>
      <c r="R45" s="27">
        <v>500000</v>
      </c>
    </row>
    <row r="46" spans="1:18" ht="19.5" thickBot="1" x14ac:dyDescent="0.2">
      <c r="A46" t="s">
        <v>142</v>
      </c>
      <c r="K46" s="186" t="s">
        <v>162</v>
      </c>
      <c r="L46" s="98">
        <f>ROUNDDOWN(L45,-3)</f>
        <v>352000</v>
      </c>
      <c r="P46" s="186" t="s">
        <v>161</v>
      </c>
      <c r="Q46" s="188">
        <f>ROUNDDOWN(Q45,-3)</f>
        <v>235000</v>
      </c>
    </row>
    <row r="47" spans="1:18" ht="19.5" thickBot="1" x14ac:dyDescent="0.2">
      <c r="A47" s="50" t="s">
        <v>73</v>
      </c>
      <c r="B47" s="52">
        <v>3</v>
      </c>
      <c r="C47" s="51" t="s">
        <v>74</v>
      </c>
      <c r="D47" s="47"/>
      <c r="E47" s="48"/>
      <c r="F47" s="49"/>
    </row>
    <row r="48" spans="1:18" ht="7.5" customHeight="1" x14ac:dyDescent="0.15">
      <c r="A48" s="24"/>
      <c r="B48" s="24"/>
      <c r="C48" s="24"/>
    </row>
    <row r="49" spans="1:6" ht="16.5" customHeight="1" x14ac:dyDescent="0.15">
      <c r="A49" t="s">
        <v>106</v>
      </c>
    </row>
    <row r="50" spans="1:6" ht="12.75" customHeight="1" x14ac:dyDescent="0.15">
      <c r="A50" s="241" t="s">
        <v>22</v>
      </c>
      <c r="B50" s="225"/>
      <c r="C50" s="33" t="s">
        <v>21</v>
      </c>
      <c r="D50" s="33" t="s">
        <v>122</v>
      </c>
      <c r="E50" s="33" t="s">
        <v>123</v>
      </c>
      <c r="F50" s="33" t="s">
        <v>27</v>
      </c>
    </row>
    <row r="51" spans="1:6" ht="69.95" customHeight="1" x14ac:dyDescent="0.15">
      <c r="A51" s="210" t="s">
        <v>130</v>
      </c>
      <c r="B51" s="211"/>
      <c r="C51" s="41" t="str">
        <f>IF(L45&gt;0,"申請可","申請不可")</f>
        <v>申請可</v>
      </c>
      <c r="D51" s="67" t="str">
        <f>IF(H45=0,"",INDEX(A33:A44,MATCH(MAX(L33:L44),L33:L44,0),1))</f>
        <v>令和２年７月</v>
      </c>
      <c r="E51" s="109">
        <f>INDEX(I33:I44,MATCH(MAX(L33:L44),L33:L44,0),1)</f>
        <v>592500</v>
      </c>
      <c r="F51" s="110">
        <f>L46</f>
        <v>352000</v>
      </c>
    </row>
    <row r="52" spans="1:6" ht="69.95" customHeight="1" x14ac:dyDescent="0.15">
      <c r="A52" s="227" t="s">
        <v>131</v>
      </c>
      <c r="B52" s="228"/>
      <c r="C52" s="41" t="str">
        <f>IF(Q45&gt;0,"申請可","申請不可")</f>
        <v>申請可</v>
      </c>
      <c r="D52" s="67" t="str">
        <f>IF(M45=0,"",INDEX(D33:D42,MATCH(MAX(Q33:Q42),Q33:Q42,0),1))</f>
        <v>R2.3～R2.5</v>
      </c>
      <c r="E52" s="109">
        <f>INDEX(N33:N42,MATCH(MAX(Q33:Q42),Q33:Q42,0),1)</f>
        <v>592500</v>
      </c>
      <c r="F52" s="110">
        <f>Q46</f>
        <v>235000</v>
      </c>
    </row>
    <row r="53" spans="1:6" ht="7.5" customHeight="1" thickBot="1" x14ac:dyDescent="0.2"/>
    <row r="54" spans="1:6" ht="19.5" thickBot="1" x14ac:dyDescent="0.2">
      <c r="A54" s="229" t="s">
        <v>83</v>
      </c>
      <c r="B54" s="230"/>
      <c r="C54" s="230"/>
      <c r="D54" s="230"/>
      <c r="E54" s="231">
        <f>MAX(F51:F52)</f>
        <v>352000</v>
      </c>
      <c r="F54" s="232"/>
    </row>
  </sheetData>
  <sheetProtection password="C5FC" sheet="1" objects="1" scenarios="1" selectLockedCells="1" selectUnlockedCells="1"/>
  <mergeCells count="23">
    <mergeCell ref="P20:P32"/>
    <mergeCell ref="A51:B51"/>
    <mergeCell ref="A52:B52"/>
    <mergeCell ref="A50:B50"/>
    <mergeCell ref="A54:D54"/>
    <mergeCell ref="E54:F54"/>
    <mergeCell ref="H20:H32"/>
    <mergeCell ref="Q20:Q32"/>
    <mergeCell ref="H19:L19"/>
    <mergeCell ref="M19:Q19"/>
    <mergeCell ref="A1:F1"/>
    <mergeCell ref="A2:F2"/>
    <mergeCell ref="A8:A9"/>
    <mergeCell ref="B8:B9"/>
    <mergeCell ref="C8:C9"/>
    <mergeCell ref="D8:F8"/>
    <mergeCell ref="I20:I32"/>
    <mergeCell ref="M20:M32"/>
    <mergeCell ref="N20:N32"/>
    <mergeCell ref="J20:J32"/>
    <mergeCell ref="K20:K32"/>
    <mergeCell ref="L20:L32"/>
    <mergeCell ref="O20:O32"/>
  </mergeCells>
  <phoneticPr fontId="2"/>
  <dataValidations disablePrompts="1" count="3">
    <dataValidation type="list" allowBlank="1" showInputMessage="1" showErrorMessage="1" sqref="H3:I4">
      <formula1>"３,4,5,6,7,8,9,10,11,12,1,2"</formula1>
    </dataValidation>
    <dataValidation type="list" allowBlank="1" showInputMessage="1" showErrorMessage="1" sqref="K2:M2">
      <formula1>"3月,4月,5月,6月,7月,8月,9月,10月,11月,12月,1月,2月"</formula1>
    </dataValidation>
    <dataValidation type="list" allowBlank="1" showInputMessage="1" showErrorMessage="1" sqref="B47">
      <formula1>$S$6:$S$17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46"/>
  <sheetViews>
    <sheetView view="pageBreakPreview" zoomScaleNormal="108" zoomScaleSheetLayoutView="100" workbookViewId="0">
      <selection activeCell="C24" sqref="C24"/>
    </sheetView>
  </sheetViews>
  <sheetFormatPr defaultRowHeight="13.5" x14ac:dyDescent="0.15"/>
  <cols>
    <col min="1" max="1" width="15" customWidth="1"/>
    <col min="2" max="2" width="17.375" bestFit="1" customWidth="1"/>
    <col min="3" max="3" width="14" customWidth="1"/>
    <col min="4" max="4" width="13.625" customWidth="1"/>
    <col min="5" max="5" width="12.5" customWidth="1"/>
    <col min="6" max="6" width="12.375" customWidth="1"/>
    <col min="7" max="7" width="13.625" customWidth="1"/>
    <col min="9" max="12" width="10" customWidth="1"/>
    <col min="15" max="15" width="10.25" customWidth="1"/>
    <col min="16" max="16" width="10" customWidth="1"/>
    <col min="17" max="17" width="9.5" customWidth="1"/>
    <col min="18" max="18" width="9" customWidth="1"/>
    <col min="19" max="19" width="10.125" customWidth="1"/>
  </cols>
  <sheetData>
    <row r="1" spans="1:17" ht="24" x14ac:dyDescent="0.15">
      <c r="A1" s="242" t="s">
        <v>47</v>
      </c>
      <c r="B1" s="243"/>
      <c r="C1" s="243"/>
      <c r="D1" s="243"/>
      <c r="E1" s="243"/>
      <c r="F1" s="244"/>
      <c r="G1" s="7"/>
    </row>
    <row r="2" spans="1:17" ht="6.75" customHeight="1" x14ac:dyDescent="0.15">
      <c r="A2" s="30"/>
      <c r="B2" s="31"/>
      <c r="C2" s="31"/>
      <c r="D2" s="31"/>
      <c r="E2" s="31"/>
      <c r="F2" s="32"/>
      <c r="G2" s="7"/>
    </row>
    <row r="3" spans="1:17" ht="15.75" customHeight="1" thickBot="1" x14ac:dyDescent="0.2">
      <c r="A3" s="215" t="s">
        <v>48</v>
      </c>
      <c r="B3" s="216"/>
      <c r="C3" s="216"/>
      <c r="D3" s="216"/>
      <c r="E3" s="216"/>
      <c r="F3" s="217"/>
      <c r="G3" s="19"/>
    </row>
    <row r="4" spans="1:17" ht="15" thickBot="1" x14ac:dyDescent="0.2">
      <c r="A4" s="19"/>
      <c r="B4" s="3"/>
      <c r="C4" s="3"/>
      <c r="D4" s="3"/>
      <c r="E4" s="3"/>
      <c r="F4" s="3"/>
      <c r="G4" s="3"/>
    </row>
    <row r="5" spans="1:17" ht="15" thickBot="1" x14ac:dyDescent="0.2">
      <c r="A5" s="19"/>
      <c r="B5" s="21"/>
      <c r="C5" s="22" t="s">
        <v>82</v>
      </c>
      <c r="D5" s="19"/>
      <c r="E5" s="3"/>
      <c r="F5" s="3"/>
      <c r="G5" s="3"/>
    </row>
    <row r="6" spans="1:17" ht="14.25" customHeight="1" x14ac:dyDescent="0.15">
      <c r="O6" s="17"/>
    </row>
    <row r="7" spans="1:17" ht="14.25" x14ac:dyDescent="0.15">
      <c r="A7" s="23" t="s">
        <v>136</v>
      </c>
    </row>
    <row r="9" spans="1:17" x14ac:dyDescent="0.15">
      <c r="A9" s="245" t="s">
        <v>17</v>
      </c>
      <c r="B9" s="234" t="s">
        <v>26</v>
      </c>
      <c r="C9" s="248" t="s">
        <v>100</v>
      </c>
      <c r="D9" s="250" t="s">
        <v>99</v>
      </c>
      <c r="E9" s="251"/>
      <c r="F9" s="252"/>
    </row>
    <row r="10" spans="1:17" ht="27.75" thickBot="1" x14ac:dyDescent="0.2">
      <c r="A10" s="246"/>
      <c r="B10" s="247"/>
      <c r="C10" s="249"/>
      <c r="D10" s="45" t="s">
        <v>79</v>
      </c>
      <c r="E10" s="45" t="s">
        <v>80</v>
      </c>
      <c r="F10" s="39" t="s">
        <v>101</v>
      </c>
    </row>
    <row r="11" spans="1:17" ht="13.5" customHeight="1" x14ac:dyDescent="0.15">
      <c r="A11" s="5" t="s">
        <v>8</v>
      </c>
      <c r="B11" s="133"/>
      <c r="C11" s="134"/>
      <c r="D11" s="25"/>
      <c r="E11" s="26"/>
      <c r="F11" s="8"/>
      <c r="G11" s="10"/>
      <c r="H11" s="233" t="s">
        <v>120</v>
      </c>
      <c r="I11" s="233"/>
      <c r="J11" s="233"/>
      <c r="K11" s="233"/>
      <c r="L11" s="233"/>
      <c r="M11" s="255" t="s">
        <v>121</v>
      </c>
      <c r="N11" s="258"/>
      <c r="O11" s="258"/>
      <c r="P11" s="258"/>
      <c r="Q11" s="256"/>
    </row>
    <row r="12" spans="1:17" ht="13.15" customHeight="1" x14ac:dyDescent="0.15">
      <c r="A12" s="5" t="s">
        <v>9</v>
      </c>
      <c r="B12" s="135"/>
      <c r="C12" s="134"/>
      <c r="D12" s="25"/>
      <c r="E12" s="26"/>
      <c r="F12" s="8"/>
      <c r="G12" s="10"/>
      <c r="H12" s="259" t="s">
        <v>19</v>
      </c>
      <c r="I12" s="262" t="s">
        <v>123</v>
      </c>
      <c r="J12" s="253" t="s">
        <v>64</v>
      </c>
      <c r="K12" s="253" t="s">
        <v>65</v>
      </c>
      <c r="L12" s="254" t="s">
        <v>67</v>
      </c>
      <c r="M12" s="265" t="s">
        <v>63</v>
      </c>
      <c r="N12" s="262" t="s">
        <v>123</v>
      </c>
      <c r="O12" s="253" t="s">
        <v>69</v>
      </c>
      <c r="P12" s="253" t="s">
        <v>70</v>
      </c>
      <c r="Q12" s="254" t="s">
        <v>67</v>
      </c>
    </row>
    <row r="13" spans="1:17" x14ac:dyDescent="0.15">
      <c r="A13" s="5" t="s">
        <v>10</v>
      </c>
      <c r="B13" s="135"/>
      <c r="C13" s="134"/>
      <c r="D13" s="25"/>
      <c r="E13" s="26"/>
      <c r="F13" s="8"/>
      <c r="G13" s="10"/>
      <c r="H13" s="260"/>
      <c r="I13" s="263"/>
      <c r="J13" s="253"/>
      <c r="K13" s="253"/>
      <c r="L13" s="254"/>
      <c r="M13" s="266"/>
      <c r="N13" s="263"/>
      <c r="O13" s="253"/>
      <c r="P13" s="253"/>
      <c r="Q13" s="254"/>
    </row>
    <row r="14" spans="1:17" x14ac:dyDescent="0.15">
      <c r="A14" s="5" t="s">
        <v>11</v>
      </c>
      <c r="B14" s="135"/>
      <c r="C14" s="134"/>
      <c r="D14" s="25"/>
      <c r="E14" s="26"/>
      <c r="F14" s="8"/>
      <c r="G14" s="10"/>
      <c r="H14" s="260"/>
      <c r="I14" s="263"/>
      <c r="J14" s="253"/>
      <c r="K14" s="253"/>
      <c r="L14" s="254"/>
      <c r="M14" s="266"/>
      <c r="N14" s="263"/>
      <c r="O14" s="253"/>
      <c r="P14" s="253"/>
      <c r="Q14" s="254"/>
    </row>
    <row r="15" spans="1:17" x14ac:dyDescent="0.15">
      <c r="A15" s="5" t="s">
        <v>12</v>
      </c>
      <c r="B15" s="135"/>
      <c r="C15" s="134"/>
      <c r="D15" s="25"/>
      <c r="E15" s="26"/>
      <c r="F15" s="8"/>
      <c r="G15" s="10"/>
      <c r="H15" s="260"/>
      <c r="I15" s="263"/>
      <c r="J15" s="253"/>
      <c r="K15" s="253"/>
      <c r="L15" s="254"/>
      <c r="M15" s="266"/>
      <c r="N15" s="263"/>
      <c r="O15" s="253"/>
      <c r="P15" s="253"/>
      <c r="Q15" s="254"/>
    </row>
    <row r="16" spans="1:17" x14ac:dyDescent="0.15">
      <c r="A16" s="5" t="s">
        <v>13</v>
      </c>
      <c r="B16" s="135"/>
      <c r="C16" s="134"/>
      <c r="D16" s="25"/>
      <c r="E16" s="26"/>
      <c r="F16" s="8"/>
      <c r="G16" s="10"/>
      <c r="H16" s="260"/>
      <c r="I16" s="263"/>
      <c r="J16" s="253"/>
      <c r="K16" s="253"/>
      <c r="L16" s="254"/>
      <c r="M16" s="266"/>
      <c r="N16" s="263"/>
      <c r="O16" s="253"/>
      <c r="P16" s="253"/>
      <c r="Q16" s="254"/>
    </row>
    <row r="17" spans="1:18" x14ac:dyDescent="0.15">
      <c r="A17" s="5" t="s">
        <v>14</v>
      </c>
      <c r="B17" s="135"/>
      <c r="C17" s="134"/>
      <c r="D17" s="25"/>
      <c r="E17" s="26"/>
      <c r="F17" s="8"/>
      <c r="G17" s="10"/>
      <c r="H17" s="260"/>
      <c r="I17" s="263"/>
      <c r="J17" s="253"/>
      <c r="K17" s="253"/>
      <c r="L17" s="254"/>
      <c r="M17" s="266"/>
      <c r="N17" s="263"/>
      <c r="O17" s="253"/>
      <c r="P17" s="253"/>
      <c r="Q17" s="254"/>
    </row>
    <row r="18" spans="1:18" x14ac:dyDescent="0.15">
      <c r="A18" s="5" t="s">
        <v>15</v>
      </c>
      <c r="B18" s="135"/>
      <c r="C18" s="134"/>
      <c r="D18" s="25"/>
      <c r="E18" s="26"/>
      <c r="F18" s="8"/>
      <c r="G18" s="10"/>
      <c r="H18" s="260"/>
      <c r="I18" s="263"/>
      <c r="J18" s="253"/>
      <c r="K18" s="253"/>
      <c r="L18" s="254"/>
      <c r="M18" s="266"/>
      <c r="N18" s="263"/>
      <c r="O18" s="253"/>
      <c r="P18" s="253"/>
      <c r="Q18" s="254"/>
    </row>
    <row r="19" spans="1:18" x14ac:dyDescent="0.15">
      <c r="A19" s="5" t="s">
        <v>16</v>
      </c>
      <c r="B19" s="135"/>
      <c r="C19" s="134"/>
      <c r="D19" s="25"/>
      <c r="E19" s="26"/>
      <c r="F19" s="8"/>
      <c r="G19" s="10"/>
      <c r="H19" s="260"/>
      <c r="I19" s="263"/>
      <c r="J19" s="253"/>
      <c r="K19" s="253"/>
      <c r="L19" s="254"/>
      <c r="M19" s="266"/>
      <c r="N19" s="263"/>
      <c r="O19" s="253"/>
      <c r="P19" s="253"/>
      <c r="Q19" s="254"/>
    </row>
    <row r="20" spans="1:18" x14ac:dyDescent="0.15">
      <c r="A20" s="5" t="s">
        <v>25</v>
      </c>
      <c r="B20" s="135"/>
      <c r="C20" s="134"/>
      <c r="D20" s="25"/>
      <c r="E20" s="26"/>
      <c r="F20" s="8"/>
      <c r="G20" s="10"/>
      <c r="H20" s="260"/>
      <c r="I20" s="263"/>
      <c r="J20" s="253"/>
      <c r="K20" s="253"/>
      <c r="L20" s="254"/>
      <c r="M20" s="266"/>
      <c r="N20" s="263"/>
      <c r="O20" s="253"/>
      <c r="P20" s="253"/>
      <c r="Q20" s="254"/>
    </row>
    <row r="21" spans="1:18" x14ac:dyDescent="0.15">
      <c r="A21" s="5" t="s">
        <v>24</v>
      </c>
      <c r="B21" s="135"/>
      <c r="C21" s="134"/>
      <c r="D21" s="25"/>
      <c r="E21" s="26"/>
      <c r="F21" s="8"/>
      <c r="G21" s="10"/>
      <c r="H21" s="260"/>
      <c r="I21" s="263"/>
      <c r="J21" s="253"/>
      <c r="K21" s="253"/>
      <c r="L21" s="254"/>
      <c r="M21" s="266"/>
      <c r="N21" s="263"/>
      <c r="O21" s="253"/>
      <c r="P21" s="253"/>
      <c r="Q21" s="254"/>
    </row>
    <row r="22" spans="1:18" x14ac:dyDescent="0.15">
      <c r="A22" s="5" t="s">
        <v>23</v>
      </c>
      <c r="B22" s="135"/>
      <c r="C22" s="134"/>
      <c r="D22" s="25"/>
      <c r="E22" s="26"/>
      <c r="F22" s="8"/>
      <c r="G22" s="10"/>
      <c r="H22" s="261"/>
      <c r="I22" s="264"/>
      <c r="J22" s="253"/>
      <c r="K22" s="253"/>
      <c r="L22" s="254"/>
      <c r="M22" s="267"/>
      <c r="N22" s="264"/>
      <c r="O22" s="253"/>
      <c r="P22" s="253"/>
      <c r="Q22" s="254"/>
    </row>
    <row r="23" spans="1:18" x14ac:dyDescent="0.15">
      <c r="A23" s="5" t="s">
        <v>0</v>
      </c>
      <c r="B23" s="135"/>
      <c r="C23" s="136" t="str">
        <f t="shared" ref="C23:C31" si="0">IFERROR((B23-$E$36)/$E$36,"")</f>
        <v/>
      </c>
      <c r="D23" s="45" t="s">
        <v>54</v>
      </c>
      <c r="E23" s="137">
        <f t="shared" ref="E23:E28" si="1">SUM(B23:B25)</f>
        <v>0</v>
      </c>
      <c r="F23" s="138" t="str">
        <f t="shared" ref="F23:F29" si="2">IFERROR((E23-$E$37)/$E$37,"")</f>
        <v/>
      </c>
      <c r="G23" s="10"/>
      <c r="H23" s="99">
        <f t="shared" ref="H23:H30" si="3">IF(C23&lt;=-0.5,1,0)</f>
        <v>0</v>
      </c>
      <c r="I23" s="101" t="str">
        <f>IF(H23=0,"",$E$36*12)</f>
        <v/>
      </c>
      <c r="J23" s="141" t="str">
        <f>IF(H23=1,B23*12,"")</f>
        <v/>
      </c>
      <c r="K23" s="141">
        <f>IF(H23=0,0,I23-J23)</f>
        <v>0</v>
      </c>
      <c r="L23" s="142">
        <f t="shared" ref="L23:L34" si="4">MIN(K23,R23)</f>
        <v>0</v>
      </c>
      <c r="M23" s="99">
        <f t="shared" ref="M23:M32" si="5">IF((F23&lt;=-0.3),1,0)</f>
        <v>0</v>
      </c>
      <c r="N23" s="101" t="str">
        <f>IF(M23=0,"",$E$36*12)</f>
        <v/>
      </c>
      <c r="O23" s="141" t="str">
        <f>IF(M23=1,E23/3*12,"")</f>
        <v/>
      </c>
      <c r="P23" s="141">
        <f>IF(M23=0,0,N23-O23)</f>
        <v>0</v>
      </c>
      <c r="Q23" s="142">
        <f>MIN(P23,R23)</f>
        <v>0</v>
      </c>
      <c r="R23">
        <v>500000</v>
      </c>
    </row>
    <row r="24" spans="1:18" x14ac:dyDescent="0.15">
      <c r="A24" s="5" t="s">
        <v>1</v>
      </c>
      <c r="B24" s="135"/>
      <c r="C24" s="136" t="str">
        <f t="shared" si="0"/>
        <v/>
      </c>
      <c r="D24" s="45" t="s">
        <v>55</v>
      </c>
      <c r="E24" s="137">
        <f t="shared" si="1"/>
        <v>0</v>
      </c>
      <c r="F24" s="138" t="str">
        <f t="shared" si="2"/>
        <v/>
      </c>
      <c r="G24" s="10"/>
      <c r="H24" s="99">
        <f t="shared" si="3"/>
        <v>0</v>
      </c>
      <c r="I24" s="101" t="str">
        <f t="shared" ref="I24:I34" si="6">IF(H24=0,"",$E$36*12)</f>
        <v/>
      </c>
      <c r="J24" s="141" t="str">
        <f t="shared" ref="J24:J34" si="7">IF(H24=1,B24*12,"")</f>
        <v/>
      </c>
      <c r="K24" s="141">
        <f t="shared" ref="K24:K34" si="8">IF(H24=0,0,I24-J24)</f>
        <v>0</v>
      </c>
      <c r="L24" s="142">
        <f t="shared" si="4"/>
        <v>0</v>
      </c>
      <c r="M24" s="99">
        <f t="shared" si="5"/>
        <v>0</v>
      </c>
      <c r="N24" s="101" t="str">
        <f t="shared" ref="N24:N32" si="9">IF(M24=0,"",$E$36*12)</f>
        <v/>
      </c>
      <c r="O24" s="141" t="str">
        <f t="shared" ref="O24:O32" si="10">IF(M24=1,E24/3*12,"")</f>
        <v/>
      </c>
      <c r="P24" s="141">
        <f t="shared" ref="P24:P32" si="11">IF(M24=0,0,N24-O24)</f>
        <v>0</v>
      </c>
      <c r="Q24" s="142">
        <f t="shared" ref="Q24:Q32" si="12">MIN(P24,R24)</f>
        <v>0</v>
      </c>
      <c r="R24">
        <v>500000</v>
      </c>
    </row>
    <row r="25" spans="1:18" x14ac:dyDescent="0.15">
      <c r="A25" s="5" t="s">
        <v>2</v>
      </c>
      <c r="B25" s="135"/>
      <c r="C25" s="136" t="str">
        <f t="shared" si="0"/>
        <v/>
      </c>
      <c r="D25" s="45" t="s">
        <v>56</v>
      </c>
      <c r="E25" s="137">
        <f t="shared" si="1"/>
        <v>0</v>
      </c>
      <c r="F25" s="138" t="str">
        <f t="shared" si="2"/>
        <v/>
      </c>
      <c r="G25" s="10"/>
      <c r="H25" s="99">
        <f t="shared" si="3"/>
        <v>0</v>
      </c>
      <c r="I25" s="101" t="str">
        <f t="shared" si="6"/>
        <v/>
      </c>
      <c r="J25" s="141" t="str">
        <f t="shared" si="7"/>
        <v/>
      </c>
      <c r="K25" s="141">
        <f t="shared" si="8"/>
        <v>0</v>
      </c>
      <c r="L25" s="142">
        <f t="shared" si="4"/>
        <v>0</v>
      </c>
      <c r="M25" s="99">
        <f t="shared" si="5"/>
        <v>0</v>
      </c>
      <c r="N25" s="101" t="str">
        <f t="shared" si="9"/>
        <v/>
      </c>
      <c r="O25" s="141" t="str">
        <f t="shared" si="10"/>
        <v/>
      </c>
      <c r="P25" s="141">
        <f t="shared" si="11"/>
        <v>0</v>
      </c>
      <c r="Q25" s="142">
        <f t="shared" si="12"/>
        <v>0</v>
      </c>
      <c r="R25">
        <v>500000</v>
      </c>
    </row>
    <row r="26" spans="1:18" x14ac:dyDescent="0.15">
      <c r="A26" s="5" t="s">
        <v>3</v>
      </c>
      <c r="B26" s="135"/>
      <c r="C26" s="136" t="str">
        <f t="shared" si="0"/>
        <v/>
      </c>
      <c r="D26" s="45" t="s">
        <v>58</v>
      </c>
      <c r="E26" s="137">
        <f t="shared" si="1"/>
        <v>0</v>
      </c>
      <c r="F26" s="138" t="str">
        <f t="shared" si="2"/>
        <v/>
      </c>
      <c r="G26" s="10"/>
      <c r="H26" s="99">
        <f t="shared" si="3"/>
        <v>0</v>
      </c>
      <c r="I26" s="101" t="str">
        <f t="shared" si="6"/>
        <v/>
      </c>
      <c r="J26" s="141" t="str">
        <f t="shared" si="7"/>
        <v/>
      </c>
      <c r="K26" s="141">
        <f t="shared" si="8"/>
        <v>0</v>
      </c>
      <c r="L26" s="142">
        <f t="shared" si="4"/>
        <v>0</v>
      </c>
      <c r="M26" s="99">
        <f t="shared" si="5"/>
        <v>0</v>
      </c>
      <c r="N26" s="101" t="str">
        <f t="shared" si="9"/>
        <v/>
      </c>
      <c r="O26" s="141" t="str">
        <f t="shared" si="10"/>
        <v/>
      </c>
      <c r="P26" s="141">
        <f t="shared" si="11"/>
        <v>0</v>
      </c>
      <c r="Q26" s="142">
        <f t="shared" si="12"/>
        <v>0</v>
      </c>
      <c r="R26">
        <v>500000</v>
      </c>
    </row>
    <row r="27" spans="1:18" x14ac:dyDescent="0.15">
      <c r="A27" s="5" t="s">
        <v>4</v>
      </c>
      <c r="B27" s="135"/>
      <c r="C27" s="136" t="str">
        <f t="shared" si="0"/>
        <v/>
      </c>
      <c r="D27" s="45" t="s">
        <v>60</v>
      </c>
      <c r="E27" s="137">
        <f t="shared" si="1"/>
        <v>0</v>
      </c>
      <c r="F27" s="138" t="str">
        <f t="shared" si="2"/>
        <v/>
      </c>
      <c r="G27" s="10"/>
      <c r="H27" s="99">
        <f t="shared" si="3"/>
        <v>0</v>
      </c>
      <c r="I27" s="101" t="str">
        <f t="shared" si="6"/>
        <v/>
      </c>
      <c r="J27" s="141" t="str">
        <f t="shared" si="7"/>
        <v/>
      </c>
      <c r="K27" s="141">
        <f t="shared" si="8"/>
        <v>0</v>
      </c>
      <c r="L27" s="142">
        <f t="shared" si="4"/>
        <v>0</v>
      </c>
      <c r="M27" s="99">
        <f t="shared" si="5"/>
        <v>0</v>
      </c>
      <c r="N27" s="101" t="str">
        <f t="shared" si="9"/>
        <v/>
      </c>
      <c r="O27" s="141" t="str">
        <f t="shared" si="10"/>
        <v/>
      </c>
      <c r="P27" s="141">
        <f t="shared" si="11"/>
        <v>0</v>
      </c>
      <c r="Q27" s="142">
        <f t="shared" si="12"/>
        <v>0</v>
      </c>
      <c r="R27">
        <v>500000</v>
      </c>
    </row>
    <row r="28" spans="1:18" x14ac:dyDescent="0.15">
      <c r="A28" s="5" t="s">
        <v>5</v>
      </c>
      <c r="B28" s="135"/>
      <c r="C28" s="136" t="str">
        <f t="shared" si="0"/>
        <v/>
      </c>
      <c r="D28" s="45" t="s">
        <v>62</v>
      </c>
      <c r="E28" s="137">
        <f t="shared" si="1"/>
        <v>0</v>
      </c>
      <c r="F28" s="138" t="str">
        <f t="shared" si="2"/>
        <v/>
      </c>
      <c r="G28" s="10"/>
      <c r="H28" s="99">
        <f t="shared" si="3"/>
        <v>0</v>
      </c>
      <c r="I28" s="101" t="str">
        <f t="shared" si="6"/>
        <v/>
      </c>
      <c r="J28" s="141" t="str">
        <f t="shared" si="7"/>
        <v/>
      </c>
      <c r="K28" s="141">
        <f t="shared" si="8"/>
        <v>0</v>
      </c>
      <c r="L28" s="142">
        <f t="shared" si="4"/>
        <v>0</v>
      </c>
      <c r="M28" s="99">
        <f t="shared" si="5"/>
        <v>0</v>
      </c>
      <c r="N28" s="101" t="str">
        <f t="shared" si="9"/>
        <v/>
      </c>
      <c r="O28" s="141" t="str">
        <f t="shared" si="10"/>
        <v/>
      </c>
      <c r="P28" s="141">
        <f t="shared" si="11"/>
        <v>0</v>
      </c>
      <c r="Q28" s="142">
        <f t="shared" si="12"/>
        <v>0</v>
      </c>
      <c r="R28">
        <v>500000</v>
      </c>
    </row>
    <row r="29" spans="1:18" x14ac:dyDescent="0.15">
      <c r="A29" s="5" t="s">
        <v>6</v>
      </c>
      <c r="B29" s="135"/>
      <c r="C29" s="136" t="str">
        <f t="shared" si="0"/>
        <v/>
      </c>
      <c r="D29" s="64" t="s">
        <v>139</v>
      </c>
      <c r="E29" s="137">
        <f t="shared" ref="E29:E32" si="13">SUM(B29:B31)</f>
        <v>0</v>
      </c>
      <c r="F29" s="138" t="str">
        <f t="shared" si="2"/>
        <v/>
      </c>
      <c r="G29" s="10"/>
      <c r="H29" s="99">
        <f t="shared" si="3"/>
        <v>0</v>
      </c>
      <c r="I29" s="101" t="str">
        <f t="shared" si="6"/>
        <v/>
      </c>
      <c r="J29" s="141" t="str">
        <f t="shared" si="7"/>
        <v/>
      </c>
      <c r="K29" s="141">
        <f t="shared" si="8"/>
        <v>0</v>
      </c>
      <c r="L29" s="142">
        <f t="shared" si="4"/>
        <v>0</v>
      </c>
      <c r="M29" s="99">
        <f t="shared" si="5"/>
        <v>0</v>
      </c>
      <c r="N29" s="101" t="str">
        <f t="shared" si="9"/>
        <v/>
      </c>
      <c r="O29" s="141" t="str">
        <f t="shared" si="10"/>
        <v/>
      </c>
      <c r="P29" s="141">
        <f t="shared" si="11"/>
        <v>0</v>
      </c>
      <c r="Q29" s="142">
        <f t="shared" si="12"/>
        <v>0</v>
      </c>
      <c r="R29">
        <v>500000</v>
      </c>
    </row>
    <row r="30" spans="1:18" x14ac:dyDescent="0.15">
      <c r="A30" s="5" t="s">
        <v>7</v>
      </c>
      <c r="B30" s="135"/>
      <c r="C30" s="136" t="str">
        <f t="shared" si="0"/>
        <v/>
      </c>
      <c r="D30" s="173" t="s">
        <v>164</v>
      </c>
      <c r="E30" s="137">
        <f t="shared" si="13"/>
        <v>0</v>
      </c>
      <c r="F30" s="138" t="str">
        <f t="shared" ref="F30:F32" si="14">IFERROR((E30-$E$37)/$E$37,"")</f>
        <v/>
      </c>
      <c r="G30" s="10"/>
      <c r="H30" s="99">
        <f t="shared" si="3"/>
        <v>0</v>
      </c>
      <c r="I30" s="101" t="str">
        <f t="shared" si="6"/>
        <v/>
      </c>
      <c r="J30" s="141" t="str">
        <f t="shared" si="7"/>
        <v/>
      </c>
      <c r="K30" s="141">
        <f t="shared" si="8"/>
        <v>0</v>
      </c>
      <c r="L30" s="142">
        <f t="shared" si="4"/>
        <v>0</v>
      </c>
      <c r="M30" s="99">
        <f t="shared" si="5"/>
        <v>0</v>
      </c>
      <c r="N30" s="101" t="str">
        <f t="shared" si="9"/>
        <v/>
      </c>
      <c r="O30" s="141" t="str">
        <f t="shared" si="10"/>
        <v/>
      </c>
      <c r="P30" s="141">
        <f t="shared" si="11"/>
        <v>0</v>
      </c>
      <c r="Q30" s="142">
        <f t="shared" si="12"/>
        <v>0</v>
      </c>
      <c r="R30">
        <v>500000</v>
      </c>
    </row>
    <row r="31" spans="1:18" x14ac:dyDescent="0.15">
      <c r="A31" s="169" t="s">
        <v>137</v>
      </c>
      <c r="B31" s="170"/>
      <c r="C31" s="171" t="str">
        <f t="shared" si="0"/>
        <v/>
      </c>
      <c r="D31" s="174" t="s">
        <v>158</v>
      </c>
      <c r="E31" s="137">
        <f t="shared" si="13"/>
        <v>0</v>
      </c>
      <c r="F31" s="138" t="str">
        <f t="shared" si="14"/>
        <v/>
      </c>
      <c r="G31" s="10"/>
      <c r="H31" s="99">
        <f t="shared" ref="H31:H34" si="15">IF(C31&lt;=-0.5,1,0)</f>
        <v>0</v>
      </c>
      <c r="I31" s="101" t="str">
        <f t="shared" si="6"/>
        <v/>
      </c>
      <c r="J31" s="141" t="str">
        <f t="shared" si="7"/>
        <v/>
      </c>
      <c r="K31" s="141">
        <f t="shared" si="8"/>
        <v>0</v>
      </c>
      <c r="L31" s="142">
        <f t="shared" si="4"/>
        <v>0</v>
      </c>
      <c r="M31" s="99">
        <f t="shared" si="5"/>
        <v>0</v>
      </c>
      <c r="N31" s="101" t="str">
        <f t="shared" si="9"/>
        <v/>
      </c>
      <c r="O31" s="141" t="str">
        <f t="shared" si="10"/>
        <v/>
      </c>
      <c r="P31" s="141">
        <f t="shared" si="11"/>
        <v>0</v>
      </c>
      <c r="Q31" s="142">
        <f t="shared" si="12"/>
        <v>0</v>
      </c>
      <c r="R31">
        <v>500000</v>
      </c>
    </row>
    <row r="32" spans="1:18" x14ac:dyDescent="0.15">
      <c r="A32" s="5" t="s">
        <v>152</v>
      </c>
      <c r="B32" s="135"/>
      <c r="C32" s="171" t="str">
        <f t="shared" ref="C32:C34" si="16">IFERROR((B32-$E$36)/$E$36,"")</f>
        <v/>
      </c>
      <c r="D32" s="173" t="s">
        <v>167</v>
      </c>
      <c r="E32" s="137">
        <f t="shared" si="13"/>
        <v>0</v>
      </c>
      <c r="F32" s="138" t="str">
        <f t="shared" si="14"/>
        <v/>
      </c>
      <c r="G32" s="10"/>
      <c r="H32" s="99">
        <f t="shared" si="15"/>
        <v>0</v>
      </c>
      <c r="I32" s="101" t="str">
        <f t="shared" si="6"/>
        <v/>
      </c>
      <c r="J32" s="141" t="str">
        <f t="shared" si="7"/>
        <v/>
      </c>
      <c r="K32" s="141">
        <f t="shared" si="8"/>
        <v>0</v>
      </c>
      <c r="L32" s="142">
        <f t="shared" si="4"/>
        <v>0</v>
      </c>
      <c r="M32" s="99">
        <f t="shared" si="5"/>
        <v>0</v>
      </c>
      <c r="N32" s="101" t="str">
        <f t="shared" si="9"/>
        <v/>
      </c>
      <c r="O32" s="141" t="str">
        <f t="shared" si="10"/>
        <v/>
      </c>
      <c r="P32" s="141">
        <f t="shared" si="11"/>
        <v>0</v>
      </c>
      <c r="Q32" s="142">
        <f t="shared" si="12"/>
        <v>0</v>
      </c>
      <c r="R32">
        <v>500000</v>
      </c>
    </row>
    <row r="33" spans="1:18" x14ac:dyDescent="0.15">
      <c r="A33" s="5" t="s">
        <v>153</v>
      </c>
      <c r="B33" s="135"/>
      <c r="C33" s="171" t="str">
        <f t="shared" si="16"/>
        <v/>
      </c>
      <c r="D33" s="25"/>
      <c r="E33" s="139"/>
      <c r="F33" s="140"/>
      <c r="G33" s="10"/>
      <c r="H33" s="99">
        <f t="shared" si="15"/>
        <v>0</v>
      </c>
      <c r="I33" s="101" t="str">
        <f t="shared" si="6"/>
        <v/>
      </c>
      <c r="J33" s="141" t="str">
        <f t="shared" si="7"/>
        <v/>
      </c>
      <c r="K33" s="141">
        <f t="shared" si="8"/>
        <v>0</v>
      </c>
      <c r="L33" s="142">
        <f t="shared" si="4"/>
        <v>0</v>
      </c>
      <c r="M33" s="104"/>
      <c r="N33" s="106"/>
      <c r="O33" s="143"/>
      <c r="P33" s="143"/>
      <c r="Q33" s="144"/>
      <c r="R33">
        <v>500000</v>
      </c>
    </row>
    <row r="34" spans="1:18" ht="14.25" thickBot="1" x14ac:dyDescent="0.2">
      <c r="A34" s="5" t="s">
        <v>154</v>
      </c>
      <c r="B34" s="158"/>
      <c r="C34" s="175" t="str">
        <f t="shared" si="16"/>
        <v/>
      </c>
      <c r="D34" s="25"/>
      <c r="E34" s="139"/>
      <c r="F34" s="140"/>
      <c r="G34" s="10"/>
      <c r="H34" s="165">
        <f t="shared" si="15"/>
        <v>0</v>
      </c>
      <c r="I34" s="176" t="str">
        <f t="shared" si="6"/>
        <v/>
      </c>
      <c r="J34" s="177" t="str">
        <f t="shared" si="7"/>
        <v/>
      </c>
      <c r="K34" s="177">
        <f t="shared" si="8"/>
        <v>0</v>
      </c>
      <c r="L34" s="178">
        <f t="shared" si="4"/>
        <v>0</v>
      </c>
      <c r="M34" s="179"/>
      <c r="N34" s="180"/>
      <c r="O34" s="181"/>
      <c r="P34" s="181"/>
      <c r="Q34" s="182"/>
      <c r="R34">
        <v>500000</v>
      </c>
    </row>
    <row r="35" spans="1:18" x14ac:dyDescent="0.15">
      <c r="G35" s="11"/>
      <c r="H35" s="125">
        <f>SUM(H23:H34)</f>
        <v>0</v>
      </c>
      <c r="I35" s="130"/>
      <c r="J35" s="146"/>
      <c r="K35" s="146"/>
      <c r="L35" s="132">
        <f>MAX(L23:L34)</f>
        <v>0</v>
      </c>
      <c r="M35" s="125">
        <f>SUM(M23:M34)</f>
        <v>0</v>
      </c>
      <c r="N35" s="130"/>
      <c r="O35" s="146" t="str">
        <f t="shared" ref="O35" si="17">IF(M35=1,E35/3*12,"")</f>
        <v/>
      </c>
      <c r="P35" s="146"/>
      <c r="Q35" s="132">
        <f>MAX(Q23:Q34)</f>
        <v>0</v>
      </c>
    </row>
    <row r="36" spans="1:18" ht="29.25" customHeight="1" x14ac:dyDescent="0.15">
      <c r="A36" s="270" t="s">
        <v>126</v>
      </c>
      <c r="B36" s="271"/>
      <c r="C36" s="271"/>
      <c r="D36" s="271"/>
      <c r="E36" s="147" t="str">
        <f>IFERROR(ROUND(AVERAGE(B11:B22),0),"")</f>
        <v/>
      </c>
      <c r="G36" s="11"/>
      <c r="K36" s="99" t="s">
        <v>169</v>
      </c>
      <c r="L36" s="188">
        <f>ROUNDDOWN(L35,-3)</f>
        <v>0</v>
      </c>
      <c r="P36" s="99" t="s">
        <v>169</v>
      </c>
      <c r="Q36" s="188">
        <f>ROUNDDOWN(Q35,-3)</f>
        <v>0</v>
      </c>
    </row>
    <row r="37" spans="1:18" ht="30.75" customHeight="1" x14ac:dyDescent="0.15">
      <c r="A37" s="271" t="s">
        <v>127</v>
      </c>
      <c r="B37" s="271"/>
      <c r="C37" s="271"/>
      <c r="D37" s="271"/>
      <c r="E37" s="148" t="str">
        <f>IFERROR(E36*3,"")</f>
        <v/>
      </c>
      <c r="G37" s="11"/>
    </row>
    <row r="38" spans="1:18" x14ac:dyDescent="0.15">
      <c r="G38" s="11"/>
    </row>
    <row r="39" spans="1:18" x14ac:dyDescent="0.15">
      <c r="G39" s="11"/>
    </row>
    <row r="40" spans="1:18" ht="14.25" x14ac:dyDescent="0.15">
      <c r="A40" s="23" t="s">
        <v>97</v>
      </c>
      <c r="G40" s="11"/>
    </row>
    <row r="41" spans="1:18" x14ac:dyDescent="0.15">
      <c r="G41" s="11"/>
    </row>
    <row r="42" spans="1:18" x14ac:dyDescent="0.15">
      <c r="A42" s="255" t="s">
        <v>22</v>
      </c>
      <c r="B42" s="256"/>
      <c r="C42" s="45" t="s">
        <v>21</v>
      </c>
      <c r="D42" s="33" t="s">
        <v>122</v>
      </c>
      <c r="E42" s="33" t="s">
        <v>123</v>
      </c>
      <c r="F42" s="45" t="s">
        <v>27</v>
      </c>
      <c r="G42" s="12"/>
    </row>
    <row r="43" spans="1:18" ht="69.95" customHeight="1" x14ac:dyDescent="0.15">
      <c r="A43" s="210" t="s">
        <v>132</v>
      </c>
      <c r="B43" s="257"/>
      <c r="C43" s="45" t="str">
        <f>IF(H35&gt;0,"申請可","申請不可")</f>
        <v>申請不可</v>
      </c>
      <c r="D43" s="39" t="str">
        <f>IF(H35=0,"",INDEX(A23:A34,MATCH(MAX(L23:L34),L23:L34,0),1))</f>
        <v/>
      </c>
      <c r="E43" s="109" t="str">
        <f>IF(H35=0,"",INDEX(I23:I34,MATCH(MAX(L23:L34),L23:L34,0),1))</f>
        <v/>
      </c>
      <c r="F43" s="149">
        <f>L36</f>
        <v>0</v>
      </c>
      <c r="G43" s="13"/>
    </row>
    <row r="44" spans="1:18" ht="69.95" customHeight="1" x14ac:dyDescent="0.15">
      <c r="A44" s="227" t="s">
        <v>133</v>
      </c>
      <c r="B44" s="257"/>
      <c r="C44" s="45" t="str">
        <f>IF(M35&gt;0,"申請可","申請不可")</f>
        <v>申請不可</v>
      </c>
      <c r="D44" s="39" t="str">
        <f>IF(M35=0,"",INDEX(D23:D32,MATCH(MAX(Q23:Q32),Q23:Q32,0),1))</f>
        <v/>
      </c>
      <c r="E44" s="109" t="str">
        <f>IF(M35=0,"",INDEX(N23:N32,MATCH(MAX(Q23:Q32),Q23:Q32,0),1))</f>
        <v/>
      </c>
      <c r="F44" s="150">
        <f>Q36</f>
        <v>0</v>
      </c>
      <c r="G44" s="9"/>
    </row>
    <row r="45" spans="1:18" ht="12" customHeight="1" thickBot="1" x14ac:dyDescent="0.2"/>
    <row r="46" spans="1:18" ht="21" customHeight="1" thickBot="1" x14ac:dyDescent="0.2">
      <c r="A46" s="255" t="s">
        <v>83</v>
      </c>
      <c r="B46" s="258"/>
      <c r="C46" s="258"/>
      <c r="D46" s="258"/>
      <c r="E46" s="268">
        <f>MAX(F43:F44)</f>
        <v>0</v>
      </c>
      <c r="F46" s="269"/>
    </row>
  </sheetData>
  <sheetProtection password="C5FC" sheet="1" objects="1" scenarios="1"/>
  <mergeCells count="25">
    <mergeCell ref="A44:B44"/>
    <mergeCell ref="A46:D46"/>
    <mergeCell ref="E46:F46"/>
    <mergeCell ref="A36:D36"/>
    <mergeCell ref="A37:D37"/>
    <mergeCell ref="P12:P22"/>
    <mergeCell ref="Q12:Q22"/>
    <mergeCell ref="A42:B42"/>
    <mergeCell ref="A43:B43"/>
    <mergeCell ref="H11:L11"/>
    <mergeCell ref="M11:Q11"/>
    <mergeCell ref="H12:H22"/>
    <mergeCell ref="I12:I22"/>
    <mergeCell ref="J12:J22"/>
    <mergeCell ref="K12:K22"/>
    <mergeCell ref="L12:L22"/>
    <mergeCell ref="M12:M22"/>
    <mergeCell ref="N12:N22"/>
    <mergeCell ref="O12:O22"/>
    <mergeCell ref="A1:F1"/>
    <mergeCell ref="A3:F3"/>
    <mergeCell ref="A9:A10"/>
    <mergeCell ref="B9:B10"/>
    <mergeCell ref="C9:C10"/>
    <mergeCell ref="D9:F9"/>
  </mergeCells>
  <phoneticPr fontId="2"/>
  <printOptions horizontalCentered="1"/>
  <pageMargins left="0.70866141732283472" right="0" top="0.74803149606299213" bottom="0.74803149606299213" header="0.31496062992125984" footer="0.31496062992125984"/>
  <pageSetup paperSize="9" scale="67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46"/>
  <sheetViews>
    <sheetView view="pageBreakPreview" topLeftCell="A13" zoomScaleNormal="108" zoomScaleSheetLayoutView="100" workbookViewId="0">
      <selection activeCell="P32" sqref="P32"/>
    </sheetView>
  </sheetViews>
  <sheetFormatPr defaultRowHeight="13.5" x14ac:dyDescent="0.15"/>
  <cols>
    <col min="1" max="1" width="15" customWidth="1"/>
    <col min="2" max="2" width="17.375" bestFit="1" customWidth="1"/>
    <col min="3" max="3" width="14" customWidth="1"/>
    <col min="4" max="4" width="13.625" customWidth="1"/>
    <col min="5" max="5" width="12.5" customWidth="1"/>
    <col min="6" max="6" width="12.375" customWidth="1"/>
    <col min="7" max="7" width="13.625" customWidth="1"/>
    <col min="9" max="12" width="10" customWidth="1"/>
    <col min="15" max="15" width="10.25" customWidth="1"/>
    <col min="16" max="16" width="10" customWidth="1"/>
    <col min="17" max="17" width="9.5" customWidth="1"/>
    <col min="18" max="18" width="9" customWidth="1"/>
    <col min="19" max="19" width="10.125" customWidth="1"/>
  </cols>
  <sheetData>
    <row r="1" spans="1:17" ht="24" x14ac:dyDescent="0.15">
      <c r="A1" s="242" t="s">
        <v>104</v>
      </c>
      <c r="B1" s="243"/>
      <c r="C1" s="243"/>
      <c r="D1" s="243"/>
      <c r="E1" s="243"/>
      <c r="F1" s="244"/>
      <c r="G1" s="7"/>
    </row>
    <row r="2" spans="1:17" ht="6.75" customHeight="1" x14ac:dyDescent="0.15">
      <c r="A2" s="30"/>
      <c r="B2" s="31"/>
      <c r="C2" s="31"/>
      <c r="D2" s="31"/>
      <c r="E2" s="31"/>
      <c r="F2" s="32"/>
      <c r="G2" s="7"/>
    </row>
    <row r="3" spans="1:17" ht="15.75" customHeight="1" thickBot="1" x14ac:dyDescent="0.2">
      <c r="A3" s="215" t="s">
        <v>48</v>
      </c>
      <c r="B3" s="216"/>
      <c r="C3" s="216"/>
      <c r="D3" s="216"/>
      <c r="E3" s="216"/>
      <c r="F3" s="217"/>
      <c r="G3" s="19"/>
    </row>
    <row r="4" spans="1:17" ht="15" thickBot="1" x14ac:dyDescent="0.2">
      <c r="A4" s="19"/>
      <c r="B4" s="3"/>
      <c r="C4" s="3"/>
      <c r="D4" s="3"/>
      <c r="E4" s="3"/>
      <c r="F4" s="3"/>
      <c r="G4" s="3"/>
    </row>
    <row r="5" spans="1:17" ht="15" thickBot="1" x14ac:dyDescent="0.2">
      <c r="A5" s="19"/>
      <c r="B5" s="21"/>
      <c r="C5" s="22" t="s">
        <v>82</v>
      </c>
      <c r="D5" s="19"/>
      <c r="E5" s="3"/>
      <c r="F5" s="3"/>
      <c r="G5" s="3"/>
    </row>
    <row r="6" spans="1:17" ht="14.25" customHeight="1" x14ac:dyDescent="0.15">
      <c r="O6" s="17"/>
    </row>
    <row r="7" spans="1:17" ht="14.25" x14ac:dyDescent="0.15">
      <c r="A7" s="23" t="s">
        <v>136</v>
      </c>
    </row>
    <row r="9" spans="1:17" x14ac:dyDescent="0.15">
      <c r="A9" s="245" t="s">
        <v>17</v>
      </c>
      <c r="B9" s="234" t="s">
        <v>26</v>
      </c>
      <c r="C9" s="248" t="s">
        <v>100</v>
      </c>
      <c r="D9" s="250" t="s">
        <v>99</v>
      </c>
      <c r="E9" s="251"/>
      <c r="F9" s="252"/>
    </row>
    <row r="10" spans="1:17" ht="27.75" thickBot="1" x14ac:dyDescent="0.2">
      <c r="A10" s="246"/>
      <c r="B10" s="247"/>
      <c r="C10" s="249"/>
      <c r="D10" s="41" t="s">
        <v>79</v>
      </c>
      <c r="E10" s="41" t="s">
        <v>80</v>
      </c>
      <c r="F10" s="39" t="s">
        <v>101</v>
      </c>
    </row>
    <row r="11" spans="1:17" ht="13.5" customHeight="1" x14ac:dyDescent="0.15">
      <c r="A11" s="5" t="s">
        <v>8</v>
      </c>
      <c r="B11" s="133"/>
      <c r="C11" s="134"/>
      <c r="D11" s="25"/>
      <c r="E11" s="26"/>
      <c r="F11" s="8"/>
      <c r="G11" s="10"/>
      <c r="H11" s="233" t="s">
        <v>120</v>
      </c>
      <c r="I11" s="233"/>
      <c r="J11" s="233"/>
      <c r="K11" s="233"/>
      <c r="L11" s="233"/>
      <c r="M11" s="255" t="s">
        <v>121</v>
      </c>
      <c r="N11" s="258"/>
      <c r="O11" s="258"/>
      <c r="P11" s="258"/>
      <c r="Q11" s="256"/>
    </row>
    <row r="12" spans="1:17" ht="13.15" customHeight="1" x14ac:dyDescent="0.15">
      <c r="A12" s="5" t="s">
        <v>9</v>
      </c>
      <c r="B12" s="135"/>
      <c r="C12" s="134"/>
      <c r="D12" s="25"/>
      <c r="E12" s="26"/>
      <c r="F12" s="8"/>
      <c r="G12" s="10"/>
      <c r="H12" s="259" t="s">
        <v>19</v>
      </c>
      <c r="I12" s="262" t="s">
        <v>123</v>
      </c>
      <c r="J12" s="253" t="s">
        <v>64</v>
      </c>
      <c r="K12" s="253" t="s">
        <v>65</v>
      </c>
      <c r="L12" s="254" t="s">
        <v>67</v>
      </c>
      <c r="M12" s="265" t="s">
        <v>63</v>
      </c>
      <c r="N12" s="262" t="s">
        <v>123</v>
      </c>
      <c r="O12" s="253" t="s">
        <v>69</v>
      </c>
      <c r="P12" s="253" t="s">
        <v>70</v>
      </c>
      <c r="Q12" s="254" t="s">
        <v>67</v>
      </c>
    </row>
    <row r="13" spans="1:17" x14ac:dyDescent="0.15">
      <c r="A13" s="5" t="s">
        <v>10</v>
      </c>
      <c r="B13" s="135"/>
      <c r="C13" s="134"/>
      <c r="D13" s="25"/>
      <c r="E13" s="26"/>
      <c r="F13" s="8"/>
      <c r="G13" s="10"/>
      <c r="H13" s="260"/>
      <c r="I13" s="263"/>
      <c r="J13" s="253"/>
      <c r="K13" s="253"/>
      <c r="L13" s="254"/>
      <c r="M13" s="266"/>
      <c r="N13" s="263"/>
      <c r="O13" s="253"/>
      <c r="P13" s="253"/>
      <c r="Q13" s="254"/>
    </row>
    <row r="14" spans="1:17" x14ac:dyDescent="0.15">
      <c r="A14" s="5" t="s">
        <v>11</v>
      </c>
      <c r="B14" s="135"/>
      <c r="C14" s="134"/>
      <c r="D14" s="25"/>
      <c r="E14" s="26"/>
      <c r="F14" s="8"/>
      <c r="G14" s="10"/>
      <c r="H14" s="260"/>
      <c r="I14" s="263"/>
      <c r="J14" s="253"/>
      <c r="K14" s="253"/>
      <c r="L14" s="254"/>
      <c r="M14" s="266"/>
      <c r="N14" s="263"/>
      <c r="O14" s="253"/>
      <c r="P14" s="253"/>
      <c r="Q14" s="254"/>
    </row>
    <row r="15" spans="1:17" x14ac:dyDescent="0.15">
      <c r="A15" s="5" t="s">
        <v>12</v>
      </c>
      <c r="B15" s="135"/>
      <c r="C15" s="134"/>
      <c r="D15" s="25"/>
      <c r="E15" s="26"/>
      <c r="F15" s="8"/>
      <c r="G15" s="10"/>
      <c r="H15" s="260"/>
      <c r="I15" s="263"/>
      <c r="J15" s="253"/>
      <c r="K15" s="253"/>
      <c r="L15" s="254"/>
      <c r="M15" s="266"/>
      <c r="N15" s="263"/>
      <c r="O15" s="253"/>
      <c r="P15" s="253"/>
      <c r="Q15" s="254"/>
    </row>
    <row r="16" spans="1:17" x14ac:dyDescent="0.15">
      <c r="A16" s="5" t="s">
        <v>13</v>
      </c>
      <c r="B16" s="135"/>
      <c r="C16" s="134"/>
      <c r="D16" s="25"/>
      <c r="E16" s="26"/>
      <c r="F16" s="8"/>
      <c r="G16" s="10"/>
      <c r="H16" s="260"/>
      <c r="I16" s="263"/>
      <c r="J16" s="253"/>
      <c r="K16" s="253"/>
      <c r="L16" s="254"/>
      <c r="M16" s="266"/>
      <c r="N16" s="263"/>
      <c r="O16" s="253"/>
      <c r="P16" s="253"/>
      <c r="Q16" s="254"/>
    </row>
    <row r="17" spans="1:18" x14ac:dyDescent="0.15">
      <c r="A17" s="5" t="s">
        <v>14</v>
      </c>
      <c r="B17" s="135"/>
      <c r="C17" s="134"/>
      <c r="D17" s="25"/>
      <c r="E17" s="26"/>
      <c r="F17" s="8"/>
      <c r="G17" s="10"/>
      <c r="H17" s="260"/>
      <c r="I17" s="263"/>
      <c r="J17" s="253"/>
      <c r="K17" s="253"/>
      <c r="L17" s="254"/>
      <c r="M17" s="266"/>
      <c r="N17" s="263"/>
      <c r="O17" s="253"/>
      <c r="P17" s="253"/>
      <c r="Q17" s="254"/>
    </row>
    <row r="18" spans="1:18" x14ac:dyDescent="0.15">
      <c r="A18" s="5" t="s">
        <v>15</v>
      </c>
      <c r="B18" s="135">
        <v>20000</v>
      </c>
      <c r="C18" s="134"/>
      <c r="D18" s="25"/>
      <c r="E18" s="26"/>
      <c r="F18" s="8"/>
      <c r="G18" s="10"/>
      <c r="H18" s="260"/>
      <c r="I18" s="263"/>
      <c r="J18" s="253"/>
      <c r="K18" s="253"/>
      <c r="L18" s="254"/>
      <c r="M18" s="266"/>
      <c r="N18" s="263"/>
      <c r="O18" s="253"/>
      <c r="P18" s="253"/>
      <c r="Q18" s="254"/>
    </row>
    <row r="19" spans="1:18" x14ac:dyDescent="0.15">
      <c r="A19" s="5" t="s">
        <v>16</v>
      </c>
      <c r="B19" s="135">
        <v>35000</v>
      </c>
      <c r="C19" s="134"/>
      <c r="D19" s="25"/>
      <c r="E19" s="26"/>
      <c r="F19" s="8"/>
      <c r="G19" s="10"/>
      <c r="H19" s="260"/>
      <c r="I19" s="263"/>
      <c r="J19" s="253"/>
      <c r="K19" s="253"/>
      <c r="L19" s="254"/>
      <c r="M19" s="266"/>
      <c r="N19" s="263"/>
      <c r="O19" s="253"/>
      <c r="P19" s="253"/>
      <c r="Q19" s="254"/>
    </row>
    <row r="20" spans="1:18" x14ac:dyDescent="0.15">
      <c r="A20" s="5" t="s">
        <v>25</v>
      </c>
      <c r="B20" s="135">
        <v>30000</v>
      </c>
      <c r="C20" s="134"/>
      <c r="D20" s="25"/>
      <c r="E20" s="26"/>
      <c r="F20" s="8"/>
      <c r="G20" s="10"/>
      <c r="H20" s="260"/>
      <c r="I20" s="263"/>
      <c r="J20" s="253"/>
      <c r="K20" s="253"/>
      <c r="L20" s="254"/>
      <c r="M20" s="266"/>
      <c r="N20" s="263"/>
      <c r="O20" s="253"/>
      <c r="P20" s="253"/>
      <c r="Q20" s="254"/>
    </row>
    <row r="21" spans="1:18" x14ac:dyDescent="0.15">
      <c r="A21" s="5" t="s">
        <v>24</v>
      </c>
      <c r="B21" s="135">
        <v>50000</v>
      </c>
      <c r="C21" s="134"/>
      <c r="D21" s="25"/>
      <c r="E21" s="26"/>
      <c r="F21" s="8"/>
      <c r="G21" s="10"/>
      <c r="H21" s="260"/>
      <c r="I21" s="263"/>
      <c r="J21" s="253"/>
      <c r="K21" s="253"/>
      <c r="L21" s="254"/>
      <c r="M21" s="266"/>
      <c r="N21" s="263"/>
      <c r="O21" s="253"/>
      <c r="P21" s="253"/>
      <c r="Q21" s="254"/>
    </row>
    <row r="22" spans="1:18" x14ac:dyDescent="0.15">
      <c r="A22" s="5" t="s">
        <v>23</v>
      </c>
      <c r="B22" s="135">
        <v>40000</v>
      </c>
      <c r="C22" s="134"/>
      <c r="D22" s="25"/>
      <c r="E22" s="26"/>
      <c r="F22" s="8"/>
      <c r="G22" s="10"/>
      <c r="H22" s="261"/>
      <c r="I22" s="264"/>
      <c r="J22" s="253"/>
      <c r="K22" s="253"/>
      <c r="L22" s="254"/>
      <c r="M22" s="267"/>
      <c r="N22" s="264"/>
      <c r="O22" s="253"/>
      <c r="P22" s="253"/>
      <c r="Q22" s="254"/>
    </row>
    <row r="23" spans="1:18" x14ac:dyDescent="0.15">
      <c r="A23" s="5" t="s">
        <v>0</v>
      </c>
      <c r="B23" s="135">
        <v>50000</v>
      </c>
      <c r="C23" s="136">
        <f t="shared" ref="C23:C31" si="0">IFERROR((B23-$E$36)/$E$36,"")</f>
        <v>0.42857142857142855</v>
      </c>
      <c r="D23" s="41" t="s">
        <v>54</v>
      </c>
      <c r="E23" s="137">
        <f t="shared" ref="E23:E28" si="1">SUM(B23:B25)</f>
        <v>120000</v>
      </c>
      <c r="F23" s="138">
        <f t="shared" ref="F23:F29" si="2">IFERROR((E23-$E$37)/$E$37,"")</f>
        <v>0.14285714285714285</v>
      </c>
      <c r="G23" s="10"/>
      <c r="H23" s="99">
        <f t="shared" ref="H23:H30" si="3">IF(C23&lt;=-0.5,1,0)</f>
        <v>0</v>
      </c>
      <c r="I23" s="101" t="str">
        <f>IF(H23=0,"",$E$36*12)</f>
        <v/>
      </c>
      <c r="J23" s="141" t="str">
        <f>IF(H23=1,B23*12,"")</f>
        <v/>
      </c>
      <c r="K23" s="141">
        <f>IF(H23=0,0,I23-J23)</f>
        <v>0</v>
      </c>
      <c r="L23" s="142">
        <f t="shared" ref="L23:L34" si="4">MIN(K23,R23)</f>
        <v>0</v>
      </c>
      <c r="M23" s="99">
        <f t="shared" ref="M23:M32" si="5">IF((F23&lt;=-0.3),1,0)</f>
        <v>0</v>
      </c>
      <c r="N23" s="101" t="str">
        <f>IF(M23=0,"",$E$36*12)</f>
        <v/>
      </c>
      <c r="O23" s="141" t="str">
        <f>IF(M23=1,E23/3*12,"")</f>
        <v/>
      </c>
      <c r="P23" s="141">
        <f>IF(M23=0,0,N23-O23)</f>
        <v>0</v>
      </c>
      <c r="Q23" s="142">
        <f>MIN(P23,R23)</f>
        <v>0</v>
      </c>
      <c r="R23">
        <v>500000</v>
      </c>
    </row>
    <row r="24" spans="1:18" x14ac:dyDescent="0.15">
      <c r="A24" s="5" t="s">
        <v>1</v>
      </c>
      <c r="B24" s="135">
        <v>40000</v>
      </c>
      <c r="C24" s="136">
        <f t="shared" si="0"/>
        <v>0.14285714285714285</v>
      </c>
      <c r="D24" s="41" t="s">
        <v>55</v>
      </c>
      <c r="E24" s="137">
        <f t="shared" si="1"/>
        <v>85000</v>
      </c>
      <c r="F24" s="138">
        <f t="shared" si="2"/>
        <v>-0.19047619047619047</v>
      </c>
      <c r="G24" s="10"/>
      <c r="H24" s="99">
        <f t="shared" si="3"/>
        <v>0</v>
      </c>
      <c r="I24" s="101" t="str">
        <f t="shared" ref="I24:I34" si="6">IF(H24=0,"",$E$36*12)</f>
        <v/>
      </c>
      <c r="J24" s="141" t="str">
        <f t="shared" ref="J24:J34" si="7">IF(H24=1,B24*12,"")</f>
        <v/>
      </c>
      <c r="K24" s="141">
        <f t="shared" ref="K24:K34" si="8">IF(H24=0,0,I24-J24)</f>
        <v>0</v>
      </c>
      <c r="L24" s="142">
        <f t="shared" si="4"/>
        <v>0</v>
      </c>
      <c r="M24" s="99">
        <f t="shared" si="5"/>
        <v>0</v>
      </c>
      <c r="N24" s="101" t="str">
        <f t="shared" ref="N24:N32" si="9">IF(M24=0,"",$E$36*12)</f>
        <v/>
      </c>
      <c r="O24" s="141" t="str">
        <f t="shared" ref="O24:O32" si="10">IF(M24=1,E24/3*12,"")</f>
        <v/>
      </c>
      <c r="P24" s="141">
        <f t="shared" ref="P24:P32" si="11">IF(M24=0,0,N24-O24)</f>
        <v>0</v>
      </c>
      <c r="Q24" s="142">
        <f t="shared" ref="Q24:Q32" si="12">MIN(P24,R24)</f>
        <v>0</v>
      </c>
      <c r="R24">
        <v>500000</v>
      </c>
    </row>
    <row r="25" spans="1:18" x14ac:dyDescent="0.15">
      <c r="A25" s="5" t="s">
        <v>2</v>
      </c>
      <c r="B25" s="135">
        <v>30000</v>
      </c>
      <c r="C25" s="136">
        <f t="shared" si="0"/>
        <v>-0.14285714285714285</v>
      </c>
      <c r="D25" s="41" t="s">
        <v>56</v>
      </c>
      <c r="E25" s="137">
        <f t="shared" si="1"/>
        <v>65000</v>
      </c>
      <c r="F25" s="138">
        <f t="shared" si="2"/>
        <v>-0.38095238095238093</v>
      </c>
      <c r="G25" s="10"/>
      <c r="H25" s="99">
        <f t="shared" si="3"/>
        <v>0</v>
      </c>
      <c r="I25" s="101" t="str">
        <f t="shared" si="6"/>
        <v/>
      </c>
      <c r="J25" s="141" t="str">
        <f t="shared" si="7"/>
        <v/>
      </c>
      <c r="K25" s="141">
        <f t="shared" si="8"/>
        <v>0</v>
      </c>
      <c r="L25" s="142">
        <f t="shared" si="4"/>
        <v>0</v>
      </c>
      <c r="M25" s="99">
        <f t="shared" si="5"/>
        <v>1</v>
      </c>
      <c r="N25" s="101">
        <f t="shared" si="9"/>
        <v>420000</v>
      </c>
      <c r="O25" s="141">
        <f t="shared" si="10"/>
        <v>260000</v>
      </c>
      <c r="P25" s="141">
        <f t="shared" si="11"/>
        <v>160000</v>
      </c>
      <c r="Q25" s="142">
        <f t="shared" si="12"/>
        <v>160000</v>
      </c>
      <c r="R25">
        <v>500000</v>
      </c>
    </row>
    <row r="26" spans="1:18" x14ac:dyDescent="0.15">
      <c r="A26" s="5" t="s">
        <v>3</v>
      </c>
      <c r="B26" s="135">
        <v>15000</v>
      </c>
      <c r="C26" s="136">
        <f t="shared" si="0"/>
        <v>-0.5714285714285714</v>
      </c>
      <c r="D26" s="41" t="s">
        <v>58</v>
      </c>
      <c r="E26" s="137">
        <f t="shared" si="1"/>
        <v>75000</v>
      </c>
      <c r="F26" s="138">
        <f t="shared" si="2"/>
        <v>-0.2857142857142857</v>
      </c>
      <c r="G26" s="10"/>
      <c r="H26" s="99">
        <f t="shared" si="3"/>
        <v>1</v>
      </c>
      <c r="I26" s="101">
        <f t="shared" si="6"/>
        <v>420000</v>
      </c>
      <c r="J26" s="141">
        <f t="shared" si="7"/>
        <v>180000</v>
      </c>
      <c r="K26" s="141">
        <f t="shared" si="8"/>
        <v>240000</v>
      </c>
      <c r="L26" s="142">
        <f t="shared" si="4"/>
        <v>240000</v>
      </c>
      <c r="M26" s="99">
        <f t="shared" si="5"/>
        <v>0</v>
      </c>
      <c r="N26" s="101" t="str">
        <f t="shared" si="9"/>
        <v/>
      </c>
      <c r="O26" s="141" t="str">
        <f t="shared" si="10"/>
        <v/>
      </c>
      <c r="P26" s="141">
        <f t="shared" si="11"/>
        <v>0</v>
      </c>
      <c r="Q26" s="142">
        <f t="shared" si="12"/>
        <v>0</v>
      </c>
      <c r="R26">
        <v>500000</v>
      </c>
    </row>
    <row r="27" spans="1:18" x14ac:dyDescent="0.15">
      <c r="A27" s="5" t="s">
        <v>4</v>
      </c>
      <c r="B27" s="135">
        <v>20000</v>
      </c>
      <c r="C27" s="136">
        <f t="shared" si="0"/>
        <v>-0.42857142857142855</v>
      </c>
      <c r="D27" s="41" t="s">
        <v>60</v>
      </c>
      <c r="E27" s="137">
        <f t="shared" si="1"/>
        <v>93000</v>
      </c>
      <c r="F27" s="138">
        <f t="shared" si="2"/>
        <v>-0.11428571428571428</v>
      </c>
      <c r="G27" s="10"/>
      <c r="H27" s="99">
        <f t="shared" si="3"/>
        <v>0</v>
      </c>
      <c r="I27" s="101" t="str">
        <f t="shared" si="6"/>
        <v/>
      </c>
      <c r="J27" s="141" t="str">
        <f t="shared" si="7"/>
        <v/>
      </c>
      <c r="K27" s="141">
        <f t="shared" si="8"/>
        <v>0</v>
      </c>
      <c r="L27" s="142">
        <f t="shared" si="4"/>
        <v>0</v>
      </c>
      <c r="M27" s="99">
        <f t="shared" si="5"/>
        <v>0</v>
      </c>
      <c r="N27" s="101" t="str">
        <f t="shared" si="9"/>
        <v/>
      </c>
      <c r="O27" s="141" t="str">
        <f t="shared" si="10"/>
        <v/>
      </c>
      <c r="P27" s="141">
        <f t="shared" si="11"/>
        <v>0</v>
      </c>
      <c r="Q27" s="142">
        <f t="shared" si="12"/>
        <v>0</v>
      </c>
      <c r="R27">
        <v>500000</v>
      </c>
    </row>
    <row r="28" spans="1:18" x14ac:dyDescent="0.15">
      <c r="A28" s="5" t="s">
        <v>5</v>
      </c>
      <c r="B28" s="135">
        <v>40000</v>
      </c>
      <c r="C28" s="136">
        <f t="shared" si="0"/>
        <v>0.14285714285714285</v>
      </c>
      <c r="D28" s="41" t="s">
        <v>62</v>
      </c>
      <c r="E28" s="137">
        <f t="shared" si="1"/>
        <v>93000</v>
      </c>
      <c r="F28" s="138">
        <f t="shared" si="2"/>
        <v>-0.11428571428571428</v>
      </c>
      <c r="G28" s="10"/>
      <c r="H28" s="99">
        <f t="shared" si="3"/>
        <v>0</v>
      </c>
      <c r="I28" s="101" t="str">
        <f t="shared" si="6"/>
        <v/>
      </c>
      <c r="J28" s="141" t="str">
        <f t="shared" si="7"/>
        <v/>
      </c>
      <c r="K28" s="141">
        <f t="shared" si="8"/>
        <v>0</v>
      </c>
      <c r="L28" s="142">
        <f t="shared" si="4"/>
        <v>0</v>
      </c>
      <c r="M28" s="99">
        <f t="shared" si="5"/>
        <v>0</v>
      </c>
      <c r="N28" s="101" t="str">
        <f t="shared" si="9"/>
        <v/>
      </c>
      <c r="O28" s="141" t="str">
        <f t="shared" si="10"/>
        <v/>
      </c>
      <c r="P28" s="141">
        <f t="shared" si="11"/>
        <v>0</v>
      </c>
      <c r="Q28" s="142">
        <f t="shared" si="12"/>
        <v>0</v>
      </c>
      <c r="R28">
        <v>500000</v>
      </c>
    </row>
    <row r="29" spans="1:18" x14ac:dyDescent="0.15">
      <c r="A29" s="5" t="s">
        <v>6</v>
      </c>
      <c r="B29" s="135">
        <v>33000</v>
      </c>
      <c r="C29" s="136">
        <f t="shared" si="0"/>
        <v>-5.7142857142857141E-2</v>
      </c>
      <c r="D29" s="64" t="s">
        <v>138</v>
      </c>
      <c r="E29" s="137">
        <f t="shared" ref="E29:E32" si="13">SUM(B29:B31)</f>
        <v>68000</v>
      </c>
      <c r="F29" s="138">
        <f t="shared" si="2"/>
        <v>-0.35238095238095241</v>
      </c>
      <c r="G29" s="10"/>
      <c r="H29" s="99">
        <f t="shared" si="3"/>
        <v>0</v>
      </c>
      <c r="I29" s="101" t="str">
        <f t="shared" si="6"/>
        <v/>
      </c>
      <c r="J29" s="141" t="str">
        <f t="shared" si="7"/>
        <v/>
      </c>
      <c r="K29" s="141">
        <f t="shared" si="8"/>
        <v>0</v>
      </c>
      <c r="L29" s="142">
        <f t="shared" si="4"/>
        <v>0</v>
      </c>
      <c r="M29" s="99">
        <f t="shared" si="5"/>
        <v>1</v>
      </c>
      <c r="N29" s="101">
        <f t="shared" si="9"/>
        <v>420000</v>
      </c>
      <c r="O29" s="141">
        <f t="shared" si="10"/>
        <v>272000</v>
      </c>
      <c r="P29" s="141">
        <f t="shared" si="11"/>
        <v>148000</v>
      </c>
      <c r="Q29" s="142">
        <f t="shared" si="12"/>
        <v>148000</v>
      </c>
      <c r="R29">
        <v>500000</v>
      </c>
    </row>
    <row r="30" spans="1:18" x14ac:dyDescent="0.15">
      <c r="A30" s="5" t="s">
        <v>7</v>
      </c>
      <c r="B30" s="135">
        <v>20000</v>
      </c>
      <c r="C30" s="136">
        <f t="shared" si="0"/>
        <v>-0.42857142857142855</v>
      </c>
      <c r="D30" s="173" t="s">
        <v>165</v>
      </c>
      <c r="E30" s="137">
        <f t="shared" si="13"/>
        <v>50000</v>
      </c>
      <c r="F30" s="138">
        <f t="shared" ref="F30:F32" si="14">IFERROR((E30-$E$37)/$E$37,"")</f>
        <v>-0.52380952380952384</v>
      </c>
      <c r="G30" s="10"/>
      <c r="H30" s="99">
        <f t="shared" si="3"/>
        <v>0</v>
      </c>
      <c r="I30" s="101" t="str">
        <f t="shared" si="6"/>
        <v/>
      </c>
      <c r="J30" s="141" t="str">
        <f t="shared" si="7"/>
        <v/>
      </c>
      <c r="K30" s="141">
        <f t="shared" si="8"/>
        <v>0</v>
      </c>
      <c r="L30" s="142">
        <f t="shared" si="4"/>
        <v>0</v>
      </c>
      <c r="M30" s="99">
        <f t="shared" si="5"/>
        <v>1</v>
      </c>
      <c r="N30" s="101">
        <f t="shared" si="9"/>
        <v>420000</v>
      </c>
      <c r="O30" s="141">
        <f t="shared" si="10"/>
        <v>200000</v>
      </c>
      <c r="P30" s="141">
        <f t="shared" si="11"/>
        <v>220000</v>
      </c>
      <c r="Q30" s="142">
        <f t="shared" si="12"/>
        <v>220000</v>
      </c>
      <c r="R30">
        <v>500000</v>
      </c>
    </row>
    <row r="31" spans="1:18" x14ac:dyDescent="0.15">
      <c r="A31" s="169" t="s">
        <v>137</v>
      </c>
      <c r="B31" s="172">
        <v>15000</v>
      </c>
      <c r="C31" s="171">
        <f t="shared" si="0"/>
        <v>-0.5714285714285714</v>
      </c>
      <c r="D31" s="174" t="s">
        <v>166</v>
      </c>
      <c r="E31" s="137">
        <f t="shared" si="13"/>
        <v>43333</v>
      </c>
      <c r="F31" s="138">
        <f t="shared" si="14"/>
        <v>-0.58730476190476189</v>
      </c>
      <c r="G31" s="10"/>
      <c r="H31" s="99">
        <f t="shared" ref="H31:H34" si="15">IF(C31&lt;=-0.5,1,0)</f>
        <v>1</v>
      </c>
      <c r="I31" s="101">
        <f t="shared" si="6"/>
        <v>420000</v>
      </c>
      <c r="J31" s="141">
        <f t="shared" si="7"/>
        <v>180000</v>
      </c>
      <c r="K31" s="141">
        <f t="shared" si="8"/>
        <v>240000</v>
      </c>
      <c r="L31" s="142">
        <f t="shared" si="4"/>
        <v>240000</v>
      </c>
      <c r="M31" s="99">
        <f t="shared" si="5"/>
        <v>1</v>
      </c>
      <c r="N31" s="101">
        <f t="shared" si="9"/>
        <v>420000</v>
      </c>
      <c r="O31" s="141">
        <f t="shared" si="10"/>
        <v>173332</v>
      </c>
      <c r="P31" s="141">
        <f t="shared" si="11"/>
        <v>246668</v>
      </c>
      <c r="Q31" s="142">
        <f t="shared" si="12"/>
        <v>246668</v>
      </c>
      <c r="R31">
        <v>500000</v>
      </c>
    </row>
    <row r="32" spans="1:18" x14ac:dyDescent="0.15">
      <c r="A32" s="5" t="s">
        <v>152</v>
      </c>
      <c r="B32" s="135">
        <v>15000</v>
      </c>
      <c r="C32" s="171">
        <f t="shared" ref="C32:C34" si="16">IFERROR((B32-$E$36)/$E$36,"")</f>
        <v>-0.5714285714285714</v>
      </c>
      <c r="D32" s="173" t="s">
        <v>168</v>
      </c>
      <c r="E32" s="137">
        <f t="shared" si="13"/>
        <v>43333</v>
      </c>
      <c r="F32" s="138">
        <f t="shared" si="14"/>
        <v>-0.58730476190476189</v>
      </c>
      <c r="G32" s="10"/>
      <c r="H32" s="99">
        <f t="shared" si="15"/>
        <v>1</v>
      </c>
      <c r="I32" s="101">
        <f t="shared" si="6"/>
        <v>420000</v>
      </c>
      <c r="J32" s="141">
        <f t="shared" si="7"/>
        <v>180000</v>
      </c>
      <c r="K32" s="141">
        <f t="shared" si="8"/>
        <v>240000</v>
      </c>
      <c r="L32" s="142">
        <f t="shared" si="4"/>
        <v>240000</v>
      </c>
      <c r="M32" s="99">
        <f t="shared" si="5"/>
        <v>1</v>
      </c>
      <c r="N32" s="101">
        <f t="shared" si="9"/>
        <v>420000</v>
      </c>
      <c r="O32" s="141">
        <f t="shared" si="10"/>
        <v>173332</v>
      </c>
      <c r="P32" s="141">
        <f t="shared" si="11"/>
        <v>246668</v>
      </c>
      <c r="Q32" s="142">
        <f t="shared" si="12"/>
        <v>246668</v>
      </c>
      <c r="R32">
        <v>500000</v>
      </c>
    </row>
    <row r="33" spans="1:18" x14ac:dyDescent="0.15">
      <c r="A33" s="5" t="s">
        <v>153</v>
      </c>
      <c r="B33" s="135">
        <v>13333</v>
      </c>
      <c r="C33" s="171">
        <f t="shared" si="16"/>
        <v>-0.61905714285714286</v>
      </c>
      <c r="D33" s="25"/>
      <c r="E33" s="139"/>
      <c r="F33" s="140"/>
      <c r="G33" s="10"/>
      <c r="H33" s="99">
        <f t="shared" si="15"/>
        <v>1</v>
      </c>
      <c r="I33" s="101">
        <f t="shared" si="6"/>
        <v>420000</v>
      </c>
      <c r="J33" s="141">
        <f t="shared" si="7"/>
        <v>159996</v>
      </c>
      <c r="K33" s="141">
        <f t="shared" si="8"/>
        <v>260004</v>
      </c>
      <c r="L33" s="142">
        <f t="shared" si="4"/>
        <v>260004</v>
      </c>
      <c r="M33" s="104"/>
      <c r="N33" s="106"/>
      <c r="O33" s="143"/>
      <c r="P33" s="143"/>
      <c r="Q33" s="144"/>
      <c r="R33">
        <v>500000</v>
      </c>
    </row>
    <row r="34" spans="1:18" ht="14.25" thickBot="1" x14ac:dyDescent="0.2">
      <c r="A34" s="5" t="s">
        <v>154</v>
      </c>
      <c r="B34" s="158">
        <v>15000</v>
      </c>
      <c r="C34" s="175">
        <f t="shared" si="16"/>
        <v>-0.5714285714285714</v>
      </c>
      <c r="D34" s="25"/>
      <c r="E34" s="139"/>
      <c r="F34" s="140"/>
      <c r="G34" s="10"/>
      <c r="H34" s="165">
        <f t="shared" si="15"/>
        <v>1</v>
      </c>
      <c r="I34" s="176">
        <f t="shared" si="6"/>
        <v>420000</v>
      </c>
      <c r="J34" s="177">
        <f t="shared" si="7"/>
        <v>180000</v>
      </c>
      <c r="K34" s="177">
        <f t="shared" si="8"/>
        <v>240000</v>
      </c>
      <c r="L34" s="178">
        <f t="shared" si="4"/>
        <v>240000</v>
      </c>
      <c r="M34" s="179"/>
      <c r="N34" s="180"/>
      <c r="O34" s="181"/>
      <c r="P34" s="181"/>
      <c r="Q34" s="182"/>
      <c r="R34">
        <v>500000</v>
      </c>
    </row>
    <row r="35" spans="1:18" x14ac:dyDescent="0.15">
      <c r="G35" s="11"/>
      <c r="H35" s="125">
        <f>SUM(H23:H34)</f>
        <v>5</v>
      </c>
      <c r="I35" s="130"/>
      <c r="J35" s="146"/>
      <c r="K35" s="146"/>
      <c r="L35" s="132">
        <f>MAX(L23:L34)</f>
        <v>260004</v>
      </c>
      <c r="M35" s="125">
        <f>SUM(M23:M34)</f>
        <v>5</v>
      </c>
      <c r="N35" s="130"/>
      <c r="O35" s="146" t="str">
        <f t="shared" ref="O35" si="17">IF(M35=1,E35/3*12,"")</f>
        <v/>
      </c>
      <c r="P35" s="146"/>
      <c r="Q35" s="132">
        <f>MAX(Q23:Q34)</f>
        <v>246668</v>
      </c>
    </row>
    <row r="36" spans="1:18" ht="29.25" customHeight="1" x14ac:dyDescent="0.15">
      <c r="A36" s="270" t="s">
        <v>126</v>
      </c>
      <c r="B36" s="271"/>
      <c r="C36" s="271"/>
      <c r="D36" s="271"/>
      <c r="E36" s="147">
        <f>IFERROR(ROUND(AVERAGE(B11:B22),0),"")</f>
        <v>35000</v>
      </c>
      <c r="G36" s="11"/>
      <c r="K36" s="99" t="s">
        <v>169</v>
      </c>
      <c r="L36" s="188">
        <f>ROUNDDOWN(L35,-3)</f>
        <v>260000</v>
      </c>
      <c r="P36" s="99" t="s">
        <v>169</v>
      </c>
      <c r="Q36" s="188">
        <f>ROUNDDOWN(Q35,-3)</f>
        <v>246000</v>
      </c>
    </row>
    <row r="37" spans="1:18" ht="30.75" customHeight="1" x14ac:dyDescent="0.15">
      <c r="A37" s="271" t="s">
        <v>127</v>
      </c>
      <c r="B37" s="271"/>
      <c r="C37" s="271"/>
      <c r="D37" s="271"/>
      <c r="E37" s="148">
        <f>IFERROR(E36*3,"")</f>
        <v>105000</v>
      </c>
      <c r="G37" s="11"/>
    </row>
    <row r="38" spans="1:18" x14ac:dyDescent="0.15">
      <c r="G38" s="11"/>
    </row>
    <row r="39" spans="1:18" x14ac:dyDescent="0.15">
      <c r="G39" s="11"/>
    </row>
    <row r="40" spans="1:18" ht="14.25" x14ac:dyDescent="0.15">
      <c r="A40" s="23" t="s">
        <v>97</v>
      </c>
      <c r="G40" s="11"/>
    </row>
    <row r="41" spans="1:18" x14ac:dyDescent="0.15">
      <c r="G41" s="11"/>
    </row>
    <row r="42" spans="1:18" x14ac:dyDescent="0.15">
      <c r="A42" s="255" t="s">
        <v>22</v>
      </c>
      <c r="B42" s="256"/>
      <c r="C42" s="41" t="s">
        <v>21</v>
      </c>
      <c r="D42" s="33" t="s">
        <v>122</v>
      </c>
      <c r="E42" s="33" t="s">
        <v>123</v>
      </c>
      <c r="F42" s="41" t="s">
        <v>27</v>
      </c>
      <c r="G42" s="12"/>
    </row>
    <row r="43" spans="1:18" ht="69.95" customHeight="1" x14ac:dyDescent="0.15">
      <c r="A43" s="210" t="s">
        <v>132</v>
      </c>
      <c r="B43" s="257"/>
      <c r="C43" s="41" t="str">
        <f>IF(H35&gt;0,"申請可","申請不可")</f>
        <v>申請可</v>
      </c>
      <c r="D43" s="39" t="str">
        <f>IF(H35=0,"",INDEX(A23:A34,MATCH(MAX(L23:L34),L23:L34,0),1))</f>
        <v>令和２年１１月</v>
      </c>
      <c r="E43" s="109">
        <f>IF(H35=0,"",INDEX(I23:I34,MATCH(MAX(L23:L34),L23:L34,0),1))</f>
        <v>420000</v>
      </c>
      <c r="F43" s="149">
        <f>L36</f>
        <v>260000</v>
      </c>
      <c r="G43" s="13"/>
    </row>
    <row r="44" spans="1:18" ht="69.95" customHeight="1" x14ac:dyDescent="0.15">
      <c r="A44" s="227" t="s">
        <v>133</v>
      </c>
      <c r="B44" s="257"/>
      <c r="C44" s="41" t="str">
        <f>IF(M35&gt;0,"申請可","申請不可")</f>
        <v>申請可</v>
      </c>
      <c r="D44" s="39" t="str">
        <f>IF(M35=0,"",INDEX(D23:D32,MATCH(MAX(Q23:Q32),Q23:Q32,0),1))</f>
        <v>R2.9～R2.11</v>
      </c>
      <c r="E44" s="109">
        <f>IF(M35=0,"",INDEX(N23:N32,MATCH(MAX(Q23:Q32),Q23:Q32,0),1))</f>
        <v>420000</v>
      </c>
      <c r="F44" s="150">
        <f>Q36</f>
        <v>246000</v>
      </c>
      <c r="G44" s="9"/>
    </row>
    <row r="45" spans="1:18" ht="12" customHeight="1" thickBot="1" x14ac:dyDescent="0.2"/>
    <row r="46" spans="1:18" ht="21" customHeight="1" thickBot="1" x14ac:dyDescent="0.2">
      <c r="A46" s="255" t="s">
        <v>83</v>
      </c>
      <c r="B46" s="258"/>
      <c r="C46" s="258"/>
      <c r="D46" s="258"/>
      <c r="E46" s="268">
        <f>MAX(F43:F44)</f>
        <v>260000</v>
      </c>
      <c r="F46" s="269"/>
    </row>
  </sheetData>
  <sheetProtection password="C5FC" sheet="1" objects="1" scenarios="1" selectLockedCells="1" selectUnlockedCells="1"/>
  <mergeCells count="25">
    <mergeCell ref="H11:L11"/>
    <mergeCell ref="H12:H22"/>
    <mergeCell ref="I12:I22"/>
    <mergeCell ref="M12:M22"/>
    <mergeCell ref="N12:N22"/>
    <mergeCell ref="M11:Q11"/>
    <mergeCell ref="A46:D46"/>
    <mergeCell ref="E46:F46"/>
    <mergeCell ref="P12:P22"/>
    <mergeCell ref="Q12:Q22"/>
    <mergeCell ref="J12:J22"/>
    <mergeCell ref="K12:K22"/>
    <mergeCell ref="L12:L22"/>
    <mergeCell ref="O12:O22"/>
    <mergeCell ref="A42:B42"/>
    <mergeCell ref="A43:B43"/>
    <mergeCell ref="A44:B44"/>
    <mergeCell ref="A36:D36"/>
    <mergeCell ref="A37:D37"/>
    <mergeCell ref="A1:F1"/>
    <mergeCell ref="A3:F3"/>
    <mergeCell ref="A9:A10"/>
    <mergeCell ref="B9:B10"/>
    <mergeCell ref="C9:C10"/>
    <mergeCell ref="D9:F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  <pageSetUpPr fitToPage="1"/>
  </sheetPr>
  <dimension ref="A1:R46"/>
  <sheetViews>
    <sheetView view="pageBreakPreview" topLeftCell="A19" zoomScaleNormal="100" zoomScaleSheetLayoutView="100" workbookViewId="0">
      <selection activeCell="G44" sqref="G44"/>
    </sheetView>
  </sheetViews>
  <sheetFormatPr defaultRowHeight="13.5" x14ac:dyDescent="0.15"/>
  <cols>
    <col min="1" max="1" width="15" customWidth="1"/>
    <col min="2" max="2" width="17.375" bestFit="1" customWidth="1"/>
    <col min="3" max="4" width="13.625" customWidth="1"/>
    <col min="5" max="5" width="12.125" customWidth="1"/>
    <col min="6" max="6" width="13.625" customWidth="1"/>
    <col min="7" max="7" width="13.625" style="11" customWidth="1"/>
    <col min="9" max="9" width="10.375" customWidth="1"/>
    <col min="10" max="10" width="10.75" customWidth="1"/>
    <col min="14" max="14" width="11" bestFit="1" customWidth="1"/>
    <col min="18" max="19" width="9" customWidth="1"/>
  </cols>
  <sheetData>
    <row r="1" spans="1:18" ht="24" x14ac:dyDescent="0.15">
      <c r="A1" s="272" t="s">
        <v>50</v>
      </c>
      <c r="B1" s="273"/>
      <c r="C1" s="273"/>
      <c r="D1" s="273"/>
      <c r="E1" s="273"/>
      <c r="F1" s="274"/>
      <c r="G1" s="14"/>
    </row>
    <row r="2" spans="1:18" ht="9.75" customHeight="1" x14ac:dyDescent="0.15">
      <c r="A2" s="30"/>
      <c r="B2" s="31"/>
      <c r="C2" s="31"/>
      <c r="D2" s="31"/>
      <c r="E2" s="31"/>
      <c r="F2" s="32"/>
      <c r="G2" s="14"/>
    </row>
    <row r="3" spans="1:18" ht="16.5" customHeight="1" thickBot="1" x14ac:dyDescent="0.2">
      <c r="A3" s="215" t="s">
        <v>51</v>
      </c>
      <c r="B3" s="216"/>
      <c r="C3" s="216"/>
      <c r="D3" s="216"/>
      <c r="E3" s="216"/>
      <c r="F3" s="217"/>
      <c r="G3" s="15"/>
    </row>
    <row r="4" spans="1:18" ht="15" thickBot="1" x14ac:dyDescent="0.2">
      <c r="A4" s="19"/>
      <c r="B4" s="3"/>
      <c r="C4" s="3"/>
      <c r="D4" s="3"/>
      <c r="E4" s="3"/>
      <c r="F4" s="3"/>
      <c r="G4" s="16"/>
    </row>
    <row r="5" spans="1:18" ht="18" customHeight="1" thickBot="1" x14ac:dyDescent="0.2">
      <c r="A5" s="19"/>
      <c r="B5" s="21"/>
      <c r="C5" s="22" t="s">
        <v>82</v>
      </c>
      <c r="D5" s="19"/>
      <c r="E5" s="3"/>
      <c r="F5" s="3"/>
      <c r="G5" s="16"/>
    </row>
    <row r="7" spans="1:18" x14ac:dyDescent="0.15">
      <c r="A7" t="s">
        <v>96</v>
      </c>
    </row>
    <row r="8" spans="1:18" x14ac:dyDescent="0.15">
      <c r="M8" s="44"/>
    </row>
    <row r="9" spans="1:18" x14ac:dyDescent="0.15">
      <c r="A9" s="245" t="s">
        <v>17</v>
      </c>
      <c r="B9" s="234" t="s">
        <v>26</v>
      </c>
      <c r="C9" s="248" t="s">
        <v>102</v>
      </c>
      <c r="D9" s="250" t="s">
        <v>99</v>
      </c>
      <c r="E9" s="251"/>
      <c r="F9" s="252"/>
    </row>
    <row r="10" spans="1:18" ht="27" x14ac:dyDescent="0.15">
      <c r="A10" s="246"/>
      <c r="B10" s="247"/>
      <c r="C10" s="249"/>
      <c r="D10" s="45" t="s">
        <v>79</v>
      </c>
      <c r="E10" s="45" t="s">
        <v>80</v>
      </c>
      <c r="F10" s="39" t="s">
        <v>103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3.5" customHeight="1" x14ac:dyDescent="0.15">
      <c r="A11" s="1" t="s">
        <v>8</v>
      </c>
      <c r="B11" s="4"/>
      <c r="C11" s="2"/>
      <c r="D11" s="28"/>
      <c r="E11" s="29"/>
      <c r="F11" s="29"/>
      <c r="G11" s="10"/>
      <c r="H11" s="20"/>
      <c r="I11" s="20"/>
      <c r="J11" s="20"/>
      <c r="K11" s="20"/>
      <c r="L11" s="20"/>
      <c r="M11" s="68"/>
      <c r="N11" s="20"/>
      <c r="O11" s="20"/>
      <c r="P11" s="20"/>
      <c r="Q11" s="20"/>
      <c r="R11" s="20"/>
    </row>
    <row r="12" spans="1:18" ht="13.5" customHeight="1" x14ac:dyDescent="0.15">
      <c r="A12" s="1" t="s">
        <v>9</v>
      </c>
      <c r="B12" s="4"/>
      <c r="C12" s="2"/>
      <c r="D12" s="28"/>
      <c r="E12" s="29"/>
      <c r="F12" s="29"/>
      <c r="G12" s="10"/>
      <c r="H12" s="20"/>
      <c r="I12" s="20"/>
      <c r="J12" s="20"/>
      <c r="K12" s="9"/>
      <c r="L12" s="9"/>
      <c r="M12" s="20"/>
      <c r="N12" s="20"/>
      <c r="O12" s="20"/>
      <c r="P12" s="20"/>
      <c r="Q12" s="20"/>
      <c r="R12" s="20"/>
    </row>
    <row r="13" spans="1:18" x14ac:dyDescent="0.15">
      <c r="A13" s="1" t="s">
        <v>10</v>
      </c>
      <c r="B13" s="4"/>
      <c r="C13" s="2"/>
      <c r="D13" s="28"/>
      <c r="E13" s="29"/>
      <c r="F13" s="29"/>
      <c r="G13" s="10"/>
      <c r="H13" s="9"/>
      <c r="I13" s="20"/>
      <c r="J13" s="20"/>
      <c r="K13" s="9"/>
      <c r="L13" s="9"/>
      <c r="M13" s="69"/>
      <c r="N13" s="20"/>
      <c r="O13" s="69"/>
      <c r="P13" s="69"/>
      <c r="Q13" s="69"/>
      <c r="R13" s="20"/>
    </row>
    <row r="14" spans="1:18" x14ac:dyDescent="0.15">
      <c r="A14" s="1" t="s">
        <v>11</v>
      </c>
      <c r="B14" s="4"/>
      <c r="C14" s="2"/>
      <c r="D14" s="28"/>
      <c r="E14" s="29"/>
      <c r="F14" s="29"/>
      <c r="G14" s="10"/>
      <c r="H14" s="283" t="s">
        <v>120</v>
      </c>
      <c r="I14" s="284"/>
      <c r="J14" s="284"/>
      <c r="K14" s="284"/>
      <c r="L14" s="285"/>
      <c r="M14" s="255" t="s">
        <v>121</v>
      </c>
      <c r="N14" s="258"/>
      <c r="O14" s="258"/>
      <c r="P14" s="258"/>
      <c r="Q14" s="256"/>
    </row>
    <row r="15" spans="1:18" ht="13.5" customHeight="1" x14ac:dyDescent="0.15">
      <c r="A15" s="1" t="s">
        <v>12</v>
      </c>
      <c r="B15" s="4"/>
      <c r="C15" s="2"/>
      <c r="D15" s="28"/>
      <c r="E15" s="29"/>
      <c r="F15" s="29"/>
      <c r="G15" s="10"/>
      <c r="H15" s="259" t="s">
        <v>19</v>
      </c>
      <c r="I15" s="262" t="s">
        <v>123</v>
      </c>
      <c r="J15" s="253" t="s">
        <v>64</v>
      </c>
      <c r="K15" s="275" t="s">
        <v>71</v>
      </c>
      <c r="L15" s="286" t="s">
        <v>66</v>
      </c>
      <c r="M15" s="265" t="s">
        <v>20</v>
      </c>
      <c r="N15" s="262" t="s">
        <v>123</v>
      </c>
      <c r="O15" s="275" t="s">
        <v>68</v>
      </c>
      <c r="P15" s="275" t="s">
        <v>72</v>
      </c>
      <c r="Q15" s="278" t="s">
        <v>66</v>
      </c>
    </row>
    <row r="16" spans="1:18" x14ac:dyDescent="0.15">
      <c r="A16" s="1" t="s">
        <v>13</v>
      </c>
      <c r="B16" s="4"/>
      <c r="C16" s="2"/>
      <c r="D16" s="28"/>
      <c r="E16" s="29"/>
      <c r="F16" s="29"/>
      <c r="G16" s="10"/>
      <c r="H16" s="260"/>
      <c r="I16" s="263"/>
      <c r="J16" s="253"/>
      <c r="K16" s="276"/>
      <c r="L16" s="287"/>
      <c r="M16" s="266"/>
      <c r="N16" s="263"/>
      <c r="O16" s="276"/>
      <c r="P16" s="276"/>
      <c r="Q16" s="279"/>
    </row>
    <row r="17" spans="1:18" x14ac:dyDescent="0.15">
      <c r="A17" s="1" t="s">
        <v>14</v>
      </c>
      <c r="B17" s="4"/>
      <c r="C17" s="2"/>
      <c r="D17" s="28"/>
      <c r="E17" s="29"/>
      <c r="F17" s="29"/>
      <c r="G17" s="10"/>
      <c r="H17" s="260"/>
      <c r="I17" s="263"/>
      <c r="J17" s="253"/>
      <c r="K17" s="276"/>
      <c r="L17" s="287"/>
      <c r="M17" s="266"/>
      <c r="N17" s="263"/>
      <c r="O17" s="276"/>
      <c r="P17" s="276"/>
      <c r="Q17" s="279"/>
    </row>
    <row r="18" spans="1:18" x14ac:dyDescent="0.15">
      <c r="A18" s="1" t="s">
        <v>15</v>
      </c>
      <c r="B18" s="4"/>
      <c r="C18" s="2"/>
      <c r="D18" s="28"/>
      <c r="E18" s="29"/>
      <c r="F18" s="29"/>
      <c r="G18" s="10"/>
      <c r="H18" s="260"/>
      <c r="I18" s="263"/>
      <c r="J18" s="253"/>
      <c r="K18" s="276"/>
      <c r="L18" s="287"/>
      <c r="M18" s="266"/>
      <c r="N18" s="263"/>
      <c r="O18" s="276"/>
      <c r="P18" s="276"/>
      <c r="Q18" s="279"/>
    </row>
    <row r="19" spans="1:18" x14ac:dyDescent="0.15">
      <c r="A19" s="1" t="s">
        <v>16</v>
      </c>
      <c r="B19" s="4"/>
      <c r="C19" s="2"/>
      <c r="D19" s="28"/>
      <c r="E19" s="29"/>
      <c r="F19" s="29"/>
      <c r="G19" s="10"/>
      <c r="H19" s="260"/>
      <c r="I19" s="263"/>
      <c r="J19" s="253"/>
      <c r="K19" s="276"/>
      <c r="L19" s="287"/>
      <c r="M19" s="266"/>
      <c r="N19" s="263"/>
      <c r="O19" s="276"/>
      <c r="P19" s="276"/>
      <c r="Q19" s="279"/>
    </row>
    <row r="20" spans="1:18" x14ac:dyDescent="0.15">
      <c r="A20" s="1" t="s">
        <v>25</v>
      </c>
      <c r="B20" s="4"/>
      <c r="C20" s="2"/>
      <c r="D20" s="28"/>
      <c r="E20" s="29"/>
      <c r="F20" s="29"/>
      <c r="G20" s="10"/>
      <c r="H20" s="260"/>
      <c r="I20" s="263"/>
      <c r="J20" s="253"/>
      <c r="K20" s="276"/>
      <c r="L20" s="287"/>
      <c r="M20" s="266"/>
      <c r="N20" s="263"/>
      <c r="O20" s="276"/>
      <c r="P20" s="276"/>
      <c r="Q20" s="279"/>
    </row>
    <row r="21" spans="1:18" x14ac:dyDescent="0.15">
      <c r="A21" s="1" t="s">
        <v>24</v>
      </c>
      <c r="B21" s="4"/>
      <c r="C21" s="2"/>
      <c r="D21" s="28"/>
      <c r="E21" s="29"/>
      <c r="F21" s="29"/>
      <c r="G21" s="10"/>
      <c r="H21" s="260"/>
      <c r="I21" s="263"/>
      <c r="J21" s="253"/>
      <c r="K21" s="276"/>
      <c r="L21" s="287"/>
      <c r="M21" s="266"/>
      <c r="N21" s="263"/>
      <c r="O21" s="276"/>
      <c r="P21" s="276"/>
      <c r="Q21" s="279"/>
    </row>
    <row r="22" spans="1:18" ht="14.25" thickBot="1" x14ac:dyDescent="0.2">
      <c r="A22" s="1" t="s">
        <v>23</v>
      </c>
      <c r="B22" s="6"/>
      <c r="C22" s="2"/>
      <c r="D22" s="28"/>
      <c r="E22" s="29"/>
      <c r="F22" s="29"/>
      <c r="G22" s="10"/>
      <c r="H22" s="260"/>
      <c r="I22" s="263"/>
      <c r="J22" s="253"/>
      <c r="K22" s="276"/>
      <c r="L22" s="287"/>
      <c r="M22" s="266"/>
      <c r="N22" s="263"/>
      <c r="O22" s="276"/>
      <c r="P22" s="276"/>
      <c r="Q22" s="279"/>
    </row>
    <row r="23" spans="1:18" x14ac:dyDescent="0.15">
      <c r="A23" s="5" t="s">
        <v>0</v>
      </c>
      <c r="B23" s="133"/>
      <c r="C23" s="151"/>
      <c r="D23" s="28"/>
      <c r="E23" s="29"/>
      <c r="F23" s="29"/>
      <c r="G23" s="10"/>
      <c r="H23" s="260"/>
      <c r="I23" s="263"/>
      <c r="J23" s="253"/>
      <c r="K23" s="276"/>
      <c r="L23" s="287"/>
      <c r="M23" s="266"/>
      <c r="N23" s="263"/>
      <c r="O23" s="276"/>
      <c r="P23" s="276"/>
      <c r="Q23" s="279"/>
    </row>
    <row r="24" spans="1:18" x14ac:dyDescent="0.15">
      <c r="A24" s="5" t="s">
        <v>1</v>
      </c>
      <c r="B24" s="135"/>
      <c r="C24" s="151"/>
      <c r="D24" s="28"/>
      <c r="E24" s="29"/>
      <c r="F24" s="29"/>
      <c r="G24" s="10"/>
      <c r="H24" s="260"/>
      <c r="I24" s="263"/>
      <c r="J24" s="253"/>
      <c r="K24" s="276"/>
      <c r="L24" s="287"/>
      <c r="M24" s="266"/>
      <c r="N24" s="263"/>
      <c r="O24" s="276"/>
      <c r="P24" s="276"/>
      <c r="Q24" s="279"/>
    </row>
    <row r="25" spans="1:18" x14ac:dyDescent="0.15">
      <c r="A25" s="5" t="s">
        <v>2</v>
      </c>
      <c r="B25" s="135"/>
      <c r="C25" s="151"/>
      <c r="D25" s="28"/>
      <c r="E25" s="29"/>
      <c r="F25" s="29"/>
      <c r="G25" s="10"/>
      <c r="H25" s="261"/>
      <c r="I25" s="264"/>
      <c r="J25" s="253"/>
      <c r="K25" s="277"/>
      <c r="L25" s="288"/>
      <c r="M25" s="267"/>
      <c r="N25" s="264"/>
      <c r="O25" s="277"/>
      <c r="P25" s="277"/>
      <c r="Q25" s="280"/>
    </row>
    <row r="26" spans="1:18" x14ac:dyDescent="0.15">
      <c r="A26" s="5" t="s">
        <v>3</v>
      </c>
      <c r="B26" s="135"/>
      <c r="C26" s="136" t="str">
        <f t="shared" ref="C26:C31" si="0">IFERROR((B26-$E$36)/$E$36,"")</f>
        <v/>
      </c>
      <c r="D26" s="45" t="s">
        <v>57</v>
      </c>
      <c r="E26" s="152">
        <f t="shared" ref="E26:E28" si="1">SUM(B26:B28)</f>
        <v>0</v>
      </c>
      <c r="F26" s="138" t="str">
        <f>IFERROR((E26-$E$37)/$E$37,"")</f>
        <v/>
      </c>
      <c r="G26" s="10"/>
      <c r="H26" s="99">
        <f t="shared" ref="H26:H34" si="2">IF(C26&lt;=-0.5,1,0)</f>
        <v>0</v>
      </c>
      <c r="I26" s="141" t="str">
        <f>IF(H26=0,"",$E$36*12)</f>
        <v/>
      </c>
      <c r="J26" s="141" t="str">
        <f>IF(H26=0,"",B26*12)</f>
        <v/>
      </c>
      <c r="K26" s="101">
        <f>IF(H26=1,I26-J26,0)</f>
        <v>0</v>
      </c>
      <c r="L26" s="142">
        <f t="shared" ref="L26:L34" si="3">MIN(K26,R26)</f>
        <v>0</v>
      </c>
      <c r="M26" s="99">
        <f>IF(F26&lt;=-0.3,1,0)</f>
        <v>0</v>
      </c>
      <c r="N26" s="101" t="str">
        <f>IF(M26=0,"",$E$36*12)</f>
        <v/>
      </c>
      <c r="O26" s="101" t="str">
        <f>IF(M26=0,"",E26/3*12)</f>
        <v/>
      </c>
      <c r="P26" s="141">
        <f>IF(M26=0,0,N26-O26)</f>
        <v>0</v>
      </c>
      <c r="Q26" s="103">
        <f>MIN(P26,R26)</f>
        <v>0</v>
      </c>
      <c r="R26" s="155">
        <v>500000</v>
      </c>
    </row>
    <row r="27" spans="1:18" x14ac:dyDescent="0.15">
      <c r="A27" s="5" t="s">
        <v>4</v>
      </c>
      <c r="B27" s="135"/>
      <c r="C27" s="136" t="str">
        <f t="shared" si="0"/>
        <v/>
      </c>
      <c r="D27" s="45" t="s">
        <v>59</v>
      </c>
      <c r="E27" s="152">
        <f t="shared" si="1"/>
        <v>0</v>
      </c>
      <c r="F27" s="138" t="str">
        <f>IFERROR((E27-$E$37)/$E$37,"")</f>
        <v/>
      </c>
      <c r="G27" s="10"/>
      <c r="H27" s="99">
        <f t="shared" si="2"/>
        <v>0</v>
      </c>
      <c r="I27" s="141" t="str">
        <f t="shared" ref="I27:I34" si="4">IF(H27=0,"",$E$36*12)</f>
        <v/>
      </c>
      <c r="J27" s="141" t="str">
        <f t="shared" ref="J27:J34" si="5">IF(H27=0,"",B27*12)</f>
        <v/>
      </c>
      <c r="K27" s="101">
        <f t="shared" ref="K27:K34" si="6">IF(H27=1,I27-J27,0)</f>
        <v>0</v>
      </c>
      <c r="L27" s="142">
        <f t="shared" si="3"/>
        <v>0</v>
      </c>
      <c r="M27" s="99">
        <f t="shared" ref="M27:M32" si="7">IF(F27&lt;=-0.3,1,0)</f>
        <v>0</v>
      </c>
      <c r="N27" s="101" t="str">
        <f t="shared" ref="N27:N32" si="8">IF(M27=0,"",$E$36*12)</f>
        <v/>
      </c>
      <c r="O27" s="101" t="str">
        <f t="shared" ref="O27:O32" si="9">IF(M27=0,"",E27/3*12)</f>
        <v/>
      </c>
      <c r="P27" s="141">
        <f t="shared" ref="P27:P32" si="10">IF(M27=0,0,N27-O27)</f>
        <v>0</v>
      </c>
      <c r="Q27" s="103">
        <f t="shared" ref="Q27:Q32" si="11">MIN(P27,R27)</f>
        <v>0</v>
      </c>
      <c r="R27" s="155">
        <v>500000</v>
      </c>
    </row>
    <row r="28" spans="1:18" x14ac:dyDescent="0.15">
      <c r="A28" s="5" t="s">
        <v>5</v>
      </c>
      <c r="B28" s="135"/>
      <c r="C28" s="136" t="str">
        <f t="shared" si="0"/>
        <v/>
      </c>
      <c r="D28" s="45" t="s">
        <v>61</v>
      </c>
      <c r="E28" s="152">
        <f t="shared" si="1"/>
        <v>0</v>
      </c>
      <c r="F28" s="138" t="str">
        <f>IFERROR((E28-$E$37)/$E$37,"")</f>
        <v/>
      </c>
      <c r="G28" s="10"/>
      <c r="H28" s="99">
        <f t="shared" si="2"/>
        <v>0</v>
      </c>
      <c r="I28" s="141" t="str">
        <f t="shared" si="4"/>
        <v/>
      </c>
      <c r="J28" s="141" t="str">
        <f t="shared" si="5"/>
        <v/>
      </c>
      <c r="K28" s="101">
        <f t="shared" si="6"/>
        <v>0</v>
      </c>
      <c r="L28" s="142">
        <f t="shared" si="3"/>
        <v>0</v>
      </c>
      <c r="M28" s="99">
        <f t="shared" si="7"/>
        <v>0</v>
      </c>
      <c r="N28" s="101" t="str">
        <f t="shared" si="8"/>
        <v/>
      </c>
      <c r="O28" s="101" t="str">
        <f t="shared" si="9"/>
        <v/>
      </c>
      <c r="P28" s="141">
        <f t="shared" si="10"/>
        <v>0</v>
      </c>
      <c r="Q28" s="103">
        <f t="shared" si="11"/>
        <v>0</v>
      </c>
      <c r="R28" s="155">
        <v>500000</v>
      </c>
    </row>
    <row r="29" spans="1:18" x14ac:dyDescent="0.15">
      <c r="A29" s="5" t="s">
        <v>6</v>
      </c>
      <c r="B29" s="135"/>
      <c r="C29" s="136" t="str">
        <f t="shared" si="0"/>
        <v/>
      </c>
      <c r="D29" s="64" t="s">
        <v>141</v>
      </c>
      <c r="E29" s="152">
        <f t="shared" ref="E29" si="12">SUM(B29:B31)</f>
        <v>0</v>
      </c>
      <c r="F29" s="138" t="str">
        <f>IFERROR((E29-$E$37)/$E$37,"")</f>
        <v/>
      </c>
      <c r="G29" s="10"/>
      <c r="H29" s="99">
        <f t="shared" si="2"/>
        <v>0</v>
      </c>
      <c r="I29" s="141" t="str">
        <f t="shared" si="4"/>
        <v/>
      </c>
      <c r="J29" s="141" t="str">
        <f t="shared" si="5"/>
        <v/>
      </c>
      <c r="K29" s="101">
        <f t="shared" si="6"/>
        <v>0</v>
      </c>
      <c r="L29" s="142">
        <f t="shared" si="3"/>
        <v>0</v>
      </c>
      <c r="M29" s="99">
        <f t="shared" si="7"/>
        <v>0</v>
      </c>
      <c r="N29" s="101" t="str">
        <f t="shared" si="8"/>
        <v/>
      </c>
      <c r="O29" s="101" t="str">
        <f t="shared" si="9"/>
        <v/>
      </c>
      <c r="P29" s="141">
        <f t="shared" si="10"/>
        <v>0</v>
      </c>
      <c r="Q29" s="103">
        <f t="shared" si="11"/>
        <v>0</v>
      </c>
      <c r="R29" s="155">
        <v>500000</v>
      </c>
    </row>
    <row r="30" spans="1:18" x14ac:dyDescent="0.15">
      <c r="A30" s="5" t="s">
        <v>7</v>
      </c>
      <c r="B30" s="135"/>
      <c r="C30" s="136" t="str">
        <f t="shared" si="0"/>
        <v/>
      </c>
      <c r="D30" s="89" t="s">
        <v>171</v>
      </c>
      <c r="E30" s="152">
        <f t="shared" ref="E30:E32" si="13">SUM(B30:B32)</f>
        <v>0</v>
      </c>
      <c r="F30" s="138" t="str">
        <f t="shared" ref="F30:F32" si="14">IFERROR((E30-$E$37)/$E$37,"")</f>
        <v/>
      </c>
      <c r="G30" s="10"/>
      <c r="H30" s="99">
        <f t="shared" si="2"/>
        <v>0</v>
      </c>
      <c r="I30" s="141" t="str">
        <f t="shared" si="4"/>
        <v/>
      </c>
      <c r="J30" s="141" t="str">
        <f t="shared" si="5"/>
        <v/>
      </c>
      <c r="K30" s="101">
        <f t="shared" si="6"/>
        <v>0</v>
      </c>
      <c r="L30" s="142">
        <f t="shared" si="3"/>
        <v>0</v>
      </c>
      <c r="M30" s="99">
        <f t="shared" si="7"/>
        <v>0</v>
      </c>
      <c r="N30" s="101" t="str">
        <f t="shared" si="8"/>
        <v/>
      </c>
      <c r="O30" s="101" t="str">
        <f t="shared" si="9"/>
        <v/>
      </c>
      <c r="P30" s="141">
        <f t="shared" si="10"/>
        <v>0</v>
      </c>
      <c r="Q30" s="103">
        <f t="shared" si="11"/>
        <v>0</v>
      </c>
      <c r="R30" s="155">
        <v>500000</v>
      </c>
    </row>
    <row r="31" spans="1:18" x14ac:dyDescent="0.15">
      <c r="A31" s="169" t="s">
        <v>137</v>
      </c>
      <c r="B31" s="135"/>
      <c r="C31" s="171" t="str">
        <f t="shared" si="0"/>
        <v/>
      </c>
      <c r="D31" s="89" t="s">
        <v>173</v>
      </c>
      <c r="E31" s="152">
        <f t="shared" si="13"/>
        <v>0</v>
      </c>
      <c r="F31" s="138" t="str">
        <f t="shared" si="14"/>
        <v/>
      </c>
      <c r="G31" s="10"/>
      <c r="H31" s="99">
        <f t="shared" si="2"/>
        <v>0</v>
      </c>
      <c r="I31" s="141" t="str">
        <f t="shared" si="4"/>
        <v/>
      </c>
      <c r="J31" s="141" t="str">
        <f t="shared" si="5"/>
        <v/>
      </c>
      <c r="K31" s="101">
        <f t="shared" si="6"/>
        <v>0</v>
      </c>
      <c r="L31" s="142">
        <f t="shared" si="3"/>
        <v>0</v>
      </c>
      <c r="M31" s="99">
        <f t="shared" si="7"/>
        <v>0</v>
      </c>
      <c r="N31" s="101" t="str">
        <f t="shared" si="8"/>
        <v/>
      </c>
      <c r="O31" s="101" t="str">
        <f t="shared" si="9"/>
        <v/>
      </c>
      <c r="P31" s="141">
        <f t="shared" si="10"/>
        <v>0</v>
      </c>
      <c r="Q31" s="103">
        <f t="shared" si="11"/>
        <v>0</v>
      </c>
      <c r="R31" s="155">
        <v>500000</v>
      </c>
    </row>
    <row r="32" spans="1:18" x14ac:dyDescent="0.15">
      <c r="A32" s="5" t="s">
        <v>152</v>
      </c>
      <c r="B32" s="135"/>
      <c r="C32" s="136" t="str">
        <f t="shared" ref="C32:C34" si="15">IFERROR((B32-$E$36)/$E$36,"")</f>
        <v/>
      </c>
      <c r="D32" s="89" t="s">
        <v>168</v>
      </c>
      <c r="E32" s="152">
        <f t="shared" si="13"/>
        <v>0</v>
      </c>
      <c r="F32" s="138" t="str">
        <f t="shared" si="14"/>
        <v/>
      </c>
      <c r="G32" s="10"/>
      <c r="H32" s="99">
        <f t="shared" si="2"/>
        <v>0</v>
      </c>
      <c r="I32" s="141" t="str">
        <f t="shared" si="4"/>
        <v/>
      </c>
      <c r="J32" s="141" t="str">
        <f t="shared" si="5"/>
        <v/>
      </c>
      <c r="K32" s="101">
        <f t="shared" si="6"/>
        <v>0</v>
      </c>
      <c r="L32" s="142">
        <f t="shared" si="3"/>
        <v>0</v>
      </c>
      <c r="M32" s="99">
        <f t="shared" si="7"/>
        <v>0</v>
      </c>
      <c r="N32" s="101" t="str">
        <f t="shared" si="8"/>
        <v/>
      </c>
      <c r="O32" s="101" t="str">
        <f t="shared" si="9"/>
        <v/>
      </c>
      <c r="P32" s="141">
        <f t="shared" si="10"/>
        <v>0</v>
      </c>
      <c r="Q32" s="103">
        <f t="shared" si="11"/>
        <v>0</v>
      </c>
      <c r="R32" s="155">
        <v>500000</v>
      </c>
    </row>
    <row r="33" spans="1:18" x14ac:dyDescent="0.15">
      <c r="A33" s="5" t="s">
        <v>153</v>
      </c>
      <c r="B33" s="135"/>
      <c r="C33" s="136" t="str">
        <f t="shared" si="15"/>
        <v/>
      </c>
      <c r="D33" s="28"/>
      <c r="E33" s="153"/>
      <c r="F33" s="154"/>
      <c r="G33" s="10"/>
      <c r="H33" s="99">
        <f t="shared" si="2"/>
        <v>0</v>
      </c>
      <c r="I33" s="141" t="str">
        <f t="shared" si="4"/>
        <v/>
      </c>
      <c r="J33" s="141" t="str">
        <f t="shared" si="5"/>
        <v/>
      </c>
      <c r="K33" s="101">
        <f t="shared" si="6"/>
        <v>0</v>
      </c>
      <c r="L33" s="142">
        <f t="shared" si="3"/>
        <v>0</v>
      </c>
      <c r="M33" s="104"/>
      <c r="N33" s="143"/>
      <c r="O33" s="143"/>
      <c r="P33" s="143"/>
      <c r="Q33" s="108"/>
      <c r="R33" s="155">
        <v>500000</v>
      </c>
    </row>
    <row r="34" spans="1:18" ht="14.25" thickBot="1" x14ac:dyDescent="0.2">
      <c r="A34" s="5" t="s">
        <v>154</v>
      </c>
      <c r="B34" s="158"/>
      <c r="C34" s="136" t="str">
        <f t="shared" si="15"/>
        <v/>
      </c>
      <c r="D34" s="28"/>
      <c r="E34" s="153"/>
      <c r="F34" s="154"/>
      <c r="G34" s="10"/>
      <c r="H34" s="165">
        <f t="shared" si="2"/>
        <v>0</v>
      </c>
      <c r="I34" s="177" t="str">
        <f t="shared" si="4"/>
        <v/>
      </c>
      <c r="J34" s="177" t="str">
        <f t="shared" si="5"/>
        <v/>
      </c>
      <c r="K34" s="176">
        <f t="shared" si="6"/>
        <v>0</v>
      </c>
      <c r="L34" s="178">
        <f t="shared" si="3"/>
        <v>0</v>
      </c>
      <c r="M34" s="179"/>
      <c r="N34" s="145"/>
      <c r="O34" s="145"/>
      <c r="P34" s="145"/>
      <c r="Q34" s="156"/>
      <c r="R34" s="155">
        <v>500000</v>
      </c>
    </row>
    <row r="35" spans="1:18" x14ac:dyDescent="0.15">
      <c r="H35" s="125">
        <f>SUM(H23:H34)</f>
        <v>0</v>
      </c>
      <c r="I35" s="146"/>
      <c r="J35" s="146"/>
      <c r="K35" s="130">
        <f t="shared" ref="K35" si="16">IF(H35=1,I35-J35,0)</f>
        <v>0</v>
      </c>
      <c r="L35" s="132">
        <f>MAX(L26:L34)</f>
        <v>0</v>
      </c>
      <c r="M35" s="125">
        <f>SUM(M23:M32)</f>
        <v>0</v>
      </c>
      <c r="N35" s="130"/>
      <c r="O35" s="130"/>
      <c r="P35" s="130"/>
      <c r="Q35" s="142">
        <f>MAX(Q26:Q32)</f>
        <v>0</v>
      </c>
      <c r="R35" s="155"/>
    </row>
    <row r="36" spans="1:18" ht="30" customHeight="1" x14ac:dyDescent="0.15">
      <c r="A36" s="270" t="s">
        <v>128</v>
      </c>
      <c r="B36" s="271"/>
      <c r="C36" s="271"/>
      <c r="D36" s="271"/>
      <c r="E36" s="147" t="str">
        <f>IFERROR(ROUND(AVERAGE(B23:B25),0),"")</f>
        <v/>
      </c>
      <c r="K36" s="99" t="s">
        <v>163</v>
      </c>
      <c r="L36" s="188">
        <f>ROUNDDOWN(L35,-3)</f>
        <v>0</v>
      </c>
      <c r="P36" s="189" t="s">
        <v>163</v>
      </c>
      <c r="Q36" s="188">
        <f>ROUNDDOWN(Q35,-3)</f>
        <v>0</v>
      </c>
    </row>
    <row r="37" spans="1:18" ht="31.5" customHeight="1" x14ac:dyDescent="0.15">
      <c r="A37" s="271" t="s">
        <v>129</v>
      </c>
      <c r="B37" s="271"/>
      <c r="C37" s="271"/>
      <c r="D37" s="271"/>
      <c r="E37" s="147" t="str">
        <f>IFERROR(E36*3,"")</f>
        <v/>
      </c>
    </row>
    <row r="40" spans="1:18" x14ac:dyDescent="0.15">
      <c r="A40" t="s">
        <v>97</v>
      </c>
    </row>
    <row r="41" spans="1:18" x14ac:dyDescent="0.15">
      <c r="B41" s="9"/>
    </row>
    <row r="42" spans="1:18" x14ac:dyDescent="0.15">
      <c r="A42" s="255" t="s">
        <v>22</v>
      </c>
      <c r="B42" s="256"/>
      <c r="C42" s="45" t="s">
        <v>21</v>
      </c>
      <c r="D42" s="33" t="s">
        <v>122</v>
      </c>
      <c r="E42" s="33" t="s">
        <v>123</v>
      </c>
      <c r="F42" s="45" t="s">
        <v>27</v>
      </c>
      <c r="G42" s="12"/>
    </row>
    <row r="43" spans="1:18" ht="69.95" customHeight="1" x14ac:dyDescent="0.15">
      <c r="A43" s="281" t="s">
        <v>134</v>
      </c>
      <c r="B43" s="282"/>
      <c r="C43" s="45" t="str">
        <f>IF(H35&gt;0,"申請可","申請不可")</f>
        <v>申請不可</v>
      </c>
      <c r="D43" s="39" t="str">
        <f>IF(H35=0,"",INDEX(A26:A34,MATCH(MAX(L26:L34),L26:L34,0),1))</f>
        <v/>
      </c>
      <c r="E43" s="109" t="str">
        <f>IF(H35=0,"",INDEX(I26:I34,MATCH(MAX(L26:L34),L26:L34,0),1))</f>
        <v/>
      </c>
      <c r="F43" s="157">
        <f>L36</f>
        <v>0</v>
      </c>
      <c r="G43" s="13"/>
    </row>
    <row r="44" spans="1:18" ht="69.95" customHeight="1" x14ac:dyDescent="0.15">
      <c r="A44" s="227" t="s">
        <v>135</v>
      </c>
      <c r="B44" s="257"/>
      <c r="C44" s="45" t="str">
        <f>IF(M35&gt;0,"申請可","申請不可")</f>
        <v>申請不可</v>
      </c>
      <c r="D44" s="39" t="str">
        <f>IF(M35=0,"",INDEX(D26:D32,MATCH(MAX(Q26:Q32),Q26:Q32,0),1))</f>
        <v/>
      </c>
      <c r="E44" s="109" t="str">
        <f>IF(M35=0,"",INDEX(N26:N32,MATCH(MAX(Q26:Q32),Q26:Q32,0),1))</f>
        <v/>
      </c>
      <c r="F44" s="157">
        <f>Q36</f>
        <v>0</v>
      </c>
      <c r="G44" s="13"/>
    </row>
    <row r="45" spans="1:18" ht="14.25" thickBot="1" x14ac:dyDescent="0.2"/>
    <row r="46" spans="1:18" ht="24" customHeight="1" thickBot="1" x14ac:dyDescent="0.2">
      <c r="A46" s="255" t="s">
        <v>83</v>
      </c>
      <c r="B46" s="258"/>
      <c r="C46" s="258"/>
      <c r="D46" s="258"/>
      <c r="E46" s="268">
        <f>MAX(F43:F44)</f>
        <v>0</v>
      </c>
      <c r="F46" s="269"/>
    </row>
  </sheetData>
  <sheetProtection password="C5FC" sheet="1" objects="1" scenarios="1"/>
  <mergeCells count="25">
    <mergeCell ref="A44:B44"/>
    <mergeCell ref="A46:D46"/>
    <mergeCell ref="E46:F46"/>
    <mergeCell ref="A36:D36"/>
    <mergeCell ref="A37:D37"/>
    <mergeCell ref="P15:P25"/>
    <mergeCell ref="Q15:Q25"/>
    <mergeCell ref="A42:B42"/>
    <mergeCell ref="A43:B43"/>
    <mergeCell ref="H14:L14"/>
    <mergeCell ref="M14:Q14"/>
    <mergeCell ref="H15:H25"/>
    <mergeCell ref="I15:I25"/>
    <mergeCell ref="J15:J25"/>
    <mergeCell ref="K15:K25"/>
    <mergeCell ref="L15:L25"/>
    <mergeCell ref="M15:M25"/>
    <mergeCell ref="N15:N25"/>
    <mergeCell ref="O15:O25"/>
    <mergeCell ref="A1:F1"/>
    <mergeCell ref="A3:F3"/>
    <mergeCell ref="A9:A10"/>
    <mergeCell ref="B9:B10"/>
    <mergeCell ref="C9:C10"/>
    <mergeCell ref="D9:F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  <pageSetUpPr fitToPage="1"/>
  </sheetPr>
  <dimension ref="A1:R46"/>
  <sheetViews>
    <sheetView view="pageBreakPreview" topLeftCell="A19" zoomScaleNormal="100" zoomScaleSheetLayoutView="100" workbookViewId="0">
      <selection activeCell="B5" sqref="B5"/>
    </sheetView>
  </sheetViews>
  <sheetFormatPr defaultRowHeight="13.5" x14ac:dyDescent="0.15"/>
  <cols>
    <col min="1" max="1" width="15" customWidth="1"/>
    <col min="2" max="2" width="17.375" bestFit="1" customWidth="1"/>
    <col min="3" max="4" width="13.625" customWidth="1"/>
    <col min="5" max="5" width="12.125" customWidth="1"/>
    <col min="6" max="6" width="13.625" customWidth="1"/>
    <col min="7" max="7" width="13.625" style="11" customWidth="1"/>
    <col min="9" max="9" width="10.375" customWidth="1"/>
    <col min="10" max="10" width="10.75" customWidth="1"/>
    <col min="14" max="14" width="11" bestFit="1" customWidth="1"/>
    <col min="18" max="19" width="9" customWidth="1"/>
  </cols>
  <sheetData>
    <row r="1" spans="1:18" ht="24" x14ac:dyDescent="0.15">
      <c r="A1" s="272" t="s">
        <v>105</v>
      </c>
      <c r="B1" s="273"/>
      <c r="C1" s="273"/>
      <c r="D1" s="273"/>
      <c r="E1" s="273"/>
      <c r="F1" s="274"/>
      <c r="G1" s="14"/>
    </row>
    <row r="2" spans="1:18" ht="9.75" customHeight="1" x14ac:dyDescent="0.15">
      <c r="A2" s="30"/>
      <c r="B2" s="31"/>
      <c r="C2" s="31"/>
      <c r="D2" s="31"/>
      <c r="E2" s="31"/>
      <c r="F2" s="32"/>
      <c r="G2" s="14"/>
    </row>
    <row r="3" spans="1:18" ht="16.5" customHeight="1" thickBot="1" x14ac:dyDescent="0.2">
      <c r="A3" s="215" t="s">
        <v>51</v>
      </c>
      <c r="B3" s="216"/>
      <c r="C3" s="216"/>
      <c r="D3" s="216"/>
      <c r="E3" s="216"/>
      <c r="F3" s="217"/>
      <c r="G3" s="15"/>
    </row>
    <row r="4" spans="1:18" ht="15" thickBot="1" x14ac:dyDescent="0.2">
      <c r="A4" s="19"/>
      <c r="B4" s="3"/>
      <c r="C4" s="3"/>
      <c r="D4" s="3"/>
      <c r="E4" s="3"/>
      <c r="F4" s="3"/>
      <c r="G4" s="16"/>
    </row>
    <row r="5" spans="1:18" ht="18" customHeight="1" thickBot="1" x14ac:dyDescent="0.2">
      <c r="A5" s="19"/>
      <c r="B5" s="21"/>
      <c r="C5" s="22" t="s">
        <v>82</v>
      </c>
      <c r="D5" s="19"/>
      <c r="E5" s="3"/>
      <c r="F5" s="3"/>
      <c r="G5" s="16"/>
    </row>
    <row r="7" spans="1:18" x14ac:dyDescent="0.15">
      <c r="A7" t="s">
        <v>96</v>
      </c>
    </row>
    <row r="8" spans="1:18" x14ac:dyDescent="0.15">
      <c r="M8" s="40"/>
    </row>
    <row r="9" spans="1:18" x14ac:dyDescent="0.15">
      <c r="A9" s="245" t="s">
        <v>17</v>
      </c>
      <c r="B9" s="234" t="s">
        <v>26</v>
      </c>
      <c r="C9" s="248" t="s">
        <v>102</v>
      </c>
      <c r="D9" s="250" t="s">
        <v>99</v>
      </c>
      <c r="E9" s="251"/>
      <c r="F9" s="252"/>
    </row>
    <row r="10" spans="1:18" ht="27" x14ac:dyDescent="0.15">
      <c r="A10" s="246"/>
      <c r="B10" s="247"/>
      <c r="C10" s="249"/>
      <c r="D10" s="41" t="s">
        <v>79</v>
      </c>
      <c r="E10" s="41" t="s">
        <v>80</v>
      </c>
      <c r="F10" s="39" t="s">
        <v>103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3.5" customHeight="1" x14ac:dyDescent="0.15">
      <c r="A11" s="1" t="s">
        <v>8</v>
      </c>
      <c r="B11" s="4"/>
      <c r="C11" s="2"/>
      <c r="D11" s="28"/>
      <c r="E11" s="29"/>
      <c r="F11" s="29"/>
      <c r="G11" s="10"/>
      <c r="H11" s="20"/>
      <c r="I11" s="20"/>
      <c r="J11" s="20"/>
      <c r="K11" s="20"/>
      <c r="L11" s="20"/>
      <c r="M11" s="68"/>
      <c r="N11" s="20"/>
      <c r="O11" s="20"/>
      <c r="P11" s="20"/>
      <c r="Q11" s="20"/>
      <c r="R11" s="20"/>
    </row>
    <row r="12" spans="1:18" ht="13.5" customHeight="1" x14ac:dyDescent="0.15">
      <c r="A12" s="1" t="s">
        <v>9</v>
      </c>
      <c r="B12" s="4"/>
      <c r="C12" s="2"/>
      <c r="D12" s="28"/>
      <c r="E12" s="29"/>
      <c r="F12" s="29"/>
      <c r="G12" s="10"/>
      <c r="H12" s="20"/>
      <c r="I12" s="20"/>
      <c r="J12" s="20"/>
      <c r="K12" s="9"/>
      <c r="L12" s="9"/>
      <c r="M12" s="20"/>
      <c r="N12" s="20"/>
      <c r="O12" s="20"/>
      <c r="P12" s="20"/>
      <c r="Q12" s="20"/>
      <c r="R12" s="20"/>
    </row>
    <row r="13" spans="1:18" x14ac:dyDescent="0.15">
      <c r="A13" s="1" t="s">
        <v>10</v>
      </c>
      <c r="B13" s="4"/>
      <c r="C13" s="2"/>
      <c r="D13" s="28"/>
      <c r="E13" s="29"/>
      <c r="F13" s="29"/>
      <c r="G13" s="10"/>
      <c r="H13" s="9"/>
      <c r="I13" s="20"/>
      <c r="J13" s="20"/>
      <c r="K13" s="9"/>
      <c r="L13" s="9"/>
      <c r="M13" s="69"/>
      <c r="N13" s="20"/>
      <c r="O13" s="69"/>
      <c r="P13" s="69"/>
      <c r="Q13" s="69"/>
      <c r="R13" s="20"/>
    </row>
    <row r="14" spans="1:18" x14ac:dyDescent="0.15">
      <c r="A14" s="1" t="s">
        <v>11</v>
      </c>
      <c r="B14" s="4"/>
      <c r="C14" s="2"/>
      <c r="D14" s="28"/>
      <c r="E14" s="29"/>
      <c r="F14" s="29"/>
      <c r="G14" s="10"/>
      <c r="H14" s="283" t="s">
        <v>120</v>
      </c>
      <c r="I14" s="284"/>
      <c r="J14" s="284"/>
      <c r="K14" s="284"/>
      <c r="L14" s="285"/>
      <c r="M14" s="255" t="s">
        <v>121</v>
      </c>
      <c r="N14" s="258"/>
      <c r="O14" s="258"/>
      <c r="P14" s="258"/>
      <c r="Q14" s="256"/>
    </row>
    <row r="15" spans="1:18" ht="13.5" customHeight="1" x14ac:dyDescent="0.15">
      <c r="A15" s="1" t="s">
        <v>12</v>
      </c>
      <c r="B15" s="4"/>
      <c r="C15" s="2"/>
      <c r="D15" s="28"/>
      <c r="E15" s="29"/>
      <c r="F15" s="29"/>
      <c r="G15" s="10"/>
      <c r="H15" s="259" t="s">
        <v>19</v>
      </c>
      <c r="I15" s="262" t="s">
        <v>123</v>
      </c>
      <c r="J15" s="253" t="s">
        <v>64</v>
      </c>
      <c r="K15" s="275" t="s">
        <v>71</v>
      </c>
      <c r="L15" s="278" t="s">
        <v>66</v>
      </c>
      <c r="M15" s="265" t="s">
        <v>20</v>
      </c>
      <c r="N15" s="262" t="s">
        <v>123</v>
      </c>
      <c r="O15" s="275" t="s">
        <v>68</v>
      </c>
      <c r="P15" s="275" t="s">
        <v>72</v>
      </c>
      <c r="Q15" s="278" t="s">
        <v>66</v>
      </c>
    </row>
    <row r="16" spans="1:18" x14ac:dyDescent="0.15">
      <c r="A16" s="1" t="s">
        <v>13</v>
      </c>
      <c r="B16" s="4"/>
      <c r="C16" s="2"/>
      <c r="D16" s="28"/>
      <c r="E16" s="29"/>
      <c r="F16" s="29"/>
      <c r="G16" s="10"/>
      <c r="H16" s="260"/>
      <c r="I16" s="263"/>
      <c r="J16" s="253"/>
      <c r="K16" s="276"/>
      <c r="L16" s="279"/>
      <c r="M16" s="266"/>
      <c r="N16" s="263"/>
      <c r="O16" s="276"/>
      <c r="P16" s="276"/>
      <c r="Q16" s="279"/>
    </row>
    <row r="17" spans="1:18" x14ac:dyDescent="0.15">
      <c r="A17" s="1" t="s">
        <v>14</v>
      </c>
      <c r="B17" s="4"/>
      <c r="C17" s="2"/>
      <c r="D17" s="28"/>
      <c r="E17" s="29"/>
      <c r="F17" s="29"/>
      <c r="G17" s="10"/>
      <c r="H17" s="260"/>
      <c r="I17" s="263"/>
      <c r="J17" s="253"/>
      <c r="K17" s="276"/>
      <c r="L17" s="279"/>
      <c r="M17" s="266"/>
      <c r="N17" s="263"/>
      <c r="O17" s="276"/>
      <c r="P17" s="276"/>
      <c r="Q17" s="279"/>
    </row>
    <row r="18" spans="1:18" x14ac:dyDescent="0.15">
      <c r="A18" s="1" t="s">
        <v>15</v>
      </c>
      <c r="B18" s="4"/>
      <c r="C18" s="2"/>
      <c r="D18" s="28"/>
      <c r="E18" s="29"/>
      <c r="F18" s="29"/>
      <c r="G18" s="10"/>
      <c r="H18" s="260"/>
      <c r="I18" s="263"/>
      <c r="J18" s="253"/>
      <c r="K18" s="276"/>
      <c r="L18" s="279"/>
      <c r="M18" s="266"/>
      <c r="N18" s="263"/>
      <c r="O18" s="276"/>
      <c r="P18" s="276"/>
      <c r="Q18" s="279"/>
    </row>
    <row r="19" spans="1:18" x14ac:dyDescent="0.15">
      <c r="A19" s="1" t="s">
        <v>16</v>
      </c>
      <c r="B19" s="4"/>
      <c r="C19" s="2"/>
      <c r="D19" s="28"/>
      <c r="E19" s="29"/>
      <c r="F19" s="29"/>
      <c r="G19" s="10"/>
      <c r="H19" s="260"/>
      <c r="I19" s="263"/>
      <c r="J19" s="253"/>
      <c r="K19" s="276"/>
      <c r="L19" s="279"/>
      <c r="M19" s="266"/>
      <c r="N19" s="263"/>
      <c r="O19" s="276"/>
      <c r="P19" s="276"/>
      <c r="Q19" s="279"/>
    </row>
    <row r="20" spans="1:18" x14ac:dyDescent="0.15">
      <c r="A20" s="1" t="s">
        <v>25</v>
      </c>
      <c r="B20" s="4"/>
      <c r="C20" s="2"/>
      <c r="D20" s="28"/>
      <c r="E20" s="29"/>
      <c r="F20" s="29"/>
      <c r="G20" s="10"/>
      <c r="H20" s="260"/>
      <c r="I20" s="263"/>
      <c r="J20" s="253"/>
      <c r="K20" s="276"/>
      <c r="L20" s="279"/>
      <c r="M20" s="266"/>
      <c r="N20" s="263"/>
      <c r="O20" s="276"/>
      <c r="P20" s="276"/>
      <c r="Q20" s="279"/>
    </row>
    <row r="21" spans="1:18" x14ac:dyDescent="0.15">
      <c r="A21" s="1" t="s">
        <v>24</v>
      </c>
      <c r="B21" s="4"/>
      <c r="C21" s="2"/>
      <c r="D21" s="28"/>
      <c r="E21" s="29"/>
      <c r="F21" s="29"/>
      <c r="G21" s="10"/>
      <c r="H21" s="260"/>
      <c r="I21" s="263"/>
      <c r="J21" s="253"/>
      <c r="K21" s="276"/>
      <c r="L21" s="279"/>
      <c r="M21" s="266"/>
      <c r="N21" s="263"/>
      <c r="O21" s="276"/>
      <c r="P21" s="276"/>
      <c r="Q21" s="279"/>
    </row>
    <row r="22" spans="1:18" ht="14.25" thickBot="1" x14ac:dyDescent="0.2">
      <c r="A22" s="1" t="s">
        <v>23</v>
      </c>
      <c r="B22" s="6"/>
      <c r="C22" s="2"/>
      <c r="D22" s="28"/>
      <c r="E22" s="29"/>
      <c r="F22" s="29"/>
      <c r="G22" s="10"/>
      <c r="H22" s="260"/>
      <c r="I22" s="263"/>
      <c r="J22" s="253"/>
      <c r="K22" s="276"/>
      <c r="L22" s="279"/>
      <c r="M22" s="266"/>
      <c r="N22" s="263"/>
      <c r="O22" s="276"/>
      <c r="P22" s="276"/>
      <c r="Q22" s="279"/>
    </row>
    <row r="23" spans="1:18" x14ac:dyDescent="0.15">
      <c r="A23" s="5" t="s">
        <v>0</v>
      </c>
      <c r="B23" s="133"/>
      <c r="C23" s="151"/>
      <c r="D23" s="28"/>
      <c r="E23" s="29"/>
      <c r="F23" s="29"/>
      <c r="G23" s="10"/>
      <c r="H23" s="260"/>
      <c r="I23" s="263"/>
      <c r="J23" s="253"/>
      <c r="K23" s="276"/>
      <c r="L23" s="279"/>
      <c r="M23" s="266"/>
      <c r="N23" s="263"/>
      <c r="O23" s="276"/>
      <c r="P23" s="276"/>
      <c r="Q23" s="279"/>
    </row>
    <row r="24" spans="1:18" x14ac:dyDescent="0.15">
      <c r="A24" s="5" t="s">
        <v>1</v>
      </c>
      <c r="B24" s="135">
        <v>58000</v>
      </c>
      <c r="C24" s="151"/>
      <c r="D24" s="28"/>
      <c r="E24" s="29"/>
      <c r="F24" s="29"/>
      <c r="G24" s="10"/>
      <c r="H24" s="260"/>
      <c r="I24" s="263"/>
      <c r="J24" s="253"/>
      <c r="K24" s="276"/>
      <c r="L24" s="279"/>
      <c r="M24" s="266"/>
      <c r="N24" s="263"/>
      <c r="O24" s="276"/>
      <c r="P24" s="276"/>
      <c r="Q24" s="279"/>
    </row>
    <row r="25" spans="1:18" x14ac:dyDescent="0.15">
      <c r="A25" s="5" t="s">
        <v>2</v>
      </c>
      <c r="B25" s="135">
        <v>80000</v>
      </c>
      <c r="C25" s="151"/>
      <c r="D25" s="28"/>
      <c r="E25" s="29"/>
      <c r="F25" s="29"/>
      <c r="G25" s="10"/>
      <c r="H25" s="261"/>
      <c r="I25" s="264"/>
      <c r="J25" s="253"/>
      <c r="K25" s="277"/>
      <c r="L25" s="280"/>
      <c r="M25" s="267"/>
      <c r="N25" s="264"/>
      <c r="O25" s="277"/>
      <c r="P25" s="277"/>
      <c r="Q25" s="280"/>
    </row>
    <row r="26" spans="1:18" x14ac:dyDescent="0.15">
      <c r="A26" s="5" t="s">
        <v>3</v>
      </c>
      <c r="B26" s="135">
        <v>60000</v>
      </c>
      <c r="C26" s="136">
        <f t="shared" ref="C26:C31" si="0">IFERROR((B26-$E$36)/$E$36,"")</f>
        <v>-0.13043478260869565</v>
      </c>
      <c r="D26" s="45" t="s">
        <v>57</v>
      </c>
      <c r="E26" s="152">
        <f t="shared" ref="E26:E28" si="1">SUM(B26:B28)</f>
        <v>155000</v>
      </c>
      <c r="F26" s="138">
        <f>IFERROR((E26-$E$37)/$E$37,"")</f>
        <v>-0.25120772946859904</v>
      </c>
      <c r="G26" s="10"/>
      <c r="H26" s="99">
        <f t="shared" ref="H26:H34" si="2">IF(C26&lt;=-0.5,1,0)</f>
        <v>0</v>
      </c>
      <c r="I26" s="141" t="str">
        <f>IF(H26=0,"",$E$36*12)</f>
        <v/>
      </c>
      <c r="J26" s="141" t="str">
        <f>IF(H26=0,"",B26*12)</f>
        <v/>
      </c>
      <c r="K26" s="141">
        <f>IF(H26=1,I26-J26,0)</f>
        <v>0</v>
      </c>
      <c r="L26" s="142">
        <f t="shared" ref="L26:L34" si="3">MIN(K26,R26)</f>
        <v>0</v>
      </c>
      <c r="M26" s="99">
        <f>IF(F26&lt;=-0.3,1,0)</f>
        <v>0</v>
      </c>
      <c r="N26" s="101" t="str">
        <f>IF(M26=0,"",$E$36*12)</f>
        <v/>
      </c>
      <c r="O26" s="101" t="str">
        <f>IF(M26=0,"",E26/3*12)</f>
        <v/>
      </c>
      <c r="P26" s="141">
        <f>IF(M26=0,0,N26-O26)</f>
        <v>0</v>
      </c>
      <c r="Q26" s="103">
        <f>MIN(P26,R26)</f>
        <v>0</v>
      </c>
      <c r="R26">
        <v>500000</v>
      </c>
    </row>
    <row r="27" spans="1:18" x14ac:dyDescent="0.15">
      <c r="A27" s="5" t="s">
        <v>4</v>
      </c>
      <c r="B27" s="135">
        <v>50000</v>
      </c>
      <c r="C27" s="136">
        <f t="shared" si="0"/>
        <v>-0.27536231884057971</v>
      </c>
      <c r="D27" s="45" t="s">
        <v>59</v>
      </c>
      <c r="E27" s="152">
        <f t="shared" si="1"/>
        <v>129000</v>
      </c>
      <c r="F27" s="138">
        <f>IFERROR((E27-$E$37)/$E$37,"")</f>
        <v>-0.37681159420289856</v>
      </c>
      <c r="G27" s="10"/>
      <c r="H27" s="99">
        <f t="shared" si="2"/>
        <v>0</v>
      </c>
      <c r="I27" s="141" t="str">
        <f t="shared" ref="I27:I34" si="4">IF(H27=0,"",$E$36*12)</f>
        <v/>
      </c>
      <c r="J27" s="141" t="str">
        <f t="shared" ref="J27:J34" si="5">IF(H27=0,"",B27*12)</f>
        <v/>
      </c>
      <c r="K27" s="141">
        <f t="shared" ref="K27:K34" si="6">IF(H27=1,I27-J27,0)</f>
        <v>0</v>
      </c>
      <c r="L27" s="142">
        <f t="shared" si="3"/>
        <v>0</v>
      </c>
      <c r="M27" s="99">
        <f t="shared" ref="M27:M32" si="7">IF(F27&lt;=-0.3,1,0)</f>
        <v>1</v>
      </c>
      <c r="N27" s="101">
        <f t="shared" ref="N27:N32" si="8">IF(M27=0,"",$E$36*12)</f>
        <v>828000</v>
      </c>
      <c r="O27" s="101">
        <f t="shared" ref="O27:O32" si="9">IF(M27=0,"",E27/3*12)</f>
        <v>516000</v>
      </c>
      <c r="P27" s="141">
        <f t="shared" ref="P27:P32" si="10">IF(M27=0,0,N27-O27)</f>
        <v>312000</v>
      </c>
      <c r="Q27" s="103">
        <f t="shared" ref="Q27:Q32" si="11">MIN(P27,R27)</f>
        <v>312000</v>
      </c>
      <c r="R27">
        <v>500000</v>
      </c>
    </row>
    <row r="28" spans="1:18" x14ac:dyDescent="0.15">
      <c r="A28" s="5" t="s">
        <v>5</v>
      </c>
      <c r="B28" s="135">
        <v>45000</v>
      </c>
      <c r="C28" s="136">
        <f t="shared" si="0"/>
        <v>-0.34782608695652173</v>
      </c>
      <c r="D28" s="45" t="s">
        <v>61</v>
      </c>
      <c r="E28" s="152">
        <f t="shared" si="1"/>
        <v>129000</v>
      </c>
      <c r="F28" s="138">
        <f>IFERROR((E28-$E$37)/$E$37,"")</f>
        <v>-0.37681159420289856</v>
      </c>
      <c r="G28" s="10"/>
      <c r="H28" s="99">
        <f t="shared" si="2"/>
        <v>0</v>
      </c>
      <c r="I28" s="141" t="str">
        <f t="shared" si="4"/>
        <v/>
      </c>
      <c r="J28" s="141" t="str">
        <f t="shared" si="5"/>
        <v/>
      </c>
      <c r="K28" s="141">
        <f t="shared" si="6"/>
        <v>0</v>
      </c>
      <c r="L28" s="142">
        <f t="shared" si="3"/>
        <v>0</v>
      </c>
      <c r="M28" s="99">
        <f t="shared" si="7"/>
        <v>1</v>
      </c>
      <c r="N28" s="101">
        <f t="shared" si="8"/>
        <v>828000</v>
      </c>
      <c r="O28" s="101">
        <f t="shared" si="9"/>
        <v>516000</v>
      </c>
      <c r="P28" s="141">
        <f t="shared" si="10"/>
        <v>312000</v>
      </c>
      <c r="Q28" s="103">
        <f t="shared" si="11"/>
        <v>312000</v>
      </c>
      <c r="R28">
        <v>500000</v>
      </c>
    </row>
    <row r="29" spans="1:18" x14ac:dyDescent="0.15">
      <c r="A29" s="5" t="s">
        <v>6</v>
      </c>
      <c r="B29" s="135">
        <v>34000</v>
      </c>
      <c r="C29" s="136">
        <f t="shared" si="0"/>
        <v>-0.50724637681159424</v>
      </c>
      <c r="D29" s="64" t="s">
        <v>140</v>
      </c>
      <c r="E29" s="152">
        <f t="shared" ref="E29" si="12">SUM(B29:B31)</f>
        <v>134000</v>
      </c>
      <c r="F29" s="138">
        <f>IFERROR((E29-$E$37)/$E$37,"")</f>
        <v>-0.35265700483091789</v>
      </c>
      <c r="G29" s="10"/>
      <c r="H29" s="99">
        <f t="shared" si="2"/>
        <v>1</v>
      </c>
      <c r="I29" s="141">
        <f t="shared" si="4"/>
        <v>828000</v>
      </c>
      <c r="J29" s="141">
        <f t="shared" si="5"/>
        <v>408000</v>
      </c>
      <c r="K29" s="141">
        <f t="shared" si="6"/>
        <v>420000</v>
      </c>
      <c r="L29" s="142">
        <f t="shared" si="3"/>
        <v>420000</v>
      </c>
      <c r="M29" s="99">
        <f t="shared" si="7"/>
        <v>1</v>
      </c>
      <c r="N29" s="101">
        <f t="shared" si="8"/>
        <v>828000</v>
      </c>
      <c r="O29" s="101">
        <f t="shared" si="9"/>
        <v>536000</v>
      </c>
      <c r="P29" s="141">
        <f t="shared" si="10"/>
        <v>292000</v>
      </c>
      <c r="Q29" s="103">
        <f t="shared" si="11"/>
        <v>292000</v>
      </c>
      <c r="R29">
        <v>500000</v>
      </c>
    </row>
    <row r="30" spans="1:18" x14ac:dyDescent="0.15">
      <c r="A30" s="5" t="s">
        <v>7</v>
      </c>
      <c r="B30" s="135">
        <v>50000</v>
      </c>
      <c r="C30" s="136">
        <f t="shared" si="0"/>
        <v>-0.27536231884057971</v>
      </c>
      <c r="D30" s="89" t="s">
        <v>170</v>
      </c>
      <c r="E30" s="152">
        <f t="shared" ref="E30:E32" si="13">SUM(B30:B32)</f>
        <v>123333</v>
      </c>
      <c r="F30" s="138">
        <f t="shared" ref="F30:F32" si="14">IFERROR((E30-$E$37)/$E$37,"")</f>
        <v>-0.40418840579710147</v>
      </c>
      <c r="G30" s="10"/>
      <c r="H30" s="99">
        <f t="shared" si="2"/>
        <v>0</v>
      </c>
      <c r="I30" s="141" t="str">
        <f t="shared" si="4"/>
        <v/>
      </c>
      <c r="J30" s="141" t="str">
        <f t="shared" si="5"/>
        <v/>
      </c>
      <c r="K30" s="141">
        <f t="shared" si="6"/>
        <v>0</v>
      </c>
      <c r="L30" s="142">
        <f t="shared" si="3"/>
        <v>0</v>
      </c>
      <c r="M30" s="99">
        <f t="shared" si="7"/>
        <v>1</v>
      </c>
      <c r="N30" s="101">
        <f t="shared" si="8"/>
        <v>828000</v>
      </c>
      <c r="O30" s="101">
        <f t="shared" si="9"/>
        <v>493332</v>
      </c>
      <c r="P30" s="141">
        <f t="shared" si="10"/>
        <v>334668</v>
      </c>
      <c r="Q30" s="103">
        <f t="shared" si="11"/>
        <v>334668</v>
      </c>
      <c r="R30">
        <v>500000</v>
      </c>
    </row>
    <row r="31" spans="1:18" x14ac:dyDescent="0.15">
      <c r="A31" s="169" t="s">
        <v>137</v>
      </c>
      <c r="B31" s="135">
        <v>50000</v>
      </c>
      <c r="C31" s="171">
        <f t="shared" si="0"/>
        <v>-0.27536231884057971</v>
      </c>
      <c r="D31" s="89" t="s">
        <v>172</v>
      </c>
      <c r="E31" s="152">
        <f t="shared" si="13"/>
        <v>86666</v>
      </c>
      <c r="F31" s="138">
        <f t="shared" si="14"/>
        <v>-0.58132367149758457</v>
      </c>
      <c r="G31" s="10"/>
      <c r="H31" s="99">
        <f t="shared" si="2"/>
        <v>0</v>
      </c>
      <c r="I31" s="141" t="str">
        <f t="shared" si="4"/>
        <v/>
      </c>
      <c r="J31" s="141" t="str">
        <f t="shared" si="5"/>
        <v/>
      </c>
      <c r="K31" s="141">
        <f t="shared" si="6"/>
        <v>0</v>
      </c>
      <c r="L31" s="142">
        <f t="shared" si="3"/>
        <v>0</v>
      </c>
      <c r="M31" s="99">
        <f t="shared" si="7"/>
        <v>1</v>
      </c>
      <c r="N31" s="101">
        <f t="shared" si="8"/>
        <v>828000</v>
      </c>
      <c r="O31" s="101">
        <f t="shared" si="9"/>
        <v>346664</v>
      </c>
      <c r="P31" s="141">
        <f t="shared" si="10"/>
        <v>481336</v>
      </c>
      <c r="Q31" s="103">
        <f t="shared" si="11"/>
        <v>481336</v>
      </c>
      <c r="R31">
        <v>500000</v>
      </c>
    </row>
    <row r="32" spans="1:18" x14ac:dyDescent="0.15">
      <c r="A32" s="5" t="s">
        <v>152</v>
      </c>
      <c r="B32" s="135">
        <v>23333</v>
      </c>
      <c r="C32" s="136">
        <f t="shared" ref="C32:C34" si="15">IFERROR((B32-$E$36)/$E$36,"")</f>
        <v>-0.66184057971014498</v>
      </c>
      <c r="D32" s="89" t="s">
        <v>174</v>
      </c>
      <c r="E32" s="152">
        <f t="shared" si="13"/>
        <v>86666</v>
      </c>
      <c r="F32" s="138">
        <f t="shared" si="14"/>
        <v>-0.58132367149758457</v>
      </c>
      <c r="G32" s="10"/>
      <c r="H32" s="99">
        <f t="shared" si="2"/>
        <v>1</v>
      </c>
      <c r="I32" s="141">
        <f t="shared" si="4"/>
        <v>828000</v>
      </c>
      <c r="J32" s="141">
        <f t="shared" si="5"/>
        <v>279996</v>
      </c>
      <c r="K32" s="141">
        <f t="shared" si="6"/>
        <v>548004</v>
      </c>
      <c r="L32" s="142">
        <f t="shared" si="3"/>
        <v>500000</v>
      </c>
      <c r="M32" s="99">
        <f t="shared" si="7"/>
        <v>1</v>
      </c>
      <c r="N32" s="101">
        <f t="shared" si="8"/>
        <v>828000</v>
      </c>
      <c r="O32" s="101">
        <f t="shared" si="9"/>
        <v>346664</v>
      </c>
      <c r="P32" s="141">
        <f t="shared" si="10"/>
        <v>481336</v>
      </c>
      <c r="Q32" s="103">
        <f t="shared" si="11"/>
        <v>481336</v>
      </c>
      <c r="R32">
        <v>500000</v>
      </c>
    </row>
    <row r="33" spans="1:18" x14ac:dyDescent="0.15">
      <c r="A33" s="5" t="s">
        <v>153</v>
      </c>
      <c r="B33" s="135">
        <v>13333</v>
      </c>
      <c r="C33" s="136">
        <f t="shared" si="15"/>
        <v>-0.80676811594202902</v>
      </c>
      <c r="D33" s="28"/>
      <c r="E33" s="153"/>
      <c r="F33" s="154"/>
      <c r="G33" s="10"/>
      <c r="H33" s="99">
        <f t="shared" si="2"/>
        <v>1</v>
      </c>
      <c r="I33" s="141">
        <f t="shared" si="4"/>
        <v>828000</v>
      </c>
      <c r="J33" s="141">
        <f t="shared" si="5"/>
        <v>159996</v>
      </c>
      <c r="K33" s="141">
        <f t="shared" si="6"/>
        <v>668004</v>
      </c>
      <c r="L33" s="142">
        <f t="shared" si="3"/>
        <v>500000</v>
      </c>
      <c r="M33" s="104"/>
      <c r="N33" s="143"/>
      <c r="O33" s="143"/>
      <c r="P33" s="143"/>
      <c r="Q33" s="108"/>
      <c r="R33">
        <v>500000</v>
      </c>
    </row>
    <row r="34" spans="1:18" ht="14.25" thickBot="1" x14ac:dyDescent="0.2">
      <c r="A34" s="5" t="s">
        <v>154</v>
      </c>
      <c r="B34" s="158">
        <v>50000</v>
      </c>
      <c r="C34" s="136">
        <f t="shared" si="15"/>
        <v>-0.27536231884057971</v>
      </c>
      <c r="D34" s="28"/>
      <c r="E34" s="153"/>
      <c r="F34" s="154"/>
      <c r="G34" s="10"/>
      <c r="H34" s="165">
        <f t="shared" si="2"/>
        <v>0</v>
      </c>
      <c r="I34" s="177" t="str">
        <f t="shared" si="4"/>
        <v/>
      </c>
      <c r="J34" s="177" t="str">
        <f t="shared" si="5"/>
        <v/>
      </c>
      <c r="K34" s="177">
        <f t="shared" si="6"/>
        <v>0</v>
      </c>
      <c r="L34" s="178">
        <f t="shared" si="3"/>
        <v>0</v>
      </c>
      <c r="M34" s="179"/>
      <c r="N34" s="145"/>
      <c r="O34" s="145"/>
      <c r="P34" s="145"/>
      <c r="Q34" s="156"/>
      <c r="R34">
        <v>500000</v>
      </c>
    </row>
    <row r="35" spans="1:18" x14ac:dyDescent="0.15">
      <c r="H35" s="125">
        <f>SUM(H23:H34)</f>
        <v>3</v>
      </c>
      <c r="I35" s="146"/>
      <c r="J35" s="146"/>
      <c r="K35" s="130">
        <f t="shared" ref="K35" si="16">IF(H35=1,I35-J35,0)</f>
        <v>0</v>
      </c>
      <c r="L35" s="132">
        <f>MAX(L26:L34)</f>
        <v>500000</v>
      </c>
      <c r="M35" s="125">
        <f>SUM(M23:M32)</f>
        <v>6</v>
      </c>
      <c r="N35" s="130"/>
      <c r="O35" s="130"/>
      <c r="P35" s="130"/>
      <c r="Q35" s="142">
        <f>MAX(Q26:Q32)</f>
        <v>481336</v>
      </c>
    </row>
    <row r="36" spans="1:18" ht="30" customHeight="1" x14ac:dyDescent="0.15">
      <c r="A36" s="270" t="s">
        <v>128</v>
      </c>
      <c r="B36" s="271"/>
      <c r="C36" s="271"/>
      <c r="D36" s="271"/>
      <c r="E36" s="147">
        <f>IFERROR(ROUND(AVERAGE(B23:B25),0),"")</f>
        <v>69000</v>
      </c>
      <c r="K36" s="99" t="s">
        <v>163</v>
      </c>
      <c r="L36" s="188">
        <f>ROUNDDOWN(L35,-3)</f>
        <v>500000</v>
      </c>
      <c r="P36" s="189" t="s">
        <v>163</v>
      </c>
      <c r="Q36" s="188">
        <f>ROUNDDOWN(Q35,-3)</f>
        <v>481000</v>
      </c>
    </row>
    <row r="37" spans="1:18" ht="31.5" customHeight="1" x14ac:dyDescent="0.15">
      <c r="A37" s="271" t="s">
        <v>129</v>
      </c>
      <c r="B37" s="271"/>
      <c r="C37" s="271"/>
      <c r="D37" s="271"/>
      <c r="E37" s="147">
        <f>IFERROR(E36*3,"")</f>
        <v>207000</v>
      </c>
    </row>
    <row r="40" spans="1:18" x14ac:dyDescent="0.15">
      <c r="A40" t="s">
        <v>97</v>
      </c>
    </row>
    <row r="41" spans="1:18" x14ac:dyDescent="0.15">
      <c r="B41" s="9"/>
    </row>
    <row r="42" spans="1:18" x14ac:dyDescent="0.15">
      <c r="A42" s="255" t="s">
        <v>22</v>
      </c>
      <c r="B42" s="256"/>
      <c r="C42" s="45" t="s">
        <v>21</v>
      </c>
      <c r="D42" s="33" t="s">
        <v>122</v>
      </c>
      <c r="E42" s="33" t="s">
        <v>123</v>
      </c>
      <c r="F42" s="41" t="s">
        <v>27</v>
      </c>
      <c r="G42" s="12"/>
    </row>
    <row r="43" spans="1:18" ht="69.95" customHeight="1" x14ac:dyDescent="0.15">
      <c r="A43" s="281" t="s">
        <v>134</v>
      </c>
      <c r="B43" s="282"/>
      <c r="C43" s="41" t="str">
        <f>IF(H35&gt;0,"申請可","申請不可")</f>
        <v>申請可</v>
      </c>
      <c r="D43" s="39" t="str">
        <f>IF(H35=0,"",INDEX(A26:A34,MATCH(MAX(L26:L34),L26:L34,0),1))</f>
        <v>令和２年１０月</v>
      </c>
      <c r="E43" s="109">
        <f>IF(H35=0,"",INDEX(I26:I34,MATCH(MAX(L26:L34),L26:L34,0),1))</f>
        <v>828000</v>
      </c>
      <c r="F43" s="109">
        <f>L36</f>
        <v>500000</v>
      </c>
      <c r="G43" s="13"/>
    </row>
    <row r="44" spans="1:18" ht="69.95" customHeight="1" x14ac:dyDescent="0.15">
      <c r="A44" s="227" t="s">
        <v>135</v>
      </c>
      <c r="B44" s="257"/>
      <c r="C44" s="41" t="str">
        <f>IF(M35&gt;0,"申請可","申請不可")</f>
        <v>申請可</v>
      </c>
      <c r="D44" s="39" t="str">
        <f>IF(M35=0,"",INDEX(D26:D32,MATCH(MAX(Q26:Q32),Q26:Q32,0),1))</f>
        <v>R2.９～R2.11</v>
      </c>
      <c r="E44" s="109">
        <f>IF(M35=0,"",INDEX(N26:N32,MATCH(MAX(Q26:Q32),Q26:Q32,0),1))</f>
        <v>828000</v>
      </c>
      <c r="F44" s="109">
        <f>Q36</f>
        <v>481000</v>
      </c>
      <c r="G44" s="13"/>
    </row>
    <row r="45" spans="1:18" ht="14.25" thickBot="1" x14ac:dyDescent="0.2"/>
    <row r="46" spans="1:18" ht="24" customHeight="1" thickBot="1" x14ac:dyDescent="0.2">
      <c r="A46" s="255" t="s">
        <v>83</v>
      </c>
      <c r="B46" s="258"/>
      <c r="C46" s="258"/>
      <c r="D46" s="258"/>
      <c r="E46" s="268">
        <f>MAX(F43:F44)</f>
        <v>500000</v>
      </c>
      <c r="F46" s="269"/>
    </row>
  </sheetData>
  <sheetProtection password="C5FC" sheet="1" objects="1" scenarios="1" selectLockedCells="1" selectUnlockedCells="1"/>
  <mergeCells count="25">
    <mergeCell ref="M14:Q14"/>
    <mergeCell ref="I15:I25"/>
    <mergeCell ref="J15:J25"/>
    <mergeCell ref="K15:K25"/>
    <mergeCell ref="L15:L25"/>
    <mergeCell ref="O15:O25"/>
    <mergeCell ref="P15:P25"/>
    <mergeCell ref="Q15:Q25"/>
    <mergeCell ref="M15:M25"/>
    <mergeCell ref="N15:N25"/>
    <mergeCell ref="H15:H25"/>
    <mergeCell ref="A46:D46"/>
    <mergeCell ref="E46:F46"/>
    <mergeCell ref="A1:F1"/>
    <mergeCell ref="A3:F3"/>
    <mergeCell ref="A9:A10"/>
    <mergeCell ref="B9:B10"/>
    <mergeCell ref="C9:C10"/>
    <mergeCell ref="D9:F9"/>
    <mergeCell ref="H14:L14"/>
    <mergeCell ref="A43:B43"/>
    <mergeCell ref="A44:B44"/>
    <mergeCell ref="A42:B42"/>
    <mergeCell ref="A36:D36"/>
    <mergeCell ref="A37:D3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確認事項</vt:lpstr>
      <vt:lpstr>シートA</vt:lpstr>
      <vt:lpstr>【記入例】A</vt:lpstr>
      <vt:lpstr>シートＢ</vt:lpstr>
      <vt:lpstr>【記入例】Ｂ</vt:lpstr>
      <vt:lpstr>シートC</vt:lpstr>
      <vt:lpstr>【記入例】C</vt:lpstr>
      <vt:lpstr>【記入例】A!Print_Area</vt:lpstr>
      <vt:lpstr>【記入例】Ｂ!Print_Area</vt:lpstr>
      <vt:lpstr>【記入例】C!Print_Area</vt:lpstr>
      <vt:lpstr>シートA!Print_Area</vt:lpstr>
      <vt:lpstr>シートＢ!Print_Area</vt:lpstr>
      <vt:lpstr>シートC!Print_Area</vt:lpstr>
      <vt:lpstr>確認事項!Print_Area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2020-11-19T01:09:36Z</cp:lastPrinted>
  <dcterms:created xsi:type="dcterms:W3CDTF">2020-07-27T01:55:14Z</dcterms:created>
  <dcterms:modified xsi:type="dcterms:W3CDTF">2020-11-29T23:47:22Z</dcterms:modified>
</cp:coreProperties>
</file>