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31県関係等照会回答\020123　【0206〆】公共企業経営比較分析表\030　市→県\"/>
    </mc:Choice>
  </mc:AlternateContent>
  <workbookProtection workbookAlgorithmName="SHA-512" workbookHashValue="Emr29NB119Wd2reUtVDxLq5Urey+i7C9m73/snNwJ3dDP7K4RVBs+5ATLYaGnmTgJcDfkEwkij/dgrZ/y/Rk0A==" workbookSaltValue="vkwmzGSK0AB/wJTP3Cm3e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BZ76" i="4"/>
  <c r="IT76" i="4"/>
  <c r="CS51" i="4"/>
  <c r="HJ30" i="4"/>
  <c r="MA51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HP76" i="4"/>
  <c r="BG30" i="4"/>
  <c r="LE76" i="4"/>
  <c r="FX51" i="4"/>
  <c r="AV76" i="4"/>
  <c r="KO51" i="4"/>
  <c r="FX30" i="4"/>
  <c r="KO30" i="4"/>
  <c r="BG51" i="4"/>
  <c r="HA76" i="4"/>
  <c r="AN51" i="4"/>
  <c r="FE30" i="4"/>
  <c r="KP76" i="4"/>
  <c r="FE51" i="4"/>
  <c r="JV30" i="4"/>
  <c r="AN30" i="4"/>
  <c r="JV51" i="4"/>
  <c r="AG76" i="4"/>
  <c r="KA76" i="4"/>
  <c r="EL51" i="4"/>
  <c r="JC30" i="4"/>
  <c r="GL76" i="4"/>
  <c r="U51" i="4"/>
  <c r="EL30" i="4"/>
  <c r="U30" i="4"/>
  <c r="R76" i="4"/>
  <c r="JC51" i="4"/>
</calcChain>
</file>

<file path=xl/sharedStrings.xml><?xml version="1.0" encoding="utf-8"?>
<sst xmlns="http://schemas.openxmlformats.org/spreadsheetml/2006/main" count="278" uniqueCount="132">
  <si>
    <t>経営比較分析表（平成30年度決算）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</si>
  <si>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</si>
  <si>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</si>
  <si>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</si>
  <si>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</si>
  <si>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</si>
  <si>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</si>
  <si>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</si>
  <si>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</si>
  <si>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</si>
  <si>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</si>
  <si>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</si>
  <si>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</si>
  <si>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</si>
  <si>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</si>
  <si>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</si>
  <si>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</si>
  <si>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</si>
  <si>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</si>
  <si>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</si>
  <si>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</si>
  <si>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</si>
  <si>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平成30年度全国平均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</si>
  <si>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</si>
  <si>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</si>
  <si>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</si>
  <si>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</si>
  <si>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</si>
  <si>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</si>
  <si>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</si>
  <si>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</si>
  <si>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</si>
  <si>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</si>
  <si>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</si>
  <si>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</si>
  <si>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</si>
  <si>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</si>
  <si>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</si>
  <si>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</si>
  <si>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</si>
  <si>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</si>
  <si>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</si>
  <si>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</si>
  <si>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</si>
  <si>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</si>
  <si>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</si>
  <si>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</si>
  <si>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</si>
  <si>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</si>
  <si>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</si>
  <si>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</si>
  <si>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</si>
  <si>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</si>
  <si>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</si>
  <si>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</si>
  <si>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</si>
  <si>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</si>
  <si>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</si>
  <si>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</si>
  <si>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</si>
  <si>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</si>
  <si>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</si>
  <si>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</si>
  <si>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</si>
  <si>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</si>
  <si>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</si>
  <si>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</si>
  <si>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</si>
  <si>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</si>
  <si>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</si>
  <si>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</si>
  <si>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</si>
  <si>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</si>
  <si>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</si>
  <si>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</si>
  <si>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</si>
  <si>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</si>
  <si>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</si>
  <si>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</si>
  <si>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</si>
  <si>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</si>
  <si>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</si>
  <si>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</si>
  <si>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</si>
  <si>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</si>
  <si>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</si>
  <si>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</si>
  <si>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</si>
  <si>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</si>
  <si>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</si>
  <si>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</si>
  <si>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</si>
  <si>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</si>
  <si>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</si>
  <si>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</si>
  <si>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</si>
  <si>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</si>
  <si>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</si>
  <si>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</si>
  <si>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当該値(N-1)</t>
    <phoneticPr fontId="5"/>
  </si>
  <si>
    <t>当該値(N)</t>
    <phoneticPr fontId="5"/>
  </si>
  <si>
    <t>当該値(N-4)</t>
    <phoneticPr fontId="5"/>
  </si>
  <si>
    <t>当該値(N-2)</t>
    <phoneticPr fontId="5"/>
  </si>
  <si>
    <t>当該値(N)</t>
    <phoneticPr fontId="5"/>
  </si>
  <si>
    <t>当該値(N-3)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</si>
  <si>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</si>
  <si>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</si>
  <si>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</si>
  <si>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</si>
  <si>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</si>
  <si>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</si>
  <si>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中央駐車場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</si>
  <si>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</si>
  <si>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</si>
  <si>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</si>
  <si>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</si>
  <si>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</si>
  <si>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</si>
  <si>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</si>
  <si>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</si>
  <si>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</si>
  <si>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</si>
  <si>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</si>
  <si>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</si>
  <si>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</si>
  <si>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</si>
  <si>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</si>
  <si>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</si>
  <si>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④売上高ＧＯＰ比率は、修繕費が増加したことで低下している。
②他会計補助金比率のとおり、他会計からの補助金は受けておらず独立採算が取れている。</t>
    <rPh sb="15" eb="17">
      <t>ゾウカ</t>
    </rPh>
    <phoneticPr fontId="5"/>
  </si>
  <si>
    <t>近隣の商業施設が閉鎖され、郊外に新たな商業施設が設置された経過から、時間利用が低迷した状態にあるが、当該駐車場は中心市街地に位置し、港に近接していることから、定期利用者の増加を図っており、その結果⑪稼働率は低い傾向にある。</t>
    <phoneticPr fontId="5"/>
  </si>
  <si>
    <t>当該駐車場は、指定管理制度を導入した駐車場であり、今後も指定管理者を中心に経営改善に努める。</t>
    <phoneticPr fontId="5"/>
  </si>
  <si>
    <t>企業債残高は減少しているものの、⑩企業債残高対料金収入比率は高い水準にある。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</si>
</sst>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26.9</c:v>
                </c:pt>
                <c:pt idx="1">
                  <c:v>29.3</c:v>
                </c:pt>
                <c:pt idx="2">
                  <c:v>30.3</c:v>
                </c:pt>
                <c:pt idx="3">
                  <c:v>24.1</c:v>
                </c:pt>
                <c:pt idx="4">
                  <c:v>21.4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50-4C16-A5C7-8C92F17EF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149.69999999999999</c:v>
                </c:pt>
                <c:pt idx="1">
                  <c:v>176.4</c:v>
                </c:pt>
                <c:pt idx="2">
                  <c:v>172.5</c:v>
                </c:pt>
                <c:pt idx="3">
                  <c:v>198.5</c:v>
                </c:pt>
                <c:pt idx="4">
                  <c:v>217.4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50-4C16-A5C7-8C92F17EF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dateAx>
        <c:axId val="44571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58144"/>
        <c:crosses val="autoZero"/>
        <c:auto val="1"/>
        <c:lblOffset val="100"/>
        <c:baseTimeUnit val="years"/>
      </c:date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3056.8</c:v>
                </c:pt>
                <c:pt idx="1">
                  <c:v>2482.3000000000002</c:v>
                </c:pt>
                <c:pt idx="2">
                  <c:v>2285.5</c:v>
                </c:pt>
                <c:pt idx="3">
                  <c:v>2202.4</c:v>
                </c:pt>
                <c:pt idx="4">
                  <c:v>2211.9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D-4C24-9C8E-CDD23BEC0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1098.3</c:v>
                </c:pt>
                <c:pt idx="1">
                  <c:v>655.5</c:v>
                </c:pt>
                <c:pt idx="2">
                  <c:v>316.8</c:v>
                </c:pt>
                <c:pt idx="3">
                  <c:v>113.9</c:v>
                </c:pt>
                <c:pt idx="4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8D-4C24-9C8E-CDD23BEC0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dateAx>
        <c:axId val="81981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983744"/>
        <c:crosses val="autoZero"/>
        <c:auto val="1"/>
        <c:lblOffset val="100"/>
        <c:baseTimeUnit val="years"/>
      </c:date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C4A-429E-8978-C36A85E2D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4A-429E-8978-C36A85E2D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dateAx>
        <c:axId val="96715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717056"/>
        <c:crosses val="autoZero"/>
        <c:auto val="1"/>
        <c:lblOffset val="100"/>
        <c:baseTimeUnit val="years"/>
      </c:date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E0C3-47CF-A8CE-45C5865D1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C3-47CF-A8CE-45C5865D1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dateAx>
        <c:axId val="104602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269504"/>
        <c:crosses val="autoZero"/>
        <c:auto val="1"/>
        <c:lblOffset val="100"/>
        <c:baseTimeUnit val="years"/>
      </c:date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C3-4DC6-8AC2-4E2DE5EF1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</c:v>
                </c:pt>
                <c:pt idx="1">
                  <c:v>6.1</c:v>
                </c:pt>
                <c:pt idx="2">
                  <c:v>5.6</c:v>
                </c:pt>
                <c:pt idx="3">
                  <c:v>3.8</c:v>
                </c:pt>
                <c:pt idx="4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C3-4DC6-8AC2-4E2DE5EF1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dateAx>
        <c:axId val="78410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12800"/>
        <c:crosses val="autoZero"/>
        <c:auto val="1"/>
        <c:lblOffset val="100"/>
        <c:baseTimeUnit val="years"/>
      </c:date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6-4351-8B80-210A83A03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30</c:v>
                </c:pt>
                <c:pt idx="1">
                  <c:v>26</c:v>
                </c:pt>
                <c:pt idx="2">
                  <c:v>26</c:v>
                </c:pt>
                <c:pt idx="3">
                  <c:v>14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46-4351-8B80-210A83A03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dateAx>
        <c:axId val="78427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29184"/>
        <c:crosses val="autoZero"/>
        <c:auto val="1"/>
        <c:lblOffset val="100"/>
        <c:baseTimeUnit val="years"/>
      </c:date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76.5</c:v>
                </c:pt>
                <c:pt idx="1">
                  <c:v>73</c:v>
                </c:pt>
                <c:pt idx="2">
                  <c:v>78.8</c:v>
                </c:pt>
                <c:pt idx="3">
                  <c:v>78.3</c:v>
                </c:pt>
                <c:pt idx="4">
                  <c:v>80.099999999999994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72-49FE-835B-4D7A046BF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149.69999999999999</c:v>
                </c:pt>
                <c:pt idx="1">
                  <c:v>152.30000000000001</c:v>
                </c:pt>
                <c:pt idx="2">
                  <c:v>148.5</c:v>
                </c:pt>
                <c:pt idx="3">
                  <c:v>159.30000000000001</c:v>
                </c:pt>
                <c:pt idx="4">
                  <c:v>159.80000000000001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72-49FE-835B-4D7A046BF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dateAx>
        <c:axId val="81482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484416"/>
        <c:crosses val="autoZero"/>
        <c:auto val="1"/>
        <c:lblOffset val="100"/>
        <c:baseTimeUnit val="years"/>
      </c:date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81.5</c:v>
                </c:pt>
                <c:pt idx="1">
                  <c:v>62.7</c:v>
                </c:pt>
                <c:pt idx="2">
                  <c:v>83</c:v>
                </c:pt>
                <c:pt idx="3">
                  <c:v>29.1</c:v>
                </c:pt>
                <c:pt idx="4">
                  <c:v>-8.1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B-4FBC-B79F-7653783B6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29.9</c:v>
                </c:pt>
                <c:pt idx="1">
                  <c:v>36.1</c:v>
                </c:pt>
                <c:pt idx="2">
                  <c:v>33.9</c:v>
                </c:pt>
                <c:pt idx="3">
                  <c:v>26.5</c:v>
                </c:pt>
                <c:pt idx="4">
                  <c:v>42.1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EB-4FBC-B79F-7653783B6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dateAx>
        <c:axId val="815104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12320"/>
        <c:crosses val="autoZero"/>
        <c:auto val="1"/>
        <c:lblOffset val="100"/>
        <c:baseTimeUnit val="years"/>
      </c:date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5383</c:v>
                </c:pt>
                <c:pt idx="1">
                  <c:v>4615</c:v>
                </c:pt>
                <c:pt idx="2">
                  <c:v>5935</c:v>
                </c:pt>
                <c:pt idx="3">
                  <c:v>-803</c:v>
                </c:pt>
                <c:pt idx="4">
                  <c:v>19605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86-4686-AAD6-EF3F3EE19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18295</c:v>
                </c:pt>
                <c:pt idx="1">
                  <c:v>22959</c:v>
                </c:pt>
                <c:pt idx="2">
                  <c:v>22148</c:v>
                </c:pt>
                <c:pt idx="3">
                  <c:v>24086</c:v>
                </c:pt>
                <c:pt idx="4">
                  <c:v>23885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86-4686-AAD6-EF3F3EE19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dateAx>
        <c:axId val="81558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60704"/>
        <c:crosses val="autoZero"/>
        <c:auto val="1"/>
        <c:lblOffset val="100"/>
        <c:baseTimeUnit val="years"/>
      </c:date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【16,102】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【199.3】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B6" sqref="B6:GX6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広島県尾道市　中央駐車場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Ａ１Ｂ２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公共施設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9264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118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14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226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160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利用料金制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128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>
        <f>データ!$B$11</f>
        <v>41640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>
        <f>データ!$C$11</f>
        <v>42005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>
        <f>データ!$D$11</f>
        <v>42370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>
        <f>データ!$E$11</f>
        <v>42736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>
        <f>データ!$F$11</f>
        <v>43101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>
        <f>データ!$B$11</f>
        <v>41640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>
        <f>データ!$C$11</f>
        <v>42005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>
        <f>データ!$D$11</f>
        <v>42370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>
        <f>データ!$E$11</f>
        <v>42736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>
        <f>データ!$F$11</f>
        <v>43101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>
        <f>データ!$B$11</f>
        <v>41640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>
        <f>データ!$C$11</f>
        <v>42005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>
        <f>データ!$D$11</f>
        <v>42370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>
        <f>データ!$E$11</f>
        <v>42736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>
        <f>データ!$F$11</f>
        <v>43101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26.9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29.3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30.3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24.1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21.4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76.5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73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78.8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78.3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80.099999999999994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149.69999999999999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176.4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172.5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198.5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217.4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5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6.1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5.6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3.8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3.3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149.69999999999999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152.30000000000001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148.5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159.30000000000001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159.80000000000001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131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129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>
        <f>データ!$B$11</f>
        <v>41640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>
        <f>データ!$C$11</f>
        <v>42005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>
        <f>データ!$D$11</f>
        <v>42370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>
        <f>データ!$E$11</f>
        <v>42736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>
        <f>データ!$F$11</f>
        <v>43101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>
        <f>データ!$B$11</f>
        <v>41640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>
        <f>データ!$C$11</f>
        <v>42005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>
        <f>データ!$D$11</f>
        <v>42370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>
        <f>データ!$E$11</f>
        <v>42736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>
        <f>データ!$F$11</f>
        <v>43101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>
        <f>データ!$B$11</f>
        <v>41640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>
        <f>データ!$C$11</f>
        <v>42005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>
        <f>データ!$D$11</f>
        <v>42370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>
        <f>データ!$E$11</f>
        <v>42736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>
        <f>データ!$F$11</f>
        <v>43101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81.5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62.7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83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29.1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-8.1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5383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4615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5935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-803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19605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30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26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26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14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10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29.9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36.1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33.9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26.5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42.1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18295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22959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22148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24086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23885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130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124115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>
        <f>データ!$B$11</f>
        <v>41640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>
        <f>データ!$C$11</f>
        <v>42005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>
        <f>データ!$D$11</f>
        <v>42370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>
        <f>データ!$E$11</f>
        <v>42736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>
        <f>データ!$F$11</f>
        <v>43101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>
        <f>データ!$B$11</f>
        <v>41640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>
        <f>データ!$C$11</f>
        <v>42005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>
        <f>データ!$D$11</f>
        <v>42370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>
        <f>データ!$E$11</f>
        <v>42736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>
        <f>データ!$F$11</f>
        <v>43101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>
        <f>データ!$B$11</f>
        <v>41640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>
        <f>データ!$C$11</f>
        <v>42005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>
        <f>データ!$D$11</f>
        <v>42370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>
        <f>データ!$E$11</f>
        <v>42736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>
        <f>データ!$F$11</f>
        <v>43101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3056.8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2482.3000000000002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2285.5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2202.4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2211.9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1098.3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655.5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316.8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113.9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101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【297.1】</v>
      </c>
      <c r="C88" s="46" t="str">
        <f>データ!AT6</f>
        <v>【5.3】</v>
      </c>
      <c r="D88" s="46" t="str">
        <f>データ!BE6</f>
        <v>【30】</v>
      </c>
      <c r="E88" s="46" t="str">
        <f>データ!DU6</f>
        <v>【199.3】</v>
      </c>
      <c r="F88" s="46" t="str">
        <f>データ!BP6</f>
        <v>【26.3】</v>
      </c>
      <c r="G88" s="46" t="str">
        <f>データ!CA6</f>
        <v>【16,102】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【103.6】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+AfkPJeWsn9maktVMx/DDQTqgAfB4lxNjvyioGjKKAKHPo2hjJ6XFwguQ5G1sHfl7uH1PJGoAasslLcCSE61pQ==" saltValue="S7Fx3gtycIPoddBYluKNPw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88</v>
      </c>
      <c r="AK5" s="59" t="s">
        <v>89</v>
      </c>
      <c r="AL5" s="59" t="s">
        <v>90</v>
      </c>
      <c r="AM5" s="59" t="s">
        <v>99</v>
      </c>
      <c r="AN5" s="59" t="s">
        <v>100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101</v>
      </c>
      <c r="AV5" s="59" t="s">
        <v>89</v>
      </c>
      <c r="AW5" s="59" t="s">
        <v>102</v>
      </c>
      <c r="AX5" s="59" t="s">
        <v>99</v>
      </c>
      <c r="AY5" s="59" t="s">
        <v>103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88</v>
      </c>
      <c r="BG5" s="59" t="s">
        <v>104</v>
      </c>
      <c r="BH5" s="59" t="s">
        <v>102</v>
      </c>
      <c r="BI5" s="59" t="s">
        <v>105</v>
      </c>
      <c r="BJ5" s="59" t="s">
        <v>103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101</v>
      </c>
      <c r="BR5" s="59" t="s">
        <v>89</v>
      </c>
      <c r="BS5" s="59" t="s">
        <v>102</v>
      </c>
      <c r="BT5" s="59" t="s">
        <v>91</v>
      </c>
      <c r="BU5" s="59" t="s">
        <v>100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101</v>
      </c>
      <c r="CC5" s="59" t="s">
        <v>89</v>
      </c>
      <c r="CD5" s="59" t="s">
        <v>90</v>
      </c>
      <c r="CE5" s="59" t="s">
        <v>99</v>
      </c>
      <c r="CF5" s="59" t="s">
        <v>92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88</v>
      </c>
      <c r="CP5" s="59" t="s">
        <v>104</v>
      </c>
      <c r="CQ5" s="59" t="s">
        <v>90</v>
      </c>
      <c r="CR5" s="59" t="s">
        <v>99</v>
      </c>
      <c r="CS5" s="59" t="s">
        <v>100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88</v>
      </c>
      <c r="DA5" s="59" t="s">
        <v>89</v>
      </c>
      <c r="DB5" s="59" t="s">
        <v>90</v>
      </c>
      <c r="DC5" s="59" t="s">
        <v>105</v>
      </c>
      <c r="DD5" s="59" t="s">
        <v>92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101</v>
      </c>
      <c r="DL5" s="59" t="s">
        <v>89</v>
      </c>
      <c r="DM5" s="59" t="s">
        <v>90</v>
      </c>
      <c r="DN5" s="59" t="s">
        <v>99</v>
      </c>
      <c r="DO5" s="59" t="s">
        <v>92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106</v>
      </c>
      <c r="B6" s="60">
        <f>B8</f>
        <v>2018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10</v>
      </c>
      <c r="H6" s="60" t="str">
        <f>SUBSTITUTE(H8,"　","")</f>
        <v>広島県尾道市</v>
      </c>
      <c r="I6" s="60" t="str">
        <f t="shared" si="1"/>
        <v>中央駐車場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14</v>
      </c>
      <c r="S6" s="62" t="str">
        <f t="shared" si="1"/>
        <v>公共施設</v>
      </c>
      <c r="T6" s="62" t="str">
        <f t="shared" si="1"/>
        <v>無</v>
      </c>
      <c r="U6" s="63">
        <f t="shared" si="1"/>
        <v>9264</v>
      </c>
      <c r="V6" s="63">
        <f t="shared" si="1"/>
        <v>226</v>
      </c>
      <c r="W6" s="63">
        <f t="shared" si="1"/>
        <v>160</v>
      </c>
      <c r="X6" s="62" t="str">
        <f t="shared" si="1"/>
        <v>利用料金制</v>
      </c>
      <c r="Y6" s="64">
        <f>IF(Y8="-",NA(),Y8)</f>
        <v>26.9</v>
      </c>
      <c r="Z6" s="64">
        <f t="shared" ref="Z6:AH6" si="2">IF(Z8="-",NA(),Z8)</f>
        <v>29.3</v>
      </c>
      <c r="AA6" s="64">
        <f t="shared" si="2"/>
        <v>30.3</v>
      </c>
      <c r="AB6" s="64">
        <f t="shared" si="2"/>
        <v>24.1</v>
      </c>
      <c r="AC6" s="64">
        <f t="shared" si="2"/>
        <v>21.4</v>
      </c>
      <c r="AD6" s="64">
        <f t="shared" si="2"/>
        <v>149.69999999999999</v>
      </c>
      <c r="AE6" s="64">
        <f t="shared" si="2"/>
        <v>176.4</v>
      </c>
      <c r="AF6" s="64">
        <f t="shared" si="2"/>
        <v>172.5</v>
      </c>
      <c r="AG6" s="64">
        <f t="shared" si="2"/>
        <v>198.5</v>
      </c>
      <c r="AH6" s="64">
        <f t="shared" si="2"/>
        <v>217.4</v>
      </c>
      <c r="AI6" s="61" t="str">
        <f>IF(AI8="-","",IF(AI8="-","【-】","【"&amp;SUBSTITUTE(TEXT(AI8,"#,##0.0"),"-","△")&amp;"】"))</f>
        <v>【297.1】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</v>
      </c>
      <c r="AP6" s="64">
        <f t="shared" si="3"/>
        <v>6.1</v>
      </c>
      <c r="AQ6" s="64">
        <f t="shared" si="3"/>
        <v>5.6</v>
      </c>
      <c r="AR6" s="64">
        <f t="shared" si="3"/>
        <v>3.8</v>
      </c>
      <c r="AS6" s="64">
        <f t="shared" si="3"/>
        <v>3.3</v>
      </c>
      <c r="AT6" s="61" t="str">
        <f>IF(AT8="-","",IF(AT8="-","【-】","【"&amp;SUBSTITUTE(TEXT(AT8,"#,##0.0"),"-","△")&amp;"】"))</f>
        <v>【5.3】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30</v>
      </c>
      <c r="BA6" s="65">
        <f t="shared" si="4"/>
        <v>26</v>
      </c>
      <c r="BB6" s="65">
        <f t="shared" si="4"/>
        <v>26</v>
      </c>
      <c r="BC6" s="65">
        <f t="shared" si="4"/>
        <v>14</v>
      </c>
      <c r="BD6" s="65">
        <f t="shared" si="4"/>
        <v>10</v>
      </c>
      <c r="BE6" s="63" t="str">
        <f>IF(BE8="-","",IF(BE8="-","【-】","【"&amp;SUBSTITUTE(TEXT(BE8,"#,##0"),"-","△")&amp;"】"))</f>
        <v>【30】</v>
      </c>
      <c r="BF6" s="64">
        <f>IF(BF8="-",NA(),BF8)</f>
        <v>81.5</v>
      </c>
      <c r="BG6" s="64">
        <f t="shared" ref="BG6:BO6" si="5">IF(BG8="-",NA(),BG8)</f>
        <v>62.7</v>
      </c>
      <c r="BH6" s="64">
        <f t="shared" si="5"/>
        <v>83</v>
      </c>
      <c r="BI6" s="64">
        <f t="shared" si="5"/>
        <v>29.1</v>
      </c>
      <c r="BJ6" s="64">
        <f t="shared" si="5"/>
        <v>-8.1</v>
      </c>
      <c r="BK6" s="64">
        <f t="shared" si="5"/>
        <v>29.9</v>
      </c>
      <c r="BL6" s="64">
        <f t="shared" si="5"/>
        <v>36.1</v>
      </c>
      <c r="BM6" s="64">
        <f t="shared" si="5"/>
        <v>33.9</v>
      </c>
      <c r="BN6" s="64">
        <f t="shared" si="5"/>
        <v>26.5</v>
      </c>
      <c r="BO6" s="64">
        <f t="shared" si="5"/>
        <v>42.1</v>
      </c>
      <c r="BP6" s="61" t="str">
        <f>IF(BP8="-","",IF(BP8="-","【-】","【"&amp;SUBSTITUTE(TEXT(BP8,"#,##0.0"),"-","△")&amp;"】"))</f>
        <v>【26.3】</v>
      </c>
      <c r="BQ6" s="65">
        <f>IF(BQ8="-",NA(),BQ8)</f>
        <v>5383</v>
      </c>
      <c r="BR6" s="65">
        <f t="shared" ref="BR6:BZ6" si="6">IF(BR8="-",NA(),BR8)</f>
        <v>4615</v>
      </c>
      <c r="BS6" s="65">
        <f t="shared" si="6"/>
        <v>5935</v>
      </c>
      <c r="BT6" s="65">
        <f t="shared" si="6"/>
        <v>-803</v>
      </c>
      <c r="BU6" s="65">
        <f t="shared" si="6"/>
        <v>19605</v>
      </c>
      <c r="BV6" s="65">
        <f t="shared" si="6"/>
        <v>18295</v>
      </c>
      <c r="BW6" s="65">
        <f t="shared" si="6"/>
        <v>22959</v>
      </c>
      <c r="BX6" s="65">
        <f t="shared" si="6"/>
        <v>22148</v>
      </c>
      <c r="BY6" s="65">
        <f t="shared" si="6"/>
        <v>24086</v>
      </c>
      <c r="BZ6" s="65">
        <f t="shared" si="6"/>
        <v>23885</v>
      </c>
      <c r="CA6" s="63" t="str">
        <f>IF(CA8="-","",IF(CA8="-","【-】","【"&amp;SUBSTITUTE(TEXT(CA8,"#,##0"),"-","△")&amp;"】"))</f>
        <v>【16,102】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107</v>
      </c>
      <c r="CM6" s="63">
        <f t="shared" ref="CM6:CN6" si="7">CM8</f>
        <v>124115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107</v>
      </c>
      <c r="CZ6" s="64">
        <f>IF(CZ8="-",NA(),CZ8)</f>
        <v>3056.8</v>
      </c>
      <c r="DA6" s="64">
        <f t="shared" ref="DA6:DI6" si="8">IF(DA8="-",NA(),DA8)</f>
        <v>2482.3000000000002</v>
      </c>
      <c r="DB6" s="64">
        <f t="shared" si="8"/>
        <v>2285.5</v>
      </c>
      <c r="DC6" s="64">
        <f t="shared" si="8"/>
        <v>2202.4</v>
      </c>
      <c r="DD6" s="64">
        <f t="shared" si="8"/>
        <v>2211.9</v>
      </c>
      <c r="DE6" s="64">
        <f t="shared" si="8"/>
        <v>1098.3</v>
      </c>
      <c r="DF6" s="64">
        <f t="shared" si="8"/>
        <v>655.5</v>
      </c>
      <c r="DG6" s="64">
        <f t="shared" si="8"/>
        <v>316.8</v>
      </c>
      <c r="DH6" s="64">
        <f t="shared" si="8"/>
        <v>113.9</v>
      </c>
      <c r="DI6" s="64">
        <f t="shared" si="8"/>
        <v>101</v>
      </c>
      <c r="DJ6" s="61" t="str">
        <f>IF(DJ8="-","",IF(DJ8="-","【-】","【"&amp;SUBSTITUTE(TEXT(DJ8,"#,##0.0"),"-","△")&amp;"】"))</f>
        <v>【103.6】</v>
      </c>
      <c r="DK6" s="64">
        <f>IF(DK8="-",NA(),DK8)</f>
        <v>76.5</v>
      </c>
      <c r="DL6" s="64">
        <f t="shared" ref="DL6:DT6" si="9">IF(DL8="-",NA(),DL8)</f>
        <v>73</v>
      </c>
      <c r="DM6" s="64">
        <f t="shared" si="9"/>
        <v>78.8</v>
      </c>
      <c r="DN6" s="64">
        <f t="shared" si="9"/>
        <v>78.3</v>
      </c>
      <c r="DO6" s="64">
        <f t="shared" si="9"/>
        <v>80.099999999999994</v>
      </c>
      <c r="DP6" s="64">
        <f t="shared" si="9"/>
        <v>149.69999999999999</v>
      </c>
      <c r="DQ6" s="64">
        <f t="shared" si="9"/>
        <v>152.30000000000001</v>
      </c>
      <c r="DR6" s="64">
        <f t="shared" si="9"/>
        <v>148.5</v>
      </c>
      <c r="DS6" s="64">
        <f t="shared" si="9"/>
        <v>159.30000000000001</v>
      </c>
      <c r="DT6" s="64">
        <f t="shared" si="9"/>
        <v>159.80000000000001</v>
      </c>
      <c r="DU6" s="61" t="str">
        <f>IF(DU8="-","",IF(DU8="-","【-】","【"&amp;SUBSTITUTE(TEXT(DU8,"#,##0.0"),"-","△")&amp;"】"))</f>
        <v>【199.3】</v>
      </c>
    </row>
    <row r="7" spans="1:125" s="66" customFormat="1" x14ac:dyDescent="0.15">
      <c r="A7" s="49" t="s">
        <v>108</v>
      </c>
      <c r="B7" s="60">
        <f t="shared" ref="B7:X7" si="10">B8</f>
        <v>2018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10</v>
      </c>
      <c r="H7" s="60" t="str">
        <f t="shared" si="10"/>
        <v>広島県　尾道市</v>
      </c>
      <c r="I7" s="60" t="str">
        <f t="shared" si="10"/>
        <v>中央駐車場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14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9264</v>
      </c>
      <c r="V7" s="63">
        <f t="shared" si="10"/>
        <v>226</v>
      </c>
      <c r="W7" s="63">
        <f t="shared" si="10"/>
        <v>160</v>
      </c>
      <c r="X7" s="62" t="str">
        <f t="shared" si="10"/>
        <v>利用料金制</v>
      </c>
      <c r="Y7" s="64">
        <f>Y8</f>
        <v>26.9</v>
      </c>
      <c r="Z7" s="64">
        <f t="shared" ref="Z7:AH7" si="11">Z8</f>
        <v>29.3</v>
      </c>
      <c r="AA7" s="64">
        <f t="shared" si="11"/>
        <v>30.3</v>
      </c>
      <c r="AB7" s="64">
        <f t="shared" si="11"/>
        <v>24.1</v>
      </c>
      <c r="AC7" s="64">
        <f t="shared" si="11"/>
        <v>21.4</v>
      </c>
      <c r="AD7" s="64">
        <f t="shared" si="11"/>
        <v>149.69999999999999</v>
      </c>
      <c r="AE7" s="64">
        <f t="shared" si="11"/>
        <v>176.4</v>
      </c>
      <c r="AF7" s="64">
        <f t="shared" si="11"/>
        <v>172.5</v>
      </c>
      <c r="AG7" s="64">
        <f t="shared" si="11"/>
        <v>198.5</v>
      </c>
      <c r="AH7" s="64">
        <f t="shared" si="11"/>
        <v>217.4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</v>
      </c>
      <c r="AP7" s="64">
        <f t="shared" si="12"/>
        <v>6.1</v>
      </c>
      <c r="AQ7" s="64">
        <f t="shared" si="12"/>
        <v>5.6</v>
      </c>
      <c r="AR7" s="64">
        <f t="shared" si="12"/>
        <v>3.8</v>
      </c>
      <c r="AS7" s="64">
        <f t="shared" si="12"/>
        <v>3.3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30</v>
      </c>
      <c r="BA7" s="65">
        <f t="shared" si="13"/>
        <v>26</v>
      </c>
      <c r="BB7" s="65">
        <f t="shared" si="13"/>
        <v>26</v>
      </c>
      <c r="BC7" s="65">
        <f t="shared" si="13"/>
        <v>14</v>
      </c>
      <c r="BD7" s="65">
        <f t="shared" si="13"/>
        <v>10</v>
      </c>
      <c r="BE7" s="63"/>
      <c r="BF7" s="64">
        <f>BF8</f>
        <v>81.5</v>
      </c>
      <c r="BG7" s="64">
        <f t="shared" ref="BG7:BO7" si="14">BG8</f>
        <v>62.7</v>
      </c>
      <c r="BH7" s="64">
        <f t="shared" si="14"/>
        <v>83</v>
      </c>
      <c r="BI7" s="64">
        <f t="shared" si="14"/>
        <v>29.1</v>
      </c>
      <c r="BJ7" s="64">
        <f t="shared" si="14"/>
        <v>-8.1</v>
      </c>
      <c r="BK7" s="64">
        <f t="shared" si="14"/>
        <v>29.9</v>
      </c>
      <c r="BL7" s="64">
        <f t="shared" si="14"/>
        <v>36.1</v>
      </c>
      <c r="BM7" s="64">
        <f t="shared" si="14"/>
        <v>33.9</v>
      </c>
      <c r="BN7" s="64">
        <f t="shared" si="14"/>
        <v>26.5</v>
      </c>
      <c r="BO7" s="64">
        <f t="shared" si="14"/>
        <v>42.1</v>
      </c>
      <c r="BP7" s="61"/>
      <c r="BQ7" s="65">
        <f>BQ8</f>
        <v>5383</v>
      </c>
      <c r="BR7" s="65">
        <f t="shared" ref="BR7:BZ7" si="15">BR8</f>
        <v>4615</v>
      </c>
      <c r="BS7" s="65">
        <f t="shared" si="15"/>
        <v>5935</v>
      </c>
      <c r="BT7" s="65">
        <f t="shared" si="15"/>
        <v>-803</v>
      </c>
      <c r="BU7" s="65">
        <f t="shared" si="15"/>
        <v>19605</v>
      </c>
      <c r="BV7" s="65">
        <f t="shared" si="15"/>
        <v>18295</v>
      </c>
      <c r="BW7" s="65">
        <f t="shared" si="15"/>
        <v>22959</v>
      </c>
      <c r="BX7" s="65">
        <f t="shared" si="15"/>
        <v>22148</v>
      </c>
      <c r="BY7" s="65">
        <f t="shared" si="15"/>
        <v>24086</v>
      </c>
      <c r="BZ7" s="65">
        <f t="shared" si="15"/>
        <v>23885</v>
      </c>
      <c r="CA7" s="63"/>
      <c r="CB7" s="64" t="s">
        <v>109</v>
      </c>
      <c r="CC7" s="64" t="s">
        <v>109</v>
      </c>
      <c r="CD7" s="64" t="s">
        <v>109</v>
      </c>
      <c r="CE7" s="64" t="s">
        <v>109</v>
      </c>
      <c r="CF7" s="64" t="s">
        <v>109</v>
      </c>
      <c r="CG7" s="64" t="s">
        <v>109</v>
      </c>
      <c r="CH7" s="64" t="s">
        <v>109</v>
      </c>
      <c r="CI7" s="64" t="s">
        <v>109</v>
      </c>
      <c r="CJ7" s="64" t="s">
        <v>109</v>
      </c>
      <c r="CK7" s="64" t="s">
        <v>107</v>
      </c>
      <c r="CL7" s="61"/>
      <c r="CM7" s="63">
        <f>CM8</f>
        <v>124115</v>
      </c>
      <c r="CN7" s="63">
        <f>CN8</f>
        <v>0</v>
      </c>
      <c r="CO7" s="64" t="s">
        <v>109</v>
      </c>
      <c r="CP7" s="64" t="s">
        <v>109</v>
      </c>
      <c r="CQ7" s="64" t="s">
        <v>109</v>
      </c>
      <c r="CR7" s="64" t="s">
        <v>109</v>
      </c>
      <c r="CS7" s="64" t="s">
        <v>109</v>
      </c>
      <c r="CT7" s="64" t="s">
        <v>109</v>
      </c>
      <c r="CU7" s="64" t="s">
        <v>109</v>
      </c>
      <c r="CV7" s="64" t="s">
        <v>109</v>
      </c>
      <c r="CW7" s="64" t="s">
        <v>109</v>
      </c>
      <c r="CX7" s="64" t="s">
        <v>107</v>
      </c>
      <c r="CY7" s="61"/>
      <c r="CZ7" s="64">
        <f>CZ8</f>
        <v>3056.8</v>
      </c>
      <c r="DA7" s="64">
        <f t="shared" ref="DA7:DI7" si="16">DA8</f>
        <v>2482.3000000000002</v>
      </c>
      <c r="DB7" s="64">
        <f t="shared" si="16"/>
        <v>2285.5</v>
      </c>
      <c r="DC7" s="64">
        <f t="shared" si="16"/>
        <v>2202.4</v>
      </c>
      <c r="DD7" s="64">
        <f t="shared" si="16"/>
        <v>2211.9</v>
      </c>
      <c r="DE7" s="64">
        <f t="shared" si="16"/>
        <v>1098.3</v>
      </c>
      <c r="DF7" s="64">
        <f t="shared" si="16"/>
        <v>655.5</v>
      </c>
      <c r="DG7" s="64">
        <f t="shared" si="16"/>
        <v>316.8</v>
      </c>
      <c r="DH7" s="64">
        <f t="shared" si="16"/>
        <v>113.9</v>
      </c>
      <c r="DI7" s="64">
        <f t="shared" si="16"/>
        <v>101</v>
      </c>
      <c r="DJ7" s="61"/>
      <c r="DK7" s="64">
        <f>DK8</f>
        <v>76.5</v>
      </c>
      <c r="DL7" s="64">
        <f t="shared" ref="DL7:DT7" si="17">DL8</f>
        <v>73</v>
      </c>
      <c r="DM7" s="64">
        <f t="shared" si="17"/>
        <v>78.8</v>
      </c>
      <c r="DN7" s="64">
        <f t="shared" si="17"/>
        <v>78.3</v>
      </c>
      <c r="DO7" s="64">
        <f t="shared" si="17"/>
        <v>80.099999999999994</v>
      </c>
      <c r="DP7" s="64">
        <f t="shared" si="17"/>
        <v>149.69999999999999</v>
      </c>
      <c r="DQ7" s="64">
        <f t="shared" si="17"/>
        <v>152.30000000000001</v>
      </c>
      <c r="DR7" s="64">
        <f t="shared" si="17"/>
        <v>148.5</v>
      </c>
      <c r="DS7" s="64">
        <f t="shared" si="17"/>
        <v>159.30000000000001</v>
      </c>
      <c r="DT7" s="64">
        <f t="shared" si="17"/>
        <v>159.80000000000001</v>
      </c>
      <c r="DU7" s="61"/>
    </row>
    <row r="8" spans="1:125" s="66" customFormat="1" x14ac:dyDescent="0.15">
      <c r="A8" s="49"/>
      <c r="B8" s="67">
        <v>2018</v>
      </c>
      <c r="C8" s="67">
        <v>342050</v>
      </c>
      <c r="D8" s="67">
        <v>47</v>
      </c>
      <c r="E8" s="67">
        <v>14</v>
      </c>
      <c r="F8" s="67">
        <v>0</v>
      </c>
      <c r="G8" s="67">
        <v>10</v>
      </c>
      <c r="H8" s="67" t="s">
        <v>110</v>
      </c>
      <c r="I8" s="67" t="s">
        <v>111</v>
      </c>
      <c r="J8" s="67" t="s">
        <v>112</v>
      </c>
      <c r="K8" s="67" t="s">
        <v>113</v>
      </c>
      <c r="L8" s="67" t="s">
        <v>114</v>
      </c>
      <c r="M8" s="67" t="s">
        <v>115</v>
      </c>
      <c r="N8" s="67" t="s">
        <v>116</v>
      </c>
      <c r="O8" s="68" t="s">
        <v>117</v>
      </c>
      <c r="P8" s="69" t="s">
        <v>118</v>
      </c>
      <c r="Q8" s="69" t="s">
        <v>119</v>
      </c>
      <c r="R8" s="70">
        <v>14</v>
      </c>
      <c r="S8" s="69" t="s">
        <v>120</v>
      </c>
      <c r="T8" s="69" t="s">
        <v>121</v>
      </c>
      <c r="U8" s="70">
        <v>9264</v>
      </c>
      <c r="V8" s="70">
        <v>226</v>
      </c>
      <c r="W8" s="70">
        <v>160</v>
      </c>
      <c r="X8" s="69" t="s">
        <v>122</v>
      </c>
      <c r="Y8" s="71">
        <v>26.9</v>
      </c>
      <c r="Z8" s="71">
        <v>29.3</v>
      </c>
      <c r="AA8" s="71">
        <v>30.3</v>
      </c>
      <c r="AB8" s="71">
        <v>24.1</v>
      </c>
      <c r="AC8" s="71">
        <v>21.4</v>
      </c>
      <c r="AD8" s="71">
        <v>149.69999999999999</v>
      </c>
      <c r="AE8" s="71">
        <v>176.4</v>
      </c>
      <c r="AF8" s="71">
        <v>172.5</v>
      </c>
      <c r="AG8" s="71">
        <v>198.5</v>
      </c>
      <c r="AH8" s="71">
        <v>217.4</v>
      </c>
      <c r="AI8" s="68">
        <v>297.10000000000002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</v>
      </c>
      <c r="AP8" s="71">
        <v>6.1</v>
      </c>
      <c r="AQ8" s="71">
        <v>5.6</v>
      </c>
      <c r="AR8" s="71">
        <v>3.8</v>
      </c>
      <c r="AS8" s="71">
        <v>3.3</v>
      </c>
      <c r="AT8" s="68">
        <v>5.3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30</v>
      </c>
      <c r="BA8" s="72">
        <v>26</v>
      </c>
      <c r="BB8" s="72">
        <v>26</v>
      </c>
      <c r="BC8" s="72">
        <v>14</v>
      </c>
      <c r="BD8" s="72">
        <v>10</v>
      </c>
      <c r="BE8" s="72">
        <v>30</v>
      </c>
      <c r="BF8" s="71">
        <v>81.5</v>
      </c>
      <c r="BG8" s="71">
        <v>62.7</v>
      </c>
      <c r="BH8" s="71">
        <v>83</v>
      </c>
      <c r="BI8" s="71">
        <v>29.1</v>
      </c>
      <c r="BJ8" s="71">
        <v>-8.1</v>
      </c>
      <c r="BK8" s="71">
        <v>29.9</v>
      </c>
      <c r="BL8" s="71">
        <v>36.1</v>
      </c>
      <c r="BM8" s="71">
        <v>33.9</v>
      </c>
      <c r="BN8" s="71">
        <v>26.5</v>
      </c>
      <c r="BO8" s="71">
        <v>42.1</v>
      </c>
      <c r="BP8" s="68">
        <v>26.3</v>
      </c>
      <c r="BQ8" s="72">
        <v>5383</v>
      </c>
      <c r="BR8" s="72">
        <v>4615</v>
      </c>
      <c r="BS8" s="72">
        <v>5935</v>
      </c>
      <c r="BT8" s="73">
        <v>-803</v>
      </c>
      <c r="BU8" s="73">
        <v>19605</v>
      </c>
      <c r="BV8" s="72">
        <v>18295</v>
      </c>
      <c r="BW8" s="72">
        <v>22959</v>
      </c>
      <c r="BX8" s="72">
        <v>22148</v>
      </c>
      <c r="BY8" s="72">
        <v>24086</v>
      </c>
      <c r="BZ8" s="72">
        <v>23885</v>
      </c>
      <c r="CA8" s="70">
        <v>16102</v>
      </c>
      <c r="CB8" s="71" t="s">
        <v>114</v>
      </c>
      <c r="CC8" s="71" t="s">
        <v>114</v>
      </c>
      <c r="CD8" s="71" t="s">
        <v>114</v>
      </c>
      <c r="CE8" s="71" t="s">
        <v>114</v>
      </c>
      <c r="CF8" s="71" t="s">
        <v>114</v>
      </c>
      <c r="CG8" s="71" t="s">
        <v>114</v>
      </c>
      <c r="CH8" s="71" t="s">
        <v>114</v>
      </c>
      <c r="CI8" s="71" t="s">
        <v>114</v>
      </c>
      <c r="CJ8" s="71" t="s">
        <v>114</v>
      </c>
      <c r="CK8" s="71" t="s">
        <v>114</v>
      </c>
      <c r="CL8" s="68" t="s">
        <v>114</v>
      </c>
      <c r="CM8" s="70">
        <v>124115</v>
      </c>
      <c r="CN8" s="70">
        <v>0</v>
      </c>
      <c r="CO8" s="71" t="s">
        <v>114</v>
      </c>
      <c r="CP8" s="71" t="s">
        <v>114</v>
      </c>
      <c r="CQ8" s="71" t="s">
        <v>114</v>
      </c>
      <c r="CR8" s="71" t="s">
        <v>114</v>
      </c>
      <c r="CS8" s="71" t="s">
        <v>114</v>
      </c>
      <c r="CT8" s="71" t="s">
        <v>114</v>
      </c>
      <c r="CU8" s="71" t="s">
        <v>114</v>
      </c>
      <c r="CV8" s="71" t="s">
        <v>114</v>
      </c>
      <c r="CW8" s="71" t="s">
        <v>114</v>
      </c>
      <c r="CX8" s="71" t="s">
        <v>114</v>
      </c>
      <c r="CY8" s="68" t="s">
        <v>114</v>
      </c>
      <c r="CZ8" s="71">
        <v>3056.8</v>
      </c>
      <c r="DA8" s="71">
        <v>2482.3000000000002</v>
      </c>
      <c r="DB8" s="71">
        <v>2285.5</v>
      </c>
      <c r="DC8" s="71">
        <v>2202.4</v>
      </c>
      <c r="DD8" s="71">
        <v>2211.9</v>
      </c>
      <c r="DE8" s="71">
        <v>1098.3</v>
      </c>
      <c r="DF8" s="71">
        <v>655.5</v>
      </c>
      <c r="DG8" s="71">
        <v>316.8</v>
      </c>
      <c r="DH8" s="71">
        <v>113.9</v>
      </c>
      <c r="DI8" s="71">
        <v>101</v>
      </c>
      <c r="DJ8" s="68">
        <v>103.6</v>
      </c>
      <c r="DK8" s="71">
        <v>76.5</v>
      </c>
      <c r="DL8" s="71">
        <v>73</v>
      </c>
      <c r="DM8" s="71">
        <v>78.8</v>
      </c>
      <c r="DN8" s="71">
        <v>78.3</v>
      </c>
      <c r="DO8" s="71">
        <v>80.099999999999994</v>
      </c>
      <c r="DP8" s="71">
        <v>149.69999999999999</v>
      </c>
      <c r="DQ8" s="71">
        <v>152.30000000000001</v>
      </c>
      <c r="DR8" s="71">
        <v>148.5</v>
      </c>
      <c r="DS8" s="71">
        <v>159.30000000000001</v>
      </c>
      <c r="DT8" s="71">
        <v>159.80000000000001</v>
      </c>
      <c r="DU8" s="68">
        <v>199.3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123</v>
      </c>
      <c r="C10" s="78" t="s">
        <v>124</v>
      </c>
      <c r="D10" s="78" t="s">
        <v>125</v>
      </c>
      <c r="E10" s="78" t="s">
        <v>126</v>
      </c>
      <c r="F10" s="78" t="s">
        <v>127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>
        <f>DATEVALUE($B$6-4&amp;"年1月1日")</f>
        <v>41640</v>
      </c>
      <c r="C11" s="79">
        <f>DATEVALUE($B$6-3&amp;"年1月1日")</f>
        <v>42005</v>
      </c>
      <c r="D11" s="79">
        <f>DATEVALUE($B$6-2&amp;"年1月1日")</f>
        <v>42370</v>
      </c>
      <c r="E11" s="79">
        <f>DATEVALUE($B$6-1&amp;"年1月1日")</f>
        <v>42736</v>
      </c>
      <c r="F11" s="79">
        <f>DATEVALUE($B$6&amp;"年1月1日")</f>
        <v>43101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福本　真弓</cp:lastModifiedBy>
  <dcterms:created xsi:type="dcterms:W3CDTF">2019-12-05T07:27:31Z</dcterms:created>
  <dcterms:modified xsi:type="dcterms:W3CDTF">2020-02-04T07:25:55Z</dcterms:modified>
  <cp:category/>
</cp:coreProperties>
</file>