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4y5iT1Fgof2W3uryPMSZMTW7MynmelO1MctSbw7LFYtF1XAlvAdZIkvu7CPaKVAugftGn9K0ukg7+ZnGAUEezA==" workbookSaltValue="KSQugK64+Vj9IY028tKWEA==" workbookSpinCount="100000" lockStructure="1"/>
  <bookViews>
    <workbookView xWindow="0" yWindow="0" windowWidth="20490" windowHeight="744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MA51" i="4"/>
  <c r="IT76" i="4"/>
  <c r="CS51" i="4"/>
  <c r="HJ30" i="4"/>
  <c r="BZ76" i="4"/>
  <c r="C11" i="5"/>
  <c r="D11" i="5"/>
  <c r="E11" i="5"/>
  <c r="B11" i="5"/>
  <c r="BK76" i="4" l="1"/>
  <c r="LH51" i="4"/>
  <c r="LT76" i="4"/>
  <c r="GQ51" i="4"/>
  <c r="LH30" i="4"/>
  <c r="BZ51" i="4"/>
  <c r="GQ30" i="4"/>
  <c r="BZ30" i="4"/>
  <c r="IE76" i="4"/>
  <c r="HP76" i="4"/>
  <c r="BG51" i="4"/>
  <c r="BG30" i="4"/>
  <c r="KO30" i="4"/>
  <c r="FX30" i="4"/>
  <c r="AV76" i="4"/>
  <c r="KO51" i="4"/>
  <c r="LE76" i="4"/>
  <c r="FX51" i="4"/>
  <c r="KP76" i="4"/>
  <c r="HA76" i="4"/>
  <c r="AN51" i="4"/>
  <c r="FE30" i="4"/>
  <c r="AG76" i="4"/>
  <c r="JV51" i="4"/>
  <c r="FE51" i="4"/>
  <c r="AN30" i="4"/>
  <c r="JV30" i="4"/>
  <c r="R76" i="4"/>
  <c r="KA76" i="4"/>
  <c r="EL51" i="4"/>
  <c r="JC30" i="4"/>
  <c r="GL76" i="4"/>
  <c r="U51" i="4"/>
  <c r="EL30" i="4"/>
  <c r="JC51" i="4"/>
  <c r="U30" i="4"/>
</calcChain>
</file>

<file path=xl/sharedStrings.xml><?xml version="1.0" encoding="utf-8"?>
<sst xmlns="http://schemas.openxmlformats.org/spreadsheetml/2006/main" count="278" uniqueCount="134">
  <si>
    <t>経営比較分析表（平成30年度決算）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</si>
  <si>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</si>
  <si>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</si>
  <si>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</si>
  <si>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</si>
  <si>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</si>
  <si>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</si>
  <si>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</si>
  <si>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</si>
  <si>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</si>
  <si>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</si>
  <si>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</si>
  <si>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</si>
  <si>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</si>
  <si>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</si>
  <si>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</si>
  <si>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</si>
  <si>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</si>
  <si>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</si>
  <si>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</si>
  <si>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</si>
  <si>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</si>
  <si>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平成30年度全国平均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</si>
  <si>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</si>
  <si>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</si>
  <si>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</si>
  <si>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</si>
  <si>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</si>
  <si>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</si>
  <si>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</si>
  <si>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</si>
  <si>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</si>
  <si>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</si>
  <si>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</si>
  <si>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</si>
  <si>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</si>
  <si>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</si>
  <si>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</si>
  <si>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</si>
  <si>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</si>
  <si>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</si>
  <si>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</si>
  <si>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</si>
  <si>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</si>
  <si>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</si>
  <si>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</si>
  <si>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</si>
  <si>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</si>
  <si>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</si>
  <si>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</si>
  <si>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</si>
  <si>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</si>
  <si>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</si>
  <si>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</si>
  <si>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</si>
  <si>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</si>
  <si>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</si>
  <si>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</si>
  <si>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</si>
  <si>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</si>
  <si>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</si>
  <si>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</si>
  <si>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</si>
  <si>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</si>
  <si>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</si>
  <si>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</si>
  <si>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</si>
  <si>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</si>
  <si>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</si>
  <si>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</si>
  <si>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</si>
  <si>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</si>
  <si>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</si>
  <si>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</si>
  <si>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</si>
  <si>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</si>
  <si>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</si>
  <si>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</si>
  <si>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</si>
  <si>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</si>
  <si>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</si>
  <si>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</si>
  <si>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</si>
  <si>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</si>
  <si>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</si>
  <si>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</si>
  <si>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</si>
  <si>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</si>
  <si>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</si>
  <si>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</si>
  <si>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</si>
  <si>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</si>
  <si>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</si>
  <si>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</si>
  <si>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</si>
  <si>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</si>
  <si>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</si>
  <si>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</si>
  <si>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</si>
  <si>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</si>
  <si>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当該値(N-2)</t>
    <phoneticPr fontId="5"/>
  </si>
  <si>
    <t>当該値(N-1)</t>
    <phoneticPr fontId="5"/>
  </si>
  <si>
    <t>当該値(N)</t>
    <phoneticPr fontId="5"/>
  </si>
  <si>
    <t>当該値(N-3)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</si>
  <si>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</si>
  <si>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</si>
  <si>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</si>
  <si>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</si>
  <si>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</si>
  <si>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</si>
  <si>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</si>
  <si>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</si>
  <si>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</si>
  <si>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内港東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</si>
  <si>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</si>
  <si>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</si>
  <si>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</si>
  <si>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</si>
  <si>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</si>
  <si>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</si>
  <si>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</si>
  <si>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</si>
  <si>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</si>
  <si>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</si>
  <si>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導入なし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</si>
  <si>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</si>
  <si>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</si>
  <si>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</si>
  <si>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</si>
  <si>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</si>
  <si>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平成27年度の屋上スロープ改修工事を除いては，収支・利用状況において横ばいである。今後は，港湾駐車場としての性格を踏まえ，老朽化による建物の方針を定める。</t>
    <phoneticPr fontId="5"/>
  </si>
  <si>
    <t>　稼働率は定期利用の減により減少した。</t>
    <rPh sb="1" eb="3">
      <t>カドウ</t>
    </rPh>
    <rPh sb="3" eb="4">
      <t>リツ</t>
    </rPh>
    <rPh sb="5" eb="7">
      <t>テイキ</t>
    </rPh>
    <rPh sb="7" eb="9">
      <t>リヨウ</t>
    </rPh>
    <rPh sb="10" eb="11">
      <t>ゲン</t>
    </rPh>
    <rPh sb="14" eb="16">
      <t>ゲンショウ</t>
    </rPh>
    <phoneticPr fontId="5"/>
  </si>
  <si>
    <t>　県有地であるため，⑦の「敷地の地価」は0円となっている。
　建物については老朽化が進み，駐車車輌及び利用者への被害防止のための修繕箇所が増えている。
　土地及び1階部分が県所有である港湾駐車場としての性格をもつこと踏まえ，また今後必要となる設備投資を鑑み，市営駐車場機能廃止による建物の解体を検討中である。</t>
    <rPh sb="1" eb="2">
      <t>ケン</t>
    </rPh>
    <rPh sb="2" eb="3">
      <t>ユウ</t>
    </rPh>
    <rPh sb="3" eb="4">
      <t>チ</t>
    </rPh>
    <rPh sb="13" eb="15">
      <t>シキチ</t>
    </rPh>
    <rPh sb="16" eb="18">
      <t>チカ</t>
    </rPh>
    <rPh sb="21" eb="22">
      <t>エン</t>
    </rPh>
    <rPh sb="31" eb="33">
      <t>タテモノ</t>
    </rPh>
    <rPh sb="38" eb="41">
      <t>ロウキュウカ</t>
    </rPh>
    <rPh sb="42" eb="43">
      <t>スス</t>
    </rPh>
    <rPh sb="45" eb="47">
      <t>チュウシャ</t>
    </rPh>
    <rPh sb="47" eb="49">
      <t>シャリョウ</t>
    </rPh>
    <rPh sb="49" eb="50">
      <t>オヨ</t>
    </rPh>
    <rPh sb="51" eb="54">
      <t>リヨウシャ</t>
    </rPh>
    <rPh sb="56" eb="58">
      <t>ヒガイ</t>
    </rPh>
    <rPh sb="58" eb="60">
      <t>ボウシ</t>
    </rPh>
    <rPh sb="77" eb="79">
      <t>トチ</t>
    </rPh>
    <rPh sb="79" eb="80">
      <t>オヨ</t>
    </rPh>
    <rPh sb="82" eb="83">
      <t>カイ</t>
    </rPh>
    <rPh sb="83" eb="85">
      <t>ブブン</t>
    </rPh>
    <rPh sb="86" eb="87">
      <t>ケン</t>
    </rPh>
    <rPh sb="87" eb="89">
      <t>ショユウ</t>
    </rPh>
    <rPh sb="92" eb="94">
      <t>コウワン</t>
    </rPh>
    <rPh sb="94" eb="96">
      <t>チュウシャ</t>
    </rPh>
    <rPh sb="96" eb="97">
      <t>ジョウ</t>
    </rPh>
    <rPh sb="101" eb="103">
      <t>セイカク</t>
    </rPh>
    <rPh sb="108" eb="109">
      <t>フ</t>
    </rPh>
    <rPh sb="114" eb="116">
      <t>コンゴ</t>
    </rPh>
    <rPh sb="116" eb="118">
      <t>ヒツヨウ</t>
    </rPh>
    <rPh sb="121" eb="123">
      <t>セツビ</t>
    </rPh>
    <rPh sb="123" eb="125">
      <t>トウシ</t>
    </rPh>
    <rPh sb="126" eb="127">
      <t>カンガ</t>
    </rPh>
    <rPh sb="129" eb="131">
      <t>シエイ</t>
    </rPh>
    <rPh sb="131" eb="133">
      <t>チュウシャ</t>
    </rPh>
    <rPh sb="133" eb="134">
      <t>ジョウ</t>
    </rPh>
    <rPh sb="134" eb="136">
      <t>キノウ</t>
    </rPh>
    <rPh sb="136" eb="138">
      <t>ハイシ</t>
    </rPh>
    <rPh sb="141" eb="143">
      <t>タテモノ</t>
    </rPh>
    <rPh sb="144" eb="146">
      <t>カイタイ</t>
    </rPh>
    <rPh sb="147" eb="149">
      <t>ケントウ</t>
    </rPh>
    <rPh sb="149" eb="150">
      <t>チュウ</t>
    </rPh>
    <phoneticPr fontId="5"/>
  </si>
  <si>
    <t>○売上高ＧＯＰ比率が上昇傾向。
【要因】
　修繕料が減少したことによる。
【今後】
　今後の建物の解体検討を継続しながら，引き続き適正な施設管理に努める。</t>
    <rPh sb="1" eb="3">
      <t>ウリアゲ</t>
    </rPh>
    <rPh sb="3" eb="4">
      <t>ダカ</t>
    </rPh>
    <rPh sb="7" eb="9">
      <t>ヒリツ</t>
    </rPh>
    <rPh sb="22" eb="24">
      <t>シュウゼン</t>
    </rPh>
    <rPh sb="24" eb="25">
      <t>リョウ</t>
    </rPh>
    <rPh sb="26" eb="28">
      <t>ゲンショウ</t>
    </rPh>
    <rPh sb="43" eb="45">
      <t>コンゴ</t>
    </rPh>
    <rPh sb="46" eb="48">
      <t>タテモノ</t>
    </rPh>
    <rPh sb="49" eb="51">
      <t>カイタイ</t>
    </rPh>
    <rPh sb="51" eb="53">
      <t>ケントウ</t>
    </rPh>
    <rPh sb="54" eb="56">
      <t>ケイゾク</t>
    </rPh>
    <rPh sb="61" eb="62">
      <t>ヒ</t>
    </rPh>
    <rPh sb="63" eb="64">
      <t>ツヅ</t>
    </rPh>
    <rPh sb="65" eb="67">
      <t>テキセイ</t>
    </rPh>
    <rPh sb="68" eb="70">
      <t>シセツ</t>
    </rPh>
    <rPh sb="70" eb="72">
      <t>カンリ</t>
    </rPh>
    <rPh sb="73" eb="74">
      <t>ツト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</si>
</sst>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120</c:v>
                </c:pt>
                <c:pt idx="1">
                  <c:v>63.4</c:v>
                </c:pt>
                <c:pt idx="2">
                  <c:v>114.4</c:v>
                </c:pt>
                <c:pt idx="3">
                  <c:v>130</c:v>
                </c:pt>
                <c:pt idx="4">
                  <c:v>119.9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D2-4B97-83AE-47FBFA9C5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683968"/>
        <c:axId val="187685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172.3</c:v>
                </c:pt>
                <c:pt idx="1">
                  <c:v>218.5</c:v>
                </c:pt>
                <c:pt idx="2">
                  <c:v>151.19999999999999</c:v>
                </c:pt>
                <c:pt idx="3">
                  <c:v>212.4</c:v>
                </c:pt>
                <c:pt idx="4">
                  <c:v>241.8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9D2-4B97-83AE-47FBFA9C5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683968"/>
        <c:axId val="187685888"/>
      </c:lineChart>
      <c:dateAx>
        <c:axId val="187683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7685888"/>
        <c:crosses val="autoZero"/>
        <c:auto val="1"/>
        <c:lblOffset val="100"/>
        <c:baseTimeUnit val="years"/>
      </c:dateAx>
      <c:valAx>
        <c:axId val="187685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76839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B0-47FA-9268-928FFBB50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142144"/>
        <c:axId val="189144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254</c:v>
                </c:pt>
                <c:pt idx="1">
                  <c:v>280</c:v>
                </c:pt>
                <c:pt idx="2">
                  <c:v>239.6</c:v>
                </c:pt>
                <c:pt idx="3">
                  <c:v>224.1</c:v>
                </c:pt>
                <c:pt idx="4">
                  <c:v>155.19999999999999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AB0-47FA-9268-928FFBB50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142144"/>
        <c:axId val="189144064"/>
      </c:lineChart>
      <c:dateAx>
        <c:axId val="189142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144064"/>
        <c:crosses val="autoZero"/>
        <c:auto val="1"/>
        <c:lblOffset val="100"/>
        <c:baseTimeUnit val="years"/>
      </c:dateAx>
      <c:valAx>
        <c:axId val="189144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9142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CE-4909-BDA7-117D6BD26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190912"/>
        <c:axId val="189192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CE-4909-BDA7-117D6BD26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190912"/>
        <c:axId val="189192832"/>
      </c:lineChart>
      <c:dateAx>
        <c:axId val="1891909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192832"/>
        <c:crosses val="autoZero"/>
        <c:auto val="1"/>
        <c:lblOffset val="100"/>
        <c:baseTimeUnit val="years"/>
      </c:dateAx>
      <c:valAx>
        <c:axId val="189192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91909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C4-4107-82CE-F75708A8B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317504"/>
        <c:axId val="18931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C4-4107-82CE-F75708A8B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317504"/>
        <c:axId val="189319424"/>
      </c:lineChart>
      <c:dateAx>
        <c:axId val="1893175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319424"/>
        <c:crosses val="autoZero"/>
        <c:auto val="1"/>
        <c:lblOffset val="100"/>
        <c:baseTimeUnit val="years"/>
      </c:dateAx>
      <c:valAx>
        <c:axId val="189319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93175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D0-4C83-AF8D-B475B0F8E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21056"/>
        <c:axId val="189422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5.7</c:v>
                </c:pt>
                <c:pt idx="1">
                  <c:v>4.7</c:v>
                </c:pt>
                <c:pt idx="2">
                  <c:v>4</c:v>
                </c:pt>
                <c:pt idx="3">
                  <c:v>2.4</c:v>
                </c:pt>
                <c:pt idx="4">
                  <c:v>2.2999999999999998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1D0-4C83-AF8D-B475B0F8E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421056"/>
        <c:axId val="189422976"/>
      </c:lineChart>
      <c:dateAx>
        <c:axId val="189421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422976"/>
        <c:crosses val="autoZero"/>
        <c:auto val="1"/>
        <c:lblOffset val="100"/>
        <c:baseTimeUnit val="years"/>
      </c:dateAx>
      <c:valAx>
        <c:axId val="189422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94210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E0-4675-9615-D1CC975E2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66112"/>
        <c:axId val="1894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48</c:v>
                </c:pt>
                <c:pt idx="1">
                  <c:v>46</c:v>
                </c:pt>
                <c:pt idx="2">
                  <c:v>39</c:v>
                </c:pt>
                <c:pt idx="3">
                  <c:v>25</c:v>
                </c:pt>
                <c:pt idx="4">
                  <c:v>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E0-4675-9615-D1CC975E2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466112"/>
        <c:axId val="189468032"/>
      </c:lineChart>
      <c:dateAx>
        <c:axId val="189466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468032"/>
        <c:crosses val="autoZero"/>
        <c:auto val="1"/>
        <c:lblOffset val="100"/>
        <c:baseTimeUnit val="years"/>
      </c:dateAx>
      <c:valAx>
        <c:axId val="1894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894661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50.6</c:v>
                </c:pt>
                <c:pt idx="1">
                  <c:v>48.2</c:v>
                </c:pt>
                <c:pt idx="2">
                  <c:v>41.2</c:v>
                </c:pt>
                <c:pt idx="3">
                  <c:v>58.8</c:v>
                </c:pt>
                <c:pt idx="4">
                  <c:v>55.9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C8-43BB-AB96-73DA90998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518976"/>
        <c:axId val="189520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136.69999999999999</c:v>
                </c:pt>
                <c:pt idx="1">
                  <c:v>138.9</c:v>
                </c:pt>
                <c:pt idx="2">
                  <c:v>139.69999999999999</c:v>
                </c:pt>
                <c:pt idx="3">
                  <c:v>139.30000000000001</c:v>
                </c:pt>
                <c:pt idx="4">
                  <c:v>136.30000000000001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BC8-43BB-AB96-73DA90998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518976"/>
        <c:axId val="189520896"/>
      </c:lineChart>
      <c:dateAx>
        <c:axId val="1895189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520896"/>
        <c:crosses val="autoZero"/>
        <c:auto val="1"/>
        <c:lblOffset val="100"/>
        <c:baseTimeUnit val="years"/>
      </c:dateAx>
      <c:valAx>
        <c:axId val="189520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95189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19.5</c:v>
                </c:pt>
                <c:pt idx="1">
                  <c:v>-57.6</c:v>
                </c:pt>
                <c:pt idx="2">
                  <c:v>12.6</c:v>
                </c:pt>
                <c:pt idx="3">
                  <c:v>23</c:v>
                </c:pt>
                <c:pt idx="4">
                  <c:v>28.8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06-4F4B-BB4F-C464D0060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21696"/>
        <c:axId val="189823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33.6</c:v>
                </c:pt>
                <c:pt idx="1">
                  <c:v>33.200000000000003</c:v>
                </c:pt>
                <c:pt idx="2">
                  <c:v>29.6</c:v>
                </c:pt>
                <c:pt idx="3">
                  <c:v>29.2</c:v>
                </c:pt>
                <c:pt idx="4">
                  <c:v>30.4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06-4F4B-BB4F-C464D0060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821696"/>
        <c:axId val="189823616"/>
      </c:lineChart>
      <c:dateAx>
        <c:axId val="1898216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823616"/>
        <c:crosses val="autoZero"/>
        <c:auto val="1"/>
        <c:lblOffset val="100"/>
        <c:baseTimeUnit val="years"/>
      </c:dateAx>
      <c:valAx>
        <c:axId val="189823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898216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2705</c:v>
                </c:pt>
                <c:pt idx="1">
                  <c:v>-7694</c:v>
                </c:pt>
                <c:pt idx="2">
                  <c:v>1979</c:v>
                </c:pt>
                <c:pt idx="3">
                  <c:v>1737</c:v>
                </c:pt>
                <c:pt idx="4">
                  <c:v>5357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EE-4A41-8973-54F74F041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530496"/>
        <c:axId val="189532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44860</c:v>
                </c:pt>
                <c:pt idx="1">
                  <c:v>37496</c:v>
                </c:pt>
                <c:pt idx="2">
                  <c:v>31888</c:v>
                </c:pt>
                <c:pt idx="3">
                  <c:v>13314</c:v>
                </c:pt>
                <c:pt idx="4">
                  <c:v>23300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EE-4A41-8973-54F74F041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530496"/>
        <c:axId val="189532416"/>
      </c:lineChart>
      <c:dateAx>
        <c:axId val="189530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532416"/>
        <c:crosses val="autoZero"/>
        <c:auto val="1"/>
        <c:lblOffset val="100"/>
        <c:baseTimeUnit val="years"/>
      </c:dateAx>
      <c:valAx>
        <c:axId val="189532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89530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【16,102】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【199.3】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="80" zoomScaleNormal="80" zoomScaleSheetLayoutView="70" workbookViewId="0">
      <selection activeCell="B2" sqref="B2:NR4"/>
    </sheetView>
  </sheetViews>
  <sheetFormatPr defaultColWidth="2.6328125" defaultRowHeight="13" x14ac:dyDescent="0.2"/>
  <cols>
    <col min="1" max="1" width="2.6328125" customWidth="1"/>
    <col min="2" max="2" width="0.90625" customWidth="1"/>
    <col min="3" max="244" width="0.6328125" customWidth="1"/>
    <col min="245" max="245" width="0.90625" customWidth="1"/>
    <col min="246" max="366" width="0.6328125" customWidth="1"/>
    <col min="368" max="382" width="3.08984375" customWidth="1"/>
  </cols>
  <sheetData>
    <row r="1" spans="1:382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2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2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2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2">
      <c r="A6" s="2"/>
      <c r="B6" s="138" t="str">
        <f>データ!H6&amp;"　"&amp;データ!I6</f>
        <v>広島県三原市　内港東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2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2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駅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4238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2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2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120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42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170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180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導入なし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2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2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2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133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2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2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2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2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2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2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2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2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2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2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2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2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2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2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2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>
        <f>データ!$B$11</f>
        <v>41640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>
        <f>データ!$C$11</f>
        <v>42005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>
        <f>データ!$D$11</f>
        <v>42370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>
        <f>データ!$E$11</f>
        <v>42736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>
        <f>データ!$F$11</f>
        <v>43101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>
        <f>データ!$B$11</f>
        <v>41640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>
        <f>データ!$C$11</f>
        <v>42005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>
        <f>データ!$D$11</f>
        <v>42370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>
        <f>データ!$E$11</f>
        <v>42736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>
        <f>データ!$F$11</f>
        <v>43101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>
        <f>データ!$B$11</f>
        <v>41640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>
        <f>データ!$C$11</f>
        <v>42005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>
        <f>データ!$D$11</f>
        <v>42370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>
        <f>データ!$E$11</f>
        <v>42736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>
        <f>データ!$F$11</f>
        <v>43101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2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120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63.4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114.4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130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119.9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50.6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48.2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41.2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58.8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55.9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2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172.3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218.5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151.19999999999999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212.4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241.8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5.7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4.7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4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2.4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2.2999999999999998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136.69999999999999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138.9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139.69999999999999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139.30000000000001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136.30000000000001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132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2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2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2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2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2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2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2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2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2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2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2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2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2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2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2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2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2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131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2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2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>
        <f>データ!$B$11</f>
        <v>41640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>
        <f>データ!$C$11</f>
        <v>42005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>
        <f>データ!$D$11</f>
        <v>42370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>
        <f>データ!$E$11</f>
        <v>42736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>
        <f>データ!$F$11</f>
        <v>43101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>
        <f>データ!$B$11</f>
        <v>41640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>
        <f>データ!$C$11</f>
        <v>42005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>
        <f>データ!$D$11</f>
        <v>42370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>
        <f>データ!$E$11</f>
        <v>42736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>
        <f>データ!$F$11</f>
        <v>43101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>
        <f>データ!$B$11</f>
        <v>41640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>
        <f>データ!$C$11</f>
        <v>42005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>
        <f>データ!$D$11</f>
        <v>42370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>
        <f>データ!$E$11</f>
        <v>42736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>
        <f>データ!$F$11</f>
        <v>43101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2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19.5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-57.6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12.6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23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28.8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2705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-7694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1979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1737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5357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2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48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46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39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25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24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33.6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33.200000000000003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29.6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29.2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30.4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44860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37496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31888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13314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23300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2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2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2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2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2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2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2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2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2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2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2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2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2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130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2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0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2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2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2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2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2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2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2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2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2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>
        <f>データ!$B$11</f>
        <v>41640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>
        <f>データ!$C$11</f>
        <v>42005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>
        <f>データ!$D$11</f>
        <v>42370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>
        <f>データ!$E$11</f>
        <v>42736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>
        <f>データ!$F$11</f>
        <v>43101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>
        <f>データ!$B$11</f>
        <v>41640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>
        <f>データ!$C$11</f>
        <v>42005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>
        <f>データ!$D$11</f>
        <v>42370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>
        <f>データ!$E$11</f>
        <v>42736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>
        <f>データ!$F$11</f>
        <v>43101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>
        <f>データ!$B$11</f>
        <v>41640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>
        <f>データ!$C$11</f>
        <v>42005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>
        <f>データ!$D$11</f>
        <v>42370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>
        <f>データ!$E$11</f>
        <v>42736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>
        <f>データ!$F$11</f>
        <v>43101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2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2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254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280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239.6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224.1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155.19999999999999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2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2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2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2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2">
      <c r="C83" s="2"/>
      <c r="BH83" s="2"/>
      <c r="GN83" s="2"/>
      <c r="IT83" s="2"/>
      <c r="KY83" s="2"/>
    </row>
    <row r="84" spans="1:382" x14ac:dyDescent="0.2">
      <c r="C84" s="2"/>
      <c r="BH84" s="2"/>
      <c r="GN84" s="2"/>
      <c r="IT84" s="2"/>
      <c r="KY84" s="2"/>
    </row>
    <row r="86" spans="1:382" hidden="1" x14ac:dyDescent="0.2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2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2">
      <c r="B88" s="45" t="str">
        <f>データ!AI6</f>
        <v>【297.1】</v>
      </c>
      <c r="C88" s="46" t="str">
        <f>データ!AT6</f>
        <v>【5.3】</v>
      </c>
      <c r="D88" s="46" t="str">
        <f>データ!BE6</f>
        <v>【30】</v>
      </c>
      <c r="E88" s="46" t="str">
        <f>データ!DU6</f>
        <v>【199.3】</v>
      </c>
      <c r="F88" s="46" t="str">
        <f>データ!BP6</f>
        <v>【26.3】</v>
      </c>
      <c r="G88" s="46" t="str">
        <f>データ!CA6</f>
        <v>【16,102】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【103.6】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XNfEofst4zzS9ihvwu0VH+E5wbRCRj+y47YvPLqloEJPzsAGlUjKICNsCAaZEFkULZWL9cHSfxLaH5hESsatVQ==" saltValue="/9MB/sT74UYRZuaxWmSkpA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" x14ac:dyDescent="0.2"/>
  <cols>
    <col min="1" max="1" width="14.6328125" customWidth="1"/>
    <col min="2" max="90" width="11.90625" customWidth="1"/>
    <col min="91" max="92" width="15.453125" customWidth="1"/>
    <col min="93" max="125" width="11.90625" customWidth="1"/>
  </cols>
  <sheetData>
    <row r="1" spans="1:125" x14ac:dyDescent="0.2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2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2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2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2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99</v>
      </c>
      <c r="AK5" s="59" t="s">
        <v>89</v>
      </c>
      <c r="AL5" s="59" t="s">
        <v>100</v>
      </c>
      <c r="AM5" s="59" t="s">
        <v>101</v>
      </c>
      <c r="AN5" s="59" t="s">
        <v>102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99</v>
      </c>
      <c r="AV5" s="59" t="s">
        <v>103</v>
      </c>
      <c r="AW5" s="59" t="s">
        <v>100</v>
      </c>
      <c r="AX5" s="59" t="s">
        <v>91</v>
      </c>
      <c r="AY5" s="59" t="s">
        <v>104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88</v>
      </c>
      <c r="BG5" s="59" t="s">
        <v>103</v>
      </c>
      <c r="BH5" s="59" t="s">
        <v>100</v>
      </c>
      <c r="BI5" s="59" t="s">
        <v>91</v>
      </c>
      <c r="BJ5" s="59" t="s">
        <v>102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88</v>
      </c>
      <c r="BR5" s="59" t="s">
        <v>103</v>
      </c>
      <c r="BS5" s="59" t="s">
        <v>100</v>
      </c>
      <c r="BT5" s="59" t="s">
        <v>91</v>
      </c>
      <c r="BU5" s="59" t="s">
        <v>104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105</v>
      </c>
      <c r="CC5" s="59" t="s">
        <v>103</v>
      </c>
      <c r="CD5" s="59" t="s">
        <v>100</v>
      </c>
      <c r="CE5" s="59" t="s">
        <v>101</v>
      </c>
      <c r="CF5" s="59" t="s">
        <v>104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99</v>
      </c>
      <c r="CP5" s="59" t="s">
        <v>106</v>
      </c>
      <c r="CQ5" s="59" t="s">
        <v>90</v>
      </c>
      <c r="CR5" s="59" t="s">
        <v>101</v>
      </c>
      <c r="CS5" s="59" t="s">
        <v>104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88</v>
      </c>
      <c r="DA5" s="59" t="s">
        <v>103</v>
      </c>
      <c r="DB5" s="59" t="s">
        <v>90</v>
      </c>
      <c r="DC5" s="59" t="s">
        <v>91</v>
      </c>
      <c r="DD5" s="59" t="s">
        <v>92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105</v>
      </c>
      <c r="DL5" s="59" t="s">
        <v>89</v>
      </c>
      <c r="DM5" s="59" t="s">
        <v>107</v>
      </c>
      <c r="DN5" s="59" t="s">
        <v>101</v>
      </c>
      <c r="DO5" s="59" t="s">
        <v>92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2">
      <c r="A6" s="49" t="s">
        <v>108</v>
      </c>
      <c r="B6" s="60">
        <f>B8</f>
        <v>2018</v>
      </c>
      <c r="C6" s="60">
        <f t="shared" ref="C6:X6" si="1">C8</f>
        <v>342041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</v>
      </c>
      <c r="H6" s="60" t="str">
        <f>SUBSTITUTE(H8,"　","")</f>
        <v>広島県三原市</v>
      </c>
      <c r="I6" s="60" t="str">
        <f t="shared" si="1"/>
        <v>内港東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立体式</v>
      </c>
      <c r="R6" s="63">
        <f t="shared" si="1"/>
        <v>42</v>
      </c>
      <c r="S6" s="62" t="str">
        <f t="shared" si="1"/>
        <v>駅</v>
      </c>
      <c r="T6" s="62" t="str">
        <f t="shared" si="1"/>
        <v>無</v>
      </c>
      <c r="U6" s="63">
        <f t="shared" si="1"/>
        <v>4238</v>
      </c>
      <c r="V6" s="63">
        <f t="shared" si="1"/>
        <v>170</v>
      </c>
      <c r="W6" s="63">
        <f t="shared" si="1"/>
        <v>180</v>
      </c>
      <c r="X6" s="62" t="str">
        <f t="shared" si="1"/>
        <v>導入なし</v>
      </c>
      <c r="Y6" s="64">
        <f>IF(Y8="-",NA(),Y8)</f>
        <v>120</v>
      </c>
      <c r="Z6" s="64">
        <f t="shared" ref="Z6:AH6" si="2">IF(Z8="-",NA(),Z8)</f>
        <v>63.4</v>
      </c>
      <c r="AA6" s="64">
        <f t="shared" si="2"/>
        <v>114.4</v>
      </c>
      <c r="AB6" s="64">
        <f t="shared" si="2"/>
        <v>130</v>
      </c>
      <c r="AC6" s="64">
        <f t="shared" si="2"/>
        <v>119.9</v>
      </c>
      <c r="AD6" s="64">
        <f t="shared" si="2"/>
        <v>172.3</v>
      </c>
      <c r="AE6" s="64">
        <f t="shared" si="2"/>
        <v>218.5</v>
      </c>
      <c r="AF6" s="64">
        <f t="shared" si="2"/>
        <v>151.19999999999999</v>
      </c>
      <c r="AG6" s="64">
        <f t="shared" si="2"/>
        <v>212.4</v>
      </c>
      <c r="AH6" s="64">
        <f t="shared" si="2"/>
        <v>241.8</v>
      </c>
      <c r="AI6" s="61" t="str">
        <f>IF(AI8="-","",IF(AI8="-","【-】","【"&amp;SUBSTITUTE(TEXT(AI8,"#,##0.0"),"-","△")&amp;"】"))</f>
        <v>【297.1】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5.7</v>
      </c>
      <c r="AP6" s="64">
        <f t="shared" si="3"/>
        <v>4.7</v>
      </c>
      <c r="AQ6" s="64">
        <f t="shared" si="3"/>
        <v>4</v>
      </c>
      <c r="AR6" s="64">
        <f t="shared" si="3"/>
        <v>2.4</v>
      </c>
      <c r="AS6" s="64">
        <f t="shared" si="3"/>
        <v>2.2999999999999998</v>
      </c>
      <c r="AT6" s="61" t="str">
        <f>IF(AT8="-","",IF(AT8="-","【-】","【"&amp;SUBSTITUTE(TEXT(AT8,"#,##0.0"),"-","△")&amp;"】"))</f>
        <v>【5.3】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48</v>
      </c>
      <c r="BA6" s="65">
        <f t="shared" si="4"/>
        <v>46</v>
      </c>
      <c r="BB6" s="65">
        <f t="shared" si="4"/>
        <v>39</v>
      </c>
      <c r="BC6" s="65">
        <f t="shared" si="4"/>
        <v>25</v>
      </c>
      <c r="BD6" s="65">
        <f t="shared" si="4"/>
        <v>24</v>
      </c>
      <c r="BE6" s="63" t="str">
        <f>IF(BE8="-","",IF(BE8="-","【-】","【"&amp;SUBSTITUTE(TEXT(BE8,"#,##0"),"-","△")&amp;"】"))</f>
        <v>【30】</v>
      </c>
      <c r="BF6" s="64">
        <f>IF(BF8="-",NA(),BF8)</f>
        <v>19.5</v>
      </c>
      <c r="BG6" s="64">
        <f t="shared" ref="BG6:BO6" si="5">IF(BG8="-",NA(),BG8)</f>
        <v>-57.6</v>
      </c>
      <c r="BH6" s="64">
        <f t="shared" si="5"/>
        <v>12.6</v>
      </c>
      <c r="BI6" s="64">
        <f t="shared" si="5"/>
        <v>23</v>
      </c>
      <c r="BJ6" s="64">
        <f t="shared" si="5"/>
        <v>28.8</v>
      </c>
      <c r="BK6" s="64">
        <f t="shared" si="5"/>
        <v>33.6</v>
      </c>
      <c r="BL6" s="64">
        <f t="shared" si="5"/>
        <v>33.200000000000003</v>
      </c>
      <c r="BM6" s="64">
        <f t="shared" si="5"/>
        <v>29.6</v>
      </c>
      <c r="BN6" s="64">
        <f t="shared" si="5"/>
        <v>29.2</v>
      </c>
      <c r="BO6" s="64">
        <f t="shared" si="5"/>
        <v>30.4</v>
      </c>
      <c r="BP6" s="61" t="str">
        <f>IF(BP8="-","",IF(BP8="-","【-】","【"&amp;SUBSTITUTE(TEXT(BP8,"#,##0.0"),"-","△")&amp;"】"))</f>
        <v>【26.3】</v>
      </c>
      <c r="BQ6" s="65">
        <f>IF(BQ8="-",NA(),BQ8)</f>
        <v>2705</v>
      </c>
      <c r="BR6" s="65">
        <f t="shared" ref="BR6:BZ6" si="6">IF(BR8="-",NA(),BR8)</f>
        <v>-7694</v>
      </c>
      <c r="BS6" s="65">
        <f t="shared" si="6"/>
        <v>1979</v>
      </c>
      <c r="BT6" s="65">
        <f t="shared" si="6"/>
        <v>1737</v>
      </c>
      <c r="BU6" s="65">
        <f t="shared" si="6"/>
        <v>5357</v>
      </c>
      <c r="BV6" s="65">
        <f t="shared" si="6"/>
        <v>44860</v>
      </c>
      <c r="BW6" s="65">
        <f t="shared" si="6"/>
        <v>37496</v>
      </c>
      <c r="BX6" s="65">
        <f t="shared" si="6"/>
        <v>31888</v>
      </c>
      <c r="BY6" s="65">
        <f t="shared" si="6"/>
        <v>13314</v>
      </c>
      <c r="BZ6" s="65">
        <f t="shared" si="6"/>
        <v>23300</v>
      </c>
      <c r="CA6" s="63" t="str">
        <f>IF(CA8="-","",IF(CA8="-","【-】","【"&amp;SUBSTITUTE(TEXT(CA8,"#,##0"),"-","△")&amp;"】"))</f>
        <v>【16,102】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109</v>
      </c>
      <c r="CM6" s="63">
        <f t="shared" ref="CM6:CN6" si="7">CM8</f>
        <v>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109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254</v>
      </c>
      <c r="DF6" s="64">
        <f t="shared" si="8"/>
        <v>280</v>
      </c>
      <c r="DG6" s="64">
        <f t="shared" si="8"/>
        <v>239.6</v>
      </c>
      <c r="DH6" s="64">
        <f t="shared" si="8"/>
        <v>224.1</v>
      </c>
      <c r="DI6" s="64">
        <f t="shared" si="8"/>
        <v>155.19999999999999</v>
      </c>
      <c r="DJ6" s="61" t="str">
        <f>IF(DJ8="-","",IF(DJ8="-","【-】","【"&amp;SUBSTITUTE(TEXT(DJ8,"#,##0.0"),"-","△")&amp;"】"))</f>
        <v>【103.6】</v>
      </c>
      <c r="DK6" s="64">
        <f>IF(DK8="-",NA(),DK8)</f>
        <v>50.6</v>
      </c>
      <c r="DL6" s="64">
        <f t="shared" ref="DL6:DT6" si="9">IF(DL8="-",NA(),DL8)</f>
        <v>48.2</v>
      </c>
      <c r="DM6" s="64">
        <f t="shared" si="9"/>
        <v>41.2</v>
      </c>
      <c r="DN6" s="64">
        <f t="shared" si="9"/>
        <v>58.8</v>
      </c>
      <c r="DO6" s="64">
        <f t="shared" si="9"/>
        <v>55.9</v>
      </c>
      <c r="DP6" s="64">
        <f t="shared" si="9"/>
        <v>136.69999999999999</v>
      </c>
      <c r="DQ6" s="64">
        <f t="shared" si="9"/>
        <v>138.9</v>
      </c>
      <c r="DR6" s="64">
        <f t="shared" si="9"/>
        <v>139.69999999999999</v>
      </c>
      <c r="DS6" s="64">
        <f t="shared" si="9"/>
        <v>139.30000000000001</v>
      </c>
      <c r="DT6" s="64">
        <f t="shared" si="9"/>
        <v>136.30000000000001</v>
      </c>
      <c r="DU6" s="61" t="str">
        <f>IF(DU8="-","",IF(DU8="-","【-】","【"&amp;SUBSTITUTE(TEXT(DU8,"#,##0.0"),"-","△")&amp;"】"))</f>
        <v>【199.3】</v>
      </c>
    </row>
    <row r="7" spans="1:125" s="66" customFormat="1" x14ac:dyDescent="0.2">
      <c r="A7" s="49" t="s">
        <v>110</v>
      </c>
      <c r="B7" s="60">
        <f t="shared" ref="B7:X7" si="10">B8</f>
        <v>2018</v>
      </c>
      <c r="C7" s="60">
        <f t="shared" si="10"/>
        <v>342041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</v>
      </c>
      <c r="H7" s="60" t="str">
        <f t="shared" si="10"/>
        <v>広島県　三原市</v>
      </c>
      <c r="I7" s="60" t="str">
        <f t="shared" si="10"/>
        <v>内港東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立体式</v>
      </c>
      <c r="R7" s="63">
        <f t="shared" si="10"/>
        <v>42</v>
      </c>
      <c r="S7" s="62" t="str">
        <f t="shared" si="10"/>
        <v>駅</v>
      </c>
      <c r="T7" s="62" t="str">
        <f t="shared" si="10"/>
        <v>無</v>
      </c>
      <c r="U7" s="63">
        <f t="shared" si="10"/>
        <v>4238</v>
      </c>
      <c r="V7" s="63">
        <f t="shared" si="10"/>
        <v>170</v>
      </c>
      <c r="W7" s="63">
        <f t="shared" si="10"/>
        <v>180</v>
      </c>
      <c r="X7" s="62" t="str">
        <f t="shared" si="10"/>
        <v>導入なし</v>
      </c>
      <c r="Y7" s="64">
        <f>Y8</f>
        <v>120</v>
      </c>
      <c r="Z7" s="64">
        <f t="shared" ref="Z7:AH7" si="11">Z8</f>
        <v>63.4</v>
      </c>
      <c r="AA7" s="64">
        <f t="shared" si="11"/>
        <v>114.4</v>
      </c>
      <c r="AB7" s="64">
        <f t="shared" si="11"/>
        <v>130</v>
      </c>
      <c r="AC7" s="64">
        <f t="shared" si="11"/>
        <v>119.9</v>
      </c>
      <c r="AD7" s="64">
        <f t="shared" si="11"/>
        <v>172.3</v>
      </c>
      <c r="AE7" s="64">
        <f t="shared" si="11"/>
        <v>218.5</v>
      </c>
      <c r="AF7" s="64">
        <f t="shared" si="11"/>
        <v>151.19999999999999</v>
      </c>
      <c r="AG7" s="64">
        <f t="shared" si="11"/>
        <v>212.4</v>
      </c>
      <c r="AH7" s="64">
        <f t="shared" si="11"/>
        <v>241.8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5.7</v>
      </c>
      <c r="AP7" s="64">
        <f t="shared" si="12"/>
        <v>4.7</v>
      </c>
      <c r="AQ7" s="64">
        <f t="shared" si="12"/>
        <v>4</v>
      </c>
      <c r="AR7" s="64">
        <f t="shared" si="12"/>
        <v>2.4</v>
      </c>
      <c r="AS7" s="64">
        <f t="shared" si="12"/>
        <v>2.2999999999999998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48</v>
      </c>
      <c r="BA7" s="65">
        <f t="shared" si="13"/>
        <v>46</v>
      </c>
      <c r="BB7" s="65">
        <f t="shared" si="13"/>
        <v>39</v>
      </c>
      <c r="BC7" s="65">
        <f t="shared" si="13"/>
        <v>25</v>
      </c>
      <c r="BD7" s="65">
        <f t="shared" si="13"/>
        <v>24</v>
      </c>
      <c r="BE7" s="63"/>
      <c r="BF7" s="64">
        <f>BF8</f>
        <v>19.5</v>
      </c>
      <c r="BG7" s="64">
        <f t="shared" ref="BG7:BO7" si="14">BG8</f>
        <v>-57.6</v>
      </c>
      <c r="BH7" s="64">
        <f t="shared" si="14"/>
        <v>12.6</v>
      </c>
      <c r="BI7" s="64">
        <f t="shared" si="14"/>
        <v>23</v>
      </c>
      <c r="BJ7" s="64">
        <f t="shared" si="14"/>
        <v>28.8</v>
      </c>
      <c r="BK7" s="64">
        <f t="shared" si="14"/>
        <v>33.6</v>
      </c>
      <c r="BL7" s="64">
        <f t="shared" si="14"/>
        <v>33.200000000000003</v>
      </c>
      <c r="BM7" s="64">
        <f t="shared" si="14"/>
        <v>29.6</v>
      </c>
      <c r="BN7" s="64">
        <f t="shared" si="14"/>
        <v>29.2</v>
      </c>
      <c r="BO7" s="64">
        <f t="shared" si="14"/>
        <v>30.4</v>
      </c>
      <c r="BP7" s="61"/>
      <c r="BQ7" s="65">
        <f>BQ8</f>
        <v>2705</v>
      </c>
      <c r="BR7" s="65">
        <f t="shared" ref="BR7:BZ7" si="15">BR8</f>
        <v>-7694</v>
      </c>
      <c r="BS7" s="65">
        <f t="shared" si="15"/>
        <v>1979</v>
      </c>
      <c r="BT7" s="65">
        <f t="shared" si="15"/>
        <v>1737</v>
      </c>
      <c r="BU7" s="65">
        <f t="shared" si="15"/>
        <v>5357</v>
      </c>
      <c r="BV7" s="65">
        <f t="shared" si="15"/>
        <v>44860</v>
      </c>
      <c r="BW7" s="65">
        <f t="shared" si="15"/>
        <v>37496</v>
      </c>
      <c r="BX7" s="65">
        <f t="shared" si="15"/>
        <v>31888</v>
      </c>
      <c r="BY7" s="65">
        <f t="shared" si="15"/>
        <v>13314</v>
      </c>
      <c r="BZ7" s="65">
        <f t="shared" si="15"/>
        <v>23300</v>
      </c>
      <c r="CA7" s="63"/>
      <c r="CB7" s="64" t="s">
        <v>111</v>
      </c>
      <c r="CC7" s="64" t="s">
        <v>111</v>
      </c>
      <c r="CD7" s="64" t="s">
        <v>111</v>
      </c>
      <c r="CE7" s="64" t="s">
        <v>111</v>
      </c>
      <c r="CF7" s="64" t="s">
        <v>111</v>
      </c>
      <c r="CG7" s="64" t="s">
        <v>111</v>
      </c>
      <c r="CH7" s="64" t="s">
        <v>111</v>
      </c>
      <c r="CI7" s="64" t="s">
        <v>111</v>
      </c>
      <c r="CJ7" s="64" t="s">
        <v>111</v>
      </c>
      <c r="CK7" s="64" t="s">
        <v>109</v>
      </c>
      <c r="CL7" s="61"/>
      <c r="CM7" s="63">
        <f>CM8</f>
        <v>0</v>
      </c>
      <c r="CN7" s="63">
        <f>CN8</f>
        <v>0</v>
      </c>
      <c r="CO7" s="64" t="s">
        <v>111</v>
      </c>
      <c r="CP7" s="64" t="s">
        <v>111</v>
      </c>
      <c r="CQ7" s="64" t="s">
        <v>111</v>
      </c>
      <c r="CR7" s="64" t="s">
        <v>111</v>
      </c>
      <c r="CS7" s="64" t="s">
        <v>111</v>
      </c>
      <c r="CT7" s="64" t="s">
        <v>111</v>
      </c>
      <c r="CU7" s="64" t="s">
        <v>111</v>
      </c>
      <c r="CV7" s="64" t="s">
        <v>111</v>
      </c>
      <c r="CW7" s="64" t="s">
        <v>111</v>
      </c>
      <c r="CX7" s="64" t="s">
        <v>109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254</v>
      </c>
      <c r="DF7" s="64">
        <f t="shared" si="16"/>
        <v>280</v>
      </c>
      <c r="DG7" s="64">
        <f t="shared" si="16"/>
        <v>239.6</v>
      </c>
      <c r="DH7" s="64">
        <f t="shared" si="16"/>
        <v>224.1</v>
      </c>
      <c r="DI7" s="64">
        <f t="shared" si="16"/>
        <v>155.19999999999999</v>
      </c>
      <c r="DJ7" s="61"/>
      <c r="DK7" s="64">
        <f>DK8</f>
        <v>50.6</v>
      </c>
      <c r="DL7" s="64">
        <f t="shared" ref="DL7:DT7" si="17">DL8</f>
        <v>48.2</v>
      </c>
      <c r="DM7" s="64">
        <f t="shared" si="17"/>
        <v>41.2</v>
      </c>
      <c r="DN7" s="64">
        <f t="shared" si="17"/>
        <v>58.8</v>
      </c>
      <c r="DO7" s="64">
        <f t="shared" si="17"/>
        <v>55.9</v>
      </c>
      <c r="DP7" s="64">
        <f t="shared" si="17"/>
        <v>136.69999999999999</v>
      </c>
      <c r="DQ7" s="64">
        <f t="shared" si="17"/>
        <v>138.9</v>
      </c>
      <c r="DR7" s="64">
        <f t="shared" si="17"/>
        <v>139.69999999999999</v>
      </c>
      <c r="DS7" s="64">
        <f t="shared" si="17"/>
        <v>139.30000000000001</v>
      </c>
      <c r="DT7" s="64">
        <f t="shared" si="17"/>
        <v>136.30000000000001</v>
      </c>
      <c r="DU7" s="61"/>
    </row>
    <row r="8" spans="1:125" s="66" customFormat="1" x14ac:dyDescent="0.2">
      <c r="A8" s="49"/>
      <c r="B8" s="67">
        <v>2018</v>
      </c>
      <c r="C8" s="67">
        <v>342041</v>
      </c>
      <c r="D8" s="67">
        <v>47</v>
      </c>
      <c r="E8" s="67">
        <v>14</v>
      </c>
      <c r="F8" s="67">
        <v>0</v>
      </c>
      <c r="G8" s="67">
        <v>1</v>
      </c>
      <c r="H8" s="67" t="s">
        <v>112</v>
      </c>
      <c r="I8" s="67" t="s">
        <v>113</v>
      </c>
      <c r="J8" s="67" t="s">
        <v>114</v>
      </c>
      <c r="K8" s="67" t="s">
        <v>115</v>
      </c>
      <c r="L8" s="67" t="s">
        <v>116</v>
      </c>
      <c r="M8" s="67" t="s">
        <v>117</v>
      </c>
      <c r="N8" s="67" t="s">
        <v>118</v>
      </c>
      <c r="O8" s="68" t="s">
        <v>119</v>
      </c>
      <c r="P8" s="69" t="s">
        <v>120</v>
      </c>
      <c r="Q8" s="69" t="s">
        <v>121</v>
      </c>
      <c r="R8" s="70">
        <v>42</v>
      </c>
      <c r="S8" s="69" t="s">
        <v>122</v>
      </c>
      <c r="T8" s="69" t="s">
        <v>123</v>
      </c>
      <c r="U8" s="70">
        <v>4238</v>
      </c>
      <c r="V8" s="70">
        <v>170</v>
      </c>
      <c r="W8" s="70">
        <v>180</v>
      </c>
      <c r="X8" s="69" t="s">
        <v>124</v>
      </c>
      <c r="Y8" s="71">
        <v>120</v>
      </c>
      <c r="Z8" s="71">
        <v>63.4</v>
      </c>
      <c r="AA8" s="71">
        <v>114.4</v>
      </c>
      <c r="AB8" s="71">
        <v>130</v>
      </c>
      <c r="AC8" s="71">
        <v>119.9</v>
      </c>
      <c r="AD8" s="71">
        <v>172.3</v>
      </c>
      <c r="AE8" s="71">
        <v>218.5</v>
      </c>
      <c r="AF8" s="71">
        <v>151.19999999999999</v>
      </c>
      <c r="AG8" s="71">
        <v>212.4</v>
      </c>
      <c r="AH8" s="71">
        <v>241.8</v>
      </c>
      <c r="AI8" s="68">
        <v>297.10000000000002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5.7</v>
      </c>
      <c r="AP8" s="71">
        <v>4.7</v>
      </c>
      <c r="AQ8" s="71">
        <v>4</v>
      </c>
      <c r="AR8" s="71">
        <v>2.4</v>
      </c>
      <c r="AS8" s="71">
        <v>2.2999999999999998</v>
      </c>
      <c r="AT8" s="68">
        <v>5.3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48</v>
      </c>
      <c r="BA8" s="72">
        <v>46</v>
      </c>
      <c r="BB8" s="72">
        <v>39</v>
      </c>
      <c r="BC8" s="72">
        <v>25</v>
      </c>
      <c r="BD8" s="72">
        <v>24</v>
      </c>
      <c r="BE8" s="72">
        <v>30</v>
      </c>
      <c r="BF8" s="71">
        <v>19.5</v>
      </c>
      <c r="BG8" s="71">
        <v>-57.6</v>
      </c>
      <c r="BH8" s="71">
        <v>12.6</v>
      </c>
      <c r="BI8" s="71">
        <v>23</v>
      </c>
      <c r="BJ8" s="71">
        <v>28.8</v>
      </c>
      <c r="BK8" s="71">
        <v>33.6</v>
      </c>
      <c r="BL8" s="71">
        <v>33.200000000000003</v>
      </c>
      <c r="BM8" s="71">
        <v>29.6</v>
      </c>
      <c r="BN8" s="71">
        <v>29.2</v>
      </c>
      <c r="BO8" s="71">
        <v>30.4</v>
      </c>
      <c r="BP8" s="68">
        <v>26.3</v>
      </c>
      <c r="BQ8" s="72">
        <v>2705</v>
      </c>
      <c r="BR8" s="72">
        <v>-7694</v>
      </c>
      <c r="BS8" s="72">
        <v>1979</v>
      </c>
      <c r="BT8" s="73">
        <v>1737</v>
      </c>
      <c r="BU8" s="73">
        <v>5357</v>
      </c>
      <c r="BV8" s="72">
        <v>44860</v>
      </c>
      <c r="BW8" s="72">
        <v>37496</v>
      </c>
      <c r="BX8" s="72">
        <v>31888</v>
      </c>
      <c r="BY8" s="72">
        <v>13314</v>
      </c>
      <c r="BZ8" s="72">
        <v>23300</v>
      </c>
      <c r="CA8" s="70">
        <v>16102</v>
      </c>
      <c r="CB8" s="71" t="s">
        <v>116</v>
      </c>
      <c r="CC8" s="71" t="s">
        <v>116</v>
      </c>
      <c r="CD8" s="71" t="s">
        <v>116</v>
      </c>
      <c r="CE8" s="71" t="s">
        <v>116</v>
      </c>
      <c r="CF8" s="71" t="s">
        <v>116</v>
      </c>
      <c r="CG8" s="71" t="s">
        <v>116</v>
      </c>
      <c r="CH8" s="71" t="s">
        <v>116</v>
      </c>
      <c r="CI8" s="71" t="s">
        <v>116</v>
      </c>
      <c r="CJ8" s="71" t="s">
        <v>116</v>
      </c>
      <c r="CK8" s="71" t="s">
        <v>116</v>
      </c>
      <c r="CL8" s="68" t="s">
        <v>116</v>
      </c>
      <c r="CM8" s="70">
        <v>0</v>
      </c>
      <c r="CN8" s="70">
        <v>0</v>
      </c>
      <c r="CO8" s="71" t="s">
        <v>116</v>
      </c>
      <c r="CP8" s="71" t="s">
        <v>116</v>
      </c>
      <c r="CQ8" s="71" t="s">
        <v>116</v>
      </c>
      <c r="CR8" s="71" t="s">
        <v>116</v>
      </c>
      <c r="CS8" s="71" t="s">
        <v>116</v>
      </c>
      <c r="CT8" s="71" t="s">
        <v>116</v>
      </c>
      <c r="CU8" s="71" t="s">
        <v>116</v>
      </c>
      <c r="CV8" s="71" t="s">
        <v>116</v>
      </c>
      <c r="CW8" s="71" t="s">
        <v>116</v>
      </c>
      <c r="CX8" s="71" t="s">
        <v>116</v>
      </c>
      <c r="CY8" s="68" t="s">
        <v>116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254</v>
      </c>
      <c r="DF8" s="71">
        <v>280</v>
      </c>
      <c r="DG8" s="71">
        <v>239.6</v>
      </c>
      <c r="DH8" s="71">
        <v>224.1</v>
      </c>
      <c r="DI8" s="71">
        <v>155.19999999999999</v>
      </c>
      <c r="DJ8" s="68">
        <v>103.6</v>
      </c>
      <c r="DK8" s="71">
        <v>50.6</v>
      </c>
      <c r="DL8" s="71">
        <v>48.2</v>
      </c>
      <c r="DM8" s="71">
        <v>41.2</v>
      </c>
      <c r="DN8" s="71">
        <v>58.8</v>
      </c>
      <c r="DO8" s="71">
        <v>55.9</v>
      </c>
      <c r="DP8" s="71">
        <v>136.69999999999999</v>
      </c>
      <c r="DQ8" s="71">
        <v>138.9</v>
      </c>
      <c r="DR8" s="71">
        <v>139.69999999999999</v>
      </c>
      <c r="DS8" s="71">
        <v>139.30000000000001</v>
      </c>
      <c r="DT8" s="71">
        <v>136.30000000000001</v>
      </c>
      <c r="DU8" s="68">
        <v>199.3</v>
      </c>
    </row>
    <row r="9" spans="1:125" x14ac:dyDescent="0.2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2">
      <c r="A10" s="78"/>
      <c r="B10" s="78" t="s">
        <v>125</v>
      </c>
      <c r="C10" s="78" t="s">
        <v>126</v>
      </c>
      <c r="D10" s="78" t="s">
        <v>127</v>
      </c>
      <c r="E10" s="78" t="s">
        <v>128</v>
      </c>
      <c r="F10" s="78" t="s">
        <v>129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2">
      <c r="A11" s="78" t="s">
        <v>52</v>
      </c>
      <c r="B11" s="79">
        <f>DATEVALUE($B$6-4&amp;"年1月1日")</f>
        <v>41640</v>
      </c>
      <c r="C11" s="79">
        <f>DATEVALUE($B$6-3&amp;"年1月1日")</f>
        <v>42005</v>
      </c>
      <c r="D11" s="79">
        <f>DATEVALUE($B$6-2&amp;"年1月1日")</f>
        <v>42370</v>
      </c>
      <c r="E11" s="79">
        <f>DATEVALUE($B$6-1&amp;"年1月1日")</f>
        <v>42736</v>
      </c>
      <c r="F11" s="79">
        <f>DATEVALUE($B$6&amp;"年1月1日")</f>
        <v>43101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2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2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2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2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2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2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2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2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2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2020-02-03T05:07:59Z</cp:lastPrinted>
  <dcterms:created xsi:type="dcterms:W3CDTF">2019-12-05T07:27:21Z</dcterms:created>
  <dcterms:modified xsi:type="dcterms:W3CDTF">2020-03-30T06:58:59Z</dcterms:modified>
  <cp:category/>
</cp:coreProperties>
</file>