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105" yWindow="-15" windowWidth="11910" windowHeight="5040" tabRatio="725" firstSheet="1" activeTab="7"/>
  </bookViews>
  <sheets>
    <sheet name="１　対象経営の概要，２　前提条件" sheetId="19" r:id="rId1"/>
    <sheet name="３　ほうれんそう標準技術" sheetId="24" r:id="rId2"/>
    <sheet name="４　経営収支" sheetId="22" r:id="rId3"/>
    <sheet name="５　ほうれんそう作業時間" sheetId="27" r:id="rId4"/>
    <sheet name="６　固定資本装備と減価償却費" sheetId="30" r:id="rId5"/>
    <sheet name="７　ほうれんそう部門収支" sheetId="35" r:id="rId6"/>
    <sheet name="８　ほうれんそう算出基礎" sheetId="36" r:id="rId7"/>
    <sheet name="９　ほうれんそう単価算出基礎" sheetId="42" r:id="rId8"/>
  </sheets>
  <definedNames>
    <definedName name="_a1" hidden="1">#REF!</definedName>
    <definedName name="_a2" hidden="1">#REF!</definedName>
    <definedName name="_a3" hidden="1">#REF!</definedName>
    <definedName name="_a4" hidden="1">#REF!</definedName>
    <definedName name="_a5" hidden="1">#REF!</definedName>
    <definedName name="_a6" hidden="1">#REF!</definedName>
    <definedName name="_a7" hidden="1">#REF!</definedName>
    <definedName name="aaa" hidden="1">#REF!</definedName>
    <definedName name="bbb" hidden="1">#REF!</definedName>
    <definedName name="ccc" hidden="1">#REF!</definedName>
    <definedName name="ddd" hidden="1">#REF!</definedName>
    <definedName name="eee" hidden="1">#REF!</definedName>
    <definedName name="fff" hidden="1">#REF!</definedName>
    <definedName name="ggg" hidden="1">#REF!</definedName>
    <definedName name="hhh" hidden="1">#REF!</definedName>
    <definedName name="_xlnm.Print_Area" localSheetId="2">'４　経営収支'!$A$1:$N$38</definedName>
    <definedName name="_xlnm.Print_Area" localSheetId="3">'５　ほうれんそう作業時間'!$A$1:$AN$52</definedName>
    <definedName name="_xlnm.Print_Area" localSheetId="4">'６　固定資本装備と減価償却費'!$1:$34</definedName>
    <definedName name="_xlnm.Print_Area" localSheetId="5">'７　ほうれんそう部門収支'!$A$1:$S$45</definedName>
    <definedName name="simizu" hidden="1">#REF!</definedName>
  </definedNames>
  <calcPr calcId="145621"/>
</workbook>
</file>

<file path=xl/calcChain.xml><?xml version="1.0" encoding="utf-8"?>
<calcChain xmlns="http://schemas.openxmlformats.org/spreadsheetml/2006/main">
  <c r="O19" i="42" l="1"/>
  <c r="O18" i="42"/>
  <c r="O17" i="42"/>
  <c r="O16" i="42"/>
  <c r="O15" i="42"/>
  <c r="O10" i="42"/>
  <c r="O9" i="42"/>
  <c r="O8" i="42"/>
  <c r="O7" i="42"/>
  <c r="O6" i="42"/>
  <c r="I37" i="22" l="1"/>
  <c r="S39" i="36" l="1"/>
  <c r="N44" i="36"/>
  <c r="G6" i="30"/>
  <c r="O30" i="35" l="1"/>
  <c r="O31" i="35"/>
  <c r="O33" i="35"/>
  <c r="V39" i="36" l="1"/>
  <c r="N30" i="36" l="1"/>
  <c r="V8" i="36" l="1"/>
  <c r="N14" i="36" l="1"/>
  <c r="N13" i="36"/>
  <c r="N12" i="36"/>
  <c r="U31" i="36"/>
  <c r="V31" i="36" s="1"/>
  <c r="V7" i="36"/>
  <c r="AN16" i="27"/>
  <c r="F23" i="35" l="1"/>
  <c r="U30" i="36"/>
  <c r="V30" i="36" s="1"/>
  <c r="K16" i="30"/>
  <c r="K17" i="30"/>
  <c r="K18" i="30"/>
  <c r="K19" i="30"/>
  <c r="K20" i="30"/>
  <c r="I17" i="30"/>
  <c r="L17" i="30" s="1"/>
  <c r="I18" i="30"/>
  <c r="L18" i="30" l="1"/>
  <c r="N18" i="30" s="1"/>
  <c r="N17" i="30"/>
  <c r="P17" i="30" s="1"/>
  <c r="I20" i="30"/>
  <c r="L20" i="30" s="1"/>
  <c r="I19" i="30"/>
  <c r="P18" i="30" l="1"/>
  <c r="L19" i="30"/>
  <c r="N19" i="30" s="1"/>
  <c r="N20" i="30"/>
  <c r="P20" i="30" s="1"/>
  <c r="P19" i="30" l="1"/>
  <c r="U29" i="36"/>
  <c r="V29" i="36" s="1"/>
  <c r="G5" i="36" l="1"/>
  <c r="F13" i="36" l="1"/>
  <c r="F12" i="36"/>
  <c r="K7" i="30" l="1"/>
  <c r="G5" i="30" l="1"/>
  <c r="K36" i="36" s="1"/>
  <c r="K37" i="36"/>
  <c r="N36" i="36" l="1"/>
  <c r="U28" i="36"/>
  <c r="V28" i="36" s="1"/>
  <c r="M53" i="36"/>
  <c r="M52" i="36"/>
  <c r="M37" i="36"/>
  <c r="N37" i="36" s="1"/>
  <c r="M36" i="36"/>
  <c r="F21" i="35" l="1"/>
  <c r="N8" i="36"/>
  <c r="N9" i="36"/>
  <c r="N29" i="36" l="1"/>
  <c r="N11" i="36"/>
  <c r="N7" i="36"/>
  <c r="N6" i="36"/>
  <c r="U52" i="36" l="1"/>
  <c r="V52" i="36" s="1"/>
  <c r="N53" i="36"/>
  <c r="U46" i="36"/>
  <c r="V46" i="36" s="1"/>
  <c r="P9" i="30" l="1"/>
  <c r="U27" i="36"/>
  <c r="V27" i="36" s="1"/>
  <c r="U25" i="36"/>
  <c r="V25" i="36" s="1"/>
  <c r="C40" i="27" l="1"/>
  <c r="K15" i="30"/>
  <c r="K14" i="30"/>
  <c r="K13" i="30"/>
  <c r="K6" i="30"/>
  <c r="K5" i="30"/>
  <c r="U26" i="36"/>
  <c r="G7" i="30" l="1"/>
  <c r="N52" i="36" l="1"/>
  <c r="G29" i="36" l="1"/>
  <c r="N17" i="36" l="1"/>
  <c r="G24" i="22" l="1"/>
  <c r="F24" i="22" s="1"/>
  <c r="G26" i="22"/>
  <c r="F26" i="22" s="1"/>
  <c r="G27" i="22"/>
  <c r="F27" i="22" s="1"/>
  <c r="G29" i="22"/>
  <c r="F29" i="22" s="1"/>
  <c r="G14" i="22"/>
  <c r="F14" i="22" s="1"/>
  <c r="G20" i="22"/>
  <c r="F20" i="22" s="1"/>
  <c r="O20" i="42"/>
  <c r="N20" i="42"/>
  <c r="M20" i="42"/>
  <c r="L20" i="42"/>
  <c r="K20" i="42"/>
  <c r="J20" i="42"/>
  <c r="I20" i="42"/>
  <c r="H20" i="42"/>
  <c r="G20" i="42"/>
  <c r="F20" i="42"/>
  <c r="E20" i="42"/>
  <c r="D20" i="42"/>
  <c r="C20" i="42"/>
  <c r="O11" i="42"/>
  <c r="D11" i="42"/>
  <c r="E11" i="42"/>
  <c r="F11" i="42"/>
  <c r="G11" i="42"/>
  <c r="H11" i="42"/>
  <c r="I11" i="42"/>
  <c r="J11" i="42"/>
  <c r="K11" i="42"/>
  <c r="L11" i="42"/>
  <c r="M11" i="42"/>
  <c r="N11" i="42"/>
  <c r="C11" i="42"/>
  <c r="G23" i="22"/>
  <c r="F23" i="22" s="1"/>
  <c r="G6" i="22"/>
  <c r="F6" i="22" s="1"/>
  <c r="G42" i="36" l="1"/>
  <c r="L28" i="36"/>
  <c r="K28" i="36"/>
  <c r="N28" i="36" l="1"/>
  <c r="N51" i="36"/>
  <c r="N47" i="36"/>
  <c r="V57" i="36"/>
  <c r="V51" i="36"/>
  <c r="N57" i="36"/>
  <c r="V45" i="36"/>
  <c r="V26" i="36"/>
  <c r="V58" i="36" l="1"/>
  <c r="N43" i="36"/>
  <c r="N58" i="36" s="1"/>
  <c r="P10" i="30"/>
  <c r="I6" i="30"/>
  <c r="I7" i="30"/>
  <c r="I5" i="30"/>
  <c r="L6" i="30" l="1"/>
  <c r="L7" i="30"/>
  <c r="AM50" i="27" l="1"/>
  <c r="AL50" i="27"/>
  <c r="AJ50" i="27"/>
  <c r="AI50" i="27"/>
  <c r="AH50" i="27"/>
  <c r="AG50" i="27"/>
  <c r="AF50" i="27"/>
  <c r="AE50" i="27"/>
  <c r="AD50" i="27"/>
  <c r="AC50" i="27"/>
  <c r="AB50" i="27"/>
  <c r="AA50" i="27"/>
  <c r="Z50" i="27"/>
  <c r="Y50" i="27"/>
  <c r="X50" i="27"/>
  <c r="W50" i="27"/>
  <c r="V50" i="27"/>
  <c r="U50" i="27"/>
  <c r="T50" i="27"/>
  <c r="S50" i="27"/>
  <c r="R50" i="27"/>
  <c r="Q50" i="27"/>
  <c r="P50" i="27"/>
  <c r="I50" i="27"/>
  <c r="H50" i="27"/>
  <c r="G50" i="27"/>
  <c r="F50" i="27"/>
  <c r="E50" i="27"/>
  <c r="D50" i="27"/>
  <c r="AN49" i="27"/>
  <c r="L32" i="36"/>
  <c r="K32" i="36"/>
  <c r="L24" i="36"/>
  <c r="K24" i="36"/>
  <c r="L20" i="36"/>
  <c r="K20" i="36"/>
  <c r="L16" i="36"/>
  <c r="K16" i="36"/>
  <c r="L10" i="36"/>
  <c r="K10" i="36"/>
  <c r="G13" i="36"/>
  <c r="G12" i="36"/>
  <c r="G8" i="36"/>
  <c r="P11" i="35"/>
  <c r="V6" i="36"/>
  <c r="V5" i="36"/>
  <c r="G51" i="36"/>
  <c r="G41" i="36"/>
  <c r="G40" i="36"/>
  <c r="N7" i="35"/>
  <c r="N8" i="35"/>
  <c r="N9" i="35"/>
  <c r="N10" i="35"/>
  <c r="N11" i="35"/>
  <c r="R6" i="35"/>
  <c r="R7" i="35"/>
  <c r="R8" i="35"/>
  <c r="R9" i="35"/>
  <c r="N6" i="35"/>
  <c r="P13" i="35"/>
  <c r="P15" i="35" s="1"/>
  <c r="R5" i="35"/>
  <c r="N5" i="35"/>
  <c r="I14" i="30"/>
  <c r="L14" i="30" s="1"/>
  <c r="P23" i="30"/>
  <c r="P22" i="30"/>
  <c r="I16" i="30"/>
  <c r="I15" i="30"/>
  <c r="L15" i="30" s="1"/>
  <c r="G33" i="30"/>
  <c r="P32" i="30"/>
  <c r="I32" i="30"/>
  <c r="L32" i="30" s="1"/>
  <c r="N32" i="30" s="1"/>
  <c r="P31" i="30"/>
  <c r="I31" i="30"/>
  <c r="L31" i="30" s="1"/>
  <c r="N31" i="30" s="1"/>
  <c r="P30" i="30"/>
  <c r="I30" i="30"/>
  <c r="L30" i="30" s="1"/>
  <c r="N30" i="30" s="1"/>
  <c r="I29" i="30"/>
  <c r="G28" i="30"/>
  <c r="P26" i="30"/>
  <c r="P25" i="30"/>
  <c r="P24" i="30"/>
  <c r="P21" i="30"/>
  <c r="I13" i="30"/>
  <c r="G12" i="30"/>
  <c r="P11" i="30"/>
  <c r="AN33" i="27"/>
  <c r="AN34" i="27"/>
  <c r="AN25" i="27"/>
  <c r="AN26" i="27"/>
  <c r="AN27" i="27"/>
  <c r="AN28" i="27"/>
  <c r="AN29" i="27"/>
  <c r="AN30" i="27"/>
  <c r="AN31" i="27"/>
  <c r="AN32" i="27"/>
  <c r="AN9" i="27"/>
  <c r="AM35" i="27"/>
  <c r="AM44" i="27" s="1"/>
  <c r="AM51" i="27" s="1"/>
  <c r="AM52" i="27" s="1"/>
  <c r="AL35" i="27"/>
  <c r="AL44" i="27" s="1"/>
  <c r="AL51" i="27" s="1"/>
  <c r="AL52" i="27" s="1"/>
  <c r="AK35" i="27"/>
  <c r="AK44" i="27" s="1"/>
  <c r="AK50" i="27" s="1"/>
  <c r="AK51" i="27" s="1"/>
  <c r="AK52" i="27" s="1"/>
  <c r="AJ35" i="27"/>
  <c r="AJ44" i="27" s="1"/>
  <c r="AI35" i="27"/>
  <c r="AI44" i="27" s="1"/>
  <c r="AH35" i="27"/>
  <c r="AH44" i="27" s="1"/>
  <c r="AG35" i="27"/>
  <c r="AG44" i="27" s="1"/>
  <c r="AF35" i="27"/>
  <c r="AF44" i="27" s="1"/>
  <c r="AE35" i="27"/>
  <c r="AE44" i="27" s="1"/>
  <c r="AD35" i="27"/>
  <c r="AD44" i="27" s="1"/>
  <c r="AC35" i="27"/>
  <c r="AC44" i="27" s="1"/>
  <c r="AB35" i="27"/>
  <c r="AB44" i="27" s="1"/>
  <c r="AA35" i="27"/>
  <c r="AA44" i="27" s="1"/>
  <c r="Z35" i="27"/>
  <c r="Z44" i="27" s="1"/>
  <c r="Y35" i="27"/>
  <c r="Y44" i="27" s="1"/>
  <c r="X35" i="27"/>
  <c r="X44" i="27" s="1"/>
  <c r="W35" i="27"/>
  <c r="W44" i="27" s="1"/>
  <c r="V35" i="27"/>
  <c r="V44" i="27" s="1"/>
  <c r="U35" i="27"/>
  <c r="U44" i="27" s="1"/>
  <c r="T35" i="27"/>
  <c r="T44" i="27" s="1"/>
  <c r="S35" i="27"/>
  <c r="S44" i="27" s="1"/>
  <c r="R35" i="27"/>
  <c r="R44" i="27" s="1"/>
  <c r="Q35" i="27"/>
  <c r="Q44" i="27" s="1"/>
  <c r="P35" i="27"/>
  <c r="P44" i="27" s="1"/>
  <c r="O35" i="27"/>
  <c r="O44" i="27" s="1"/>
  <c r="N35" i="27"/>
  <c r="N44" i="27" s="1"/>
  <c r="M35" i="27"/>
  <c r="M44" i="27" s="1"/>
  <c r="L35" i="27"/>
  <c r="L44" i="27" s="1"/>
  <c r="K35" i="27"/>
  <c r="K44" i="27" s="1"/>
  <c r="K50" i="27" s="1"/>
  <c r="K51" i="27" s="1"/>
  <c r="K52" i="27" s="1"/>
  <c r="J35" i="27"/>
  <c r="J44" i="27" s="1"/>
  <c r="I35" i="27"/>
  <c r="I44" i="27" s="1"/>
  <c r="H35" i="27"/>
  <c r="H44" i="27" s="1"/>
  <c r="G35" i="27"/>
  <c r="G44" i="27" s="1"/>
  <c r="F35" i="27"/>
  <c r="F44" i="27" s="1"/>
  <c r="E35" i="27"/>
  <c r="E44" i="27" s="1"/>
  <c r="D35" i="27"/>
  <c r="D44" i="27" s="1"/>
  <c r="AN24" i="27"/>
  <c r="AN23" i="27"/>
  <c r="AN22" i="27"/>
  <c r="AN21" i="27"/>
  <c r="AN20" i="27"/>
  <c r="AN19" i="27"/>
  <c r="AN18" i="27"/>
  <c r="AN17" i="27"/>
  <c r="AN15" i="27"/>
  <c r="AN14" i="27"/>
  <c r="AN13" i="27"/>
  <c r="AN12" i="27"/>
  <c r="AN11" i="27"/>
  <c r="AN10" i="27"/>
  <c r="P51" i="27" l="1"/>
  <c r="P52" i="27" s="1"/>
  <c r="P8" i="30"/>
  <c r="L50" i="27"/>
  <c r="L51" i="27" s="1"/>
  <c r="L52" i="27" s="1"/>
  <c r="AN47" i="27"/>
  <c r="M50" i="27"/>
  <c r="M51" i="27" s="1"/>
  <c r="M52" i="27" s="1"/>
  <c r="AN46" i="27"/>
  <c r="N50" i="27"/>
  <c r="N51" i="27" s="1"/>
  <c r="N52" i="27" s="1"/>
  <c r="F6" i="35"/>
  <c r="G8" i="22" s="1"/>
  <c r="F8" i="22" s="1"/>
  <c r="I33" i="30"/>
  <c r="L5" i="30"/>
  <c r="N5" i="30" s="1"/>
  <c r="P5" i="30" s="1"/>
  <c r="S51" i="27"/>
  <c r="S52" i="27" s="1"/>
  <c r="G51" i="27"/>
  <c r="W51" i="27"/>
  <c r="W52" i="27" s="1"/>
  <c r="AE51" i="27"/>
  <c r="AE52" i="27" s="1"/>
  <c r="AI51" i="27"/>
  <c r="AI52" i="27" s="1"/>
  <c r="V51" i="27"/>
  <c r="V52" i="27" s="1"/>
  <c r="AD51" i="27"/>
  <c r="AD52" i="27" s="1"/>
  <c r="AH51" i="27"/>
  <c r="AH52" i="27" s="1"/>
  <c r="E51" i="27"/>
  <c r="U51" i="27"/>
  <c r="U52" i="27" s="1"/>
  <c r="Y51" i="27"/>
  <c r="Y52" i="27" s="1"/>
  <c r="AG51" i="27"/>
  <c r="AG52" i="27" s="1"/>
  <c r="F51" i="27"/>
  <c r="R51" i="27"/>
  <c r="R52" i="27" s="1"/>
  <c r="Z51" i="27"/>
  <c r="Z52" i="27" s="1"/>
  <c r="I51" i="27"/>
  <c r="Q51" i="27"/>
  <c r="Q52" i="27" s="1"/>
  <c r="AC51" i="27"/>
  <c r="AC52" i="27" s="1"/>
  <c r="T51" i="27"/>
  <c r="T52" i="27" s="1"/>
  <c r="AF51" i="27"/>
  <c r="AF52" i="27" s="1"/>
  <c r="AA51" i="27"/>
  <c r="AA52" i="27" s="1"/>
  <c r="X51" i="27"/>
  <c r="X52" i="27" s="1"/>
  <c r="H51" i="27"/>
  <c r="AJ51" i="27"/>
  <c r="AJ52" i="27" s="1"/>
  <c r="AB51" i="27"/>
  <c r="AB52" i="27" s="1"/>
  <c r="D51" i="27"/>
  <c r="K36" i="27"/>
  <c r="H36" i="27"/>
  <c r="G21" i="36"/>
  <c r="R11" i="35"/>
  <c r="N16" i="36"/>
  <c r="P31" i="35" s="1"/>
  <c r="V35" i="36"/>
  <c r="F11" i="35" s="1"/>
  <c r="G13" i="22" s="1"/>
  <c r="F13" i="22" s="1"/>
  <c r="N32" i="36"/>
  <c r="P36" i="35" s="1"/>
  <c r="N20" i="36"/>
  <c r="P33" i="35" s="1"/>
  <c r="N24" i="36"/>
  <c r="N10" i="36"/>
  <c r="P30" i="35" s="1"/>
  <c r="G7" i="36"/>
  <c r="P17" i="35" s="1"/>
  <c r="G11" i="36"/>
  <c r="P18" i="35" s="1"/>
  <c r="G17" i="36"/>
  <c r="P19" i="35" s="1"/>
  <c r="G25" i="36"/>
  <c r="G54" i="36"/>
  <c r="P26" i="35" s="1"/>
  <c r="V21" i="36"/>
  <c r="F10" i="35" s="1"/>
  <c r="G12" i="22" s="1"/>
  <c r="F12" i="22" s="1"/>
  <c r="G58" i="36"/>
  <c r="G50" i="36"/>
  <c r="P25" i="35" s="1"/>
  <c r="G39" i="36"/>
  <c r="P24" i="35" s="1"/>
  <c r="L16" i="30"/>
  <c r="N15" i="30"/>
  <c r="P15" i="30" s="1"/>
  <c r="I28" i="30"/>
  <c r="G34" i="30"/>
  <c r="I12" i="30"/>
  <c r="P27" i="30"/>
  <c r="N7" i="30"/>
  <c r="P7" i="30" s="1"/>
  <c r="N6" i="30"/>
  <c r="P6" i="30" s="1"/>
  <c r="L13" i="30"/>
  <c r="L29" i="30"/>
  <c r="AN35" i="27"/>
  <c r="T36" i="27"/>
  <c r="T45" i="27" s="1"/>
  <c r="AF36" i="27"/>
  <c r="AF45" i="27" s="1"/>
  <c r="W36" i="27"/>
  <c r="W45" i="27" s="1"/>
  <c r="AI36" i="27"/>
  <c r="AI45" i="27" s="1"/>
  <c r="AL36" i="27"/>
  <c r="AL45" i="27" s="1"/>
  <c r="AN36" i="27"/>
  <c r="E36" i="27"/>
  <c r="E45" i="27" s="1"/>
  <c r="Q36" i="27"/>
  <c r="Q45" i="27" s="1"/>
  <c r="AC36" i="27"/>
  <c r="AC45" i="27" s="1"/>
  <c r="N36" i="27"/>
  <c r="N45" i="27" s="1"/>
  <c r="Z36" i="27"/>
  <c r="Z45" i="27" s="1"/>
  <c r="P12" i="30" l="1"/>
  <c r="F15" i="35" s="1"/>
  <c r="G17" i="22" s="1"/>
  <c r="F17" i="22" s="1"/>
  <c r="O50" i="27"/>
  <c r="O51" i="27" s="1"/>
  <c r="O52" i="27" s="1"/>
  <c r="F4" i="35"/>
  <c r="N16" i="30"/>
  <c r="P16" i="30" s="1"/>
  <c r="F26" i="35"/>
  <c r="L12" i="30"/>
  <c r="F13" i="35" s="1"/>
  <c r="G15" i="22" s="1"/>
  <c r="F15" i="22" s="1"/>
  <c r="K45" i="27"/>
  <c r="H45" i="27"/>
  <c r="AN44" i="27"/>
  <c r="P32" i="35"/>
  <c r="P37" i="35" s="1"/>
  <c r="F9" i="35" s="1"/>
  <c r="G11" i="22" s="1"/>
  <c r="F11" i="22" s="1"/>
  <c r="P22" i="35"/>
  <c r="F7" i="35" s="1"/>
  <c r="G9" i="22" s="1"/>
  <c r="F9" i="22" s="1"/>
  <c r="P28" i="35"/>
  <c r="F8" i="35" s="1"/>
  <c r="G10" i="22" s="1"/>
  <c r="F10" i="22" s="1"/>
  <c r="Q11" i="35"/>
  <c r="I34" i="30"/>
  <c r="L28" i="30"/>
  <c r="F14" i="35" s="1"/>
  <c r="G16" i="22" s="1"/>
  <c r="F16" i="22" s="1"/>
  <c r="N13" i="30"/>
  <c r="P13" i="30" s="1"/>
  <c r="L33" i="30"/>
  <c r="N29" i="30"/>
  <c r="P29" i="30" s="1"/>
  <c r="N14" i="30"/>
  <c r="P14" i="30" s="1"/>
  <c r="P33" i="30" l="1"/>
  <c r="F17" i="35" s="1"/>
  <c r="G19" i="22" s="1"/>
  <c r="F19" i="22" s="1"/>
  <c r="P28" i="30"/>
  <c r="F16" i="35" s="1"/>
  <c r="G18" i="22" s="1"/>
  <c r="F18" i="22" s="1"/>
  <c r="G5" i="22"/>
  <c r="F5" i="22" s="1"/>
  <c r="G25" i="22"/>
  <c r="F25" i="22" s="1"/>
  <c r="G28" i="22"/>
  <c r="F28" i="22" s="1"/>
  <c r="F28" i="35"/>
  <c r="G30" i="22" s="1"/>
  <c r="F30" i="22" s="1"/>
  <c r="L34" i="30"/>
  <c r="AN45" i="27"/>
  <c r="F29" i="35" l="1"/>
  <c r="G31" i="22" s="1"/>
  <c r="F31" i="22" s="1"/>
  <c r="F32" i="22" s="1"/>
  <c r="P34" i="30"/>
  <c r="G7" i="22"/>
  <c r="F30" i="35" l="1"/>
  <c r="F19" i="35"/>
  <c r="G21" i="22" s="1"/>
  <c r="F21" i="22" s="1"/>
  <c r="F22" i="22" s="1"/>
  <c r="F7" i="22"/>
  <c r="F20" i="35" l="1"/>
  <c r="G22" i="22"/>
  <c r="G32" i="22" l="1"/>
  <c r="AN48" i="27" l="1"/>
  <c r="J50" i="27"/>
  <c r="J51" i="27" l="1"/>
  <c r="AN51" i="27" s="1"/>
  <c r="AN50" i="27"/>
  <c r="J52" i="27" l="1"/>
  <c r="AN52" i="27" s="1"/>
  <c r="G33" i="22" s="1"/>
  <c r="L37" i="22" l="1"/>
  <c r="G37" i="22" s="1"/>
  <c r="F37" i="22" s="1"/>
  <c r="F33" i="22"/>
  <c r="F34" i="22" s="1"/>
  <c r="F35" i="22" s="1"/>
  <c r="G34" i="22"/>
  <c r="G35" i="22" s="1"/>
  <c r="F36" i="22" l="1"/>
  <c r="F38" i="22"/>
  <c r="G36" i="22"/>
  <c r="G38" i="22"/>
</calcChain>
</file>

<file path=xl/sharedStrings.xml><?xml version="1.0" encoding="utf-8"?>
<sst xmlns="http://schemas.openxmlformats.org/spreadsheetml/2006/main" count="670" uniqueCount="441">
  <si>
    <t>固定資産税</t>
    <rPh sb="0" eb="2">
      <t>コテイ</t>
    </rPh>
    <rPh sb="2" eb="5">
      <t>シサンゼイ</t>
    </rPh>
    <phoneticPr fontId="6"/>
  </si>
  <si>
    <t>出荷資材費</t>
    <rPh sb="0" eb="2">
      <t>シュッカ</t>
    </rPh>
    <rPh sb="2" eb="5">
      <t>シザイヒ</t>
    </rPh>
    <phoneticPr fontId="4"/>
  </si>
  <si>
    <t>運賃</t>
    <rPh sb="0" eb="2">
      <t>ウンチン</t>
    </rPh>
    <phoneticPr fontId="4"/>
  </si>
  <si>
    <t>内容</t>
    <rPh sb="0" eb="2">
      <t>ナイヨウ</t>
    </rPh>
    <phoneticPr fontId="6"/>
  </si>
  <si>
    <t>小農具費</t>
    <rPh sb="0" eb="1">
      <t>ショウ</t>
    </rPh>
    <rPh sb="1" eb="3">
      <t>ノウグ</t>
    </rPh>
    <rPh sb="3" eb="4">
      <t>ヒ</t>
    </rPh>
    <phoneticPr fontId="4"/>
  </si>
  <si>
    <t>賃料料金</t>
    <rPh sb="0" eb="2">
      <t>チンリョウ</t>
    </rPh>
    <rPh sb="2" eb="4">
      <t>リョウキン</t>
    </rPh>
    <phoneticPr fontId="4"/>
  </si>
  <si>
    <t>販売手数料</t>
    <rPh sb="0" eb="2">
      <t>ハンバイ</t>
    </rPh>
    <rPh sb="2" eb="5">
      <t>テスウリョウ</t>
    </rPh>
    <phoneticPr fontId="4"/>
  </si>
  <si>
    <t>（単位）</t>
    <rPh sb="1" eb="3">
      <t>タンイ</t>
    </rPh>
    <phoneticPr fontId="4"/>
  </si>
  <si>
    <t>品   種</t>
  </si>
  <si>
    <t>栽培方法</t>
  </si>
  <si>
    <t>栽培のﾎﾟｲﾝﾄ</t>
  </si>
  <si>
    <t>土地条件，利用</t>
  </si>
  <si>
    <t>労働力利用</t>
  </si>
  <si>
    <t>機械･施設装備</t>
  </si>
  <si>
    <t>販売方法</t>
  </si>
  <si>
    <t>技   　術　   的　　条   　件</t>
  </si>
  <si>
    <t>経　営　的　条　件</t>
  </si>
  <si>
    <t>項　　　　目　</t>
  </si>
  <si>
    <t>金　　額</t>
  </si>
  <si>
    <t>算　　出　　基　　礎</t>
  </si>
  <si>
    <t>粗収益</t>
  </si>
  <si>
    <t>単価</t>
  </si>
  <si>
    <t>合計</t>
    <rPh sb="0" eb="2">
      <t>ゴウケイ</t>
    </rPh>
    <phoneticPr fontId="4"/>
  </si>
  <si>
    <t>数　　量</t>
  </si>
  <si>
    <t>金　額</t>
  </si>
  <si>
    <t>備　考</t>
  </si>
  <si>
    <t>　計</t>
  </si>
  <si>
    <t>殺菌剤</t>
    <rPh sb="0" eb="3">
      <t>サッキンザイ</t>
    </rPh>
    <phoneticPr fontId="4"/>
  </si>
  <si>
    <t>殺虫剤</t>
    <rPh sb="0" eb="2">
      <t>サッチュウ</t>
    </rPh>
    <rPh sb="2" eb="3">
      <t>ザイ</t>
    </rPh>
    <phoneticPr fontId="4"/>
  </si>
  <si>
    <t>除草剤</t>
    <rPh sb="0" eb="3">
      <t>ジョソウザイ</t>
    </rPh>
    <phoneticPr fontId="4"/>
  </si>
  <si>
    <t>計</t>
  </si>
  <si>
    <t>上</t>
  </si>
  <si>
    <t>中</t>
  </si>
  <si>
    <t>下</t>
  </si>
  <si>
    <t>種　　　類</t>
  </si>
  <si>
    <t>規　模</t>
  </si>
  <si>
    <t>新調価格</t>
  </si>
  <si>
    <t>負担価格</t>
  </si>
  <si>
    <t>残存価格</t>
  </si>
  <si>
    <t>耐用年数</t>
  </si>
  <si>
    <t>年償却額</t>
  </si>
  <si>
    <t>小　　計</t>
  </si>
  <si>
    <t>　　小　　計</t>
  </si>
  <si>
    <t>トラクター</t>
  </si>
  <si>
    <t>台</t>
  </si>
  <si>
    <t>売上高</t>
    <rPh sb="0" eb="2">
      <t>ウリアゲ</t>
    </rPh>
    <rPh sb="2" eb="3">
      <t>ダカ</t>
    </rPh>
    <phoneticPr fontId="4"/>
  </si>
  <si>
    <t>種苗費</t>
    <rPh sb="0" eb="2">
      <t>シュビョウ</t>
    </rPh>
    <rPh sb="2" eb="3">
      <t>ヒ</t>
    </rPh>
    <phoneticPr fontId="4"/>
  </si>
  <si>
    <t>肥料費</t>
    <rPh sb="0" eb="3">
      <t>ヒリョウヒ</t>
    </rPh>
    <phoneticPr fontId="4"/>
  </si>
  <si>
    <t>農薬費</t>
    <rPh sb="0" eb="2">
      <t>ノウヤク</t>
    </rPh>
    <rPh sb="2" eb="3">
      <t>ヒ</t>
    </rPh>
    <phoneticPr fontId="4"/>
  </si>
  <si>
    <t>諸材料費</t>
    <rPh sb="0" eb="1">
      <t>ショ</t>
    </rPh>
    <rPh sb="1" eb="4">
      <t>ザイリョウヒ</t>
    </rPh>
    <phoneticPr fontId="4"/>
  </si>
  <si>
    <t>修繕費</t>
    <rPh sb="0" eb="2">
      <t>シュウゼン</t>
    </rPh>
    <rPh sb="2" eb="3">
      <t>ヒ</t>
    </rPh>
    <phoneticPr fontId="4"/>
  </si>
  <si>
    <t>大動植物</t>
    <rPh sb="0" eb="1">
      <t>ダイ</t>
    </rPh>
    <rPh sb="1" eb="2">
      <t>ドウ</t>
    </rPh>
    <rPh sb="2" eb="4">
      <t>ショクブツ</t>
    </rPh>
    <phoneticPr fontId="4"/>
  </si>
  <si>
    <t>支払地代</t>
    <rPh sb="0" eb="2">
      <t>シハラ</t>
    </rPh>
    <rPh sb="2" eb="4">
      <t>チダイ</t>
    </rPh>
    <phoneticPr fontId="4"/>
  </si>
  <si>
    <t>販売費</t>
    <rPh sb="0" eb="3">
      <t>ハンバイヒ</t>
    </rPh>
    <phoneticPr fontId="4"/>
  </si>
  <si>
    <t>租税公課</t>
    <rPh sb="0" eb="2">
      <t>ソゼイ</t>
    </rPh>
    <rPh sb="2" eb="4">
      <t>コウカ</t>
    </rPh>
    <phoneticPr fontId="4"/>
  </si>
  <si>
    <t>経営類型</t>
    <rPh sb="0" eb="2">
      <t>ケイエイ</t>
    </rPh>
    <rPh sb="2" eb="4">
      <t>ルイケイ</t>
    </rPh>
    <phoneticPr fontId="4"/>
  </si>
  <si>
    <t>作型</t>
    <rPh sb="0" eb="2">
      <t>サクガタ</t>
    </rPh>
    <phoneticPr fontId="4"/>
  </si>
  <si>
    <t>対象地域</t>
    <rPh sb="0" eb="2">
      <t>タイショウ</t>
    </rPh>
    <rPh sb="2" eb="4">
      <t>チイキ</t>
    </rPh>
    <phoneticPr fontId="4"/>
  </si>
  <si>
    <t>作　   物　   別　   作  　付   　規　   模</t>
    <phoneticPr fontId="4"/>
  </si>
  <si>
    <t>経　営　耕　地　面　積</t>
    <phoneticPr fontId="4"/>
  </si>
  <si>
    <t>対 象 作 目</t>
    <phoneticPr fontId="4"/>
  </si>
  <si>
    <t>面    積</t>
    <phoneticPr fontId="4"/>
  </si>
  <si>
    <t>そ の 他 の 作 物</t>
    <phoneticPr fontId="4"/>
  </si>
  <si>
    <t>面   積</t>
    <phoneticPr fontId="4"/>
  </si>
  <si>
    <t>田</t>
    <phoneticPr fontId="4"/>
  </si>
  <si>
    <t>畑</t>
    <phoneticPr fontId="4"/>
  </si>
  <si>
    <t>樹園地</t>
    <phoneticPr fontId="4"/>
  </si>
  <si>
    <t>草  地</t>
    <phoneticPr fontId="4"/>
  </si>
  <si>
    <t>（うち施設）</t>
    <phoneticPr fontId="4"/>
  </si>
  <si>
    <t>凡例</t>
    <phoneticPr fontId="4"/>
  </si>
  <si>
    <t>対象</t>
    <phoneticPr fontId="4"/>
  </si>
  <si>
    <t>区分</t>
    <rPh sb="0" eb="2">
      <t>クブン</t>
    </rPh>
    <phoneticPr fontId="4"/>
  </si>
  <si>
    <t>作業受託収入</t>
    <rPh sb="0" eb="2">
      <t>サギョウ</t>
    </rPh>
    <rPh sb="2" eb="4">
      <t>ジュタク</t>
    </rPh>
    <rPh sb="4" eb="6">
      <t>シュウニュウ</t>
    </rPh>
    <phoneticPr fontId="4"/>
  </si>
  <si>
    <t>動力光熱費</t>
    <rPh sb="0" eb="2">
      <t>ドウリョク</t>
    </rPh>
    <rPh sb="2" eb="5">
      <t>コウネツヒ</t>
    </rPh>
    <phoneticPr fontId="4"/>
  </si>
  <si>
    <t>減価
償却費</t>
    <rPh sb="0" eb="2">
      <t>ゲンカ</t>
    </rPh>
    <rPh sb="3" eb="5">
      <t>ショウキャク</t>
    </rPh>
    <rPh sb="5" eb="6">
      <t>ヒ</t>
    </rPh>
    <phoneticPr fontId="4"/>
  </si>
  <si>
    <t>事務通信費</t>
    <rPh sb="0" eb="2">
      <t>ジム</t>
    </rPh>
    <rPh sb="2" eb="5">
      <t>ツウシンヒ</t>
    </rPh>
    <phoneticPr fontId="4"/>
  </si>
  <si>
    <t>土地改良費・水利費</t>
    <rPh sb="0" eb="2">
      <t>トチ</t>
    </rPh>
    <rPh sb="2" eb="5">
      <t>カイリョウヒ</t>
    </rPh>
    <rPh sb="6" eb="8">
      <t>スイリ</t>
    </rPh>
    <rPh sb="8" eb="9">
      <t>ヒ</t>
    </rPh>
    <phoneticPr fontId="4"/>
  </si>
  <si>
    <t>負担根拠</t>
    <rPh sb="0" eb="2">
      <t>フタン</t>
    </rPh>
    <rPh sb="2" eb="4">
      <t>コンキョ</t>
    </rPh>
    <phoneticPr fontId="4"/>
  </si>
  <si>
    <t>（数値）</t>
    <rPh sb="1" eb="3">
      <t>スウチ</t>
    </rPh>
    <phoneticPr fontId="4"/>
  </si>
  <si>
    <t>台</t>
    <rPh sb="0" eb="1">
      <t>ダイ</t>
    </rPh>
    <phoneticPr fontId="4"/>
  </si>
  <si>
    <t>㎡</t>
    <phoneticPr fontId="4"/>
  </si>
  <si>
    <t>４　経営収支</t>
    <rPh sb="2" eb="4">
      <t>ケイエイ</t>
    </rPh>
    <rPh sb="4" eb="6">
      <t>シュウシ</t>
    </rPh>
    <phoneticPr fontId="4"/>
  </si>
  <si>
    <t>栽培様式</t>
    <rPh sb="0" eb="2">
      <t>サイバイ</t>
    </rPh>
    <rPh sb="2" eb="4">
      <t>ヨウシキ</t>
    </rPh>
    <phoneticPr fontId="4"/>
  </si>
  <si>
    <t>技術内容</t>
    <rPh sb="0" eb="2">
      <t>ギジュツ</t>
    </rPh>
    <rPh sb="2" eb="4">
      <t>ナイヨウ</t>
    </rPh>
    <phoneticPr fontId="4"/>
  </si>
  <si>
    <t>作業時期</t>
    <rPh sb="0" eb="2">
      <t>サギョウ</t>
    </rPh>
    <rPh sb="2" eb="4">
      <t>ジキ</t>
    </rPh>
    <phoneticPr fontId="4"/>
  </si>
  <si>
    <t>使用資材
（10a当たり）</t>
    <rPh sb="0" eb="2">
      <t>シヨウ</t>
    </rPh>
    <rPh sb="2" eb="4">
      <t>シザイ</t>
    </rPh>
    <rPh sb="9" eb="10">
      <t>ア</t>
    </rPh>
    <phoneticPr fontId="4"/>
  </si>
  <si>
    <t>技術上の
留意事項</t>
    <rPh sb="0" eb="2">
      <t>ギジュツ</t>
    </rPh>
    <rPh sb="2" eb="3">
      <t>ジョウ</t>
    </rPh>
    <rPh sb="5" eb="7">
      <t>リュウイ</t>
    </rPh>
    <rPh sb="7" eb="9">
      <t>ジコウ</t>
    </rPh>
    <phoneticPr fontId="4"/>
  </si>
  <si>
    <t>機械時間（10 a当たり）</t>
    <rPh sb="0" eb="2">
      <t>キカイ</t>
    </rPh>
    <rPh sb="2" eb="4">
      <t>ジカン</t>
    </rPh>
    <phoneticPr fontId="4"/>
  </si>
  <si>
    <t>人力時間（10 a当たり）</t>
    <rPh sb="0" eb="2">
      <t>ジンリキ</t>
    </rPh>
    <rPh sb="2" eb="4">
      <t>ジカン</t>
    </rPh>
    <phoneticPr fontId="4"/>
  </si>
  <si>
    <t>組作業人員(人）</t>
    <rPh sb="0" eb="1">
      <t>クミ</t>
    </rPh>
    <rPh sb="1" eb="3">
      <t>サギョウ</t>
    </rPh>
    <rPh sb="3" eb="5">
      <t>ジンイン</t>
    </rPh>
    <phoneticPr fontId="4"/>
  </si>
  <si>
    <t>使用施設・機械</t>
    <rPh sb="0" eb="2">
      <t>シヨウ</t>
    </rPh>
    <rPh sb="2" eb="4">
      <t>シセツ</t>
    </rPh>
    <rPh sb="5" eb="7">
      <t>キカイ</t>
    </rPh>
    <phoneticPr fontId="4"/>
  </si>
  <si>
    <t>作業・項目</t>
    <rPh sb="0" eb="2">
      <t>サギョウ</t>
    </rPh>
    <rPh sb="3" eb="5">
      <t>コウモク</t>
    </rPh>
    <phoneticPr fontId="4"/>
  </si>
  <si>
    <t>土地利用体系</t>
    <rPh sb="0" eb="2">
      <t>トチ</t>
    </rPh>
    <rPh sb="2" eb="4">
      <t>リヨウ</t>
    </rPh>
    <rPh sb="4" eb="6">
      <t>タイケイ</t>
    </rPh>
    <phoneticPr fontId="4"/>
  </si>
  <si>
    <t>面　積</t>
    <phoneticPr fontId="3"/>
  </si>
  <si>
    <t>１　対象経営の概要</t>
    <phoneticPr fontId="3"/>
  </si>
  <si>
    <t>保有労働力</t>
    <phoneticPr fontId="4"/>
  </si>
  <si>
    <t>作     　目</t>
    <phoneticPr fontId="3"/>
  </si>
  <si>
    <t>２　前提条件</t>
    <phoneticPr fontId="4"/>
  </si>
  <si>
    <t>共済掛金　等</t>
    <rPh sb="0" eb="2">
      <t>キョウサイ</t>
    </rPh>
    <rPh sb="2" eb="4">
      <t>カケキン</t>
    </rPh>
    <rPh sb="5" eb="6">
      <t>ナド</t>
    </rPh>
    <phoneticPr fontId="4"/>
  </si>
  <si>
    <t>作　業　別</t>
    <phoneticPr fontId="4"/>
  </si>
  <si>
    <t>作　　　型</t>
    <phoneticPr fontId="4"/>
  </si>
  <si>
    <t>旬　別　計</t>
    <phoneticPr fontId="4"/>
  </si>
  <si>
    <t>月　  　計</t>
    <phoneticPr fontId="4"/>
  </si>
  <si>
    <t>形式・構造　等</t>
    <rPh sb="6" eb="7">
      <t>ナド</t>
    </rPh>
    <phoneticPr fontId="4"/>
  </si>
  <si>
    <t>取得価格</t>
    <rPh sb="0" eb="2">
      <t>シュトク</t>
    </rPh>
    <rPh sb="2" eb="4">
      <t>カカク</t>
    </rPh>
    <phoneticPr fontId="4"/>
  </si>
  <si>
    <t>補助率</t>
    <rPh sb="0" eb="3">
      <t>ホジョリツ</t>
    </rPh>
    <phoneticPr fontId="4"/>
  </si>
  <si>
    <t>残存割合</t>
    <rPh sb="0" eb="2">
      <t>ザンゾン</t>
    </rPh>
    <rPh sb="2" eb="4">
      <t>ワリアイ</t>
    </rPh>
    <phoneticPr fontId="4"/>
  </si>
  <si>
    <t>大動植物</t>
    <rPh sb="0" eb="1">
      <t>ダイ</t>
    </rPh>
    <rPh sb="1" eb="4">
      <t>ドウショクブツ</t>
    </rPh>
    <phoneticPr fontId="4"/>
  </si>
  <si>
    <t>③=①×（100-②）（円）</t>
    <rPh sb="12" eb="13">
      <t>エン</t>
    </rPh>
    <phoneticPr fontId="4"/>
  </si>
  <si>
    <t>農薬名</t>
  </si>
  <si>
    <t>使用量</t>
    <rPh sb="2" eb="3">
      <t>リョウ</t>
    </rPh>
    <phoneticPr fontId="4"/>
  </si>
  <si>
    <t>単位</t>
  </si>
  <si>
    <t>金額</t>
  </si>
  <si>
    <t xml:space="preserve"> 燃料消費量</t>
  </si>
  <si>
    <t>利用時間</t>
  </si>
  <si>
    <t>　小　計</t>
  </si>
  <si>
    <t>小　計</t>
  </si>
  <si>
    <t>小計</t>
  </si>
  <si>
    <t>軽油</t>
    <phoneticPr fontId="4"/>
  </si>
  <si>
    <t>ガソリン</t>
    <phoneticPr fontId="4"/>
  </si>
  <si>
    <t>燃料費の</t>
    <phoneticPr fontId="4"/>
  </si>
  <si>
    <t>潤滑油</t>
    <phoneticPr fontId="4"/>
  </si>
  <si>
    <t>混合</t>
    <phoneticPr fontId="4"/>
  </si>
  <si>
    <t>灯油</t>
    <phoneticPr fontId="4"/>
  </si>
  <si>
    <t>電気</t>
    <phoneticPr fontId="4"/>
  </si>
  <si>
    <t>（ア）種苗名</t>
    <rPh sb="3" eb="5">
      <t>シュビョウ</t>
    </rPh>
    <rPh sb="5" eb="6">
      <t>メイ</t>
    </rPh>
    <phoneticPr fontId="4"/>
  </si>
  <si>
    <t>（イ）肥料名</t>
    <phoneticPr fontId="4"/>
  </si>
  <si>
    <t>（ウ）農薬名</t>
    <phoneticPr fontId="4"/>
  </si>
  <si>
    <t>（エ）燃料名</t>
    <phoneticPr fontId="4"/>
  </si>
  <si>
    <t>生産雑費</t>
    <rPh sb="0" eb="2">
      <t>セイサン</t>
    </rPh>
    <rPh sb="2" eb="4">
      <t>ザッピ</t>
    </rPh>
    <phoneticPr fontId="4"/>
  </si>
  <si>
    <t>土づくり資材</t>
    <rPh sb="0" eb="1">
      <t>ツチ</t>
    </rPh>
    <rPh sb="4" eb="6">
      <t>シザイ</t>
    </rPh>
    <phoneticPr fontId="4"/>
  </si>
  <si>
    <t>化成肥料</t>
    <rPh sb="0" eb="2">
      <t>カセイ</t>
    </rPh>
    <rPh sb="2" eb="4">
      <t>ヒリョウ</t>
    </rPh>
    <phoneticPr fontId="4"/>
  </si>
  <si>
    <t>有機物資材</t>
    <rPh sb="0" eb="3">
      <t>ユウキブツ</t>
    </rPh>
    <rPh sb="3" eb="5">
      <t>シザイ</t>
    </rPh>
    <phoneticPr fontId="4"/>
  </si>
  <si>
    <t>液肥</t>
    <rPh sb="0" eb="2">
      <t>エキヒ</t>
    </rPh>
    <phoneticPr fontId="4"/>
  </si>
  <si>
    <t>その他</t>
    <rPh sb="2" eb="3">
      <t>タ</t>
    </rPh>
    <phoneticPr fontId="4"/>
  </si>
  <si>
    <t>殺虫剤</t>
    <rPh sb="1" eb="2">
      <t>ムシ</t>
    </rPh>
    <rPh sb="2" eb="3">
      <t>ザイ</t>
    </rPh>
    <phoneticPr fontId="4"/>
  </si>
  <si>
    <t>展着剤等</t>
    <rPh sb="0" eb="3">
      <t>テンチャクザイ</t>
    </rPh>
    <rPh sb="3" eb="4">
      <t>トウ</t>
    </rPh>
    <phoneticPr fontId="4"/>
  </si>
  <si>
    <t>肥料名</t>
    <rPh sb="0" eb="2">
      <t>ヒリョウ</t>
    </rPh>
    <rPh sb="2" eb="3">
      <t>メイ</t>
    </rPh>
    <phoneticPr fontId="4"/>
  </si>
  <si>
    <t>電気</t>
    <rPh sb="0" eb="2">
      <t>デンキ</t>
    </rPh>
    <phoneticPr fontId="4"/>
  </si>
  <si>
    <t>軽油</t>
    <rPh sb="0" eb="2">
      <t>ケイユ</t>
    </rPh>
    <phoneticPr fontId="4"/>
  </si>
  <si>
    <t>作業名（使用機械）</t>
    <rPh sb="0" eb="2">
      <t>サギョウ</t>
    </rPh>
    <rPh sb="2" eb="3">
      <t>メイ</t>
    </rPh>
    <rPh sb="4" eb="6">
      <t>シヨウ</t>
    </rPh>
    <rPh sb="6" eb="8">
      <t>キカイ</t>
    </rPh>
    <phoneticPr fontId="4"/>
  </si>
  <si>
    <t>混合</t>
    <rPh sb="0" eb="2">
      <t>コンゴウ</t>
    </rPh>
    <phoneticPr fontId="4"/>
  </si>
  <si>
    <t>灯油</t>
    <rPh sb="0" eb="2">
      <t>トウユ</t>
    </rPh>
    <phoneticPr fontId="4"/>
  </si>
  <si>
    <t>資材名</t>
    <rPh sb="0" eb="2">
      <t>シザイ</t>
    </rPh>
    <rPh sb="2" eb="3">
      <t>メイ</t>
    </rPh>
    <phoneticPr fontId="4"/>
  </si>
  <si>
    <t>使用量</t>
    <rPh sb="0" eb="3">
      <t>シヨウリョウ</t>
    </rPh>
    <phoneticPr fontId="4"/>
  </si>
  <si>
    <t>単位</t>
    <rPh sb="0" eb="2">
      <t>タンイ</t>
    </rPh>
    <phoneticPr fontId="4"/>
  </si>
  <si>
    <t>単価</t>
    <phoneticPr fontId="4"/>
  </si>
  <si>
    <t>使用期間（年）</t>
    <rPh sb="0" eb="2">
      <t>シヨウ</t>
    </rPh>
    <rPh sb="2" eb="4">
      <t>キカン</t>
    </rPh>
    <rPh sb="5" eb="6">
      <t>ネン</t>
    </rPh>
    <phoneticPr fontId="4"/>
  </si>
  <si>
    <t>金額（1年あたり）</t>
    <rPh sb="4" eb="5">
      <t>ネン</t>
    </rPh>
    <phoneticPr fontId="4"/>
  </si>
  <si>
    <t>農具名</t>
    <rPh sb="0" eb="2">
      <t>ノウグ</t>
    </rPh>
    <rPh sb="2" eb="3">
      <t>メイ</t>
    </rPh>
    <phoneticPr fontId="4"/>
  </si>
  <si>
    <t>建物・施設</t>
    <rPh sb="0" eb="2">
      <t>タテモノ</t>
    </rPh>
    <rPh sb="3" eb="5">
      <t>シセツ</t>
    </rPh>
    <phoneticPr fontId="4"/>
  </si>
  <si>
    <t>機械・器具</t>
    <rPh sb="0" eb="2">
      <t>キカイ</t>
    </rPh>
    <rPh sb="3" eb="5">
      <t>キグ</t>
    </rPh>
    <phoneticPr fontId="4"/>
  </si>
  <si>
    <t>右表（ア）</t>
    <phoneticPr fontId="4"/>
  </si>
  <si>
    <t>負担価格の</t>
    <phoneticPr fontId="4"/>
  </si>
  <si>
    <t>販売費・
一般管理費</t>
    <rPh sb="0" eb="3">
      <t>ハンバイヒ</t>
    </rPh>
    <rPh sb="5" eb="7">
      <t>イッパン</t>
    </rPh>
    <rPh sb="7" eb="10">
      <t>カンリヒ</t>
    </rPh>
    <phoneticPr fontId="4"/>
  </si>
  <si>
    <t>※６　資本装備・償却費シート参照</t>
    <rPh sb="3" eb="5">
      <t>シホン</t>
    </rPh>
    <rPh sb="5" eb="7">
      <t>ソウビ</t>
    </rPh>
    <rPh sb="8" eb="10">
      <t>ショウキャク</t>
    </rPh>
    <rPh sb="10" eb="11">
      <t>ヒ</t>
    </rPh>
    <rPh sb="14" eb="16">
      <t>サンショウ</t>
    </rPh>
    <phoneticPr fontId="4"/>
  </si>
  <si>
    <t>売上高　計　①</t>
    <rPh sb="0" eb="2">
      <t>ウリアゲ</t>
    </rPh>
    <rPh sb="2" eb="3">
      <t>ダカ</t>
    </rPh>
    <rPh sb="4" eb="5">
      <t>ケイ</t>
    </rPh>
    <phoneticPr fontId="4"/>
  </si>
  <si>
    <t>売上原価　計　②</t>
    <rPh sb="0" eb="2">
      <t>ウリアゲ</t>
    </rPh>
    <rPh sb="2" eb="4">
      <t>ゲンカ</t>
    </rPh>
    <rPh sb="5" eb="6">
      <t>ケイ</t>
    </rPh>
    <phoneticPr fontId="4"/>
  </si>
  <si>
    <t>販売費・一般管理費　計</t>
    <rPh sb="0" eb="3">
      <t>ハンバイヒ</t>
    </rPh>
    <rPh sb="4" eb="6">
      <t>イッパン</t>
    </rPh>
    <rPh sb="6" eb="9">
      <t>カンリヒ</t>
    </rPh>
    <rPh sb="10" eb="11">
      <t>ケイ</t>
    </rPh>
    <phoneticPr fontId="4"/>
  </si>
  <si>
    <t>売上原価　計</t>
    <phoneticPr fontId="4"/>
  </si>
  <si>
    <t>販売収入</t>
    <rPh sb="0" eb="2">
      <t>ハンバイ</t>
    </rPh>
    <rPh sb="2" eb="4">
      <t>シュウニュウ</t>
    </rPh>
    <phoneticPr fontId="4"/>
  </si>
  <si>
    <t>（１）肥料費</t>
    <rPh sb="3" eb="5">
      <t>ヒリョウ</t>
    </rPh>
    <rPh sb="5" eb="6">
      <t>ヒ</t>
    </rPh>
    <phoneticPr fontId="4"/>
  </si>
  <si>
    <t>（３）動力光熱費</t>
    <rPh sb="3" eb="5">
      <t>ドウリョク</t>
    </rPh>
    <rPh sb="5" eb="8">
      <t>コウネツヒ</t>
    </rPh>
    <phoneticPr fontId="4"/>
  </si>
  <si>
    <t>農　　　　業　　　　経　　　　営　　　　費</t>
    <rPh sb="0" eb="1">
      <t>ノウ</t>
    </rPh>
    <rPh sb="5" eb="6">
      <t>ギョウ</t>
    </rPh>
    <rPh sb="10" eb="11">
      <t>ヘ</t>
    </rPh>
    <rPh sb="15" eb="16">
      <t>エイ</t>
    </rPh>
    <rPh sb="20" eb="21">
      <t>ヒ</t>
    </rPh>
    <phoneticPr fontId="4"/>
  </si>
  <si>
    <t>費　　　　用　　　　の　　　　算　　　　出</t>
    <rPh sb="0" eb="1">
      <t>ヒ</t>
    </rPh>
    <rPh sb="5" eb="6">
      <t>ヨウ</t>
    </rPh>
    <rPh sb="15" eb="16">
      <t>サン</t>
    </rPh>
    <rPh sb="20" eb="21">
      <t>デ</t>
    </rPh>
    <phoneticPr fontId="4"/>
  </si>
  <si>
    <t>粗　　　収　　　益　　　の　　　算　　　出</t>
    <phoneticPr fontId="4"/>
  </si>
  <si>
    <t>売上原価の</t>
    <rPh sb="0" eb="2">
      <t>ウリアゲ</t>
    </rPh>
    <rPh sb="2" eb="4">
      <t>ゲンカ</t>
    </rPh>
    <phoneticPr fontId="4"/>
  </si>
  <si>
    <t>区　分</t>
    <rPh sb="0" eb="1">
      <t>ク</t>
    </rPh>
    <rPh sb="2" eb="3">
      <t>ブン</t>
    </rPh>
    <phoneticPr fontId="6"/>
  </si>
  <si>
    <t>区分</t>
    <rPh sb="0" eb="1">
      <t>ク</t>
    </rPh>
    <rPh sb="1" eb="2">
      <t>ブン</t>
    </rPh>
    <phoneticPr fontId="6"/>
  </si>
  <si>
    <t>取得価格・評価額・負担額</t>
    <rPh sb="0" eb="2">
      <t>シュトク</t>
    </rPh>
    <rPh sb="2" eb="4">
      <t>カカク</t>
    </rPh>
    <rPh sb="5" eb="7">
      <t>ヒョウカ</t>
    </rPh>
    <rPh sb="7" eb="8">
      <t>ガク</t>
    </rPh>
    <rPh sb="9" eb="11">
      <t>フタン</t>
    </rPh>
    <rPh sb="11" eb="12">
      <t>ガク</t>
    </rPh>
    <phoneticPr fontId="6"/>
  </si>
  <si>
    <t>自動車重量税</t>
    <rPh sb="0" eb="3">
      <t>ジドウシャ</t>
    </rPh>
    <rPh sb="3" eb="6">
      <t>ジュウリョウゼイ</t>
    </rPh>
    <phoneticPr fontId="6"/>
  </si>
  <si>
    <t>自動車税</t>
    <rPh sb="0" eb="3">
      <t>ジドウシャ</t>
    </rPh>
    <rPh sb="3" eb="4">
      <t>ゼイ</t>
    </rPh>
    <phoneticPr fontId="6"/>
  </si>
  <si>
    <t>軽自動車税</t>
    <rPh sb="0" eb="1">
      <t>ケイ</t>
    </rPh>
    <rPh sb="1" eb="5">
      <t>ジドウシャゼイ</t>
    </rPh>
    <phoneticPr fontId="6"/>
  </si>
  <si>
    <t>合　　計</t>
    <rPh sb="0" eb="1">
      <t>ア</t>
    </rPh>
    <rPh sb="3" eb="4">
      <t>ケイ</t>
    </rPh>
    <phoneticPr fontId="4"/>
  </si>
  <si>
    <t>（７）共済掛金　等</t>
    <rPh sb="3" eb="5">
      <t>キョウサイ</t>
    </rPh>
    <rPh sb="5" eb="7">
      <t>カケキン</t>
    </rPh>
    <rPh sb="8" eb="9">
      <t>ナド</t>
    </rPh>
    <phoneticPr fontId="6"/>
  </si>
  <si>
    <t>内　容</t>
    <rPh sb="0" eb="1">
      <t>ウチ</t>
    </rPh>
    <rPh sb="2" eb="3">
      <t>カタチ</t>
    </rPh>
    <phoneticPr fontId="6"/>
  </si>
  <si>
    <t>共済掛金</t>
    <rPh sb="0" eb="2">
      <t>キョウサイ</t>
    </rPh>
    <rPh sb="2" eb="4">
      <t>カケキン</t>
    </rPh>
    <phoneticPr fontId="6"/>
  </si>
  <si>
    <t>負担率</t>
    <rPh sb="0" eb="2">
      <t>フタン</t>
    </rPh>
    <rPh sb="2" eb="3">
      <t>リツ</t>
    </rPh>
    <phoneticPr fontId="6"/>
  </si>
  <si>
    <t>評価額・負担額</t>
    <rPh sb="0" eb="3">
      <t>ヒョウカガク</t>
    </rPh>
    <rPh sb="4" eb="6">
      <t>フタン</t>
    </rPh>
    <rPh sb="6" eb="7">
      <t>ガク</t>
    </rPh>
    <phoneticPr fontId="6"/>
  </si>
  <si>
    <t>小計</t>
    <rPh sb="0" eb="2">
      <t>ショウケイ</t>
    </rPh>
    <phoneticPr fontId="6"/>
  </si>
  <si>
    <t>（４）租税公課</t>
    <rPh sb="3" eb="5">
      <t>ソゼイ</t>
    </rPh>
    <rPh sb="5" eb="7">
      <t>コウカ</t>
    </rPh>
    <phoneticPr fontId="6"/>
  </si>
  <si>
    <t>（５）諸材料費（使用可能期間を想定して算出）</t>
    <rPh sb="3" eb="4">
      <t>ショ</t>
    </rPh>
    <rPh sb="4" eb="7">
      <t>ザイリョウヒ</t>
    </rPh>
    <rPh sb="8" eb="10">
      <t>シヨウ</t>
    </rPh>
    <rPh sb="10" eb="12">
      <t>カノウ</t>
    </rPh>
    <rPh sb="12" eb="14">
      <t>キカン</t>
    </rPh>
    <rPh sb="15" eb="17">
      <t>ソウテイ</t>
    </rPh>
    <rPh sb="19" eb="21">
      <t>サンシュツ</t>
    </rPh>
    <phoneticPr fontId="4"/>
  </si>
  <si>
    <t>（６）小農具費（使用可能期間を想定して算出）</t>
    <rPh sb="3" eb="6">
      <t>ショウノウグ</t>
    </rPh>
    <rPh sb="6" eb="7">
      <t>ヒ</t>
    </rPh>
    <phoneticPr fontId="4"/>
  </si>
  <si>
    <t>軽トラック</t>
    <rPh sb="0" eb="1">
      <t>ケイ</t>
    </rPh>
    <phoneticPr fontId="4"/>
  </si>
  <si>
    <t>保険料</t>
    <rPh sb="0" eb="3">
      <t>ホケンリョウ</t>
    </rPh>
    <phoneticPr fontId="4"/>
  </si>
  <si>
    <t>個</t>
    <phoneticPr fontId="4"/>
  </si>
  <si>
    <t>本</t>
    <phoneticPr fontId="4"/>
  </si>
  <si>
    <t>小　計</t>
    <phoneticPr fontId="4"/>
  </si>
  <si>
    <t>ガソリン</t>
    <phoneticPr fontId="4"/>
  </si>
  <si>
    <t>小　計</t>
    <phoneticPr fontId="4"/>
  </si>
  <si>
    <t>単価</t>
    <phoneticPr fontId="4"/>
  </si>
  <si>
    <t>（２）農薬費</t>
    <phoneticPr fontId="4"/>
  </si>
  <si>
    <t>小　計</t>
    <phoneticPr fontId="4"/>
  </si>
  <si>
    <t>金額</t>
    <phoneticPr fontId="4"/>
  </si>
  <si>
    <t>自賠責保険</t>
    <rPh sb="0" eb="3">
      <t>ジバイセキ</t>
    </rPh>
    <rPh sb="3" eb="5">
      <t>ホケン</t>
    </rPh>
    <phoneticPr fontId="4"/>
  </si>
  <si>
    <t>任意保険</t>
    <rPh sb="0" eb="2">
      <t>ニンイ</t>
    </rPh>
    <rPh sb="2" eb="4">
      <t>ホケン</t>
    </rPh>
    <phoneticPr fontId="4"/>
  </si>
  <si>
    <t>作目：</t>
  </si>
  <si>
    <t>作型：</t>
  </si>
  <si>
    <t>設定規模</t>
    <rPh sb="0" eb="2">
      <t>セッテイ</t>
    </rPh>
    <rPh sb="2" eb="4">
      <t>キボ</t>
    </rPh>
    <phoneticPr fontId="4"/>
  </si>
  <si>
    <t>ａ</t>
    <phoneticPr fontId="4"/>
  </si>
  <si>
    <t>（１）10a当たり</t>
    <rPh sb="6" eb="7">
      <t>ア</t>
    </rPh>
    <phoneticPr fontId="4"/>
  </si>
  <si>
    <t>（２）労働需給（経営体）</t>
    <rPh sb="3" eb="5">
      <t>ロウドウ</t>
    </rPh>
    <rPh sb="5" eb="7">
      <t>ジュキュウ</t>
    </rPh>
    <rPh sb="8" eb="10">
      <t>ケイエイ</t>
    </rPh>
    <phoneticPr fontId="4"/>
  </si>
  <si>
    <t>Ａ</t>
    <phoneticPr fontId="4"/>
  </si>
  <si>
    <t>Ｂ</t>
    <phoneticPr fontId="4"/>
  </si>
  <si>
    <t>保有労働力</t>
    <rPh sb="0" eb="2">
      <t>ホユウ</t>
    </rPh>
    <rPh sb="2" eb="5">
      <t>ロウドウリョク</t>
    </rPh>
    <phoneticPr fontId="4"/>
  </si>
  <si>
    <t>雇用労働力</t>
    <phoneticPr fontId="4"/>
  </si>
  <si>
    <t>旬　別　計　①</t>
    <phoneticPr fontId="4"/>
  </si>
  <si>
    <t>計　②</t>
    <rPh sb="0" eb="1">
      <t>ケイ</t>
    </rPh>
    <phoneticPr fontId="4"/>
  </si>
  <si>
    <t>過不足労働力　③=②-①</t>
    <phoneticPr fontId="4"/>
  </si>
  <si>
    <t>C</t>
    <phoneticPr fontId="4"/>
  </si>
  <si>
    <t>月別平均価格の推移</t>
  </si>
  <si>
    <t>（全産地）</t>
    <phoneticPr fontId="4"/>
  </si>
  <si>
    <t>平均</t>
  </si>
  <si>
    <t>平　　均</t>
  </si>
  <si>
    <t>作業場</t>
  </si>
  <si>
    <t>軽量鉄骨</t>
    <rPh sb="0" eb="2">
      <t>ケイリョウ</t>
    </rPh>
    <rPh sb="2" eb="4">
      <t>テッコツ</t>
    </rPh>
    <phoneticPr fontId="2"/>
  </si>
  <si>
    <t>㎡</t>
  </si>
  <si>
    <t>資材・農機具庫</t>
  </si>
  <si>
    <t>〃</t>
  </si>
  <si>
    <t>動力噴霧機</t>
  </si>
  <si>
    <t>軽トラック</t>
  </si>
  <si>
    <t>660cc4WD</t>
  </si>
  <si>
    <t>６　固定資本装備と減価償却費（10a当たり・1年当たり）</t>
    <rPh sb="18" eb="19">
      <t>ア</t>
    </rPh>
    <rPh sb="23" eb="24">
      <t>ネン</t>
    </rPh>
    <rPh sb="24" eb="25">
      <t>ア</t>
    </rPh>
    <phoneticPr fontId="4"/>
  </si>
  <si>
    <t>本作目
負担割合</t>
    <phoneticPr fontId="4"/>
  </si>
  <si>
    <t>①（円）</t>
    <phoneticPr fontId="4"/>
  </si>
  <si>
    <t>②（％）</t>
    <phoneticPr fontId="4"/>
  </si>
  <si>
    <t>④ （％）</t>
    <phoneticPr fontId="4"/>
  </si>
  <si>
    <t>⑥（％）</t>
    <phoneticPr fontId="4"/>
  </si>
  <si>
    <t>⑧（年）</t>
    <phoneticPr fontId="4"/>
  </si>
  <si>
    <t>　　合　　計</t>
    <phoneticPr fontId="4"/>
  </si>
  <si>
    <t>月</t>
    <rPh sb="0" eb="1">
      <t>ツキ</t>
    </rPh>
    <phoneticPr fontId="4"/>
  </si>
  <si>
    <t>販売量</t>
    <phoneticPr fontId="4"/>
  </si>
  <si>
    <t>販売量</t>
    <phoneticPr fontId="4"/>
  </si>
  <si>
    <t>負担面積（a）</t>
    <rPh sb="0" eb="2">
      <t>フタン</t>
    </rPh>
    <rPh sb="2" eb="4">
      <t>メンセキ</t>
    </rPh>
    <phoneticPr fontId="4"/>
  </si>
  <si>
    <t>数量</t>
    <phoneticPr fontId="4"/>
  </si>
  <si>
    <t>重油</t>
    <rPh sb="0" eb="2">
      <t>ジュウユ</t>
    </rPh>
    <phoneticPr fontId="4"/>
  </si>
  <si>
    <t>重油</t>
    <rPh sb="0" eb="2">
      <t>ジュウユ</t>
    </rPh>
    <phoneticPr fontId="4"/>
  </si>
  <si>
    <t>研修費</t>
    <rPh sb="0" eb="3">
      <t>ケンシュウヒ</t>
    </rPh>
    <phoneticPr fontId="4"/>
  </si>
  <si>
    <t>管理雑費</t>
    <rPh sb="0" eb="2">
      <t>カンリ</t>
    </rPh>
    <rPh sb="2" eb="4">
      <t>ザッピ</t>
    </rPh>
    <phoneticPr fontId="4"/>
  </si>
  <si>
    <t>農業経営費</t>
    <rPh sb="0" eb="2">
      <t>ノウギョウ</t>
    </rPh>
    <rPh sb="2" eb="4">
      <t>ケイエイ</t>
    </rPh>
    <rPh sb="4" eb="5">
      <t>ヒ</t>
    </rPh>
    <phoneticPr fontId="4"/>
  </si>
  <si>
    <t>販売費・一般管理費　計　③</t>
    <rPh sb="0" eb="3">
      <t>ハンバイヒ</t>
    </rPh>
    <rPh sb="4" eb="6">
      <t>イッパン</t>
    </rPh>
    <rPh sb="6" eb="9">
      <t>カンリヒ</t>
    </rPh>
    <rPh sb="10" eb="11">
      <t>ケイ</t>
    </rPh>
    <phoneticPr fontId="4"/>
  </si>
  <si>
    <t>雇用労賃　④</t>
    <rPh sb="0" eb="2">
      <t>コヨウ</t>
    </rPh>
    <rPh sb="2" eb="4">
      <t>ロウチン</t>
    </rPh>
    <phoneticPr fontId="4"/>
  </si>
  <si>
    <t>経営費　計　⑤=②+③+④　</t>
    <rPh sb="0" eb="2">
      <t>ケイエイ</t>
    </rPh>
    <rPh sb="2" eb="3">
      <t>ヒ</t>
    </rPh>
    <rPh sb="4" eb="5">
      <t>ケイ</t>
    </rPh>
    <phoneticPr fontId="4"/>
  </si>
  <si>
    <t>雇用労賃=</t>
    <rPh sb="0" eb="2">
      <t>コヨウ</t>
    </rPh>
    <rPh sb="2" eb="4">
      <t>ロウチン</t>
    </rPh>
    <phoneticPr fontId="4"/>
  </si>
  <si>
    <t>円/時間</t>
    <rPh sb="0" eb="1">
      <t>エン</t>
    </rPh>
    <rPh sb="2" eb="4">
      <t>ジカン</t>
    </rPh>
    <phoneticPr fontId="4"/>
  </si>
  <si>
    <t>所　　得　⑥=①-⑤</t>
    <rPh sb="0" eb="1">
      <t>トコロ</t>
    </rPh>
    <rPh sb="3" eb="4">
      <t>エ</t>
    </rPh>
    <phoneticPr fontId="4"/>
  </si>
  <si>
    <t>所　得　率　⑦=⑥÷①</t>
    <rPh sb="0" eb="1">
      <t>トコロ</t>
    </rPh>
    <rPh sb="2" eb="3">
      <t>エ</t>
    </rPh>
    <rPh sb="4" eb="5">
      <t>リツ</t>
    </rPh>
    <phoneticPr fontId="4"/>
  </si>
  <si>
    <t>家族労働時間</t>
    <rPh sb="0" eb="2">
      <t>カゾク</t>
    </rPh>
    <rPh sb="2" eb="4">
      <t>ロウドウ</t>
    </rPh>
    <rPh sb="4" eb="6">
      <t>ジカン</t>
    </rPh>
    <phoneticPr fontId="4"/>
  </si>
  <si>
    <t>時間</t>
    <rPh sb="0" eb="2">
      <t>ジカン</t>
    </rPh>
    <phoneticPr fontId="4"/>
  </si>
  <si>
    <t>雇用労働時間</t>
    <rPh sb="0" eb="2">
      <t>コヨウ</t>
    </rPh>
    <rPh sb="2" eb="4">
      <t>ロウドウ</t>
    </rPh>
    <rPh sb="4" eb="6">
      <t>ジカン</t>
    </rPh>
    <phoneticPr fontId="4"/>
  </si>
  <si>
    <t>所要労働時間　⑧</t>
    <rPh sb="0" eb="2">
      <t>ショヨウ</t>
    </rPh>
    <rPh sb="2" eb="4">
      <t>ロウドウ</t>
    </rPh>
    <rPh sb="4" eb="6">
      <t>ジカン</t>
    </rPh>
    <phoneticPr fontId="4"/>
  </si>
  <si>
    <t>家族労働時間当たり所得　⑨=⑥÷家族労働時間</t>
    <rPh sb="0" eb="2">
      <t>カゾク</t>
    </rPh>
    <rPh sb="2" eb="4">
      <t>ロウドウ</t>
    </rPh>
    <rPh sb="4" eb="6">
      <t>ジカン</t>
    </rPh>
    <rPh sb="6" eb="7">
      <t>ア</t>
    </rPh>
    <rPh sb="9" eb="10">
      <t>ドコロ</t>
    </rPh>
    <rPh sb="10" eb="11">
      <t>エ</t>
    </rPh>
    <rPh sb="16" eb="18">
      <t>カゾク</t>
    </rPh>
    <rPh sb="18" eb="20">
      <t>ロウドウ</t>
    </rPh>
    <rPh sb="20" eb="22">
      <t>ジカン</t>
    </rPh>
    <phoneticPr fontId="4"/>
  </si>
  <si>
    <t>備　　　　　　　　　　　　　　　　　　　　考</t>
    <rPh sb="0" eb="1">
      <t>ソナエ</t>
    </rPh>
    <rPh sb="21" eb="22">
      <t>コウ</t>
    </rPh>
    <phoneticPr fontId="4"/>
  </si>
  <si>
    <t>区　　　　　　　　　　　　　　　　　　　　分</t>
    <rPh sb="0" eb="1">
      <t>ク</t>
    </rPh>
    <rPh sb="21" eb="22">
      <t>ブン</t>
    </rPh>
    <phoneticPr fontId="4"/>
  </si>
  <si>
    <t>売上原価（労賃を除く）</t>
    <rPh sb="0" eb="2">
      <t>ウリアゲ</t>
    </rPh>
    <rPh sb="2" eb="4">
      <t>ゲンカ</t>
    </rPh>
    <rPh sb="5" eb="7">
      <t>ロウチン</t>
    </rPh>
    <rPh sb="8" eb="9">
      <t>ノゾ</t>
    </rPh>
    <phoneticPr fontId="4"/>
  </si>
  <si>
    <t>販売費・一般管理費の</t>
    <rPh sb="0" eb="3">
      <t>ハンバイヒ</t>
    </rPh>
    <rPh sb="4" eb="6">
      <t>イッパン</t>
    </rPh>
    <rPh sb="6" eb="9">
      <t>カンリヒ</t>
    </rPh>
    <phoneticPr fontId="4"/>
  </si>
  <si>
    <t>夏秋</t>
    <rPh sb="0" eb="1">
      <t>ナツ</t>
    </rPh>
    <rPh sb="1" eb="2">
      <t>アキ</t>
    </rPh>
    <phoneticPr fontId="4"/>
  </si>
  <si>
    <t>　　　　　　　　　　　　　　　　　　　　　月
　　　年</t>
    <rPh sb="21" eb="22">
      <t>ツキ</t>
    </rPh>
    <rPh sb="26" eb="27">
      <t>ネン</t>
    </rPh>
    <phoneticPr fontId="4"/>
  </si>
  <si>
    <t>（広島県産）</t>
    <rPh sb="1" eb="5">
      <t>ヒロシマケンサン</t>
    </rPh>
    <phoneticPr fontId="4"/>
  </si>
  <si>
    <t>ほうれんそう専作</t>
    <rPh sb="6" eb="7">
      <t>セン</t>
    </rPh>
    <rPh sb="7" eb="8">
      <t>サク</t>
    </rPh>
    <phoneticPr fontId="3"/>
  </si>
  <si>
    <t>ほうれんそう</t>
    <phoneticPr fontId="3"/>
  </si>
  <si>
    <t>ほうれんそう</t>
    <phoneticPr fontId="3"/>
  </si>
  <si>
    <t>壌土・基盤整備田</t>
    <rPh sb="0" eb="2">
      <t>ジョウド</t>
    </rPh>
    <rPh sb="3" eb="5">
      <t>キバン</t>
    </rPh>
    <rPh sb="5" eb="7">
      <t>セイビ</t>
    </rPh>
    <rPh sb="7" eb="8">
      <t>デン</t>
    </rPh>
    <phoneticPr fontId="3"/>
  </si>
  <si>
    <t>９　単価の算出基礎（ほうれんそう，1kg当たり）</t>
    <rPh sb="2" eb="4">
      <t>タンカ</t>
    </rPh>
    <phoneticPr fontId="4"/>
  </si>
  <si>
    <t>ほうれんそう</t>
    <phoneticPr fontId="4"/>
  </si>
  <si>
    <t>平成25年</t>
    <phoneticPr fontId="4"/>
  </si>
  <si>
    <t>平成24年</t>
    <phoneticPr fontId="4"/>
  </si>
  <si>
    <t>平成23年</t>
    <phoneticPr fontId="4"/>
  </si>
  <si>
    <t>平成22年</t>
    <phoneticPr fontId="4"/>
  </si>
  <si>
    <t>平成21年</t>
    <phoneticPr fontId="4"/>
  </si>
  <si>
    <t>ほうれんそう</t>
    <phoneticPr fontId="4"/>
  </si>
  <si>
    <t>ほうれんそう</t>
    <phoneticPr fontId="4"/>
  </si>
  <si>
    <t>ハウス被覆</t>
    <rPh sb="3" eb="5">
      <t>ヒフク</t>
    </rPh>
    <phoneticPr fontId="4"/>
  </si>
  <si>
    <t>土壌消毒</t>
    <rPh sb="0" eb="2">
      <t>ドジョウ</t>
    </rPh>
    <rPh sb="2" eb="4">
      <t>ショウドク</t>
    </rPh>
    <phoneticPr fontId="4"/>
  </si>
  <si>
    <t>施肥</t>
    <rPh sb="0" eb="2">
      <t>セヒ</t>
    </rPh>
    <phoneticPr fontId="4"/>
  </si>
  <si>
    <t>播種</t>
    <rPh sb="0" eb="2">
      <t>ハシュ</t>
    </rPh>
    <phoneticPr fontId="4"/>
  </si>
  <si>
    <t>防除</t>
    <rPh sb="0" eb="2">
      <t>ボウジョ</t>
    </rPh>
    <phoneticPr fontId="4"/>
  </si>
  <si>
    <t>後片づけ</t>
    <rPh sb="0" eb="2">
      <t>アトカタ</t>
    </rPh>
    <phoneticPr fontId="4"/>
  </si>
  <si>
    <t>収穫・調整</t>
    <rPh sb="0" eb="2">
      <t>シュウカク</t>
    </rPh>
    <rPh sb="3" eb="5">
      <t>チョウセイ</t>
    </rPh>
    <phoneticPr fontId="4"/>
  </si>
  <si>
    <t>土壌消毒（トラクター）</t>
    <rPh sb="0" eb="2">
      <t>ドジョウ</t>
    </rPh>
    <rPh sb="2" eb="4">
      <t>ショウドク</t>
    </rPh>
    <phoneticPr fontId="4"/>
  </si>
  <si>
    <t>潅水（灌水ポンプ）</t>
    <rPh sb="0" eb="2">
      <t>カンスイ</t>
    </rPh>
    <rPh sb="3" eb="5">
      <t>カンスイ</t>
    </rPh>
    <phoneticPr fontId="4"/>
  </si>
  <si>
    <t>収穫・出荷（軽トラック）</t>
    <rPh sb="0" eb="2">
      <t>シュウカク</t>
    </rPh>
    <rPh sb="3" eb="5">
      <t>シュッカ</t>
    </rPh>
    <rPh sb="6" eb="7">
      <t>ケイ</t>
    </rPh>
    <phoneticPr fontId="4"/>
  </si>
  <si>
    <t>予冷（予冷庫）</t>
    <rPh sb="0" eb="2">
      <t>ヨレイ</t>
    </rPh>
    <rPh sb="3" eb="6">
      <t>ヨレイコ</t>
    </rPh>
    <phoneticPr fontId="4"/>
  </si>
  <si>
    <t>後片づけ（トラクター）</t>
    <rPh sb="0" eb="2">
      <t>アトカタ</t>
    </rPh>
    <phoneticPr fontId="4"/>
  </si>
  <si>
    <t>10a機械</t>
    <phoneticPr fontId="4"/>
  </si>
  <si>
    <t>８　経費の算出基礎（ほうれんそう，10a当たり）</t>
    <rPh sb="2" eb="4">
      <t>ケイヒ</t>
    </rPh>
    <rPh sb="5" eb="7">
      <t>サンシュツ</t>
    </rPh>
    <rPh sb="7" eb="9">
      <t>キソ</t>
    </rPh>
    <rPh sb="20" eb="21">
      <t>ア</t>
    </rPh>
    <phoneticPr fontId="4"/>
  </si>
  <si>
    <t>缶</t>
  </si>
  <si>
    <t>本</t>
    <phoneticPr fontId="4"/>
  </si>
  <si>
    <t>ほうれんそう</t>
    <phoneticPr fontId="4"/>
  </si>
  <si>
    <t>ほうれんそう</t>
    <phoneticPr fontId="4"/>
  </si>
  <si>
    <t>袋</t>
    <phoneticPr fontId="4"/>
  </si>
  <si>
    <t>本</t>
    <phoneticPr fontId="4"/>
  </si>
  <si>
    <t>袋</t>
    <rPh sb="0" eb="1">
      <t>フクロ</t>
    </rPh>
    <phoneticPr fontId="4"/>
  </si>
  <si>
    <t>ビニール</t>
    <phoneticPr fontId="4"/>
  </si>
  <si>
    <t>コンテナ</t>
    <phoneticPr fontId="4"/>
  </si>
  <si>
    <t>鉄パイプ，25mm</t>
    <phoneticPr fontId="4"/>
  </si>
  <si>
    <t>トラクター用</t>
    <rPh sb="5" eb="6">
      <t>ヨウ</t>
    </rPh>
    <phoneticPr fontId="4"/>
  </si>
  <si>
    <t>予冷庫</t>
    <rPh sb="0" eb="3">
      <t>ヨレイコ</t>
    </rPh>
    <phoneticPr fontId="4"/>
  </si>
  <si>
    <t>草刈り機</t>
    <rPh sb="0" eb="2">
      <t>クサカ</t>
    </rPh>
    <rPh sb="3" eb="4">
      <t>キ</t>
    </rPh>
    <phoneticPr fontId="4"/>
  </si>
  <si>
    <t>本</t>
    <rPh sb="0" eb="1">
      <t>ホン</t>
    </rPh>
    <phoneticPr fontId="4"/>
  </si>
  <si>
    <t>本</t>
    <rPh sb="0" eb="1">
      <t>ホン</t>
    </rPh>
    <phoneticPr fontId="4"/>
  </si>
  <si>
    <t>鍬</t>
    <rPh sb="0" eb="1">
      <t>クワ</t>
    </rPh>
    <phoneticPr fontId="4"/>
  </si>
  <si>
    <t>収穫かま</t>
    <rPh sb="0" eb="2">
      <t>シュウカク</t>
    </rPh>
    <phoneticPr fontId="4"/>
  </si>
  <si>
    <t>2.5人</t>
    <rPh sb="3" eb="4">
      <t>ニン</t>
    </rPh>
    <phoneticPr fontId="3"/>
  </si>
  <si>
    <t>パイプハウス，中型機械一貫体系</t>
    <rPh sb="7" eb="9">
      <t>チュウガタ</t>
    </rPh>
    <rPh sb="9" eb="11">
      <t>キカイ</t>
    </rPh>
    <rPh sb="11" eb="13">
      <t>イッカン</t>
    </rPh>
    <rPh sb="13" eb="15">
      <t>タイケイ</t>
    </rPh>
    <phoneticPr fontId="3"/>
  </si>
  <si>
    <t>サマースカイＲ７，晩抽サマースカイ，ミラージュ，トラッド７</t>
    <rPh sb="9" eb="10">
      <t>バン</t>
    </rPh>
    <rPh sb="10" eb="11">
      <t>チュウ</t>
    </rPh>
    <phoneticPr fontId="3"/>
  </si>
  <si>
    <t>雨よけハウス，年４作</t>
    <rPh sb="0" eb="1">
      <t>アマ</t>
    </rPh>
    <rPh sb="7" eb="8">
      <t>ネン</t>
    </rPh>
    <rPh sb="9" eb="10">
      <t>サク</t>
    </rPh>
    <phoneticPr fontId="3"/>
  </si>
  <si>
    <t>ハウス排水対策の徹底
土づくり（土壌診断にもとづいた施肥，完熟堆肥の施用）</t>
    <rPh sb="3" eb="5">
      <t>ハイスイ</t>
    </rPh>
    <rPh sb="5" eb="7">
      <t>タイサク</t>
    </rPh>
    <rPh sb="8" eb="10">
      <t>テッテイ</t>
    </rPh>
    <rPh sb="11" eb="12">
      <t>ツチ</t>
    </rPh>
    <rPh sb="16" eb="18">
      <t>ドジョウ</t>
    </rPh>
    <rPh sb="18" eb="20">
      <t>シンダン</t>
    </rPh>
    <rPh sb="26" eb="28">
      <t>セヒ</t>
    </rPh>
    <rPh sb="29" eb="31">
      <t>カンジュク</t>
    </rPh>
    <rPh sb="31" eb="33">
      <t>タイヒ</t>
    </rPh>
    <rPh sb="34" eb="36">
      <t>セヨウ</t>
    </rPh>
    <phoneticPr fontId="3"/>
  </si>
  <si>
    <t>耕起・整地</t>
    <rPh sb="0" eb="1">
      <t>タガヤ</t>
    </rPh>
    <rPh sb="3" eb="5">
      <t>セイチ</t>
    </rPh>
    <phoneticPr fontId="4"/>
  </si>
  <si>
    <t>３　標準技術（ほうれんそう）</t>
    <rPh sb="2" eb="4">
      <t>ヒョウジュン</t>
    </rPh>
    <rPh sb="4" eb="6">
      <t>ギジュツ</t>
    </rPh>
    <phoneticPr fontId="4"/>
  </si>
  <si>
    <t>ハウス被覆</t>
    <rPh sb="3" eb="5">
      <t>ヒフク</t>
    </rPh>
    <phoneticPr fontId="4"/>
  </si>
  <si>
    <t>耕起・整地</t>
    <rPh sb="0" eb="2">
      <t>コウキ</t>
    </rPh>
    <rPh sb="3" eb="5">
      <t>セイチ</t>
    </rPh>
    <phoneticPr fontId="4"/>
  </si>
  <si>
    <t>土壌消毒</t>
    <rPh sb="0" eb="2">
      <t>ドジョウ</t>
    </rPh>
    <rPh sb="2" eb="4">
      <t>ショウドク</t>
    </rPh>
    <phoneticPr fontId="4"/>
  </si>
  <si>
    <t>播種</t>
    <rPh sb="0" eb="2">
      <t>ハシュ</t>
    </rPh>
    <phoneticPr fontId="4"/>
  </si>
  <si>
    <t>防除</t>
    <rPh sb="0" eb="2">
      <t>ボウジョ</t>
    </rPh>
    <phoneticPr fontId="4"/>
  </si>
  <si>
    <t>後片づけ</t>
    <rPh sb="0" eb="2">
      <t>アトカタ</t>
    </rPh>
    <phoneticPr fontId="4"/>
  </si>
  <si>
    <t>７　経営収支（ほうれんそう部門，10a当たり）</t>
    <rPh sb="13" eb="15">
      <t>ブモン</t>
    </rPh>
    <rPh sb="19" eb="20">
      <t>ア</t>
    </rPh>
    <phoneticPr fontId="4"/>
  </si>
  <si>
    <t>運搬車</t>
    <rPh sb="0" eb="3">
      <t>ウンパンシャ</t>
    </rPh>
    <phoneticPr fontId="4"/>
  </si>
  <si>
    <t>４月～９月末</t>
    <rPh sb="1" eb="2">
      <t>ガツ</t>
    </rPh>
    <rPh sb="4" eb="5">
      <t>ガツ</t>
    </rPh>
    <rPh sb="5" eb="6">
      <t>マツ</t>
    </rPh>
    <phoneticPr fontId="4"/>
  </si>
  <si>
    <t>４月～１０月</t>
    <rPh sb="1" eb="2">
      <t>ガツ</t>
    </rPh>
    <rPh sb="5" eb="6">
      <t>ガツ</t>
    </rPh>
    <phoneticPr fontId="4"/>
  </si>
  <si>
    <t>灌水設備</t>
    <rPh sb="0" eb="2">
      <t>カンスイ</t>
    </rPh>
    <rPh sb="2" eb="4">
      <t>セツビ</t>
    </rPh>
    <phoneticPr fontId="4"/>
  </si>
  <si>
    <t>ℓ・kw／時</t>
    <rPh sb="5" eb="6">
      <t>ジ</t>
    </rPh>
    <phoneticPr fontId="4"/>
  </si>
  <si>
    <t>1種類</t>
    <phoneticPr fontId="4"/>
  </si>
  <si>
    <t>2種類</t>
    <phoneticPr fontId="4"/>
  </si>
  <si>
    <t>25ps　ロータリー付</t>
    <rPh sb="10" eb="11">
      <t>ツキ</t>
    </rPh>
    <phoneticPr fontId="4"/>
  </si>
  <si>
    <t>土壌消毒機</t>
    <rPh sb="0" eb="2">
      <t>ドジョウ</t>
    </rPh>
    <rPh sb="2" eb="4">
      <t>ショウドク</t>
    </rPh>
    <rPh sb="4" eb="5">
      <t>キ</t>
    </rPh>
    <phoneticPr fontId="4"/>
  </si>
  <si>
    <t>パイプハウス</t>
    <phoneticPr fontId="4"/>
  </si>
  <si>
    <t>トラクター</t>
    <phoneticPr fontId="4"/>
  </si>
  <si>
    <t>トラクター
土壌消毒機</t>
    <rPh sb="6" eb="8">
      <t>ドジョウ</t>
    </rPh>
    <rPh sb="8" eb="10">
      <t>ショウドク</t>
    </rPh>
    <rPh sb="10" eb="11">
      <t>キ</t>
    </rPh>
    <phoneticPr fontId="4"/>
  </si>
  <si>
    <t>軽トラック
動力噴霧機</t>
    <rPh sb="0" eb="1">
      <t>ケイ</t>
    </rPh>
    <rPh sb="6" eb="8">
      <t>ドウリョク</t>
    </rPh>
    <rPh sb="8" eb="10">
      <t>フンム</t>
    </rPh>
    <rPh sb="10" eb="11">
      <t>キ</t>
    </rPh>
    <phoneticPr fontId="4"/>
  </si>
  <si>
    <t>10a/60a</t>
    <phoneticPr fontId="4"/>
  </si>
  <si>
    <t>袋詰め機(風太)</t>
    <rPh sb="0" eb="1">
      <t>フクロ</t>
    </rPh>
    <rPh sb="1" eb="2">
      <t>ツ</t>
    </rPh>
    <rPh sb="3" eb="4">
      <t>キ</t>
    </rPh>
    <rPh sb="5" eb="6">
      <t>カゼ</t>
    </rPh>
    <rPh sb="6" eb="7">
      <t>タ</t>
    </rPh>
    <phoneticPr fontId="4"/>
  </si>
  <si>
    <t>台</t>
    <rPh sb="0" eb="1">
      <t>ダイ</t>
    </rPh>
    <phoneticPr fontId="4"/>
  </si>
  <si>
    <t>t</t>
    <phoneticPr fontId="4"/>
  </si>
  <si>
    <t>園芸施設共済</t>
    <rPh sb="0" eb="2">
      <t>エンゲイ</t>
    </rPh>
    <rPh sb="2" eb="4">
      <t>シセツ</t>
    </rPh>
    <rPh sb="4" eb="6">
      <t>キョウサイ</t>
    </rPh>
    <phoneticPr fontId="4"/>
  </si>
  <si>
    <t>0.6ha</t>
    <phoneticPr fontId="4"/>
  </si>
  <si>
    <t>0.6ha</t>
    <phoneticPr fontId="4"/>
  </si>
  <si>
    <t>個選共販</t>
    <rPh sb="0" eb="1">
      <t>コ</t>
    </rPh>
    <rPh sb="1" eb="2">
      <t>セン</t>
    </rPh>
    <rPh sb="2" eb="4">
      <t>キョウハン</t>
    </rPh>
    <rPh sb="3" eb="4">
      <t>ハン</t>
    </rPh>
    <phoneticPr fontId="3"/>
  </si>
  <si>
    <t>家族労力(2.5人)，雇用労力</t>
    <rPh sb="0" eb="2">
      <t>カゾク</t>
    </rPh>
    <rPh sb="2" eb="4">
      <t>ロウリョク</t>
    </rPh>
    <rPh sb="8" eb="9">
      <t>ニン</t>
    </rPh>
    <rPh sb="11" eb="13">
      <t>コヨウ</t>
    </rPh>
    <rPh sb="13" eb="15">
      <t>ロウリョク</t>
    </rPh>
    <phoneticPr fontId="3"/>
  </si>
  <si>
    <t>種子</t>
    <rPh sb="0" eb="2">
      <t>シュシ</t>
    </rPh>
    <phoneticPr fontId="4"/>
  </si>
  <si>
    <t>3種類</t>
    <phoneticPr fontId="4"/>
  </si>
  <si>
    <t>4作業</t>
    <rPh sb="1" eb="3">
      <t>サギョウ</t>
    </rPh>
    <phoneticPr fontId="4"/>
  </si>
  <si>
    <t>はさみ</t>
    <phoneticPr fontId="4"/>
  </si>
  <si>
    <t>本</t>
    <rPh sb="0" eb="1">
      <t>ホン</t>
    </rPh>
    <phoneticPr fontId="4"/>
  </si>
  <si>
    <t>可搬式4.6ps</t>
    <phoneticPr fontId="4"/>
  </si>
  <si>
    <t>運搬車（歩行・乗用兼用）</t>
    <rPh sb="0" eb="3">
      <t>ウンパンシャ</t>
    </rPh>
    <rPh sb="4" eb="6">
      <t>ホコウ</t>
    </rPh>
    <rPh sb="7" eb="9">
      <t>ジョウヨウ</t>
    </rPh>
    <rPh sb="9" eb="11">
      <t>ケンヨウ</t>
    </rPh>
    <phoneticPr fontId="4"/>
  </si>
  <si>
    <t>600㎏積　3輪</t>
    <rPh sb="4" eb="5">
      <t>ツミ</t>
    </rPh>
    <rPh sb="7" eb="8">
      <t>リン</t>
    </rPh>
    <phoneticPr fontId="4"/>
  </si>
  <si>
    <t>マニュアスプレッダー</t>
    <phoneticPr fontId="4"/>
  </si>
  <si>
    <t>8ｐｓ（600㎏積）</t>
    <rPh sb="8" eb="9">
      <t>ツミ</t>
    </rPh>
    <phoneticPr fontId="4"/>
  </si>
  <si>
    <t>台</t>
    <rPh sb="0" eb="1">
      <t>ダイ</t>
    </rPh>
    <phoneticPr fontId="4"/>
  </si>
  <si>
    <t>販売額×11.5％</t>
    <rPh sb="0" eb="2">
      <t>ハンバイ</t>
    </rPh>
    <rPh sb="2" eb="3">
      <t>ガク</t>
    </rPh>
    <phoneticPr fontId="4"/>
  </si>
  <si>
    <t>右表（粗収益の算出基礎）広島市中央卸売市場広島県産５ヵ年平均</t>
    <rPh sb="0" eb="1">
      <t>ミギ</t>
    </rPh>
    <rPh sb="1" eb="2">
      <t>ヒョウ</t>
    </rPh>
    <rPh sb="3" eb="4">
      <t>ソ</t>
    </rPh>
    <rPh sb="4" eb="6">
      <t>シュウエキ</t>
    </rPh>
    <rPh sb="7" eb="9">
      <t>サンシュツ</t>
    </rPh>
    <rPh sb="9" eb="11">
      <t>キソ</t>
    </rPh>
    <rPh sb="12" eb="15">
      <t>ヒロシマシ</t>
    </rPh>
    <rPh sb="15" eb="17">
      <t>チュウオウ</t>
    </rPh>
    <rPh sb="17" eb="19">
      <t>オロシウリ</t>
    </rPh>
    <rPh sb="19" eb="21">
      <t>シジョウ</t>
    </rPh>
    <rPh sb="21" eb="24">
      <t>ヒロシマケン</t>
    </rPh>
    <rPh sb="24" eb="25">
      <t>サン</t>
    </rPh>
    <rPh sb="27" eb="28">
      <t>ネン</t>
    </rPh>
    <rPh sb="28" eb="30">
      <t>ヘイキン</t>
    </rPh>
    <phoneticPr fontId="4"/>
  </si>
  <si>
    <t>平成１８年農業経営指標</t>
    <rPh sb="0" eb="2">
      <t>ヘイセイ</t>
    </rPh>
    <rPh sb="4" eb="5">
      <t>ネン</t>
    </rPh>
    <rPh sb="5" eb="7">
      <t>ノウギョウ</t>
    </rPh>
    <rPh sb="7" eb="9">
      <t>ケイエイ</t>
    </rPh>
    <rPh sb="9" eb="11">
      <t>シヒョウ</t>
    </rPh>
    <phoneticPr fontId="4"/>
  </si>
  <si>
    <t>収穫・出荷</t>
    <rPh sb="0" eb="2">
      <t>シュウカク</t>
    </rPh>
    <rPh sb="3" eb="5">
      <t>シュッカ</t>
    </rPh>
    <phoneticPr fontId="4"/>
  </si>
  <si>
    <t>灌水</t>
    <rPh sb="0" eb="2">
      <t>カンスイ</t>
    </rPh>
    <phoneticPr fontId="4"/>
  </si>
  <si>
    <t>畦づくり</t>
    <rPh sb="0" eb="1">
      <t>ウネ</t>
    </rPh>
    <phoneticPr fontId="4"/>
  </si>
  <si>
    <t>トラクター</t>
    <phoneticPr fontId="4"/>
  </si>
  <si>
    <t>施肥・畦づくり</t>
    <rPh sb="0" eb="2">
      <t>セヒ</t>
    </rPh>
    <rPh sb="3" eb="4">
      <t>ウネ</t>
    </rPh>
    <phoneticPr fontId="4"/>
  </si>
  <si>
    <t>潅水チューブ</t>
    <rPh sb="0" eb="2">
      <t>カンスイ</t>
    </rPh>
    <phoneticPr fontId="4"/>
  </si>
  <si>
    <t>殺虫剤　３種類
除草剤　１種類</t>
    <rPh sb="0" eb="3">
      <t>サッチュウザイ</t>
    </rPh>
    <rPh sb="5" eb="7">
      <t>シュルイ</t>
    </rPh>
    <rPh sb="8" eb="11">
      <t>ジョソウザイ</t>
    </rPh>
    <rPh sb="13" eb="15">
      <t>シュルイ</t>
    </rPh>
    <phoneticPr fontId="4"/>
  </si>
  <si>
    <t>遮光資材</t>
    <rPh sb="0" eb="2">
      <t>シャコウ</t>
    </rPh>
    <rPh sb="2" eb="4">
      <t>シザイ</t>
    </rPh>
    <phoneticPr fontId="4"/>
  </si>
  <si>
    <t>巻</t>
    <rPh sb="0" eb="1">
      <t>マキ</t>
    </rPh>
    <phoneticPr fontId="4"/>
  </si>
  <si>
    <t>台秤</t>
    <rPh sb="0" eb="2">
      <t>ダイバカリ</t>
    </rPh>
    <phoneticPr fontId="4"/>
  </si>
  <si>
    <t>台</t>
    <rPh sb="0" eb="1">
      <t>ダイ</t>
    </rPh>
    <phoneticPr fontId="4"/>
  </si>
  <si>
    <t>1種類</t>
    <phoneticPr fontId="4"/>
  </si>
  <si>
    <t>種子4ℓ×4作</t>
    <rPh sb="0" eb="2">
      <t>シュシ</t>
    </rPh>
    <rPh sb="6" eb="7">
      <t>サク</t>
    </rPh>
    <phoneticPr fontId="4"/>
  </si>
  <si>
    <t>ダンボール950箱×100円　袋19,000枚×5円　テープ5000円</t>
    <rPh sb="8" eb="9">
      <t>ハコ</t>
    </rPh>
    <rPh sb="13" eb="14">
      <t>エン</t>
    </rPh>
    <rPh sb="15" eb="16">
      <t>フクロ</t>
    </rPh>
    <rPh sb="18" eb="23">
      <t>０００マイ</t>
    </rPh>
    <rPh sb="25" eb="26">
      <t>エン</t>
    </rPh>
    <rPh sb="34" eb="35">
      <t>エン</t>
    </rPh>
    <phoneticPr fontId="4"/>
  </si>
  <si>
    <t>108円×950箱</t>
    <rPh sb="3" eb="4">
      <t>エン</t>
    </rPh>
    <rPh sb="8" eb="9">
      <t>ハコ</t>
    </rPh>
    <phoneticPr fontId="4"/>
  </si>
  <si>
    <t>種子16ℓ
(4ℓ×4回)
播種機(ごんべい)</t>
    <rPh sb="0" eb="2">
      <t>シュシ</t>
    </rPh>
    <rPh sb="11" eb="12">
      <t>カイ</t>
    </rPh>
    <rPh sb="14" eb="16">
      <t>ハシュ</t>
    </rPh>
    <rPh sb="16" eb="17">
      <t>キ</t>
    </rPh>
    <phoneticPr fontId="4"/>
  </si>
  <si>
    <t>殺菌剤1種類
ポリエチレン
(使用済みビニールで代替)</t>
    <rPh sb="0" eb="3">
      <t>サッキンザイ</t>
    </rPh>
    <rPh sb="4" eb="6">
      <t>シュルイ</t>
    </rPh>
    <rPh sb="15" eb="17">
      <t>シヨウ</t>
    </rPh>
    <rPh sb="17" eb="18">
      <t>ズ</t>
    </rPh>
    <rPh sb="24" eb="26">
      <t>ダイタイ</t>
    </rPh>
    <phoneticPr fontId="4"/>
  </si>
  <si>
    <t>施肥（マニュアスプレッダー）</t>
    <rPh sb="0" eb="2">
      <t>セヒ</t>
    </rPh>
    <phoneticPr fontId="4"/>
  </si>
  <si>
    <t>耕起・整地・畝づくり（トラクター）</t>
    <rPh sb="0" eb="2">
      <t>コウキ</t>
    </rPh>
    <rPh sb="3" eb="5">
      <t>セイチ</t>
    </rPh>
    <rPh sb="6" eb="7">
      <t>ウネ</t>
    </rPh>
    <phoneticPr fontId="4"/>
  </si>
  <si>
    <t>軽トラック
予冷庫</t>
    <rPh sb="0" eb="1">
      <t>ケイ</t>
    </rPh>
    <rPh sb="6" eb="9">
      <t>ヨレイコ</t>
    </rPh>
    <phoneticPr fontId="4"/>
  </si>
  <si>
    <t>防除（動力噴霧機）</t>
    <rPh sb="0" eb="2">
      <t>ボウジョ</t>
    </rPh>
    <rPh sb="3" eb="5">
      <t>ドウリョク</t>
    </rPh>
    <rPh sb="5" eb="7">
      <t>フンム</t>
    </rPh>
    <rPh sb="7" eb="8">
      <t>キ</t>
    </rPh>
    <phoneticPr fontId="4"/>
  </si>
  <si>
    <t>潅水</t>
    <rPh sb="0" eb="2">
      <t>カンスイ</t>
    </rPh>
    <phoneticPr fontId="4"/>
  </si>
  <si>
    <t>軽トラック
運搬車
マニュアスプレッダー</t>
    <rPh sb="0" eb="1">
      <t>ケイ</t>
    </rPh>
    <rPh sb="6" eb="9">
      <t>ウンパンシャ</t>
    </rPh>
    <phoneticPr fontId="4"/>
  </si>
  <si>
    <t>堆肥運搬（軽トラック）</t>
    <rPh sb="0" eb="2">
      <t>タイヒ</t>
    </rPh>
    <rPh sb="2" eb="4">
      <t>ウンパン</t>
    </rPh>
    <rPh sb="5" eb="6">
      <t>ケイ</t>
    </rPh>
    <phoneticPr fontId="4"/>
  </si>
  <si>
    <t>遮光資材</t>
    <rPh sb="0" eb="2">
      <t>シャコウ</t>
    </rPh>
    <rPh sb="2" eb="4">
      <t>シザイ</t>
    </rPh>
    <phoneticPr fontId="4"/>
  </si>
  <si>
    <t>㎡</t>
    <phoneticPr fontId="4"/>
  </si>
  <si>
    <t>５　作業別・旬別作業時間(ほうれんそう)</t>
    <phoneticPr fontId="4"/>
  </si>
  <si>
    <t>ダンボール950箱
袋19000枚
テープ
コンテナ
袋詰め機
台秤</t>
    <rPh sb="8" eb="9">
      <t>ハコ</t>
    </rPh>
    <rPh sb="10" eb="11">
      <t>フクロ</t>
    </rPh>
    <rPh sb="16" eb="17">
      <t>マイ</t>
    </rPh>
    <rPh sb="32" eb="34">
      <t>ダイバカリ</t>
    </rPh>
    <phoneticPr fontId="4"/>
  </si>
  <si>
    <t>　　遮光資材被覆</t>
    <rPh sb="2" eb="4">
      <t>シャコウ</t>
    </rPh>
    <rPh sb="4" eb="6">
      <t>シザイ</t>
    </rPh>
    <rPh sb="6" eb="8">
      <t>ヒフク</t>
    </rPh>
    <phoneticPr fontId="4"/>
  </si>
  <si>
    <t>遮光資材被覆</t>
    <rPh sb="0" eb="2">
      <t>シャコウ</t>
    </rPh>
    <rPh sb="2" eb="4">
      <t>シザイ</t>
    </rPh>
    <rPh sb="4" eb="6">
      <t>ヒフク</t>
    </rPh>
    <phoneticPr fontId="4"/>
  </si>
  <si>
    <t>播種機(ごんべえ)</t>
    <rPh sb="0" eb="2">
      <t>ハシュ</t>
    </rPh>
    <rPh sb="2" eb="3">
      <t>キ</t>
    </rPh>
    <phoneticPr fontId="4"/>
  </si>
  <si>
    <t>春～秋どり</t>
    <rPh sb="0" eb="1">
      <t>ハル</t>
    </rPh>
    <rPh sb="2" eb="3">
      <t>アキ</t>
    </rPh>
    <phoneticPr fontId="3"/>
  </si>
  <si>
    <t>7月～９月</t>
    <rPh sb="1" eb="2">
      <t>ガツ</t>
    </rPh>
    <rPh sb="4" eb="5">
      <t>ガツ</t>
    </rPh>
    <phoneticPr fontId="4"/>
  </si>
  <si>
    <t>春～秋どり</t>
    <rPh sb="0" eb="1">
      <t>ハル</t>
    </rPh>
    <rPh sb="2" eb="3">
      <t>アキ</t>
    </rPh>
    <phoneticPr fontId="4"/>
  </si>
  <si>
    <t>春～秋</t>
    <rPh sb="0" eb="1">
      <t>ハル</t>
    </rPh>
    <rPh sb="2" eb="3">
      <t>アキ</t>
    </rPh>
    <phoneticPr fontId="4"/>
  </si>
  <si>
    <t>袋詰め機（風太）</t>
    <rPh sb="0" eb="1">
      <t>フクロ</t>
    </rPh>
    <rPh sb="1" eb="2">
      <t>ヅ</t>
    </rPh>
    <rPh sb="3" eb="4">
      <t>キ</t>
    </rPh>
    <rPh sb="5" eb="6">
      <t>フウ</t>
    </rPh>
    <rPh sb="6" eb="7">
      <t>タ</t>
    </rPh>
    <phoneticPr fontId="4"/>
  </si>
  <si>
    <t>0.6ha</t>
    <phoneticPr fontId="4"/>
  </si>
  <si>
    <t>ハウス</t>
    <phoneticPr fontId="4"/>
  </si>
  <si>
    <t>0.9ha（借地0.9ha）</t>
    <phoneticPr fontId="4"/>
  </si>
  <si>
    <t>３月下旬～４月下旬</t>
    <rPh sb="1" eb="2">
      <t>ガツ</t>
    </rPh>
    <rPh sb="2" eb="3">
      <t>ゲ</t>
    </rPh>
    <rPh sb="3" eb="4">
      <t>ジュン</t>
    </rPh>
    <rPh sb="6" eb="7">
      <t>ガツ</t>
    </rPh>
    <rPh sb="7" eb="8">
      <t>ゲ</t>
    </rPh>
    <rPh sb="8" eb="9">
      <t>ジュン</t>
    </rPh>
    <phoneticPr fontId="4"/>
  </si>
  <si>
    <t>６月上旬～中旬</t>
    <rPh sb="1" eb="2">
      <t>ガツ</t>
    </rPh>
    <rPh sb="2" eb="3">
      <t>ウエ</t>
    </rPh>
    <rPh sb="3" eb="4">
      <t>ジュン</t>
    </rPh>
    <rPh sb="5" eb="6">
      <t>チュウ</t>
    </rPh>
    <rPh sb="6" eb="7">
      <t>ジュン</t>
    </rPh>
    <phoneticPr fontId="4"/>
  </si>
  <si>
    <t>３月～９月下旬</t>
    <rPh sb="6" eb="7">
      <t>ジュン</t>
    </rPh>
    <phoneticPr fontId="4"/>
  </si>
  <si>
    <t>３月下旬～９月下旬</t>
    <rPh sb="1" eb="2">
      <t>ガツ</t>
    </rPh>
    <rPh sb="2" eb="3">
      <t>ゲ</t>
    </rPh>
    <rPh sb="3" eb="4">
      <t>ジュン</t>
    </rPh>
    <rPh sb="6" eb="7">
      <t>ガツ</t>
    </rPh>
    <rPh sb="7" eb="8">
      <t>ゲ</t>
    </rPh>
    <rPh sb="8" eb="9">
      <t>ジュン</t>
    </rPh>
    <phoneticPr fontId="4"/>
  </si>
  <si>
    <t>３月下旬～９月下旬</t>
    <rPh sb="1" eb="2">
      <t>ガツ</t>
    </rPh>
    <rPh sb="2" eb="3">
      <t>ゲ</t>
    </rPh>
    <rPh sb="3" eb="4">
      <t>ジュン</t>
    </rPh>
    <rPh sb="6" eb="7">
      <t>ツキ</t>
    </rPh>
    <rPh sb="7" eb="8">
      <t>ゲ</t>
    </rPh>
    <rPh sb="8" eb="9">
      <t>ジュン</t>
    </rPh>
    <phoneticPr fontId="4"/>
  </si>
  <si>
    <t>５月上旬～１１月下旬</t>
    <rPh sb="1" eb="2">
      <t>ガツ</t>
    </rPh>
    <rPh sb="2" eb="3">
      <t>ウエ</t>
    </rPh>
    <rPh sb="3" eb="4">
      <t>ジュン</t>
    </rPh>
    <rPh sb="7" eb="8">
      <t>ガツ</t>
    </rPh>
    <rPh sb="8" eb="9">
      <t>ゲ</t>
    </rPh>
    <rPh sb="9" eb="10">
      <t>ジュン</t>
    </rPh>
    <phoneticPr fontId="4"/>
  </si>
  <si>
    <t>１１月中旬～下旬</t>
    <rPh sb="2" eb="3">
      <t>ガツ</t>
    </rPh>
    <rPh sb="3" eb="4">
      <t>チュウ</t>
    </rPh>
    <rPh sb="4" eb="5">
      <t>ジュン</t>
    </rPh>
    <rPh sb="6" eb="7">
      <t>ゲ</t>
    </rPh>
    <rPh sb="7" eb="8">
      <t>ジュン</t>
    </rPh>
    <phoneticPr fontId="4"/>
  </si>
  <si>
    <t>ポンプ等</t>
    <rPh sb="3" eb="4">
      <t>トウ</t>
    </rPh>
    <phoneticPr fontId="4"/>
  </si>
  <si>
    <t>(90ａ×3,000円)/60ａ</t>
    <rPh sb="10" eb="11">
      <t>エン</t>
    </rPh>
    <phoneticPr fontId="4"/>
  </si>
  <si>
    <t>4,500円/10a</t>
    <rPh sb="5" eb="6">
      <t>エン</t>
    </rPh>
    <phoneticPr fontId="4"/>
  </si>
  <si>
    <r>
      <t>ほうれんそう　</t>
    </r>
    <r>
      <rPr>
        <sz val="11"/>
        <rFont val="ＭＳ Ｐゴシック"/>
        <family val="3"/>
        <charset val="128"/>
      </rPr>
      <t>春～秋</t>
    </r>
    <rPh sb="7" eb="8">
      <t>ハル</t>
    </rPh>
    <rPh sb="9" eb="10">
      <t>アキ</t>
    </rPh>
    <phoneticPr fontId="4"/>
  </si>
  <si>
    <t>2作業</t>
    <rPh sb="1" eb="3">
      <t>サギョウ</t>
    </rPh>
    <phoneticPr fontId="4"/>
  </si>
  <si>
    <t>１作業</t>
    <rPh sb="1" eb="3">
      <t>サギョウ</t>
    </rPh>
    <phoneticPr fontId="4"/>
  </si>
  <si>
    <t>個別経営体</t>
    <rPh sb="0" eb="2">
      <t>コベツ</t>
    </rPh>
    <rPh sb="2" eb="5">
      <t>ケイエイタイ</t>
    </rPh>
    <phoneticPr fontId="3"/>
  </si>
  <si>
    <t>中部
北部</t>
    <rPh sb="0" eb="2">
      <t>チュウブ</t>
    </rPh>
    <rPh sb="1" eb="2">
      <t>ブ</t>
    </rPh>
    <rPh sb="3" eb="5">
      <t>ホクブ</t>
    </rPh>
    <phoneticPr fontId="3"/>
  </si>
  <si>
    <t>○：播種　△：仮植　×：定植　■：収穫　　　　：天井ビニール被覆　　　：天井ビニール撤去</t>
    <rPh sb="17" eb="19">
      <t>シュウカク</t>
    </rPh>
    <rPh sb="24" eb="26">
      <t>テンジョウ</t>
    </rPh>
    <rPh sb="30" eb="32">
      <t>ヒフク</t>
    </rPh>
    <rPh sb="36" eb="38">
      <t>テンジョウ</t>
    </rPh>
    <rPh sb="42" eb="44">
      <t>テッキョ</t>
    </rPh>
    <phoneticPr fontId="4"/>
  </si>
  <si>
    <t>⑤=③×④（円/10a）</t>
    <phoneticPr fontId="4"/>
  </si>
  <si>
    <t>⑦＝⑤×⑥（円/10a）</t>
    <rPh sb="6" eb="7">
      <t>エン</t>
    </rPh>
    <phoneticPr fontId="4"/>
  </si>
  <si>
    <t>⑨＝（⑤－⑦）÷⑧（円/10a）</t>
    <phoneticPr fontId="4"/>
  </si>
  <si>
    <t xml:space="preserve">
ビニール被覆</t>
    <rPh sb="5" eb="7">
      <t>ヒフク</t>
    </rPh>
    <phoneticPr fontId="4"/>
  </si>
  <si>
    <t xml:space="preserve">
トラクターで耕起後に土を押さえる</t>
    <rPh sb="7" eb="9">
      <t>コウキ</t>
    </rPh>
    <rPh sb="9" eb="10">
      <t>ゴ</t>
    </rPh>
    <rPh sb="11" eb="12">
      <t>ツチ</t>
    </rPh>
    <rPh sb="13" eb="14">
      <t>オ</t>
    </rPh>
    <phoneticPr fontId="4"/>
  </si>
  <si>
    <t xml:space="preserve">
クロールピクリンを３０㎝平方に１穴三ｍｌ，深さ１５㎝に注入する。注入後，５～７日ビニール被覆したのちガス抜きをする。</t>
    <rPh sb="13" eb="15">
      <t>ヘイホウ</t>
    </rPh>
    <rPh sb="17" eb="18">
      <t>ケツ</t>
    </rPh>
    <rPh sb="18" eb="21">
      <t>３ミリリットル</t>
    </rPh>
    <rPh sb="22" eb="23">
      <t>フカ</t>
    </rPh>
    <rPh sb="28" eb="30">
      <t>チュウニュウ</t>
    </rPh>
    <rPh sb="33" eb="35">
      <t>チュウニュウ</t>
    </rPh>
    <rPh sb="35" eb="36">
      <t>ゴ</t>
    </rPh>
    <rPh sb="40" eb="41">
      <t>ニチ</t>
    </rPh>
    <rPh sb="45" eb="47">
      <t>ヒフク</t>
    </rPh>
    <rPh sb="53" eb="54">
      <t>ヌ</t>
    </rPh>
    <phoneticPr fontId="4"/>
  </si>
  <si>
    <t xml:space="preserve">
３月～
堆肥施用
各作前(年4回)
元肥施用
</t>
    <rPh sb="2" eb="3">
      <t>ガツ</t>
    </rPh>
    <rPh sb="5" eb="7">
      <t>タイヒ</t>
    </rPh>
    <rPh sb="7" eb="9">
      <t>セヨウ</t>
    </rPh>
    <rPh sb="11" eb="12">
      <t>カク</t>
    </rPh>
    <rPh sb="12" eb="13">
      <t>サク</t>
    </rPh>
    <rPh sb="13" eb="14">
      <t>マエ</t>
    </rPh>
    <rPh sb="15" eb="16">
      <t>ネン</t>
    </rPh>
    <rPh sb="17" eb="18">
      <t>カイ</t>
    </rPh>
    <rPh sb="20" eb="21">
      <t>モト</t>
    </rPh>
    <rPh sb="22" eb="24">
      <t>セヨウ</t>
    </rPh>
    <phoneticPr fontId="4"/>
  </si>
  <si>
    <t xml:space="preserve">
床幅120㎝程度で高さ5～10㎝の平畦とする。(水はけの良いほ場の場合，全面播き)</t>
    <rPh sb="1" eb="2">
      <t>トコ</t>
    </rPh>
    <rPh sb="2" eb="3">
      <t>ハバ</t>
    </rPh>
    <rPh sb="7" eb="9">
      <t>テイド</t>
    </rPh>
    <rPh sb="10" eb="11">
      <t>タカ</t>
    </rPh>
    <rPh sb="18" eb="19">
      <t>ヒラ</t>
    </rPh>
    <rPh sb="19" eb="20">
      <t>ウネ</t>
    </rPh>
    <rPh sb="25" eb="26">
      <t>ミズ</t>
    </rPh>
    <rPh sb="29" eb="30">
      <t>ヨ</t>
    </rPh>
    <rPh sb="32" eb="33">
      <t>ジョウ</t>
    </rPh>
    <rPh sb="34" eb="36">
      <t>バアイ</t>
    </rPh>
    <rPh sb="37" eb="39">
      <t>ゼンメン</t>
    </rPh>
    <rPh sb="39" eb="40">
      <t>マ</t>
    </rPh>
    <phoneticPr fontId="4"/>
  </si>
  <si>
    <t xml:space="preserve">
10ａあたり３～５ℓ用意する。
条間20㎝，株間７～8㎝を標準に1か所１～２粒播きを基準にして，品種，栽培時期によって調整する。</t>
    <rPh sb="11" eb="13">
      <t>ヨウイ</t>
    </rPh>
    <rPh sb="17" eb="18">
      <t>ジョウ</t>
    </rPh>
    <rPh sb="18" eb="19">
      <t>マ</t>
    </rPh>
    <rPh sb="23" eb="24">
      <t>カブ</t>
    </rPh>
    <rPh sb="24" eb="25">
      <t>マ</t>
    </rPh>
    <rPh sb="30" eb="32">
      <t>ヒョウジュン</t>
    </rPh>
    <rPh sb="35" eb="36">
      <t>ショ</t>
    </rPh>
    <rPh sb="39" eb="40">
      <t>ツブ</t>
    </rPh>
    <rPh sb="40" eb="41">
      <t>マ</t>
    </rPh>
    <rPh sb="43" eb="45">
      <t>キジュン</t>
    </rPh>
    <rPh sb="49" eb="51">
      <t>ヒンシュ</t>
    </rPh>
    <rPh sb="52" eb="54">
      <t>サイバイ</t>
    </rPh>
    <rPh sb="54" eb="56">
      <t>ジキ</t>
    </rPh>
    <rPh sb="60" eb="62">
      <t>チョウセイ</t>
    </rPh>
    <phoneticPr fontId="4"/>
  </si>
  <si>
    <t xml:space="preserve">
は種前後充分に灌水する。
本葉４枚までは極力灌水は控える。
収穫７～１０日前からは灌水しない。</t>
    <rPh sb="2" eb="3">
      <t>シュ</t>
    </rPh>
    <rPh sb="3" eb="5">
      <t>ゼンゴ</t>
    </rPh>
    <rPh sb="5" eb="7">
      <t>ジュウブン</t>
    </rPh>
    <rPh sb="8" eb="10">
      <t>カンスイ</t>
    </rPh>
    <rPh sb="14" eb="15">
      <t>ホン</t>
    </rPh>
    <rPh sb="15" eb="16">
      <t>ハ</t>
    </rPh>
    <rPh sb="17" eb="18">
      <t>マイ</t>
    </rPh>
    <rPh sb="21" eb="23">
      <t>キョクリョク</t>
    </rPh>
    <rPh sb="23" eb="25">
      <t>カンスイ</t>
    </rPh>
    <rPh sb="26" eb="27">
      <t>ヒカ</t>
    </rPh>
    <rPh sb="31" eb="33">
      <t>シュウカク</t>
    </rPh>
    <rPh sb="37" eb="39">
      <t>ニチマエ</t>
    </rPh>
    <rPh sb="42" eb="44">
      <t>カンスイ</t>
    </rPh>
    <phoneticPr fontId="4"/>
  </si>
  <si>
    <t xml:space="preserve">
高温期には，強い日射を避けるため天井部分に遮光率20～30％程度の遮光資材をかけるとよい。</t>
    <rPh sb="1" eb="4">
      <t>コウオンキ</t>
    </rPh>
    <rPh sb="7" eb="8">
      <t>ツヨ</t>
    </rPh>
    <rPh sb="9" eb="11">
      <t>ニッシャ</t>
    </rPh>
    <rPh sb="12" eb="13">
      <t>サ</t>
    </rPh>
    <rPh sb="17" eb="19">
      <t>テンジョウ</t>
    </rPh>
    <rPh sb="19" eb="21">
      <t>ブブン</t>
    </rPh>
    <rPh sb="22" eb="24">
      <t>シャコウ</t>
    </rPh>
    <rPh sb="24" eb="25">
      <t>リツ</t>
    </rPh>
    <rPh sb="31" eb="33">
      <t>テイド</t>
    </rPh>
    <rPh sb="34" eb="36">
      <t>シャコウ</t>
    </rPh>
    <rPh sb="36" eb="38">
      <t>シザイ</t>
    </rPh>
    <phoneticPr fontId="4"/>
  </si>
  <si>
    <t xml:space="preserve">
病害対策
萎凋病
立枯病
害虫対策
　アブラムシ
　ヨトウムシ
　ケナガコナダニ
　</t>
    <rPh sb="1" eb="3">
      <t>ビョウガイ</t>
    </rPh>
    <rPh sb="3" eb="5">
      <t>タイサク</t>
    </rPh>
    <rPh sb="6" eb="7">
      <t>イ</t>
    </rPh>
    <rPh sb="7" eb="8">
      <t>チョウ</t>
    </rPh>
    <rPh sb="8" eb="9">
      <t>ビョウ</t>
    </rPh>
    <rPh sb="10" eb="11">
      <t>タ</t>
    </rPh>
    <rPh sb="11" eb="12">
      <t>ガ</t>
    </rPh>
    <rPh sb="12" eb="13">
      <t>ビョウ</t>
    </rPh>
    <rPh sb="15" eb="17">
      <t>ガイチュウ</t>
    </rPh>
    <rPh sb="17" eb="19">
      <t>タイサク</t>
    </rPh>
    <phoneticPr fontId="4"/>
  </si>
  <si>
    <t xml:space="preserve">
規格別に区分して200ｇ束で袋詰めし,４ｋｇ入ダンボールに詰めて出荷する。</t>
    <rPh sb="1" eb="3">
      <t>キカク</t>
    </rPh>
    <rPh sb="3" eb="4">
      <t>ベツ</t>
    </rPh>
    <rPh sb="5" eb="7">
      <t>クブン</t>
    </rPh>
    <rPh sb="13" eb="14">
      <t>タバ</t>
    </rPh>
    <rPh sb="15" eb="16">
      <t>フクロ</t>
    </rPh>
    <rPh sb="16" eb="17">
      <t>ツ</t>
    </rPh>
    <rPh sb="23" eb="24">
      <t>イ</t>
    </rPh>
    <rPh sb="30" eb="31">
      <t>ツ</t>
    </rPh>
    <rPh sb="33" eb="35">
      <t>シュッカ</t>
    </rPh>
    <phoneticPr fontId="4"/>
  </si>
  <si>
    <t xml:space="preserve">
残渣を搬出する。
雪が降る地域ではハウスビニールを撤去する。</t>
    <rPh sb="1" eb="3">
      <t>ザンサ</t>
    </rPh>
    <rPh sb="4" eb="6">
      <t>ハンシュツ</t>
    </rPh>
    <rPh sb="10" eb="11">
      <t>ユキ</t>
    </rPh>
    <rPh sb="12" eb="13">
      <t>フ</t>
    </rPh>
    <rPh sb="14" eb="16">
      <t>チイキ</t>
    </rPh>
    <rPh sb="26" eb="28">
      <t>テッキョ</t>
    </rPh>
    <phoneticPr fontId="4"/>
  </si>
  <si>
    <t xml:space="preserve">
ハウスサイドに排水溝を設置する。
</t>
    <rPh sb="8" eb="10">
      <t>ハイスイ</t>
    </rPh>
    <rPh sb="10" eb="11">
      <t>ミゾ</t>
    </rPh>
    <rPh sb="12" eb="14">
      <t>セッチ</t>
    </rPh>
    <phoneticPr fontId="4"/>
  </si>
  <si>
    <t xml:space="preserve">
地温７℃以上で行う。</t>
    <rPh sb="1" eb="3">
      <t>チオン</t>
    </rPh>
    <rPh sb="5" eb="7">
      <t>イジョウ</t>
    </rPh>
    <rPh sb="8" eb="9">
      <t>オコナ</t>
    </rPh>
    <phoneticPr fontId="4"/>
  </si>
  <si>
    <t xml:space="preserve">
土壌改良が十分行われた後の毎年の施用量。</t>
    <rPh sb="1" eb="3">
      <t>ドジョウ</t>
    </rPh>
    <rPh sb="3" eb="5">
      <t>カイリョウ</t>
    </rPh>
    <rPh sb="6" eb="8">
      <t>ジュウブン</t>
    </rPh>
    <rPh sb="8" eb="9">
      <t>オコナ</t>
    </rPh>
    <rPh sb="12" eb="13">
      <t>ゴ</t>
    </rPh>
    <rPh sb="14" eb="16">
      <t>マイネン</t>
    </rPh>
    <rPh sb="17" eb="19">
      <t>セヨウ</t>
    </rPh>
    <rPh sb="19" eb="20">
      <t>リョウ</t>
    </rPh>
    <phoneticPr fontId="4"/>
  </si>
  <si>
    <t xml:space="preserve">
収量を確保するためハウス内を有効に利用する。</t>
    <rPh sb="1" eb="3">
      <t>シュウリョウ</t>
    </rPh>
    <rPh sb="4" eb="6">
      <t>カクホ</t>
    </rPh>
    <rPh sb="13" eb="14">
      <t>ナイ</t>
    </rPh>
    <rPh sb="15" eb="17">
      <t>ユウコウ</t>
    </rPh>
    <rPh sb="18" eb="20">
      <t>リヨウ</t>
    </rPh>
    <phoneticPr fontId="4"/>
  </si>
  <si>
    <t xml:space="preserve">
１か所１～２粒播きを基準にして，品種，栽培時期によって調整する。</t>
    <rPh sb="3" eb="4">
      <t>ショ</t>
    </rPh>
    <rPh sb="7" eb="8">
      <t>ツブ</t>
    </rPh>
    <rPh sb="8" eb="9">
      <t>マ</t>
    </rPh>
    <rPh sb="11" eb="13">
      <t>キジュン</t>
    </rPh>
    <rPh sb="17" eb="19">
      <t>ヒンシュ</t>
    </rPh>
    <rPh sb="20" eb="22">
      <t>サイバイ</t>
    </rPh>
    <rPh sb="22" eb="24">
      <t>ジキ</t>
    </rPh>
    <rPh sb="28" eb="30">
      <t>チョウセイ</t>
    </rPh>
    <phoneticPr fontId="4"/>
  </si>
  <si>
    <t xml:space="preserve">
発芽～本葉４枚までは灌水しなくても良いように事前に充分にする。</t>
    <rPh sb="1" eb="3">
      <t>ハツガ</t>
    </rPh>
    <rPh sb="4" eb="5">
      <t>ホン</t>
    </rPh>
    <rPh sb="5" eb="6">
      <t>ハ</t>
    </rPh>
    <rPh sb="7" eb="8">
      <t>マイ</t>
    </rPh>
    <rPh sb="11" eb="13">
      <t>カンスイ</t>
    </rPh>
    <rPh sb="18" eb="19">
      <t>ヨ</t>
    </rPh>
    <rPh sb="23" eb="25">
      <t>ジゼン</t>
    </rPh>
    <rPh sb="26" eb="28">
      <t>ジュウブン</t>
    </rPh>
    <phoneticPr fontId="4"/>
  </si>
  <si>
    <t xml:space="preserve">
防除は早期防除をする。</t>
    <rPh sb="1" eb="3">
      <t>ボウジョ</t>
    </rPh>
    <rPh sb="4" eb="6">
      <t>ソウキ</t>
    </rPh>
    <rPh sb="6" eb="8">
      <t>ボウジョ</t>
    </rPh>
    <phoneticPr fontId="4"/>
  </si>
  <si>
    <t xml:space="preserve">
品質を下げないために予冷庫を活用する。
高温時に収穫しない。</t>
    <rPh sb="1" eb="3">
      <t>ヒンシツ</t>
    </rPh>
    <rPh sb="4" eb="5">
      <t>サ</t>
    </rPh>
    <rPh sb="11" eb="14">
      <t>ヨレイコ</t>
    </rPh>
    <rPh sb="15" eb="17">
      <t>カツヨウ</t>
    </rPh>
    <rPh sb="21" eb="24">
      <t>コウオンジ</t>
    </rPh>
    <rPh sb="25" eb="27">
      <t>シュウカク</t>
    </rPh>
    <phoneticPr fontId="4"/>
  </si>
  <si>
    <t>堆肥5t
苦土石灰100ｋｇ
BMようりん3ｋｇ
ＢＢポパイパワー
　　　　　70ｋｇ/作</t>
    <rPh sb="0" eb="2">
      <t>タイヒ</t>
    </rPh>
    <rPh sb="5" eb="7">
      <t>クド</t>
    </rPh>
    <rPh sb="7" eb="9">
      <t>セッカイ</t>
    </rPh>
    <rPh sb="44" eb="45">
      <t>サク</t>
    </rPh>
    <phoneticPr fontId="4"/>
  </si>
  <si>
    <t>右表（イ）　</t>
    <phoneticPr fontId="4"/>
  </si>
  <si>
    <t>右表（ウ）　</t>
    <phoneticPr fontId="4"/>
  </si>
  <si>
    <t>右表（エ）　</t>
    <phoneticPr fontId="4"/>
  </si>
  <si>
    <t>A</t>
    <phoneticPr fontId="4"/>
  </si>
  <si>
    <t>B</t>
    <phoneticPr fontId="4"/>
  </si>
  <si>
    <t>A</t>
    <phoneticPr fontId="4"/>
  </si>
  <si>
    <t>B</t>
    <phoneticPr fontId="4"/>
  </si>
  <si>
    <t>C</t>
    <phoneticPr fontId="4"/>
  </si>
  <si>
    <t>A</t>
    <phoneticPr fontId="4"/>
  </si>
  <si>
    <t>B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</si>
</sst>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76" formatCode="#,##0_);[Red]\(#,##0\)"/>
    <numFmt numFmtId="177" formatCode="#,##0;&quot;▲ &quot;#,##0"/>
    <numFmt numFmtId="178" formatCode="#,##0.0;&quot;▲ &quot;#,##0.0"/>
    <numFmt numFmtId="179" formatCode="#,##0.0_);[Red]\(#,##0.0\)"/>
    <numFmt numFmtId="180" formatCode="0\ &quot;年&quot;"/>
    <numFmt numFmtId="181" formatCode="#,##0;&quot;△ &quot;#,##0"/>
    <numFmt numFmtId="182" formatCode="0.0%"/>
    <numFmt numFmtId="183" formatCode="0.0_);[Red]\(0.0\)"/>
    <numFmt numFmtId="184" formatCode="#,##0.0_ ;[Red]\-#,##0.0\ "/>
    <numFmt numFmtId="185" formatCode="00&quot;a&quot;"/>
    <numFmt numFmtId="186" formatCode="#,##0.00_);[Red]\(#,##0.00\)"/>
  </numFmts>
  <fonts count="1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2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sz val="11"/>
      <color rgb="FF00B050"/>
      <name val="ＭＳ Ｐゴシック"/>
      <family val="3"/>
      <charset val="128"/>
    </font>
    <font>
      <sz val="11"/>
      <color theme="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CCFFFF"/>
        <bgColor indexed="64"/>
      </patternFill>
    </fill>
  </fills>
  <borders count="215">
    <border>
      <left/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double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hair">
        <color indexed="8"/>
      </left>
      <right/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dotted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/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auto="1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 style="medium">
        <color indexed="8"/>
      </right>
      <top style="thin">
        <color indexed="8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 style="double">
        <color indexed="8"/>
      </top>
      <bottom/>
      <diagonal/>
    </border>
    <border>
      <left style="hair">
        <color indexed="8"/>
      </left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double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double">
        <color indexed="8"/>
      </bottom>
      <diagonal/>
    </border>
    <border>
      <left style="hair">
        <color indexed="8"/>
      </left>
      <right/>
      <top/>
      <bottom style="double">
        <color indexed="8"/>
      </bottom>
      <diagonal/>
    </border>
    <border>
      <left style="medium">
        <color indexed="8"/>
      </left>
      <right/>
      <top style="double">
        <color indexed="8"/>
      </top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 diagonalDown="1"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 style="thin">
        <color indexed="8"/>
      </diagonal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 style="double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</borders>
  <cellStyleXfs count="11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2" fillId="0" borderId="0"/>
    <xf numFmtId="37" fontId="14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/>
  </cellStyleXfs>
  <cellXfs count="729">
    <xf numFmtId="0" fontId="0" fillId="0" borderId="0" xfId="0">
      <alignment vertical="center"/>
    </xf>
    <xf numFmtId="176" fontId="0" fillId="0" borderId="0" xfId="0" applyNumberFormat="1" applyAlignment="1">
      <alignment vertical="center"/>
    </xf>
    <xf numFmtId="176" fontId="0" fillId="0" borderId="0" xfId="0" applyNumberFormat="1" applyBorder="1" applyAlignment="1">
      <alignment vertical="center"/>
    </xf>
    <xf numFmtId="177" fontId="0" fillId="0" borderId="0" xfId="0" applyNumberFormat="1" applyBorder="1" applyAlignment="1">
      <alignment vertical="center"/>
    </xf>
    <xf numFmtId="177" fontId="7" fillId="0" borderId="0" xfId="0" applyNumberFormat="1" applyFont="1" applyBorder="1" applyAlignment="1">
      <alignment vertical="center"/>
    </xf>
    <xf numFmtId="176" fontId="0" fillId="0" borderId="0" xfId="0" applyNumberFormat="1" applyFont="1" applyBorder="1" applyAlignment="1">
      <alignment vertical="center"/>
    </xf>
    <xf numFmtId="177" fontId="0" fillId="0" borderId="15" xfId="0" applyNumberFormat="1" applyBorder="1" applyAlignment="1">
      <alignment vertical="center"/>
    </xf>
    <xf numFmtId="176" fontId="5" fillId="0" borderId="83" xfId="0" applyNumberFormat="1" applyFont="1" applyBorder="1" applyAlignment="1">
      <alignment horizontal="center" vertical="center" shrinkToFit="1"/>
    </xf>
    <xf numFmtId="176" fontId="0" fillId="0" borderId="83" xfId="0" applyNumberFormat="1" applyBorder="1" applyAlignment="1">
      <alignment vertical="center" shrinkToFit="1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38" fontId="0" fillId="0" borderId="0" xfId="1" applyFont="1" applyAlignment="1">
      <alignment vertical="center"/>
    </xf>
    <xf numFmtId="0" fontId="0" fillId="0" borderId="72" xfId="0" applyFont="1" applyBorder="1" applyAlignment="1">
      <alignment horizontal="center" vertical="center"/>
    </xf>
    <xf numFmtId="0" fontId="0" fillId="0" borderId="73" xfId="0" applyFont="1" applyBorder="1" applyAlignment="1">
      <alignment horizontal="center" vertical="center"/>
    </xf>
    <xf numFmtId="0" fontId="0" fillId="0" borderId="31" xfId="0" applyFont="1" applyBorder="1" applyAlignment="1">
      <alignment vertical="center" wrapText="1"/>
    </xf>
    <xf numFmtId="0" fontId="0" fillId="0" borderId="61" xfId="0" applyFont="1" applyBorder="1" applyAlignment="1">
      <alignment vertical="center"/>
    </xf>
    <xf numFmtId="181" fontId="0" fillId="0" borderId="34" xfId="0" applyNumberFormat="1" applyFont="1" applyBorder="1" applyAlignment="1">
      <alignment horizontal="right" vertical="center"/>
    </xf>
    <xf numFmtId="0" fontId="0" fillId="0" borderId="30" xfId="0" applyFont="1" applyBorder="1" applyAlignment="1">
      <alignment vertical="center"/>
    </xf>
    <xf numFmtId="0" fontId="0" fillId="0" borderId="37" xfId="0" applyFont="1" applyBorder="1" applyAlignment="1">
      <alignment vertical="center"/>
    </xf>
    <xf numFmtId="181" fontId="0" fillId="0" borderId="37" xfId="0" applyNumberFormat="1" applyFont="1" applyBorder="1" applyAlignment="1">
      <alignment horizontal="right" vertical="center"/>
    </xf>
    <xf numFmtId="181" fontId="0" fillId="3" borderId="37" xfId="0" applyNumberFormat="1" applyFont="1" applyFill="1" applyBorder="1" applyAlignment="1">
      <alignment horizontal="right" vertical="center"/>
    </xf>
    <xf numFmtId="181" fontId="0" fillId="3" borderId="39" xfId="0" applyNumberFormat="1" applyFont="1" applyFill="1" applyBorder="1" applyAlignment="1">
      <alignment horizontal="right" vertical="center"/>
    </xf>
    <xf numFmtId="181" fontId="0" fillId="0" borderId="24" xfId="0" applyNumberFormat="1" applyFont="1" applyBorder="1" applyAlignment="1">
      <alignment horizontal="right" vertical="center"/>
    </xf>
    <xf numFmtId="181" fontId="0" fillId="0" borderId="30" xfId="0" applyNumberFormat="1" applyFont="1" applyBorder="1" applyAlignment="1">
      <alignment horizontal="right" vertical="center"/>
    </xf>
    <xf numFmtId="0" fontId="9" fillId="0" borderId="37" xfId="0" applyFont="1" applyBorder="1" applyAlignment="1">
      <alignment vertical="center"/>
    </xf>
    <xf numFmtId="0" fontId="0" fillId="0" borderId="30" xfId="0" applyFont="1" applyFill="1" applyBorder="1" applyAlignment="1">
      <alignment vertical="center"/>
    </xf>
    <xf numFmtId="0" fontId="0" fillId="0" borderId="37" xfId="0" applyFont="1" applyFill="1" applyBorder="1" applyAlignment="1">
      <alignment vertical="center"/>
    </xf>
    <xf numFmtId="176" fontId="0" fillId="0" borderId="1" xfId="0" applyNumberFormat="1" applyFont="1" applyBorder="1" applyAlignment="1">
      <alignment vertical="center" shrinkToFit="1"/>
    </xf>
    <xf numFmtId="176" fontId="0" fillId="0" borderId="0" xfId="0" applyNumberFormat="1" applyFont="1" applyAlignment="1">
      <alignment vertical="center"/>
    </xf>
    <xf numFmtId="179" fontId="0" fillId="0" borderId="0" xfId="0" applyNumberFormat="1" applyFont="1" applyAlignment="1">
      <alignment vertical="center"/>
    </xf>
    <xf numFmtId="176" fontId="0" fillId="0" borderId="0" xfId="0" applyNumberFormat="1" applyFont="1" applyBorder="1" applyAlignment="1">
      <alignment horizontal="right" vertical="center"/>
    </xf>
    <xf numFmtId="176" fontId="0" fillId="0" borderId="0" xfId="0" applyNumberFormat="1" applyFont="1" applyBorder="1" applyAlignment="1">
      <alignment horizontal="left" vertical="center"/>
    </xf>
    <xf numFmtId="176" fontId="0" fillId="0" borderId="83" xfId="0" applyNumberFormat="1" applyFont="1" applyBorder="1" applyAlignment="1">
      <alignment horizontal="center" vertical="center" shrinkToFit="1"/>
    </xf>
    <xf numFmtId="176" fontId="0" fillId="0" borderId="1" xfId="0" applyNumberFormat="1" applyFont="1" applyBorder="1" applyAlignment="1">
      <alignment horizontal="center" vertical="center" shrinkToFit="1"/>
    </xf>
    <xf numFmtId="176" fontId="0" fillId="2" borderId="10" xfId="0" applyNumberFormat="1" applyFont="1" applyFill="1" applyBorder="1" applyAlignment="1">
      <alignment vertical="center" shrinkToFit="1"/>
    </xf>
    <xf numFmtId="176" fontId="0" fillId="0" borderId="1" xfId="0" applyNumberFormat="1" applyFont="1" applyBorder="1" applyAlignment="1">
      <alignment horizontal="center" vertical="center"/>
    </xf>
    <xf numFmtId="176" fontId="0" fillId="0" borderId="66" xfId="0" applyNumberFormat="1" applyFont="1" applyBorder="1" applyAlignment="1">
      <alignment horizontal="center" vertical="center"/>
    </xf>
    <xf numFmtId="176" fontId="0" fillId="0" borderId="65" xfId="0" applyNumberFormat="1" applyFont="1" applyBorder="1" applyAlignment="1">
      <alignment horizontal="center" vertical="center"/>
    </xf>
    <xf numFmtId="176" fontId="0" fillId="0" borderId="8" xfId="0" applyNumberFormat="1" applyFont="1" applyBorder="1" applyAlignment="1">
      <alignment horizontal="center" vertical="center"/>
    </xf>
    <xf numFmtId="176" fontId="0" fillId="0" borderId="10" xfId="0" applyNumberFormat="1" applyFont="1" applyBorder="1" applyAlignment="1">
      <alignment vertical="center"/>
    </xf>
    <xf numFmtId="176" fontId="0" fillId="0" borderId="28" xfId="0" applyNumberFormat="1" applyFont="1" applyBorder="1" applyAlignment="1">
      <alignment vertical="center"/>
    </xf>
    <xf numFmtId="176" fontId="0" fillId="0" borderId="1" xfId="0" applyNumberFormat="1" applyFont="1" applyBorder="1" applyAlignment="1">
      <alignment vertical="center"/>
    </xf>
    <xf numFmtId="176" fontId="0" fillId="0" borderId="8" xfId="0" applyNumberFormat="1" applyFont="1" applyBorder="1" applyAlignment="1">
      <alignment vertical="center"/>
    </xf>
    <xf numFmtId="176" fontId="0" fillId="0" borderId="55" xfId="0" applyNumberFormat="1" applyFont="1" applyBorder="1" applyAlignment="1">
      <alignment vertical="center"/>
    </xf>
    <xf numFmtId="179" fontId="0" fillId="0" borderId="1" xfId="0" applyNumberFormat="1" applyFont="1" applyBorder="1" applyAlignment="1">
      <alignment vertical="center" shrinkToFit="1"/>
    </xf>
    <xf numFmtId="179" fontId="0" fillId="0" borderId="65" xfId="0" applyNumberFormat="1" applyFont="1" applyBorder="1" applyAlignment="1">
      <alignment vertical="center" shrinkToFit="1"/>
    </xf>
    <xf numFmtId="179" fontId="0" fillId="0" borderId="2" xfId="0" applyNumberFormat="1" applyFont="1" applyBorder="1" applyAlignment="1">
      <alignment vertical="center" shrinkToFit="1"/>
    </xf>
    <xf numFmtId="179" fontId="0" fillId="0" borderId="66" xfId="0" applyNumberFormat="1" applyFont="1" applyBorder="1" applyAlignment="1">
      <alignment vertical="center" shrinkToFit="1"/>
    </xf>
    <xf numFmtId="179" fontId="0" fillId="0" borderId="8" xfId="0" applyNumberFormat="1" applyFont="1" applyBorder="1" applyAlignment="1">
      <alignment vertical="center" shrinkToFit="1"/>
    </xf>
    <xf numFmtId="179" fontId="0" fillId="0" borderId="19" xfId="0" applyNumberFormat="1" applyFont="1" applyBorder="1" applyAlignment="1">
      <alignment vertical="center" shrinkToFit="1"/>
    </xf>
    <xf numFmtId="179" fontId="0" fillId="0" borderId="18" xfId="0" applyNumberFormat="1" applyFont="1" applyBorder="1" applyAlignment="1">
      <alignment vertical="center" shrinkToFit="1"/>
    </xf>
    <xf numFmtId="179" fontId="0" fillId="0" borderId="68" xfId="0" applyNumberFormat="1" applyFont="1" applyBorder="1" applyAlignment="1">
      <alignment vertical="center" shrinkToFit="1"/>
    </xf>
    <xf numFmtId="0" fontId="1" fillId="0" borderId="0" xfId="2" applyFont="1" applyBorder="1" applyAlignment="1">
      <alignment vertical="center"/>
    </xf>
    <xf numFmtId="0" fontId="1" fillId="0" borderId="0" xfId="2" applyFont="1" applyAlignment="1">
      <alignment vertical="center"/>
    </xf>
    <xf numFmtId="0" fontId="8" fillId="0" borderId="53" xfId="2" applyFont="1" applyBorder="1" applyAlignment="1">
      <alignment horizontal="center" vertical="center" wrapText="1"/>
    </xf>
    <xf numFmtId="0" fontId="11" fillId="0" borderId="0" xfId="2" applyFont="1" applyAlignment="1">
      <alignment horizontal="justify" vertical="center"/>
    </xf>
    <xf numFmtId="0" fontId="1" fillId="0" borderId="0" xfId="0" applyFont="1" applyAlignment="1">
      <alignment vertical="center"/>
    </xf>
    <xf numFmtId="0" fontId="1" fillId="0" borderId="0" xfId="0" applyFont="1">
      <alignment vertical="center"/>
    </xf>
    <xf numFmtId="0" fontId="8" fillId="0" borderId="0" xfId="2" applyFont="1" applyAlignment="1">
      <alignment horizontal="justify" vertical="center"/>
    </xf>
    <xf numFmtId="0" fontId="8" fillId="0" borderId="0" xfId="2" applyFont="1" applyBorder="1" applyAlignment="1">
      <alignment vertical="center" wrapText="1"/>
    </xf>
    <xf numFmtId="0" fontId="8" fillId="0" borderId="28" xfId="2" applyFont="1" applyBorder="1" applyAlignment="1">
      <alignment vertical="center" wrapText="1"/>
    </xf>
    <xf numFmtId="0" fontId="1" fillId="0" borderId="0" xfId="2" applyFont="1" applyAlignment="1">
      <alignment vertical="center" wrapText="1"/>
    </xf>
    <xf numFmtId="177" fontId="0" fillId="0" borderId="0" xfId="0" applyNumberFormat="1" applyFont="1" applyAlignment="1">
      <alignment vertical="center"/>
    </xf>
    <xf numFmtId="177" fontId="0" fillId="0" borderId="0" xfId="0" applyNumberFormat="1" applyFont="1" applyBorder="1" applyAlignment="1">
      <alignment vertical="center"/>
    </xf>
    <xf numFmtId="177" fontId="0" fillId="0" borderId="0" xfId="0" applyNumberFormat="1" applyFont="1" applyBorder="1" applyAlignment="1">
      <alignment horizontal="right" vertical="center"/>
    </xf>
    <xf numFmtId="177" fontId="0" fillId="0" borderId="4" xfId="0" applyNumberFormat="1" applyFont="1" applyBorder="1" applyAlignment="1">
      <alignment vertical="center"/>
    </xf>
    <xf numFmtId="177" fontId="0" fillId="0" borderId="5" xfId="0" applyNumberFormat="1" applyFont="1" applyBorder="1" applyAlignment="1">
      <alignment vertical="center"/>
    </xf>
    <xf numFmtId="177" fontId="0" fillId="0" borderId="4" xfId="0" applyNumberFormat="1" applyFont="1" applyBorder="1" applyAlignment="1">
      <alignment horizontal="center" vertical="center"/>
    </xf>
    <xf numFmtId="177" fontId="0" fillId="0" borderId="1" xfId="0" applyNumberFormat="1" applyFont="1" applyBorder="1" applyAlignment="1">
      <alignment vertical="center" shrinkToFit="1"/>
    </xf>
    <xf numFmtId="177" fontId="0" fillId="0" borderId="10" xfId="0" applyNumberFormat="1" applyFont="1" applyBorder="1" applyAlignment="1">
      <alignment vertical="center" shrinkToFit="1"/>
    </xf>
    <xf numFmtId="177" fontId="0" fillId="2" borderId="10" xfId="0" applyNumberFormat="1" applyFont="1" applyFill="1" applyBorder="1" applyAlignment="1">
      <alignment horizontal="center" vertical="center" shrinkToFit="1"/>
    </xf>
    <xf numFmtId="177" fontId="0" fillId="2" borderId="106" xfId="0" applyNumberFormat="1" applyFont="1" applyFill="1" applyBorder="1" applyAlignment="1">
      <alignment vertical="center" shrinkToFit="1"/>
    </xf>
    <xf numFmtId="178" fontId="0" fillId="2" borderId="106" xfId="0" applyNumberFormat="1" applyFont="1" applyFill="1" applyBorder="1" applyAlignment="1">
      <alignment vertical="center" shrinkToFit="1"/>
    </xf>
    <xf numFmtId="177" fontId="0" fillId="0" borderId="0" xfId="0" applyNumberFormat="1" applyFont="1" applyFill="1" applyBorder="1" applyAlignment="1">
      <alignment vertical="center"/>
    </xf>
    <xf numFmtId="0" fontId="0" fillId="0" borderId="0" xfId="0" applyFont="1" applyBorder="1" applyAlignment="1">
      <alignment vertical="center"/>
    </xf>
    <xf numFmtId="177" fontId="0" fillId="2" borderId="17" xfId="0" applyNumberFormat="1" applyFont="1" applyFill="1" applyBorder="1" applyAlignment="1">
      <alignment vertical="center"/>
    </xf>
    <xf numFmtId="177" fontId="0" fillId="2" borderId="11" xfId="0" applyNumberFormat="1" applyFont="1" applyFill="1" applyBorder="1" applyAlignment="1">
      <alignment vertical="center"/>
    </xf>
    <xf numFmtId="177" fontId="0" fillId="0" borderId="14" xfId="0" applyNumberFormat="1" applyFont="1" applyBorder="1" applyAlignment="1">
      <alignment vertical="center"/>
    </xf>
    <xf numFmtId="177" fontId="0" fillId="0" borderId="14" xfId="0" applyNumberFormat="1" applyFont="1" applyFill="1" applyBorder="1" applyAlignment="1">
      <alignment vertical="center"/>
    </xf>
    <xf numFmtId="177" fontId="0" fillId="0" borderId="15" xfId="0" applyNumberFormat="1" applyFont="1" applyFill="1" applyBorder="1" applyAlignment="1">
      <alignment horizontal="left" vertical="center"/>
    </xf>
    <xf numFmtId="177" fontId="0" fillId="0" borderId="15" xfId="0" applyNumberFormat="1" applyFont="1" applyBorder="1" applyAlignment="1">
      <alignment vertical="center"/>
    </xf>
    <xf numFmtId="177" fontId="0" fillId="0" borderId="0" xfId="3" applyNumberFormat="1" applyFont="1" applyAlignment="1">
      <alignment vertical="center"/>
    </xf>
    <xf numFmtId="177" fontId="0" fillId="0" borderId="0" xfId="3" applyNumberFormat="1" applyFont="1" applyBorder="1" applyAlignment="1">
      <alignment vertical="center"/>
    </xf>
    <xf numFmtId="177" fontId="0" fillId="0" borderId="0" xfId="0" applyNumberFormat="1" applyFont="1" applyBorder="1" applyAlignment="1">
      <alignment horizontal="center" vertical="center"/>
    </xf>
    <xf numFmtId="177" fontId="0" fillId="0" borderId="0" xfId="0" applyNumberFormat="1" applyFont="1" applyBorder="1" applyAlignment="1">
      <alignment vertical="center" shrinkToFit="1"/>
    </xf>
    <xf numFmtId="177" fontId="0" fillId="0" borderId="0" xfId="0" applyNumberFormat="1" applyFont="1" applyBorder="1" applyAlignment="1">
      <alignment horizontal="center" vertical="center" shrinkToFit="1"/>
    </xf>
    <xf numFmtId="177" fontId="0" fillId="0" borderId="0" xfId="3" applyNumberFormat="1" applyFont="1" applyBorder="1" applyAlignment="1">
      <alignment horizontal="right" vertical="center"/>
    </xf>
    <xf numFmtId="177" fontId="0" fillId="2" borderId="18" xfId="0" applyNumberFormat="1" applyFont="1" applyFill="1" applyBorder="1" applyAlignment="1">
      <alignment vertical="center"/>
    </xf>
    <xf numFmtId="177" fontId="0" fillId="2" borderId="19" xfId="0" applyNumberFormat="1" applyFont="1" applyFill="1" applyBorder="1" applyAlignment="1">
      <alignment vertical="center"/>
    </xf>
    <xf numFmtId="177" fontId="0" fillId="0" borderId="0" xfId="3" applyNumberFormat="1" applyFont="1" applyFill="1" applyBorder="1" applyAlignment="1">
      <alignment vertical="center"/>
    </xf>
    <xf numFmtId="181" fontId="0" fillId="0" borderId="0" xfId="0" applyNumberFormat="1" applyFont="1" applyBorder="1" applyAlignment="1">
      <alignment horizontal="right" vertical="center"/>
    </xf>
    <xf numFmtId="181" fontId="0" fillId="0" borderId="0" xfId="0" applyNumberFormat="1" applyFont="1" applyFill="1" applyBorder="1" applyAlignment="1">
      <alignment horizontal="right" vertical="center"/>
    </xf>
    <xf numFmtId="0" fontId="0" fillId="0" borderId="0" xfId="0" applyFont="1" applyBorder="1" applyAlignment="1">
      <alignment horizontal="center" vertical="center"/>
    </xf>
    <xf numFmtId="177" fontId="0" fillId="0" borderId="0" xfId="0" applyNumberFormat="1" applyFont="1" applyBorder="1" applyAlignment="1">
      <alignment horizontal="left" vertical="center"/>
    </xf>
    <xf numFmtId="176" fontId="0" fillId="0" borderId="0" xfId="0" applyNumberFormat="1" applyFont="1" applyAlignment="1">
      <alignment vertical="center" shrinkToFit="1"/>
    </xf>
    <xf numFmtId="176" fontId="0" fillId="0" borderId="0" xfId="0" applyNumberFormat="1" applyFont="1" applyBorder="1" applyAlignment="1">
      <alignment vertical="center" shrinkToFit="1"/>
    </xf>
    <xf numFmtId="177" fontId="0" fillId="0" borderId="5" xfId="0" applyNumberFormat="1" applyFont="1" applyBorder="1" applyAlignment="1">
      <alignment horizontal="center" vertical="center" shrinkToFit="1"/>
    </xf>
    <xf numFmtId="177" fontId="0" fillId="2" borderId="1" xfId="0" applyNumberFormat="1" applyFont="1" applyFill="1" applyBorder="1" applyAlignment="1">
      <alignment vertical="center" shrinkToFit="1"/>
    </xf>
    <xf numFmtId="177" fontId="0" fillId="0" borderId="1" xfId="3" applyNumberFormat="1" applyFont="1" applyBorder="1" applyAlignment="1">
      <alignment vertical="center" shrinkToFit="1"/>
    </xf>
    <xf numFmtId="177" fontId="0" fillId="0" borderId="83" xfId="0" applyNumberFormat="1" applyFont="1" applyFill="1" applyBorder="1" applyAlignment="1">
      <alignment vertical="center"/>
    </xf>
    <xf numFmtId="177" fontId="0" fillId="0" borderId="83" xfId="0" applyNumberFormat="1" applyFont="1" applyBorder="1" applyAlignment="1">
      <alignment vertical="center" shrinkToFit="1"/>
    </xf>
    <xf numFmtId="177" fontId="0" fillId="0" borderId="13" xfId="0" applyNumberFormat="1" applyFont="1" applyBorder="1" applyAlignment="1">
      <alignment vertical="center" shrinkToFit="1"/>
    </xf>
    <xf numFmtId="176" fontId="0" fillId="0" borderId="108" xfId="0" applyNumberFormat="1" applyFont="1" applyBorder="1" applyAlignment="1">
      <alignment horizontal="center" vertical="center" shrinkToFit="1"/>
    </xf>
    <xf numFmtId="176" fontId="0" fillId="0" borderId="71" xfId="0" applyNumberFormat="1" applyFont="1" applyBorder="1" applyAlignment="1">
      <alignment vertical="center" shrinkToFit="1"/>
    </xf>
    <xf numFmtId="176" fontId="0" fillId="0" borderId="2" xfId="0" applyNumberFormat="1" applyFont="1" applyBorder="1" applyAlignment="1">
      <alignment vertical="center" shrinkToFit="1"/>
    </xf>
    <xf numFmtId="176" fontId="0" fillId="2" borderId="106" xfId="0" applyNumberFormat="1" applyFont="1" applyFill="1" applyBorder="1" applyAlignment="1">
      <alignment vertical="center" shrinkToFit="1"/>
    </xf>
    <xf numFmtId="176" fontId="0" fillId="2" borderId="116" xfId="0" applyNumberFormat="1" applyFont="1" applyFill="1" applyBorder="1" applyAlignment="1">
      <alignment vertical="center" shrinkToFit="1"/>
    </xf>
    <xf numFmtId="176" fontId="0" fillId="2" borderId="11" xfId="0" applyNumberFormat="1" applyFont="1" applyFill="1" applyBorder="1" applyAlignment="1">
      <alignment horizontal="center" vertical="center" shrinkToFit="1"/>
    </xf>
    <xf numFmtId="176" fontId="0" fillId="2" borderId="11" xfId="0" applyNumberFormat="1" applyFont="1" applyFill="1" applyBorder="1" applyAlignment="1">
      <alignment vertical="center" shrinkToFit="1"/>
    </xf>
    <xf numFmtId="176" fontId="0" fillId="2" borderId="117" xfId="0" applyNumberFormat="1" applyFont="1" applyFill="1" applyBorder="1" applyAlignment="1">
      <alignment vertical="center" shrinkToFit="1"/>
    </xf>
    <xf numFmtId="176" fontId="0" fillId="2" borderId="19" xfId="0" applyNumberFormat="1" applyFont="1" applyFill="1" applyBorder="1" applyAlignment="1">
      <alignment horizontal="center" vertical="center" shrinkToFit="1"/>
    </xf>
    <xf numFmtId="176" fontId="0" fillId="2" borderId="19" xfId="0" applyNumberFormat="1" applyFont="1" applyFill="1" applyBorder="1" applyAlignment="1">
      <alignment vertical="center" shrinkToFit="1"/>
    </xf>
    <xf numFmtId="176" fontId="0" fillId="2" borderId="68" xfId="0" applyNumberFormat="1" applyFont="1" applyFill="1" applyBorder="1" applyAlignment="1">
      <alignment vertical="center" shrinkToFit="1"/>
    </xf>
    <xf numFmtId="176" fontId="0" fillId="0" borderId="24" xfId="0" applyNumberFormat="1" applyFont="1" applyBorder="1" applyAlignment="1">
      <alignment vertical="center" shrinkToFit="1"/>
    </xf>
    <xf numFmtId="176" fontId="0" fillId="0" borderId="53" xfId="0" applyNumberFormat="1" applyFont="1" applyBorder="1" applyAlignment="1">
      <alignment horizontal="center" vertical="center" shrinkToFit="1"/>
    </xf>
    <xf numFmtId="176" fontId="0" fillId="0" borderId="0" xfId="0" applyNumberFormat="1" applyFont="1" applyFill="1" applyBorder="1" applyAlignment="1">
      <alignment horizontal="center" vertical="center" shrinkToFit="1"/>
    </xf>
    <xf numFmtId="176" fontId="0" fillId="0" borderId="0" xfId="0" applyNumberFormat="1" applyFont="1" applyFill="1" applyBorder="1" applyAlignment="1">
      <alignment vertical="center" shrinkToFit="1"/>
    </xf>
    <xf numFmtId="176" fontId="0" fillId="0" borderId="0" xfId="0" applyNumberFormat="1" applyFont="1" applyFill="1" applyBorder="1" applyAlignment="1">
      <alignment horizontal="left" vertical="center"/>
    </xf>
    <xf numFmtId="176" fontId="0" fillId="6" borderId="19" xfId="0" applyNumberFormat="1" applyFont="1" applyFill="1" applyBorder="1" applyAlignment="1">
      <alignment vertical="center" shrinkToFit="1"/>
    </xf>
    <xf numFmtId="176" fontId="0" fillId="6" borderId="116" xfId="0" applyNumberFormat="1" applyFont="1" applyFill="1" applyBorder="1" applyAlignment="1">
      <alignment vertical="center" shrinkToFit="1"/>
    </xf>
    <xf numFmtId="179" fontId="0" fillId="0" borderId="121" xfId="0" applyNumberFormat="1" applyFont="1" applyBorder="1" applyAlignment="1">
      <alignment horizontal="center" vertical="center" shrinkToFit="1"/>
    </xf>
    <xf numFmtId="176" fontId="0" fillId="6" borderId="110" xfId="0" applyNumberFormat="1" applyFont="1" applyFill="1" applyBorder="1" applyAlignment="1">
      <alignment vertical="center" shrinkToFit="1"/>
    </xf>
    <xf numFmtId="179" fontId="0" fillId="0" borderId="124" xfId="0" applyNumberFormat="1" applyFont="1" applyBorder="1" applyAlignment="1">
      <alignment horizontal="center" vertical="center" shrinkToFit="1"/>
    </xf>
    <xf numFmtId="183" fontId="0" fillId="0" borderId="1" xfId="0" applyNumberFormat="1" applyFont="1" applyBorder="1" applyAlignment="1">
      <alignment vertical="center" shrinkToFit="1"/>
    </xf>
    <xf numFmtId="183" fontId="0" fillId="6" borderId="106" xfId="0" applyNumberFormat="1" applyFont="1" applyFill="1" applyBorder="1" applyAlignment="1">
      <alignment vertical="center" shrinkToFit="1"/>
    </xf>
    <xf numFmtId="183" fontId="0" fillId="6" borderId="51" xfId="0" applyNumberFormat="1" applyFont="1" applyFill="1" applyBorder="1" applyAlignment="1">
      <alignment vertical="center" shrinkToFit="1"/>
    </xf>
    <xf numFmtId="183" fontId="0" fillId="6" borderId="22" xfId="0" applyNumberFormat="1" applyFont="1" applyFill="1" applyBorder="1" applyAlignment="1">
      <alignment vertical="center" shrinkToFit="1"/>
    </xf>
    <xf numFmtId="183" fontId="0" fillId="6" borderId="118" xfId="0" applyNumberFormat="1" applyFont="1" applyFill="1" applyBorder="1" applyAlignment="1">
      <alignment vertical="center" shrinkToFit="1"/>
    </xf>
    <xf numFmtId="176" fontId="0" fillId="0" borderId="0" xfId="0" applyNumberFormat="1" applyFont="1" applyFill="1" applyAlignment="1">
      <alignment vertical="center"/>
    </xf>
    <xf numFmtId="183" fontId="0" fillId="6" borderId="109" xfId="0" applyNumberFormat="1" applyFont="1" applyFill="1" applyBorder="1" applyAlignment="1">
      <alignment vertical="center" shrinkToFit="1"/>
    </xf>
    <xf numFmtId="183" fontId="0" fillId="6" borderId="126" xfId="0" applyNumberFormat="1" applyFont="1" applyFill="1" applyBorder="1" applyAlignment="1">
      <alignment vertical="center" shrinkToFit="1"/>
    </xf>
    <xf numFmtId="177" fontId="0" fillId="0" borderId="71" xfId="0" applyNumberFormat="1" applyFont="1" applyBorder="1" applyAlignment="1">
      <alignment vertical="center" shrinkToFit="1"/>
    </xf>
    <xf numFmtId="177" fontId="0" fillId="2" borderId="127" xfId="0" applyNumberFormat="1" applyFont="1" applyFill="1" applyBorder="1" applyAlignment="1">
      <alignment vertical="center" shrinkToFit="1"/>
    </xf>
    <xf numFmtId="177" fontId="0" fillId="2" borderId="109" xfId="0" applyNumberFormat="1" applyFont="1" applyFill="1" applyBorder="1" applyAlignment="1">
      <alignment vertical="center" shrinkToFit="1"/>
    </xf>
    <xf numFmtId="177" fontId="0" fillId="2" borderId="110" xfId="0" applyNumberFormat="1" applyFont="1" applyFill="1" applyBorder="1" applyAlignment="1">
      <alignment vertical="center" shrinkToFit="1"/>
    </xf>
    <xf numFmtId="177" fontId="0" fillId="2" borderId="118" xfId="0" applyNumberFormat="1" applyFont="1" applyFill="1" applyBorder="1" applyAlignment="1">
      <alignment vertical="center" shrinkToFit="1"/>
    </xf>
    <xf numFmtId="177" fontId="0" fillId="0" borderId="83" xfId="0" applyNumberFormat="1" applyFont="1" applyBorder="1" applyAlignment="1">
      <alignment horizontal="center" vertical="center" shrinkToFit="1"/>
    </xf>
    <xf numFmtId="177" fontId="0" fillId="0" borderId="1" xfId="0" applyNumberFormat="1" applyFill="1" applyBorder="1" applyAlignment="1">
      <alignment vertical="center"/>
    </xf>
    <xf numFmtId="176" fontId="0" fillId="0" borderId="0" xfId="0" applyNumberFormat="1" applyFont="1" applyFill="1" applyBorder="1" applyAlignment="1">
      <alignment vertical="center"/>
    </xf>
    <xf numFmtId="177" fontId="0" fillId="0" borderId="135" xfId="0" applyNumberFormat="1" applyFill="1" applyBorder="1" applyAlignment="1">
      <alignment vertical="center"/>
    </xf>
    <xf numFmtId="177" fontId="0" fillId="6" borderId="136" xfId="0" applyNumberFormat="1" applyFont="1" applyFill="1" applyBorder="1" applyAlignment="1">
      <alignment vertical="center" shrinkToFit="1"/>
    </xf>
    <xf numFmtId="177" fontId="0" fillId="0" borderId="136" xfId="3" applyNumberFormat="1" applyFont="1" applyBorder="1" applyAlignment="1">
      <alignment vertical="center"/>
    </xf>
    <xf numFmtId="177" fontId="0" fillId="0" borderId="103" xfId="3" applyNumberFormat="1" applyFont="1" applyBorder="1" applyAlignment="1">
      <alignment horizontal="right" vertical="center"/>
    </xf>
    <xf numFmtId="177" fontId="0" fillId="0" borderId="103" xfId="3" applyNumberFormat="1" applyFont="1" applyBorder="1" applyAlignment="1">
      <alignment horizontal="left" vertical="center" shrinkToFit="1"/>
    </xf>
    <xf numFmtId="177" fontId="0" fillId="0" borderId="137" xfId="0" applyNumberFormat="1" applyFont="1" applyBorder="1" applyAlignment="1">
      <alignment vertical="center"/>
    </xf>
    <xf numFmtId="177" fontId="0" fillId="0" borderId="135" xfId="0" applyNumberFormat="1" applyFont="1" applyBorder="1" applyAlignment="1">
      <alignment vertical="center"/>
    </xf>
    <xf numFmtId="178" fontId="0" fillId="0" borderId="15" xfId="0" applyNumberFormat="1" applyFont="1" applyBorder="1" applyAlignment="1">
      <alignment horizontal="left" vertical="center"/>
    </xf>
    <xf numFmtId="177" fontId="0" fillId="0" borderId="138" xfId="3" applyNumberFormat="1" applyFont="1" applyBorder="1" applyAlignment="1">
      <alignment vertical="center" shrinkToFit="1"/>
    </xf>
    <xf numFmtId="177" fontId="0" fillId="0" borderId="138" xfId="0" applyNumberFormat="1" applyFont="1" applyFill="1" applyBorder="1" applyAlignment="1">
      <alignment vertical="center"/>
    </xf>
    <xf numFmtId="177" fontId="0" fillId="0" borderId="135" xfId="0" applyNumberFormat="1" applyFont="1" applyFill="1" applyBorder="1" applyAlignment="1">
      <alignment horizontal="center" vertical="center"/>
    </xf>
    <xf numFmtId="177" fontId="0" fillId="0" borderId="135" xfId="0" applyNumberFormat="1" applyFont="1" applyFill="1" applyBorder="1" applyAlignment="1">
      <alignment vertical="center"/>
    </xf>
    <xf numFmtId="177" fontId="0" fillId="0" borderId="138" xfId="0" applyNumberFormat="1" applyFill="1" applyBorder="1" applyAlignment="1">
      <alignment vertical="center"/>
    </xf>
    <xf numFmtId="178" fontId="0" fillId="0" borderId="135" xfId="0" applyNumberFormat="1" applyFont="1" applyFill="1" applyBorder="1" applyAlignment="1">
      <alignment vertical="center"/>
    </xf>
    <xf numFmtId="177" fontId="0" fillId="0" borderId="13" xfId="0" applyNumberFormat="1" applyFont="1" applyFill="1" applyBorder="1" applyAlignment="1">
      <alignment vertical="center"/>
    </xf>
    <xf numFmtId="9" fontId="0" fillId="0" borderId="14" xfId="0" applyNumberFormat="1" applyFont="1" applyFill="1" applyBorder="1" applyAlignment="1">
      <alignment vertical="center"/>
    </xf>
    <xf numFmtId="177" fontId="0" fillId="0" borderId="12" xfId="0" applyNumberFormat="1" applyFill="1" applyBorder="1" applyAlignment="1">
      <alignment vertical="center"/>
    </xf>
    <xf numFmtId="177" fontId="0" fillId="0" borderId="119" xfId="0" applyNumberFormat="1" applyFont="1" applyFill="1" applyBorder="1" applyAlignment="1">
      <alignment vertical="center"/>
    </xf>
    <xf numFmtId="177" fontId="0" fillId="0" borderId="12" xfId="0" applyNumberFormat="1" applyFont="1" applyFill="1" applyBorder="1" applyAlignment="1">
      <alignment horizontal="center" vertical="center"/>
    </xf>
    <xf numFmtId="177" fontId="0" fillId="0" borderId="74" xfId="0" applyNumberFormat="1" applyFont="1" applyFill="1" applyBorder="1" applyAlignment="1">
      <alignment horizontal="center" vertical="center"/>
    </xf>
    <xf numFmtId="177" fontId="0" fillId="0" borderId="13" xfId="0" applyNumberFormat="1" applyFill="1" applyBorder="1" applyAlignment="1">
      <alignment vertical="center"/>
    </xf>
    <xf numFmtId="177" fontId="0" fillId="0" borderId="48" xfId="0" applyNumberFormat="1" applyFont="1" applyFill="1" applyBorder="1" applyAlignment="1">
      <alignment vertical="center"/>
    </xf>
    <xf numFmtId="177" fontId="0" fillId="0" borderId="12" xfId="0" applyNumberFormat="1" applyFont="1" applyFill="1" applyBorder="1" applyAlignment="1">
      <alignment horizontal="center" vertical="center" shrinkToFit="1"/>
    </xf>
    <xf numFmtId="177" fontId="0" fillId="0" borderId="1" xfId="0" applyNumberFormat="1" applyFont="1" applyFill="1" applyBorder="1" applyAlignment="1">
      <alignment horizontal="center" vertical="center" shrinkToFit="1"/>
    </xf>
    <xf numFmtId="177" fontId="0" fillId="0" borderId="1" xfId="0" applyNumberFormat="1" applyFont="1" applyFill="1" applyBorder="1" applyAlignment="1">
      <alignment vertical="center" shrinkToFit="1"/>
    </xf>
    <xf numFmtId="177" fontId="0" fillId="0" borderId="138" xfId="0" applyNumberFormat="1" applyFont="1" applyFill="1" applyBorder="1" applyAlignment="1">
      <alignment vertical="center" shrinkToFit="1"/>
    </xf>
    <xf numFmtId="177" fontId="0" fillId="0" borderId="10" xfId="0" applyNumberFormat="1" applyFont="1" applyFill="1" applyBorder="1" applyAlignment="1">
      <alignment vertical="center" shrinkToFit="1"/>
    </xf>
    <xf numFmtId="177" fontId="0" fillId="0" borderId="69" xfId="0" applyNumberFormat="1" applyFont="1" applyFill="1" applyBorder="1" applyAlignment="1">
      <alignment vertical="center" shrinkToFit="1"/>
    </xf>
    <xf numFmtId="177" fontId="0" fillId="0" borderId="83" xfId="0" applyNumberFormat="1" applyFont="1" applyFill="1" applyBorder="1" applyAlignment="1">
      <alignment vertical="center" shrinkToFit="1"/>
    </xf>
    <xf numFmtId="177" fontId="0" fillId="0" borderId="9" xfId="0" applyNumberFormat="1" applyFill="1" applyBorder="1" applyAlignment="1">
      <alignment vertical="center" shrinkToFit="1"/>
    </xf>
    <xf numFmtId="177" fontId="0" fillId="0" borderId="48" xfId="0" applyNumberFormat="1" applyFont="1" applyFill="1" applyBorder="1" applyAlignment="1">
      <alignment vertical="center" shrinkToFit="1"/>
    </xf>
    <xf numFmtId="177" fontId="0" fillId="0" borderId="8" xfId="0" applyNumberFormat="1" applyFont="1" applyFill="1" applyBorder="1" applyAlignment="1">
      <alignment vertical="center"/>
    </xf>
    <xf numFmtId="177" fontId="0" fillId="0" borderId="8" xfId="0" applyNumberFormat="1" applyFont="1" applyFill="1" applyBorder="1" applyAlignment="1">
      <alignment vertical="center" shrinkToFit="1"/>
    </xf>
    <xf numFmtId="177" fontId="0" fillId="0" borderId="15" xfId="0" applyNumberFormat="1" applyFont="1" applyFill="1" applyBorder="1" applyAlignment="1">
      <alignment vertical="center"/>
    </xf>
    <xf numFmtId="177" fontId="0" fillId="0" borderId="139" xfId="0" applyNumberFormat="1" applyFont="1" applyFill="1" applyBorder="1" applyAlignment="1">
      <alignment vertical="center"/>
    </xf>
    <xf numFmtId="177" fontId="0" fillId="0" borderId="1" xfId="0" applyNumberFormat="1" applyFill="1" applyBorder="1" applyAlignment="1">
      <alignment vertical="center" shrinkToFit="1"/>
    </xf>
    <xf numFmtId="177" fontId="0" fillId="0" borderId="135" xfId="3" applyNumberFormat="1" applyFont="1" applyFill="1" applyBorder="1" applyAlignment="1">
      <alignment vertical="center"/>
    </xf>
    <xf numFmtId="0" fontId="0" fillId="0" borderId="14" xfId="3" applyFont="1" applyFill="1" applyBorder="1" applyAlignment="1">
      <alignment vertical="center" shrinkToFit="1"/>
    </xf>
    <xf numFmtId="0" fontId="0" fillId="0" borderId="15" xfId="3" applyFont="1" applyFill="1" applyBorder="1" applyAlignment="1">
      <alignment vertical="center" shrinkToFit="1"/>
    </xf>
    <xf numFmtId="178" fontId="0" fillId="0" borderId="15" xfId="0" applyNumberFormat="1" applyFont="1" applyFill="1" applyBorder="1" applyAlignment="1">
      <alignment horizontal="left" vertical="center"/>
    </xf>
    <xf numFmtId="178" fontId="0" fillId="0" borderId="14" xfId="0" applyNumberFormat="1" applyFont="1" applyFill="1" applyBorder="1" applyAlignment="1">
      <alignment horizontal="left" vertical="center"/>
    </xf>
    <xf numFmtId="177" fontId="0" fillId="0" borderId="14" xfId="3" applyNumberFormat="1" applyFont="1" applyFill="1" applyBorder="1" applyAlignment="1">
      <alignment vertical="center" shrinkToFit="1"/>
    </xf>
    <xf numFmtId="178" fontId="0" fillId="0" borderId="138" xfId="0" applyNumberFormat="1" applyFont="1" applyFill="1" applyBorder="1" applyAlignment="1">
      <alignment horizontal="left" vertical="center"/>
    </xf>
    <xf numFmtId="177" fontId="0" fillId="0" borderId="138" xfId="3" applyNumberFormat="1" applyFont="1" applyFill="1" applyBorder="1" applyAlignment="1">
      <alignment vertical="center" shrinkToFit="1"/>
    </xf>
    <xf numFmtId="178" fontId="0" fillId="0" borderId="139" xfId="0" applyNumberFormat="1" applyFont="1" applyFill="1" applyBorder="1" applyAlignment="1">
      <alignment horizontal="left" vertical="center"/>
    </xf>
    <xf numFmtId="182" fontId="0" fillId="0" borderId="14" xfId="0" applyNumberFormat="1" applyFont="1" applyFill="1" applyBorder="1" applyAlignment="1">
      <alignment vertical="center"/>
    </xf>
    <xf numFmtId="176" fontId="0" fillId="0" borderId="24" xfId="0" applyNumberFormat="1" applyFont="1" applyBorder="1" applyAlignment="1">
      <alignment vertical="center"/>
    </xf>
    <xf numFmtId="177" fontId="0" fillId="0" borderId="141" xfId="3" applyNumberFormat="1" applyFont="1" applyBorder="1" applyAlignment="1">
      <alignment horizontal="center" vertical="center" shrinkToFit="1"/>
    </xf>
    <xf numFmtId="177" fontId="0" fillId="0" borderId="72" xfId="3" applyNumberFormat="1" applyFont="1" applyBorder="1" applyAlignment="1">
      <alignment horizontal="center" vertical="center" shrinkToFit="1"/>
    </xf>
    <xf numFmtId="176" fontId="0" fillId="2" borderId="49" xfId="0" applyNumberFormat="1" applyFont="1" applyFill="1" applyBorder="1" applyAlignment="1">
      <alignment horizontal="center" vertical="center" shrinkToFit="1"/>
    </xf>
    <xf numFmtId="177" fontId="0" fillId="2" borderId="49" xfId="0" applyNumberFormat="1" applyFont="1" applyFill="1" applyBorder="1" applyAlignment="1">
      <alignment vertical="center" shrinkToFit="1"/>
    </xf>
    <xf numFmtId="177" fontId="0" fillId="0" borderId="146" xfId="3" applyNumberFormat="1" applyFont="1" applyBorder="1" applyAlignment="1">
      <alignment vertical="center" shrinkToFit="1"/>
    </xf>
    <xf numFmtId="176" fontId="0" fillId="0" borderId="146" xfId="0" applyNumberFormat="1" applyFont="1" applyBorder="1" applyAlignment="1">
      <alignment vertical="center"/>
    </xf>
    <xf numFmtId="177" fontId="0" fillId="0" borderId="24" xfId="3" applyNumberFormat="1" applyFont="1" applyBorder="1" applyAlignment="1">
      <alignment vertical="center" shrinkToFit="1"/>
    </xf>
    <xf numFmtId="177" fontId="0" fillId="0" borderId="24" xfId="3" applyNumberFormat="1" applyFont="1" applyFill="1" applyBorder="1" applyAlignment="1">
      <alignment vertical="center" shrinkToFit="1"/>
    </xf>
    <xf numFmtId="176" fontId="0" fillId="2" borderId="38" xfId="0" applyNumberFormat="1" applyFont="1" applyFill="1" applyBorder="1" applyAlignment="1">
      <alignment horizontal="center" vertical="center" shrinkToFit="1"/>
    </xf>
    <xf numFmtId="177" fontId="0" fillId="2" borderId="38" xfId="0" applyNumberFormat="1" applyFont="1" applyFill="1" applyBorder="1" applyAlignment="1">
      <alignment vertical="center" shrinkToFit="1"/>
    </xf>
    <xf numFmtId="176" fontId="0" fillId="2" borderId="144" xfId="0" applyNumberFormat="1" applyFont="1" applyFill="1" applyBorder="1" applyAlignment="1">
      <alignment vertical="center" shrinkToFit="1"/>
    </xf>
    <xf numFmtId="176" fontId="0" fillId="2" borderId="62" xfId="0" applyNumberFormat="1" applyFont="1" applyFill="1" applyBorder="1" applyAlignment="1">
      <alignment vertical="center" shrinkToFit="1"/>
    </xf>
    <xf numFmtId="176" fontId="0" fillId="2" borderId="110" xfId="0" applyNumberFormat="1" applyFont="1" applyFill="1" applyBorder="1" applyAlignment="1">
      <alignment vertical="center" shrinkToFit="1"/>
    </xf>
    <xf numFmtId="177" fontId="0" fillId="0" borderId="34" xfId="3" applyNumberFormat="1" applyFont="1" applyBorder="1" applyAlignment="1">
      <alignment horizontal="center" vertical="center" shrinkToFit="1"/>
    </xf>
    <xf numFmtId="176" fontId="0" fillId="0" borderId="58" xfId="0" applyNumberFormat="1" applyFont="1" applyBorder="1" applyAlignment="1">
      <alignment vertical="center"/>
    </xf>
    <xf numFmtId="177" fontId="0" fillId="2" borderId="49" xfId="3" applyNumberFormat="1" applyFont="1" applyFill="1" applyBorder="1" applyAlignment="1">
      <alignment horizontal="center" vertical="center" shrinkToFit="1"/>
    </xf>
    <xf numFmtId="177" fontId="0" fillId="2" borderId="49" xfId="3" applyNumberFormat="1" applyFont="1" applyFill="1" applyBorder="1" applyAlignment="1">
      <alignment vertical="center" shrinkToFit="1"/>
    </xf>
    <xf numFmtId="176" fontId="0" fillId="6" borderId="144" xfId="0" applyNumberFormat="1" applyFont="1" applyFill="1" applyBorder="1" applyAlignment="1">
      <alignment vertical="center"/>
    </xf>
    <xf numFmtId="176" fontId="0" fillId="0" borderId="24" xfId="3" applyNumberFormat="1" applyFont="1" applyFill="1" applyBorder="1" applyAlignment="1">
      <alignment vertical="center" shrinkToFit="1"/>
    </xf>
    <xf numFmtId="176" fontId="0" fillId="0" borderId="107" xfId="0" applyNumberFormat="1" applyFont="1" applyBorder="1" applyAlignment="1">
      <alignment vertical="center" shrinkToFit="1"/>
    </xf>
    <xf numFmtId="177" fontId="0" fillId="0" borderId="107" xfId="0" applyNumberFormat="1" applyFont="1" applyBorder="1" applyAlignment="1">
      <alignment horizontal="center" vertical="center" shrinkToFit="1"/>
    </xf>
    <xf numFmtId="177" fontId="0" fillId="0" borderId="53" xfId="0" applyNumberFormat="1" applyFont="1" applyBorder="1" applyAlignment="1">
      <alignment horizontal="center" vertical="center" shrinkToFit="1"/>
    </xf>
    <xf numFmtId="177" fontId="0" fillId="0" borderId="108" xfId="0" applyNumberFormat="1" applyFont="1" applyBorder="1" applyAlignment="1">
      <alignment horizontal="center" vertical="center" shrinkToFit="1"/>
    </xf>
    <xf numFmtId="177" fontId="0" fillId="0" borderId="82" xfId="0" applyNumberFormat="1" applyFont="1" applyBorder="1" applyAlignment="1">
      <alignment vertical="center" shrinkToFit="1"/>
    </xf>
    <xf numFmtId="176" fontId="0" fillId="6" borderId="106" xfId="0" applyNumberFormat="1" applyFont="1" applyFill="1" applyBorder="1" applyAlignment="1">
      <alignment horizontal="center" vertical="center" shrinkToFit="1"/>
    </xf>
    <xf numFmtId="176" fontId="0" fillId="6" borderId="118" xfId="0" applyNumberFormat="1" applyFont="1" applyFill="1" applyBorder="1" applyAlignment="1">
      <alignment horizontal="center" vertical="center" shrinkToFit="1"/>
    </xf>
    <xf numFmtId="177" fontId="0" fillId="0" borderId="104" xfId="0" applyNumberFormat="1" applyFont="1" applyBorder="1" applyAlignment="1">
      <alignment horizontal="center" vertical="center" shrinkToFit="1"/>
    </xf>
    <xf numFmtId="177" fontId="0" fillId="2" borderId="127" xfId="0" applyNumberFormat="1" applyFont="1" applyFill="1" applyBorder="1" applyAlignment="1">
      <alignment horizontal="center" vertical="center" shrinkToFit="1"/>
    </xf>
    <xf numFmtId="177" fontId="0" fillId="0" borderId="57" xfId="0" applyNumberFormat="1" applyFont="1" applyBorder="1" applyAlignment="1">
      <alignment horizontal="center" vertical="center" shrinkToFit="1"/>
    </xf>
    <xf numFmtId="176" fontId="0" fillId="0" borderId="147" xfId="0" applyNumberFormat="1" applyFont="1" applyBorder="1" applyAlignment="1">
      <alignment vertical="center"/>
    </xf>
    <xf numFmtId="176" fontId="0" fillId="0" borderId="150" xfId="0" applyNumberFormat="1" applyFont="1" applyBorder="1" applyAlignment="1">
      <alignment vertical="center"/>
    </xf>
    <xf numFmtId="176" fontId="0" fillId="0" borderId="125" xfId="0" applyNumberFormat="1" applyFont="1" applyBorder="1" applyAlignment="1">
      <alignment vertical="center"/>
    </xf>
    <xf numFmtId="179" fontId="0" fillId="0" borderId="24" xfId="0" applyNumberFormat="1" applyFont="1" applyFill="1" applyBorder="1" applyAlignment="1">
      <alignment vertical="center"/>
    </xf>
    <xf numFmtId="9" fontId="0" fillId="0" borderId="24" xfId="3" applyNumberFormat="1" applyFont="1" applyFill="1" applyBorder="1" applyAlignment="1">
      <alignment vertical="center" shrinkToFit="1"/>
    </xf>
    <xf numFmtId="3" fontId="0" fillId="0" borderId="24" xfId="5" applyNumberFormat="1" applyFont="1" applyFill="1" applyBorder="1" applyAlignment="1">
      <alignment vertical="center" shrinkToFit="1"/>
    </xf>
    <xf numFmtId="176" fontId="0" fillId="0" borderId="58" xfId="0" applyNumberFormat="1" applyFont="1" applyBorder="1" applyAlignment="1">
      <alignment vertical="center" shrinkToFit="1"/>
    </xf>
    <xf numFmtId="177" fontId="0" fillId="2" borderId="155" xfId="0" applyNumberFormat="1" applyFont="1" applyFill="1" applyBorder="1" applyAlignment="1">
      <alignment vertical="center" shrinkToFit="1"/>
    </xf>
    <xf numFmtId="176" fontId="0" fillId="2" borderId="156" xfId="0" applyNumberFormat="1" applyFont="1" applyFill="1" applyBorder="1" applyAlignment="1">
      <alignment vertical="center" shrinkToFit="1"/>
    </xf>
    <xf numFmtId="177" fontId="0" fillId="2" borderId="152" xfId="3" applyNumberFormat="1" applyFont="1" applyFill="1" applyBorder="1" applyAlignment="1">
      <alignment horizontal="center" vertical="center" shrinkToFit="1"/>
    </xf>
    <xf numFmtId="177" fontId="0" fillId="2" borderId="152" xfId="3" applyNumberFormat="1" applyFont="1" applyFill="1" applyBorder="1" applyAlignment="1">
      <alignment vertical="center" shrinkToFit="1"/>
    </xf>
    <xf numFmtId="176" fontId="0" fillId="6" borderId="157" xfId="0" applyNumberFormat="1" applyFont="1" applyFill="1" applyBorder="1" applyAlignment="1">
      <alignment vertical="center"/>
    </xf>
    <xf numFmtId="177" fontId="0" fillId="0" borderId="160" xfId="0" applyNumberFormat="1" applyFont="1" applyFill="1" applyBorder="1" applyAlignment="1">
      <alignment vertical="center" shrinkToFit="1"/>
    </xf>
    <xf numFmtId="177" fontId="0" fillId="0" borderId="161" xfId="0" applyNumberFormat="1" applyFont="1" applyFill="1" applyBorder="1" applyAlignment="1">
      <alignment vertical="center" shrinkToFit="1"/>
    </xf>
    <xf numFmtId="177" fontId="0" fillId="0" borderId="153" xfId="0" applyNumberFormat="1" applyFill="1" applyBorder="1" applyAlignment="1">
      <alignment vertical="center"/>
    </xf>
    <xf numFmtId="181" fontId="0" fillId="0" borderId="121" xfId="0" applyNumberFormat="1" applyFont="1" applyBorder="1" applyAlignment="1">
      <alignment horizontal="right" vertical="center"/>
    </xf>
    <xf numFmtId="0" fontId="0" fillId="0" borderId="0" xfId="2" applyFont="1" applyAlignment="1">
      <alignment vertical="center"/>
    </xf>
    <xf numFmtId="0" fontId="8" fillId="0" borderId="162" xfId="0" applyFont="1" applyBorder="1" applyAlignment="1">
      <alignment horizontal="center" vertical="center" shrinkToFit="1"/>
    </xf>
    <xf numFmtId="0" fontId="8" fillId="0" borderId="165" xfId="0" applyFont="1" applyBorder="1" applyAlignment="1">
      <alignment horizontal="center" vertical="center" shrinkToFit="1"/>
    </xf>
    <xf numFmtId="179" fontId="0" fillId="0" borderId="0" xfId="0" applyNumberFormat="1" applyFont="1" applyBorder="1" applyAlignment="1">
      <alignment vertical="center" shrinkToFit="1"/>
    </xf>
    <xf numFmtId="176" fontId="0" fillId="0" borderId="169" xfId="0" applyNumberFormat="1" applyFont="1" applyBorder="1" applyAlignment="1">
      <alignment vertical="center"/>
    </xf>
    <xf numFmtId="176" fontId="0" fillId="0" borderId="83" xfId="0" applyNumberFormat="1" applyBorder="1" applyAlignment="1">
      <alignment vertical="center"/>
    </xf>
    <xf numFmtId="176" fontId="0" fillId="0" borderId="83" xfId="0" applyNumberFormat="1" applyFont="1" applyBorder="1" applyAlignment="1">
      <alignment vertical="center"/>
    </xf>
    <xf numFmtId="179" fontId="0" fillId="0" borderId="10" xfId="0" applyNumberFormat="1" applyFont="1" applyBorder="1" applyAlignment="1">
      <alignment vertical="center" shrinkToFit="1"/>
    </xf>
    <xf numFmtId="179" fontId="0" fillId="0" borderId="170" xfId="0" applyNumberFormat="1" applyFont="1" applyBorder="1" applyAlignment="1">
      <alignment vertical="center" shrinkToFit="1"/>
    </xf>
    <xf numFmtId="176" fontId="0" fillId="0" borderId="74" xfId="0" applyNumberFormat="1" applyBorder="1" applyAlignment="1">
      <alignment vertical="center"/>
    </xf>
    <xf numFmtId="179" fontId="0" fillId="0" borderId="12" xfId="0" applyNumberFormat="1" applyFont="1" applyBorder="1" applyAlignment="1">
      <alignment vertical="center" shrinkToFit="1"/>
    </xf>
    <xf numFmtId="179" fontId="0" fillId="0" borderId="172" xfId="0" applyNumberFormat="1" applyFont="1" applyBorder="1" applyAlignment="1">
      <alignment vertical="center" shrinkToFit="1"/>
    </xf>
    <xf numFmtId="179" fontId="0" fillId="0" borderId="173" xfId="0" applyNumberFormat="1" applyFont="1" applyBorder="1" applyAlignment="1">
      <alignment vertical="center" shrinkToFit="1"/>
    </xf>
    <xf numFmtId="179" fontId="0" fillId="0" borderId="135" xfId="0" applyNumberFormat="1" applyFont="1" applyBorder="1" applyAlignment="1">
      <alignment vertical="center" shrinkToFit="1"/>
    </xf>
    <xf numFmtId="179" fontId="0" fillId="0" borderId="11" xfId="0" applyNumberFormat="1" applyFont="1" applyBorder="1" applyAlignment="1">
      <alignment vertical="center" shrinkToFit="1"/>
    </xf>
    <xf numFmtId="179" fontId="0" fillId="0" borderId="175" xfId="0" applyNumberFormat="1" applyFont="1" applyBorder="1" applyAlignment="1">
      <alignment vertical="center" shrinkToFit="1"/>
    </xf>
    <xf numFmtId="179" fontId="0" fillId="0" borderId="117" xfId="0" applyNumberFormat="1" applyFont="1" applyBorder="1" applyAlignment="1">
      <alignment vertical="center" shrinkToFit="1"/>
    </xf>
    <xf numFmtId="179" fontId="0" fillId="0" borderId="118" xfId="0" applyNumberFormat="1" applyFont="1" applyBorder="1" applyAlignment="1">
      <alignment vertical="center" shrinkToFit="1"/>
    </xf>
    <xf numFmtId="179" fontId="0" fillId="0" borderId="177" xfId="0" applyNumberFormat="1" applyFont="1" applyBorder="1" applyAlignment="1">
      <alignment vertical="center" shrinkToFit="1"/>
    </xf>
    <xf numFmtId="179" fontId="0" fillId="0" borderId="156" xfId="0" applyNumberFormat="1" applyFont="1" applyBorder="1" applyAlignment="1">
      <alignment vertical="center" shrinkToFit="1"/>
    </xf>
    <xf numFmtId="176" fontId="0" fillId="0" borderId="51" xfId="0" applyNumberFormat="1" applyBorder="1" applyAlignment="1">
      <alignment horizontal="center" vertical="center"/>
    </xf>
    <xf numFmtId="184" fontId="0" fillId="0" borderId="12" xfId="0" applyNumberFormat="1" applyFont="1" applyBorder="1" applyAlignment="1">
      <alignment vertical="center" shrinkToFit="1"/>
    </xf>
    <xf numFmtId="184" fontId="0" fillId="0" borderId="172" xfId="0" applyNumberFormat="1" applyFont="1" applyBorder="1" applyAlignment="1">
      <alignment vertical="center" shrinkToFit="1"/>
    </xf>
    <xf numFmtId="184" fontId="13" fillId="0" borderId="172" xfId="0" applyNumberFormat="1" applyFont="1" applyBorder="1" applyAlignment="1">
      <alignment vertical="center" shrinkToFit="1"/>
    </xf>
    <xf numFmtId="0" fontId="1" fillId="0" borderId="0" xfId="2" applyFont="1" applyAlignment="1">
      <alignment horizontal="right" vertical="center"/>
    </xf>
    <xf numFmtId="0" fontId="0" fillId="0" borderId="0" xfId="2" applyFont="1" applyAlignment="1">
      <alignment horizontal="right" vertical="center"/>
    </xf>
    <xf numFmtId="176" fontId="0" fillId="0" borderId="83" xfId="0" applyNumberFormat="1" applyFont="1" applyBorder="1" applyAlignment="1">
      <alignment vertical="center" shrinkToFit="1"/>
    </xf>
    <xf numFmtId="9" fontId="0" fillId="0" borderId="83" xfId="0" applyNumberFormat="1" applyFont="1" applyBorder="1" applyAlignment="1">
      <alignment vertical="center" shrinkToFit="1"/>
    </xf>
    <xf numFmtId="182" fontId="0" fillId="0" borderId="83" xfId="4" applyNumberFormat="1" applyFont="1" applyBorder="1" applyAlignment="1">
      <alignment vertical="center" shrinkToFit="1"/>
    </xf>
    <xf numFmtId="176" fontId="0" fillId="0" borderId="83" xfId="0" applyNumberFormat="1" applyFont="1" applyBorder="1" applyAlignment="1">
      <alignment horizontal="right" vertical="center" shrinkToFit="1"/>
    </xf>
    <xf numFmtId="49" fontId="0" fillId="0" borderId="83" xfId="0" applyNumberFormat="1" applyFont="1" applyBorder="1" applyAlignment="1">
      <alignment vertical="center" shrinkToFit="1"/>
    </xf>
    <xf numFmtId="176" fontId="0" fillId="2" borderId="83" xfId="0" applyNumberFormat="1" applyFont="1" applyFill="1" applyBorder="1" applyAlignment="1">
      <alignment vertical="center" shrinkToFit="1"/>
    </xf>
    <xf numFmtId="176" fontId="0" fillId="2" borderId="83" xfId="0" applyNumberFormat="1" applyFont="1" applyFill="1" applyBorder="1" applyAlignment="1">
      <alignment horizontal="left" vertical="center" shrinkToFit="1"/>
    </xf>
    <xf numFmtId="179" fontId="0" fillId="2" borderId="83" xfId="0" applyNumberFormat="1" applyFont="1" applyFill="1" applyBorder="1" applyAlignment="1">
      <alignment vertical="center" shrinkToFit="1"/>
    </xf>
    <xf numFmtId="9" fontId="0" fillId="0" borderId="83" xfId="4" applyFont="1" applyBorder="1" applyAlignment="1">
      <alignment vertical="center" shrinkToFit="1"/>
    </xf>
    <xf numFmtId="177" fontId="0" fillId="0" borderId="7" xfId="0" applyNumberFormat="1" applyFill="1" applyBorder="1" applyAlignment="1">
      <alignment vertical="center" shrinkToFit="1"/>
    </xf>
    <xf numFmtId="177" fontId="0" fillId="0" borderId="7" xfId="0" applyNumberFormat="1" applyFill="1" applyBorder="1" applyAlignment="1">
      <alignment horizontal="center" vertical="center" shrinkToFit="1"/>
    </xf>
    <xf numFmtId="177" fontId="0" fillId="0" borderId="1" xfId="0" applyNumberFormat="1" applyFill="1" applyBorder="1" applyAlignment="1">
      <alignment horizontal="center" vertical="center" shrinkToFit="1"/>
    </xf>
    <xf numFmtId="177" fontId="0" fillId="0" borderId="5" xfId="0" applyNumberFormat="1" applyBorder="1" applyAlignment="1">
      <alignment horizontal="center" vertical="center" shrinkToFit="1"/>
    </xf>
    <xf numFmtId="177" fontId="0" fillId="0" borderId="83" xfId="0" applyNumberFormat="1" applyBorder="1" applyAlignment="1">
      <alignment horizontal="center" vertical="center" shrinkToFit="1"/>
    </xf>
    <xf numFmtId="177" fontId="0" fillId="0" borderId="34" xfId="0" applyNumberFormat="1" applyBorder="1" applyAlignment="1">
      <alignment horizontal="center" vertical="center" shrinkToFit="1"/>
    </xf>
    <xf numFmtId="177" fontId="0" fillId="0" borderId="72" xfId="0" applyNumberFormat="1" applyBorder="1" applyAlignment="1">
      <alignment horizontal="center" vertical="center" shrinkToFit="1"/>
    </xf>
    <xf numFmtId="177" fontId="0" fillId="0" borderId="12" xfId="0" applyNumberFormat="1" applyFill="1" applyBorder="1" applyAlignment="1">
      <alignment horizontal="center" vertical="center" shrinkToFit="1"/>
    </xf>
    <xf numFmtId="177" fontId="0" fillId="0" borderId="12" xfId="0" applyNumberFormat="1" applyFill="1" applyBorder="1" applyAlignment="1">
      <alignment horizontal="center" vertical="center"/>
    </xf>
    <xf numFmtId="0" fontId="0" fillId="0" borderId="24" xfId="0" applyFont="1" applyBorder="1" applyAlignment="1">
      <alignment vertical="center"/>
    </xf>
    <xf numFmtId="0" fontId="0" fillId="0" borderId="24" xfId="0" applyFont="1" applyFill="1" applyBorder="1" applyAlignment="1">
      <alignment vertical="center"/>
    </xf>
    <xf numFmtId="177" fontId="0" fillId="0" borderId="83" xfId="0" applyNumberFormat="1" applyFont="1" applyBorder="1" applyAlignment="1">
      <alignment horizontal="center" vertical="center" shrinkToFit="1"/>
    </xf>
    <xf numFmtId="177" fontId="0" fillId="0" borderId="153" xfId="0" applyNumberFormat="1" applyFont="1" applyFill="1" applyBorder="1" applyAlignment="1">
      <alignment vertical="center"/>
    </xf>
    <xf numFmtId="177" fontId="0" fillId="0" borderId="160" xfId="0" applyNumberFormat="1" applyFont="1" applyFill="1" applyBorder="1" applyAlignment="1">
      <alignment vertical="center"/>
    </xf>
    <xf numFmtId="177" fontId="0" fillId="0" borderId="161" xfId="0" applyNumberFormat="1" applyFont="1" applyFill="1" applyBorder="1" applyAlignment="1">
      <alignment vertical="center"/>
    </xf>
    <xf numFmtId="176" fontId="0" fillId="0" borderId="135" xfId="0" applyNumberFormat="1" applyFont="1" applyBorder="1" applyAlignment="1">
      <alignment vertical="center" shrinkToFit="1"/>
    </xf>
    <xf numFmtId="185" fontId="0" fillId="0" borderId="73" xfId="0" applyNumberFormat="1" applyFont="1" applyBorder="1" applyAlignment="1">
      <alignment horizontal="center" vertical="center"/>
    </xf>
    <xf numFmtId="181" fontId="0" fillId="4" borderId="39" xfId="0" applyNumberFormat="1" applyFont="1" applyFill="1" applyBorder="1" applyAlignment="1">
      <alignment horizontal="right" vertical="center"/>
    </xf>
    <xf numFmtId="181" fontId="0" fillId="0" borderId="37" xfId="0" applyNumberFormat="1" applyFont="1" applyFill="1" applyBorder="1" applyAlignment="1">
      <alignment horizontal="right" vertical="center"/>
    </xf>
    <xf numFmtId="181" fontId="0" fillId="7" borderId="37" xfId="0" applyNumberFormat="1" applyFont="1" applyFill="1" applyBorder="1" applyAlignment="1">
      <alignment horizontal="right" vertical="center"/>
    </xf>
    <xf numFmtId="181" fontId="0" fillId="7" borderId="40" xfId="1" applyNumberFormat="1" applyFont="1" applyFill="1" applyBorder="1" applyAlignment="1">
      <alignment horizontal="right" vertical="center"/>
    </xf>
    <xf numFmtId="181" fontId="0" fillId="0" borderId="36" xfId="0" applyNumberFormat="1" applyFont="1" applyBorder="1" applyAlignment="1">
      <alignment vertical="center"/>
    </xf>
    <xf numFmtId="181" fontId="0" fillId="0" borderId="184" xfId="0" applyNumberFormat="1" applyFont="1" applyBorder="1" applyAlignment="1">
      <alignment vertical="center"/>
    </xf>
    <xf numFmtId="181" fontId="0" fillId="5" borderId="36" xfId="0" applyNumberFormat="1" applyFont="1" applyFill="1" applyBorder="1" applyAlignment="1">
      <alignment vertical="center"/>
    </xf>
    <xf numFmtId="181" fontId="0" fillId="3" borderId="24" xfId="1" applyNumberFormat="1" applyFont="1" applyFill="1" applyBorder="1" applyAlignment="1">
      <alignment horizontal="right" vertical="center"/>
    </xf>
    <xf numFmtId="181" fontId="0" fillId="0" borderId="36" xfId="0" applyNumberFormat="1" applyFont="1" applyBorder="1" applyAlignment="1">
      <alignment horizontal="right" vertical="center"/>
    </xf>
    <xf numFmtId="182" fontId="0" fillId="3" borderId="24" xfId="1" applyNumberFormat="1" applyFont="1" applyFill="1" applyBorder="1" applyAlignment="1">
      <alignment horizontal="right" vertical="center"/>
    </xf>
    <xf numFmtId="181" fontId="0" fillId="3" borderId="45" xfId="1" applyNumberFormat="1" applyFont="1" applyFill="1" applyBorder="1" applyAlignment="1">
      <alignment horizontal="right" vertical="center"/>
    </xf>
    <xf numFmtId="177" fontId="0" fillId="0" borderId="135" xfId="3" applyNumberFormat="1" applyFont="1" applyFill="1" applyBorder="1" applyAlignment="1">
      <alignment vertical="center" shrinkToFit="1"/>
    </xf>
    <xf numFmtId="176" fontId="4" fillId="0" borderId="191" xfId="0" applyNumberFormat="1" applyFont="1" applyBorder="1" applyAlignment="1">
      <alignment horizontal="left" vertical="center" wrapText="1"/>
    </xf>
    <xf numFmtId="176" fontId="0" fillId="0" borderId="19" xfId="0" applyNumberFormat="1" applyFont="1" applyBorder="1" applyAlignment="1">
      <alignment vertical="center" shrinkToFit="1"/>
    </xf>
    <xf numFmtId="176" fontId="0" fillId="0" borderId="68" xfId="0" applyNumberFormat="1" applyFont="1" applyBorder="1" applyAlignment="1">
      <alignment vertical="center" shrinkToFit="1"/>
    </xf>
    <xf numFmtId="176" fontId="0" fillId="0" borderId="67" xfId="0" applyNumberFormat="1" applyFont="1" applyBorder="1" applyAlignment="1">
      <alignment horizontal="center" vertical="center" shrinkToFit="1"/>
    </xf>
    <xf numFmtId="176" fontId="0" fillId="0" borderId="5" xfId="0" applyNumberFormat="1" applyFont="1" applyBorder="1" applyAlignment="1">
      <alignment horizontal="center" vertical="center" shrinkToFit="1"/>
    </xf>
    <xf numFmtId="176" fontId="0" fillId="0" borderId="192" xfId="0" applyNumberFormat="1" applyFont="1" applyBorder="1" applyAlignment="1">
      <alignment horizontal="center" vertical="center" shrinkToFit="1"/>
    </xf>
    <xf numFmtId="177" fontId="0" fillId="0" borderId="83" xfId="0" applyNumberFormat="1" applyFont="1" applyBorder="1" applyAlignment="1">
      <alignment horizontal="center" vertical="center" shrinkToFit="1"/>
    </xf>
    <xf numFmtId="177" fontId="0" fillId="0" borderId="48" xfId="0" applyNumberFormat="1" applyFont="1" applyBorder="1" applyAlignment="1">
      <alignment horizontal="center" vertical="center" shrinkToFit="1"/>
    </xf>
    <xf numFmtId="176" fontId="0" fillId="0" borderId="135" xfId="0" applyNumberFormat="1" applyFont="1" applyBorder="1" applyAlignment="1">
      <alignment horizontal="center" vertical="center" shrinkToFit="1"/>
    </xf>
    <xf numFmtId="183" fontId="0" fillId="0" borderId="135" xfId="0" applyNumberFormat="1" applyFont="1" applyBorder="1" applyAlignment="1">
      <alignment vertical="center" shrinkToFit="1"/>
    </xf>
    <xf numFmtId="177" fontId="0" fillId="0" borderId="153" xfId="0" applyNumberFormat="1" applyFont="1" applyBorder="1" applyAlignment="1">
      <alignment horizontal="center" vertical="center" shrinkToFit="1"/>
    </xf>
    <xf numFmtId="177" fontId="0" fillId="0" borderId="193" xfId="0" applyNumberFormat="1" applyFill="1" applyBorder="1" applyAlignment="1">
      <alignment vertical="center" shrinkToFit="1"/>
    </xf>
    <xf numFmtId="179" fontId="0" fillId="0" borderId="194" xfId="0" applyNumberFormat="1" applyFont="1" applyBorder="1" applyAlignment="1">
      <alignment vertical="center" shrinkToFit="1"/>
    </xf>
    <xf numFmtId="0" fontId="1" fillId="0" borderId="83" xfId="2" applyFont="1" applyBorder="1" applyAlignment="1">
      <alignment horizontal="left" vertical="top" wrapText="1"/>
    </xf>
    <xf numFmtId="176" fontId="0" fillId="0" borderId="24" xfId="0" applyNumberFormat="1" applyFont="1" applyBorder="1" applyAlignment="1">
      <alignment vertical="center"/>
    </xf>
    <xf numFmtId="179" fontId="0" fillId="0" borderId="197" xfId="0" applyNumberFormat="1" applyFont="1" applyBorder="1" applyAlignment="1">
      <alignment horizontal="center" vertical="center" shrinkToFit="1"/>
    </xf>
    <xf numFmtId="176" fontId="0" fillId="0" borderId="199" xfId="0" applyNumberFormat="1" applyFont="1" applyBorder="1" applyAlignment="1">
      <alignment horizontal="center" vertical="center" shrinkToFit="1"/>
    </xf>
    <xf numFmtId="176" fontId="5" fillId="0" borderId="135" xfId="0" applyNumberFormat="1" applyFont="1" applyBorder="1" applyAlignment="1">
      <alignment horizontal="center" vertical="center" shrinkToFit="1"/>
    </xf>
    <xf numFmtId="179" fontId="5" fillId="0" borderId="135" xfId="0" applyNumberFormat="1" applyFont="1" applyBorder="1" applyAlignment="1">
      <alignment horizontal="center" vertical="center" shrinkToFit="1"/>
    </xf>
    <xf numFmtId="176" fontId="5" fillId="0" borderId="201" xfId="0" applyNumberFormat="1" applyFont="1" applyBorder="1" applyAlignment="1">
      <alignment horizontal="center" vertical="center" wrapText="1" shrinkToFit="1"/>
    </xf>
    <xf numFmtId="9" fontId="0" fillId="0" borderId="135" xfId="0" applyNumberFormat="1" applyFont="1" applyBorder="1" applyAlignment="1">
      <alignment vertical="center" shrinkToFit="1"/>
    </xf>
    <xf numFmtId="176" fontId="0" fillId="0" borderId="201" xfId="0" applyNumberFormat="1" applyFont="1" applyBorder="1" applyAlignment="1">
      <alignment vertical="center" shrinkToFit="1"/>
    </xf>
    <xf numFmtId="182" fontId="0" fillId="0" borderId="135" xfId="4" applyNumberFormat="1" applyFont="1" applyBorder="1" applyAlignment="1">
      <alignment vertical="center" shrinkToFit="1"/>
    </xf>
    <xf numFmtId="176" fontId="0" fillId="2" borderId="135" xfId="0" applyNumberFormat="1" applyFont="1" applyFill="1" applyBorder="1" applyAlignment="1">
      <alignment horizontal="center" vertical="center" shrinkToFit="1"/>
    </xf>
    <xf numFmtId="176" fontId="0" fillId="2" borderId="135" xfId="0" applyNumberFormat="1" applyFont="1" applyFill="1" applyBorder="1" applyAlignment="1">
      <alignment vertical="center" shrinkToFit="1"/>
    </xf>
    <xf numFmtId="176" fontId="0" fillId="2" borderId="135" xfId="0" applyNumberFormat="1" applyFont="1" applyFill="1" applyBorder="1" applyAlignment="1">
      <alignment horizontal="left" vertical="center" shrinkToFit="1"/>
    </xf>
    <xf numFmtId="179" fontId="0" fillId="2" borderId="135" xfId="0" applyNumberFormat="1" applyFont="1" applyFill="1" applyBorder="1" applyAlignment="1">
      <alignment vertical="center" shrinkToFit="1"/>
    </xf>
    <xf numFmtId="176" fontId="0" fillId="2" borderId="201" xfId="0" applyNumberFormat="1" applyFont="1" applyFill="1" applyBorder="1" applyAlignment="1">
      <alignment vertical="center" shrinkToFit="1"/>
    </xf>
    <xf numFmtId="9" fontId="0" fillId="0" borderId="135" xfId="0" applyNumberFormat="1" applyFont="1" applyFill="1" applyBorder="1" applyAlignment="1">
      <alignment vertical="center" shrinkToFit="1"/>
    </xf>
    <xf numFmtId="176" fontId="0" fillId="0" borderId="135" xfId="0" applyNumberFormat="1" applyFont="1" applyFill="1" applyBorder="1" applyAlignment="1">
      <alignment vertical="center" shrinkToFit="1"/>
    </xf>
    <xf numFmtId="9" fontId="0" fillId="0" borderId="135" xfId="4" applyFont="1" applyBorder="1" applyAlignment="1">
      <alignment vertical="center" shrinkToFit="1"/>
    </xf>
    <xf numFmtId="176" fontId="0" fillId="0" borderId="204" xfId="0" applyNumberFormat="1" applyFont="1" applyBorder="1" applyAlignment="1">
      <alignment horizontal="center" vertical="center" shrinkToFit="1"/>
    </xf>
    <xf numFmtId="176" fontId="0" fillId="0" borderId="205" xfId="0" applyNumberFormat="1" applyFont="1" applyFill="1" applyBorder="1" applyAlignment="1">
      <alignment vertical="center" shrinkToFit="1"/>
    </xf>
    <xf numFmtId="176" fontId="0" fillId="0" borderId="136" xfId="0" applyNumberFormat="1" applyFont="1" applyFill="1" applyBorder="1" applyAlignment="1">
      <alignment vertical="center" shrinkToFit="1"/>
    </xf>
    <xf numFmtId="176" fontId="0" fillId="0" borderId="136" xfId="0" applyNumberFormat="1" applyFont="1" applyFill="1" applyBorder="1" applyAlignment="1">
      <alignment horizontal="left" vertical="center" shrinkToFit="1"/>
    </xf>
    <xf numFmtId="179" fontId="0" fillId="0" borderId="136" xfId="0" applyNumberFormat="1" applyFont="1" applyFill="1" applyBorder="1" applyAlignment="1">
      <alignment vertical="center" shrinkToFit="1"/>
    </xf>
    <xf numFmtId="176" fontId="0" fillId="0" borderId="206" xfId="0" applyNumberFormat="1" applyFont="1" applyFill="1" applyBorder="1" applyAlignment="1">
      <alignment vertical="center" shrinkToFit="1"/>
    </xf>
    <xf numFmtId="176" fontId="0" fillId="0" borderId="83" xfId="0" applyNumberFormat="1" applyFont="1" applyFill="1" applyBorder="1" applyAlignment="1">
      <alignment vertical="center" shrinkToFit="1"/>
    </xf>
    <xf numFmtId="186" fontId="0" fillId="0" borderId="1" xfId="0" applyNumberFormat="1" applyFont="1" applyBorder="1" applyAlignment="1">
      <alignment vertical="center" shrinkToFit="1"/>
    </xf>
    <xf numFmtId="178" fontId="0" fillId="0" borderId="161" xfId="0" applyNumberFormat="1" applyFont="1" applyFill="1" applyBorder="1" applyAlignment="1">
      <alignment horizontal="left" vertical="center"/>
    </xf>
    <xf numFmtId="176" fontId="0" fillId="0" borderId="0" xfId="0" applyNumberFormat="1" applyFont="1" applyBorder="1" applyAlignment="1"/>
    <xf numFmtId="176" fontId="0" fillId="0" borderId="0" xfId="0" applyNumberFormat="1" applyFont="1" applyBorder="1" applyAlignment="1">
      <alignment horizontal="right"/>
    </xf>
    <xf numFmtId="178" fontId="0" fillId="0" borderId="83" xfId="0" applyNumberFormat="1" applyFont="1" applyBorder="1" applyAlignment="1">
      <alignment vertical="center" shrinkToFit="1"/>
    </xf>
    <xf numFmtId="183" fontId="0" fillId="0" borderId="1" xfId="0" applyNumberFormat="1" applyFont="1" applyFill="1" applyBorder="1" applyAlignment="1">
      <alignment vertical="center" shrinkToFit="1"/>
    </xf>
    <xf numFmtId="183" fontId="0" fillId="0" borderId="135" xfId="0" applyNumberFormat="1" applyFont="1" applyFill="1" applyBorder="1" applyAlignment="1">
      <alignment vertical="center" shrinkToFit="1"/>
    </xf>
    <xf numFmtId="0" fontId="1" fillId="0" borderId="83" xfId="2" applyFont="1" applyFill="1" applyBorder="1" applyAlignment="1">
      <alignment horizontal="center" vertical="center" wrapText="1"/>
    </xf>
    <xf numFmtId="176" fontId="0" fillId="0" borderId="197" xfId="0" applyNumberFormat="1" applyFont="1" applyBorder="1" applyAlignment="1">
      <alignment horizontal="center" vertical="center" shrinkToFit="1"/>
    </xf>
    <xf numFmtId="0" fontId="6" fillId="0" borderId="83" xfId="2" applyFont="1" applyBorder="1" applyAlignment="1">
      <alignment horizontal="center" vertical="center" wrapText="1"/>
    </xf>
    <xf numFmtId="176" fontId="16" fillId="0" borderId="1" xfId="0" applyNumberFormat="1" applyFont="1" applyBorder="1" applyAlignment="1">
      <alignment vertical="center" shrinkToFit="1"/>
    </xf>
    <xf numFmtId="183" fontId="16" fillId="0" borderId="1" xfId="0" applyNumberFormat="1" applyFont="1" applyBorder="1" applyAlignment="1">
      <alignment vertical="center" shrinkToFit="1"/>
    </xf>
    <xf numFmtId="0" fontId="1" fillId="0" borderId="83" xfId="2" applyFont="1" applyBorder="1" applyAlignment="1">
      <alignment vertical="top" wrapText="1"/>
    </xf>
    <xf numFmtId="0" fontId="1" fillId="0" borderId="83" xfId="2" applyFont="1" applyBorder="1" applyAlignment="1">
      <alignment vertical="center" wrapText="1"/>
    </xf>
    <xf numFmtId="0" fontId="1" fillId="0" borderId="83" xfId="2" applyFont="1" applyBorder="1" applyAlignment="1">
      <alignment horizontal="center" vertical="center"/>
    </xf>
    <xf numFmtId="0" fontId="1" fillId="0" borderId="83" xfId="2" applyFont="1" applyBorder="1" applyAlignment="1">
      <alignment horizontal="right" vertical="center" wrapText="1"/>
    </xf>
    <xf numFmtId="0" fontId="1" fillId="0" borderId="0" xfId="2" applyFont="1" applyAlignment="1">
      <alignment horizontal="left" vertical="center"/>
    </xf>
    <xf numFmtId="177" fontId="1" fillId="0" borderId="24" xfId="3" applyNumberFormat="1" applyFont="1" applyBorder="1" applyAlignment="1">
      <alignment vertical="center" shrinkToFit="1"/>
    </xf>
    <xf numFmtId="179" fontId="1" fillId="0" borderId="24" xfId="0" applyNumberFormat="1" applyFont="1" applyFill="1" applyBorder="1" applyAlignment="1">
      <alignment vertical="center"/>
    </xf>
    <xf numFmtId="177" fontId="1" fillId="0" borderId="24" xfId="3" applyNumberFormat="1" applyFont="1" applyFill="1" applyBorder="1" applyAlignment="1">
      <alignment vertical="center" shrinkToFit="1"/>
    </xf>
    <xf numFmtId="9" fontId="1" fillId="0" borderId="24" xfId="3" applyNumberFormat="1" applyFont="1" applyFill="1" applyBorder="1" applyAlignment="1">
      <alignment vertical="center" shrinkToFit="1"/>
    </xf>
    <xf numFmtId="176" fontId="1" fillId="0" borderId="58" xfId="0" applyNumberFormat="1" applyFont="1" applyBorder="1" applyAlignment="1">
      <alignment vertical="center"/>
    </xf>
    <xf numFmtId="0" fontId="1" fillId="0" borderId="83" xfId="2" applyFont="1" applyBorder="1" applyAlignment="1">
      <alignment horizontal="center" vertical="center" wrapText="1"/>
    </xf>
    <xf numFmtId="0" fontId="1" fillId="0" borderId="208" xfId="2" applyFont="1" applyBorder="1" applyAlignment="1">
      <alignment horizontal="center" vertical="center" wrapText="1"/>
    </xf>
    <xf numFmtId="0" fontId="1" fillId="0" borderId="209" xfId="2" applyFont="1" applyBorder="1" applyAlignment="1">
      <alignment horizontal="center" vertical="center" wrapText="1"/>
    </xf>
    <xf numFmtId="0" fontId="1" fillId="0" borderId="211" xfId="2" applyFont="1" applyBorder="1" applyAlignment="1">
      <alignment horizontal="left" vertical="top" wrapText="1"/>
    </xf>
    <xf numFmtId="0" fontId="6" fillId="0" borderId="211" xfId="2" applyFont="1" applyBorder="1" applyAlignment="1">
      <alignment horizontal="center" vertical="center" wrapText="1"/>
    </xf>
    <xf numFmtId="0" fontId="1" fillId="0" borderId="213" xfId="2" applyFont="1" applyBorder="1" applyAlignment="1">
      <alignment horizontal="left" vertical="top" wrapText="1"/>
    </xf>
    <xf numFmtId="0" fontId="1" fillId="0" borderId="213" xfId="2" applyFont="1" applyBorder="1" applyAlignment="1">
      <alignment horizontal="center" vertical="center" wrapText="1"/>
    </xf>
    <xf numFmtId="0" fontId="1" fillId="0" borderId="214" xfId="2" applyFont="1" applyBorder="1" applyAlignment="1">
      <alignment horizontal="left" vertical="top" wrapText="1"/>
    </xf>
    <xf numFmtId="179" fontId="9" fillId="0" borderId="172" xfId="0" applyNumberFormat="1" applyFont="1" applyBorder="1" applyAlignment="1">
      <alignment vertical="center" shrinkToFit="1"/>
    </xf>
    <xf numFmtId="179" fontId="9" fillId="0" borderId="65" xfId="0" applyNumberFormat="1" applyFont="1" applyBorder="1" applyAlignment="1">
      <alignment vertical="center" shrinkToFit="1"/>
    </xf>
    <xf numFmtId="177" fontId="0" fillId="0" borderId="14" xfId="0" applyNumberFormat="1" applyFill="1" applyBorder="1" applyAlignment="1">
      <alignment vertical="center"/>
    </xf>
    <xf numFmtId="177" fontId="0" fillId="0" borderId="30" xfId="0" applyNumberFormat="1" applyFont="1" applyFill="1" applyBorder="1" applyAlignment="1">
      <alignment horizontal="center" vertical="center" wrapText="1" shrinkToFit="1"/>
    </xf>
    <xf numFmtId="177" fontId="0" fillId="0" borderId="193" xfId="0" applyNumberFormat="1" applyFont="1" applyFill="1" applyBorder="1" applyAlignment="1">
      <alignment horizontal="center" vertical="center" shrinkToFit="1"/>
    </xf>
    <xf numFmtId="177" fontId="0" fillId="0" borderId="37" xfId="0" applyNumberFormat="1" applyFill="1" applyBorder="1" applyAlignment="1">
      <alignment horizontal="center" vertical="center"/>
    </xf>
    <xf numFmtId="177" fontId="0" fillId="0" borderId="30" xfId="0" applyNumberFormat="1" applyFont="1" applyFill="1" applyBorder="1" applyAlignment="1">
      <alignment vertical="center" shrinkToFit="1"/>
    </xf>
    <xf numFmtId="177" fontId="0" fillId="0" borderId="37" xfId="0" applyNumberFormat="1" applyFill="1" applyBorder="1" applyAlignment="1">
      <alignment vertical="center"/>
    </xf>
    <xf numFmtId="0" fontId="0" fillId="0" borderId="83" xfId="2" applyFont="1" applyBorder="1" applyAlignment="1">
      <alignment horizontal="left" vertical="top" wrapText="1"/>
    </xf>
    <xf numFmtId="0" fontId="0" fillId="0" borderId="83" xfId="2" applyFont="1" applyBorder="1" applyAlignment="1">
      <alignment vertical="top" wrapText="1"/>
    </xf>
    <xf numFmtId="0" fontId="0" fillId="0" borderId="211" xfId="2" applyFont="1" applyBorder="1" applyAlignment="1">
      <alignment horizontal="left" vertical="top" wrapText="1"/>
    </xf>
    <xf numFmtId="0" fontId="0" fillId="0" borderId="213" xfId="2" applyFont="1" applyBorder="1" applyAlignment="1">
      <alignment horizontal="left" vertical="top" wrapText="1"/>
    </xf>
    <xf numFmtId="0" fontId="0" fillId="0" borderId="213" xfId="2" applyFont="1" applyBorder="1" applyAlignment="1">
      <alignment vertical="top" wrapText="1"/>
    </xf>
    <xf numFmtId="176" fontId="17" fillId="0" borderId="83" xfId="0" applyNumberFormat="1" applyFont="1" applyBorder="1" applyAlignment="1">
      <alignment vertical="center" shrinkToFit="1"/>
    </xf>
    <xf numFmtId="176" fontId="17" fillId="0" borderId="135" xfId="0" applyNumberFormat="1" applyFont="1" applyBorder="1" applyAlignment="1">
      <alignment vertical="center" shrinkToFit="1"/>
    </xf>
    <xf numFmtId="177" fontId="0" fillId="0" borderId="135" xfId="0" applyNumberFormat="1" applyFill="1" applyBorder="1" applyAlignment="1">
      <alignment horizontal="right" vertical="center"/>
    </xf>
    <xf numFmtId="182" fontId="0" fillId="0" borderId="138" xfId="0" applyNumberFormat="1" applyFont="1" applyFill="1" applyBorder="1" applyAlignment="1">
      <alignment horizontal="left" vertical="center"/>
    </xf>
    <xf numFmtId="0" fontId="1" fillId="0" borderId="83" xfId="2" applyFont="1" applyBorder="1" applyAlignment="1">
      <alignment horizontal="center" vertical="center" wrapText="1"/>
    </xf>
    <xf numFmtId="0" fontId="1" fillId="0" borderId="211" xfId="2" applyFont="1" applyFill="1" applyBorder="1" applyAlignment="1">
      <alignment horizontal="center" vertical="center" wrapText="1"/>
    </xf>
    <xf numFmtId="0" fontId="1" fillId="0" borderId="211" xfId="2" applyFont="1" applyBorder="1" applyAlignment="1">
      <alignment horizontal="center" vertical="center" wrapText="1"/>
    </xf>
    <xf numFmtId="0" fontId="1" fillId="0" borderId="25" xfId="2" applyFont="1" applyBorder="1" applyAlignment="1">
      <alignment horizontal="left" vertical="top" wrapText="1"/>
    </xf>
    <xf numFmtId="0" fontId="1" fillId="0" borderId="26" xfId="2" applyFont="1" applyBorder="1" applyAlignment="1">
      <alignment horizontal="left" vertical="top" wrapText="1"/>
    </xf>
    <xf numFmtId="0" fontId="1" fillId="0" borderId="111" xfId="2" applyFont="1" applyBorder="1" applyAlignment="1">
      <alignment horizontal="left" vertical="top" wrapText="1"/>
    </xf>
    <xf numFmtId="0" fontId="1" fillId="0" borderId="10" xfId="2" applyFont="1" applyBorder="1" applyAlignment="1">
      <alignment horizontal="left" vertical="top" wrapText="1"/>
    </xf>
    <xf numFmtId="0" fontId="1" fillId="0" borderId="0" xfId="2" applyFont="1" applyBorder="1" applyAlignment="1">
      <alignment horizontal="left" vertical="top" wrapText="1"/>
    </xf>
    <xf numFmtId="0" fontId="1" fillId="0" borderId="77" xfId="2" applyFont="1" applyBorder="1" applyAlignment="1">
      <alignment horizontal="left" vertical="top" wrapText="1"/>
    </xf>
    <xf numFmtId="0" fontId="1" fillId="0" borderId="135" xfId="2" applyFont="1" applyBorder="1" applyAlignment="1">
      <alignment horizontal="left" vertical="top" wrapText="1"/>
    </xf>
    <xf numFmtId="0" fontId="1" fillId="0" borderId="138" xfId="2" applyFont="1" applyBorder="1" applyAlignment="1">
      <alignment horizontal="left" vertical="top" wrapText="1"/>
    </xf>
    <xf numFmtId="0" fontId="1" fillId="0" borderId="113" xfId="2" applyFont="1" applyBorder="1" applyAlignment="1">
      <alignment horizontal="left" vertical="top" wrapText="1"/>
    </xf>
    <xf numFmtId="0" fontId="1" fillId="0" borderId="27" xfId="2" applyFont="1" applyBorder="1" applyAlignment="1">
      <alignment horizontal="left" vertical="top" wrapText="1"/>
    </xf>
    <xf numFmtId="0" fontId="1" fillId="0" borderId="28" xfId="2" applyFont="1" applyBorder="1" applyAlignment="1">
      <alignment horizontal="left" vertical="top" wrapText="1"/>
    </xf>
    <xf numFmtId="0" fontId="1" fillId="0" borderId="139" xfId="2" applyFont="1" applyBorder="1" applyAlignment="1">
      <alignment horizontal="left" vertical="top" wrapText="1"/>
    </xf>
    <xf numFmtId="0" fontId="0" fillId="0" borderId="25" xfId="2" applyFont="1" applyBorder="1" applyAlignment="1">
      <alignment horizontal="left" vertical="top" wrapText="1"/>
    </xf>
    <xf numFmtId="0" fontId="8" fillId="0" borderId="25" xfId="2" applyFont="1" applyBorder="1" applyAlignment="1">
      <alignment horizontal="center" vertical="top" wrapText="1"/>
    </xf>
    <xf numFmtId="0" fontId="8" fillId="0" borderId="26" xfId="2" applyFont="1" applyBorder="1" applyAlignment="1">
      <alignment horizontal="center" vertical="top" wrapText="1"/>
    </xf>
    <xf numFmtId="0" fontId="8" fillId="0" borderId="111" xfId="2" applyFont="1" applyBorder="1" applyAlignment="1">
      <alignment horizontal="center" vertical="top" wrapText="1"/>
    </xf>
    <xf numFmtId="0" fontId="8" fillId="0" borderId="10" xfId="2" applyFont="1" applyBorder="1" applyAlignment="1">
      <alignment horizontal="center" vertical="top" wrapText="1"/>
    </xf>
    <xf numFmtId="0" fontId="8" fillId="0" borderId="0" xfId="2" applyFont="1" applyBorder="1" applyAlignment="1">
      <alignment horizontal="center" vertical="top" wrapText="1"/>
    </xf>
    <xf numFmtId="0" fontId="8" fillId="0" borderId="77" xfId="2" applyFont="1" applyBorder="1" applyAlignment="1">
      <alignment horizontal="center" vertical="top" wrapText="1"/>
    </xf>
    <xf numFmtId="0" fontId="8" fillId="0" borderId="19" xfId="2" applyFont="1" applyBorder="1" applyAlignment="1">
      <alignment horizontal="center" vertical="top" wrapText="1"/>
    </xf>
    <xf numFmtId="0" fontId="8" fillId="0" borderId="18" xfId="2" applyFont="1" applyBorder="1" applyAlignment="1">
      <alignment horizontal="center" vertical="top" wrapText="1"/>
    </xf>
    <xf numFmtId="0" fontId="8" fillId="0" borderId="112" xfId="2" applyFont="1" applyBorder="1" applyAlignment="1">
      <alignment horizontal="center" vertical="top" wrapText="1"/>
    </xf>
    <xf numFmtId="0" fontId="8" fillId="0" borderId="13" xfId="2" applyFont="1" applyBorder="1" applyAlignment="1">
      <alignment horizontal="center" vertical="center" wrapText="1"/>
    </xf>
    <xf numFmtId="0" fontId="8" fillId="0" borderId="14" xfId="2" applyFont="1" applyBorder="1" applyAlignment="1">
      <alignment horizontal="center" vertical="center" wrapText="1"/>
    </xf>
    <xf numFmtId="0" fontId="8" fillId="0" borderId="15" xfId="2" applyFont="1" applyBorder="1" applyAlignment="1">
      <alignment horizontal="center" vertical="center" wrapText="1"/>
    </xf>
    <xf numFmtId="0" fontId="1" fillId="0" borderId="13" xfId="2" applyFont="1" applyBorder="1" applyAlignment="1">
      <alignment horizontal="left" vertical="center" wrapText="1"/>
    </xf>
    <xf numFmtId="0" fontId="1" fillId="0" borderId="14" xfId="2" applyFont="1" applyBorder="1" applyAlignment="1">
      <alignment horizontal="left" vertical="center" wrapText="1"/>
    </xf>
    <xf numFmtId="0" fontId="1" fillId="0" borderId="48" xfId="2" applyFont="1" applyBorder="1" applyAlignment="1">
      <alignment horizontal="left" vertical="center" wrapText="1"/>
    </xf>
    <xf numFmtId="0" fontId="1" fillId="0" borderId="19" xfId="2" applyFont="1" applyBorder="1" applyAlignment="1">
      <alignment horizontal="left" vertical="center" wrapText="1"/>
    </xf>
    <xf numFmtId="0" fontId="1" fillId="0" borderId="18" xfId="2" applyFont="1" applyBorder="1" applyAlignment="1">
      <alignment horizontal="left" vertical="center" wrapText="1"/>
    </xf>
    <xf numFmtId="0" fontId="1" fillId="0" borderId="112" xfId="2" applyFont="1" applyBorder="1" applyAlignment="1">
      <alignment horizontal="left" vertical="center" wrapText="1"/>
    </xf>
    <xf numFmtId="0" fontId="8" fillId="0" borderId="18" xfId="2" applyFont="1" applyBorder="1" applyAlignment="1">
      <alignment horizontal="center" vertical="center" wrapText="1"/>
    </xf>
    <xf numFmtId="0" fontId="8" fillId="0" borderId="20" xfId="2" applyFont="1" applyBorder="1" applyAlignment="1">
      <alignment horizontal="center" vertical="center" wrapText="1"/>
    </xf>
    <xf numFmtId="0" fontId="8" fillId="0" borderId="5" xfId="2" applyFont="1" applyBorder="1" applyAlignment="1">
      <alignment horizontal="center" vertical="center" wrapText="1"/>
    </xf>
    <xf numFmtId="0" fontId="8" fillId="0" borderId="4" xfId="2" applyFont="1" applyBorder="1" applyAlignment="1">
      <alignment horizontal="center" vertical="center" wrapText="1"/>
    </xf>
    <xf numFmtId="0" fontId="8" fillId="0" borderId="81" xfId="2" applyFont="1" applyBorder="1" applyAlignment="1">
      <alignment horizontal="center" vertical="center" wrapText="1"/>
    </xf>
    <xf numFmtId="0" fontId="8" fillId="0" borderId="84" xfId="2" applyFont="1" applyBorder="1" applyAlignment="1">
      <alignment horizontal="center" vertical="center" wrapText="1"/>
    </xf>
    <xf numFmtId="0" fontId="8" fillId="0" borderId="85" xfId="2" applyFont="1" applyBorder="1" applyAlignment="1">
      <alignment horizontal="center" vertical="center" wrapText="1"/>
    </xf>
    <xf numFmtId="0" fontId="8" fillId="0" borderId="3" xfId="2" applyFont="1" applyBorder="1" applyAlignment="1">
      <alignment horizontal="center" vertical="center" wrapText="1"/>
    </xf>
    <xf numFmtId="0" fontId="8" fillId="0" borderId="5" xfId="2" applyFont="1" applyBorder="1" applyAlignment="1">
      <alignment vertical="center" wrapText="1"/>
    </xf>
    <xf numFmtId="0" fontId="8" fillId="0" borderId="4" xfId="2" applyFont="1" applyBorder="1" applyAlignment="1">
      <alignment vertical="center" wrapText="1"/>
    </xf>
    <xf numFmtId="0" fontId="8" fillId="0" borderId="81" xfId="2" applyFont="1" applyBorder="1" applyAlignment="1">
      <alignment vertical="center" wrapText="1"/>
    </xf>
    <xf numFmtId="0" fontId="8" fillId="0" borderId="6" xfId="2" applyFont="1" applyBorder="1" applyAlignment="1">
      <alignment horizontal="center" vertical="center" wrapText="1"/>
    </xf>
    <xf numFmtId="0" fontId="8" fillId="0" borderId="10" xfId="2" applyFont="1" applyBorder="1" applyAlignment="1">
      <alignment horizontal="left" vertical="center" wrapText="1"/>
    </xf>
    <xf numFmtId="0" fontId="8" fillId="0" borderId="0" xfId="2" applyFont="1" applyBorder="1" applyAlignment="1">
      <alignment horizontal="left" vertical="center" wrapText="1"/>
    </xf>
    <xf numFmtId="0" fontId="8" fillId="0" borderId="77" xfId="2" applyFont="1" applyBorder="1" applyAlignment="1">
      <alignment horizontal="left" vertical="center" wrapText="1"/>
    </xf>
    <xf numFmtId="0" fontId="8" fillId="0" borderId="0" xfId="2" applyFont="1" applyBorder="1" applyAlignment="1">
      <alignment horizontal="center" vertical="center" wrapText="1"/>
    </xf>
    <xf numFmtId="0" fontId="8" fillId="0" borderId="28" xfId="2" applyFont="1" applyBorder="1" applyAlignment="1">
      <alignment horizontal="center" vertical="center" wrapText="1"/>
    </xf>
    <xf numFmtId="0" fontId="8" fillId="0" borderId="82" xfId="2" applyFont="1" applyBorder="1" applyAlignment="1">
      <alignment horizontal="center" vertical="center" wrapText="1"/>
    </xf>
    <xf numFmtId="0" fontId="8" fillId="0" borderId="83" xfId="2" applyFont="1" applyBorder="1" applyAlignment="1">
      <alignment horizontal="center" vertical="center" wrapText="1"/>
    </xf>
    <xf numFmtId="0" fontId="8" fillId="0" borderId="54" xfId="2" applyFont="1" applyBorder="1" applyAlignment="1">
      <alignment horizontal="center" vertical="center" wrapText="1"/>
    </xf>
    <xf numFmtId="0" fontId="8" fillId="0" borderId="16" xfId="2" applyFont="1" applyBorder="1" applyAlignment="1">
      <alignment horizontal="center" vertical="center" wrapText="1"/>
    </xf>
    <xf numFmtId="0" fontId="1" fillId="0" borderId="10" xfId="2" applyFont="1" applyBorder="1" applyAlignment="1">
      <alignment vertical="center" wrapText="1"/>
    </xf>
    <xf numFmtId="0" fontId="1" fillId="0" borderId="0" xfId="2" applyFont="1" applyBorder="1" applyAlignment="1">
      <alignment vertical="center" wrapText="1"/>
    </xf>
    <xf numFmtId="0" fontId="8" fillId="0" borderId="48" xfId="2" applyFont="1" applyBorder="1" applyAlignment="1">
      <alignment horizontal="center" vertical="center" wrapText="1"/>
    </xf>
    <xf numFmtId="0" fontId="1" fillId="0" borderId="83" xfId="2" applyFont="1" applyBorder="1" applyAlignment="1">
      <alignment horizontal="center" vertical="center" wrapText="1"/>
    </xf>
    <xf numFmtId="0" fontId="1" fillId="0" borderId="13" xfId="2" applyFont="1" applyBorder="1" applyAlignment="1">
      <alignment horizontal="center" vertical="center" wrapText="1"/>
    </xf>
    <xf numFmtId="0" fontId="8" fillId="0" borderId="29" xfId="2" applyFont="1" applyBorder="1" applyAlignment="1">
      <alignment horizontal="center" vertical="center" wrapText="1"/>
    </xf>
    <xf numFmtId="0" fontId="0" fillId="0" borderId="118" xfId="2" applyFont="1" applyBorder="1" applyAlignment="1">
      <alignment horizontal="left" vertical="center" wrapText="1"/>
    </xf>
    <xf numFmtId="0" fontId="1" fillId="0" borderId="126" xfId="2" applyFont="1" applyBorder="1" applyAlignment="1">
      <alignment horizontal="left" vertical="center" wrapText="1"/>
    </xf>
    <xf numFmtId="0" fontId="1" fillId="0" borderId="79" xfId="2" applyFont="1" applyBorder="1" applyAlignment="1">
      <alignment horizontal="left" vertical="center" wrapText="1"/>
    </xf>
    <xf numFmtId="0" fontId="8" fillId="0" borderId="75" xfId="2" applyFont="1" applyBorder="1" applyAlignment="1">
      <alignment horizontal="center" vertical="center" textRotation="255" shrinkToFit="1"/>
    </xf>
    <xf numFmtId="0" fontId="8" fillId="0" borderId="54" xfId="2" applyFont="1" applyBorder="1" applyAlignment="1">
      <alignment horizontal="center" vertical="center" textRotation="255" shrinkToFit="1"/>
    </xf>
    <xf numFmtId="0" fontId="8" fillId="0" borderId="76" xfId="2" applyFont="1" applyBorder="1" applyAlignment="1">
      <alignment horizontal="center" vertical="center" textRotation="255" shrinkToFit="1"/>
    </xf>
    <xf numFmtId="0" fontId="8" fillId="0" borderId="25" xfId="2" applyFont="1" applyBorder="1" applyAlignment="1">
      <alignment horizontal="center" vertical="center" wrapText="1"/>
    </xf>
    <xf numFmtId="0" fontId="8" fillId="0" borderId="26" xfId="2" applyFont="1" applyBorder="1" applyAlignment="1">
      <alignment horizontal="center" vertical="center" wrapText="1"/>
    </xf>
    <xf numFmtId="0" fontId="8" fillId="0" borderId="111" xfId="2" applyFont="1" applyBorder="1" applyAlignment="1">
      <alignment horizontal="center" vertical="center" wrapText="1"/>
    </xf>
    <xf numFmtId="0" fontId="8" fillId="0" borderId="10" xfId="2" applyFont="1" applyBorder="1" applyAlignment="1">
      <alignment horizontal="center" vertical="center" wrapText="1"/>
    </xf>
    <xf numFmtId="0" fontId="8" fillId="0" borderId="77" xfId="2" applyFont="1" applyBorder="1" applyAlignment="1">
      <alignment horizontal="center" vertical="center" wrapText="1"/>
    </xf>
    <xf numFmtId="0" fontId="8" fillId="0" borderId="135" xfId="2" applyFont="1" applyBorder="1" applyAlignment="1">
      <alignment horizontal="center" vertical="center" wrapText="1"/>
    </xf>
    <xf numFmtId="0" fontId="8" fillId="0" borderId="138" xfId="2" applyFont="1" applyBorder="1" applyAlignment="1">
      <alignment horizontal="center" vertical="center" wrapText="1"/>
    </xf>
    <xf numFmtId="0" fontId="8" fillId="0" borderId="113" xfId="2" applyFont="1" applyBorder="1" applyAlignment="1">
      <alignment horizontal="center" vertical="center" wrapText="1"/>
    </xf>
    <xf numFmtId="0" fontId="8" fillId="0" borderId="23" xfId="2" applyFont="1" applyBorder="1" applyAlignment="1">
      <alignment horizontal="center" vertical="center" wrapText="1"/>
    </xf>
    <xf numFmtId="0" fontId="8" fillId="0" borderId="190" xfId="2" applyFont="1" applyBorder="1" applyAlignment="1">
      <alignment horizontal="center" vertical="center" wrapText="1"/>
    </xf>
    <xf numFmtId="0" fontId="1" fillId="0" borderId="47" xfId="2" applyFont="1" applyBorder="1" applyAlignment="1">
      <alignment horizontal="center" vertical="center"/>
    </xf>
    <xf numFmtId="0" fontId="1" fillId="0" borderId="46" xfId="2" applyFont="1" applyBorder="1" applyAlignment="1">
      <alignment horizontal="center" vertical="center"/>
    </xf>
    <xf numFmtId="0" fontId="0" fillId="0" borderId="31" xfId="2" applyFont="1" applyBorder="1" applyAlignment="1">
      <alignment vertical="center" wrapText="1"/>
    </xf>
    <xf numFmtId="0" fontId="1" fillId="0" borderId="33" xfId="2" applyFont="1" applyBorder="1" applyAlignment="1">
      <alignment vertical="center" wrapText="1"/>
    </xf>
    <xf numFmtId="0" fontId="1" fillId="0" borderId="35" xfId="2" applyFont="1" applyBorder="1" applyAlignment="1">
      <alignment vertical="center" wrapText="1"/>
    </xf>
    <xf numFmtId="0" fontId="1" fillId="0" borderId="25" xfId="2" applyFont="1" applyBorder="1" applyAlignment="1">
      <alignment horizontal="center" vertical="center" wrapText="1"/>
    </xf>
    <xf numFmtId="0" fontId="1" fillId="0" borderId="26" xfId="2" applyFont="1" applyBorder="1" applyAlignment="1">
      <alignment horizontal="center" vertical="center" wrapText="1"/>
    </xf>
    <xf numFmtId="0" fontId="1" fillId="0" borderId="27" xfId="2" applyFont="1" applyBorder="1" applyAlignment="1">
      <alignment horizontal="center" vertical="center" wrapText="1"/>
    </xf>
    <xf numFmtId="0" fontId="8" fillId="0" borderId="0" xfId="2" applyFont="1" applyBorder="1" applyAlignment="1">
      <alignment vertical="center" wrapText="1"/>
    </xf>
    <xf numFmtId="0" fontId="1" fillId="0" borderId="19" xfId="2" applyFont="1" applyBorder="1" applyAlignment="1">
      <alignment horizontal="center" vertical="center" wrapText="1"/>
    </xf>
    <xf numFmtId="0" fontId="1" fillId="0" borderId="18" xfId="2" applyFont="1" applyBorder="1" applyAlignment="1">
      <alignment horizontal="center" vertical="center" wrapText="1"/>
    </xf>
    <xf numFmtId="0" fontId="1" fillId="0" borderId="20" xfId="2" applyFont="1" applyBorder="1" applyAlignment="1">
      <alignment horizontal="center" vertical="center" wrapText="1"/>
    </xf>
    <xf numFmtId="0" fontId="8" fillId="0" borderId="86" xfId="2" applyFont="1" applyBorder="1" applyAlignment="1">
      <alignment horizontal="center" vertical="center" wrapText="1"/>
    </xf>
    <xf numFmtId="0" fontId="8" fillId="0" borderId="87" xfId="2" applyFont="1" applyBorder="1" applyAlignment="1">
      <alignment horizontal="center" vertical="center" wrapText="1"/>
    </xf>
    <xf numFmtId="0" fontId="8" fillId="0" borderId="88" xfId="2" applyFont="1" applyBorder="1" applyAlignment="1">
      <alignment horizontal="center" vertical="center" wrapText="1"/>
    </xf>
    <xf numFmtId="0" fontId="1" fillId="0" borderId="89" xfId="2" applyFont="1" applyBorder="1" applyAlignment="1">
      <alignment horizontal="center" vertical="center"/>
    </xf>
    <xf numFmtId="0" fontId="1" fillId="0" borderId="90" xfId="2" applyFont="1" applyBorder="1" applyAlignment="1">
      <alignment horizontal="center" vertical="center"/>
    </xf>
    <xf numFmtId="0" fontId="1" fillId="0" borderId="91" xfId="2" applyFont="1" applyBorder="1" applyAlignment="1">
      <alignment horizontal="center" vertical="center"/>
    </xf>
    <xf numFmtId="0" fontId="1" fillId="0" borderId="92" xfId="2" applyFont="1" applyBorder="1" applyAlignment="1">
      <alignment horizontal="center" vertical="center"/>
    </xf>
    <xf numFmtId="0" fontId="0" fillId="0" borderId="46" xfId="2" applyFont="1" applyBorder="1" applyAlignment="1">
      <alignment vertical="center" wrapText="1"/>
    </xf>
    <xf numFmtId="0" fontId="1" fillId="0" borderId="46" xfId="2" applyFont="1" applyBorder="1" applyAlignment="1">
      <alignment vertical="center" wrapText="1"/>
    </xf>
    <xf numFmtId="0" fontId="1" fillId="0" borderId="63" xfId="2" applyFont="1" applyBorder="1" applyAlignment="1">
      <alignment vertical="center" wrapText="1"/>
    </xf>
    <xf numFmtId="0" fontId="8" fillId="0" borderId="56" xfId="2" applyFont="1" applyBorder="1" applyAlignment="1">
      <alignment horizontal="center" vertical="center" wrapText="1"/>
    </xf>
    <xf numFmtId="0" fontId="0" fillId="0" borderId="10" xfId="2" applyFont="1" applyBorder="1" applyAlignment="1">
      <alignment horizontal="left" vertical="center" indent="1"/>
    </xf>
    <xf numFmtId="0" fontId="1" fillId="0" borderId="0" xfId="2" applyFont="1" applyBorder="1" applyAlignment="1">
      <alignment horizontal="left" vertical="center" indent="1"/>
    </xf>
    <xf numFmtId="0" fontId="0" fillId="0" borderId="45" xfId="2" applyFont="1" applyBorder="1" applyAlignment="1">
      <alignment vertical="center" wrapText="1"/>
    </xf>
    <xf numFmtId="0" fontId="1" fillId="0" borderId="45" xfId="2" applyFont="1" applyBorder="1" applyAlignment="1">
      <alignment vertical="center" wrapText="1"/>
    </xf>
    <xf numFmtId="0" fontId="1" fillId="0" borderId="60" xfId="2" applyFont="1" applyBorder="1" applyAlignment="1">
      <alignment vertical="center" wrapText="1"/>
    </xf>
    <xf numFmtId="0" fontId="1" fillId="0" borderId="93" xfId="2" applyFont="1" applyBorder="1" applyAlignment="1">
      <alignment horizontal="center" vertical="center"/>
    </xf>
    <xf numFmtId="0" fontId="1" fillId="0" borderId="24" xfId="2" applyFont="1" applyBorder="1" applyAlignment="1">
      <alignment horizontal="center" vertical="center"/>
    </xf>
    <xf numFmtId="0" fontId="0" fillId="0" borderId="24" xfId="2" applyFont="1" applyBorder="1" applyAlignment="1">
      <alignment vertical="center" wrapText="1"/>
    </xf>
    <xf numFmtId="0" fontId="1" fillId="0" borderId="24" xfId="2" applyFont="1" applyBorder="1" applyAlignment="1">
      <alignment vertical="center" wrapText="1"/>
    </xf>
    <xf numFmtId="0" fontId="1" fillId="0" borderId="58" xfId="2" applyFont="1" applyBorder="1" applyAlignment="1">
      <alignment vertical="center" wrapText="1"/>
    </xf>
    <xf numFmtId="0" fontId="1" fillId="0" borderId="37" xfId="2" applyFont="1" applyBorder="1" applyAlignment="1">
      <alignment horizontal="center" vertical="center"/>
    </xf>
    <xf numFmtId="0" fontId="1" fillId="0" borderId="59" xfId="2" applyFont="1" applyBorder="1" applyAlignment="1">
      <alignment horizontal="center" vertical="center"/>
    </xf>
    <xf numFmtId="0" fontId="1" fillId="0" borderId="45" xfId="2" applyFont="1" applyBorder="1" applyAlignment="1">
      <alignment horizontal="center" vertical="center"/>
    </xf>
    <xf numFmtId="0" fontId="1" fillId="0" borderId="94" xfId="2" applyFont="1" applyBorder="1" applyAlignment="1">
      <alignment horizontal="center" vertical="center"/>
    </xf>
    <xf numFmtId="0" fontId="8" fillId="0" borderId="163" xfId="0" applyFont="1" applyBorder="1" applyAlignment="1">
      <alignment horizontal="center" vertical="center" shrinkToFit="1"/>
    </xf>
    <xf numFmtId="0" fontId="8" fillId="0" borderId="164" xfId="0" applyFont="1" applyBorder="1" applyAlignment="1">
      <alignment horizontal="center" vertical="center" shrinkToFit="1"/>
    </xf>
    <xf numFmtId="0" fontId="8" fillId="0" borderId="166" xfId="0" applyFont="1" applyBorder="1" applyAlignment="1">
      <alignment horizontal="center" vertical="center" shrinkToFit="1"/>
    </xf>
    <xf numFmtId="0" fontId="0" fillId="0" borderId="95" xfId="0" quotePrefix="1" applyFont="1" applyBorder="1" applyAlignment="1">
      <alignment horizontal="center" vertical="center" wrapText="1" shrinkToFit="1"/>
    </xf>
    <xf numFmtId="0" fontId="0" fillId="0" borderId="95" xfId="0" applyFont="1" applyBorder="1" applyAlignment="1">
      <alignment horizontal="center" vertical="center" shrinkToFit="1"/>
    </xf>
    <xf numFmtId="0" fontId="0" fillId="0" borderId="96" xfId="0" applyFont="1" applyBorder="1" applyAlignment="1">
      <alignment horizontal="center" vertical="center" shrinkToFit="1"/>
    </xf>
    <xf numFmtId="0" fontId="1" fillId="0" borderId="97" xfId="0" applyFont="1" applyBorder="1" applyAlignment="1">
      <alignment horizontal="center" vertical="center" shrinkToFit="1"/>
    </xf>
    <xf numFmtId="0" fontId="1" fillId="0" borderId="98" xfId="0" applyFont="1" applyBorder="1" applyAlignment="1">
      <alignment horizontal="center" vertical="center" shrinkToFit="1"/>
    </xf>
    <xf numFmtId="0" fontId="1" fillId="0" borderId="99" xfId="0" applyFont="1" applyBorder="1" applyAlignment="1">
      <alignment horizontal="center" vertical="center" shrinkToFit="1"/>
    </xf>
    <xf numFmtId="0" fontId="0" fillId="0" borderId="70" xfId="0" applyFont="1" applyBorder="1" applyAlignment="1">
      <alignment horizontal="center" vertical="center" shrinkToFit="1"/>
    </xf>
    <xf numFmtId="0" fontId="8" fillId="0" borderId="70" xfId="0" applyFont="1" applyBorder="1" applyAlignment="1">
      <alignment horizontal="center" vertical="center" shrinkToFit="1"/>
    </xf>
    <xf numFmtId="0" fontId="1" fillId="0" borderId="70" xfId="0" applyFont="1" applyBorder="1" applyAlignment="1">
      <alignment horizontal="center" vertical="center" shrinkToFit="1"/>
    </xf>
    <xf numFmtId="0" fontId="1" fillId="0" borderId="210" xfId="2" applyFont="1" applyBorder="1" applyAlignment="1">
      <alignment horizontal="center" vertical="center" textRotation="255" wrapText="1"/>
    </xf>
    <xf numFmtId="0" fontId="1" fillId="0" borderId="207" xfId="2" applyFont="1" applyBorder="1" applyAlignment="1">
      <alignment horizontal="center" vertical="center" wrapText="1"/>
    </xf>
    <xf numFmtId="0" fontId="1" fillId="0" borderId="208" xfId="2" applyFont="1" applyBorder="1" applyAlignment="1">
      <alignment horizontal="center" vertical="center" wrapText="1"/>
    </xf>
    <xf numFmtId="0" fontId="1" fillId="0" borderId="204" xfId="2" applyFont="1" applyBorder="1" applyAlignment="1">
      <alignment horizontal="center" vertical="center"/>
    </xf>
    <xf numFmtId="0" fontId="1" fillId="0" borderId="205" xfId="2" applyFont="1" applyBorder="1" applyAlignment="1">
      <alignment horizontal="center" vertical="center"/>
    </xf>
    <xf numFmtId="0" fontId="1" fillId="0" borderId="212" xfId="2" applyFont="1" applyBorder="1" applyAlignment="1">
      <alignment horizontal="center" vertical="center"/>
    </xf>
    <xf numFmtId="0" fontId="1" fillId="0" borderId="48" xfId="2" applyFont="1" applyBorder="1" applyAlignment="1">
      <alignment horizontal="center" vertical="center"/>
    </xf>
    <xf numFmtId="0" fontId="0" fillId="3" borderId="93" xfId="0" applyFill="1" applyBorder="1" applyAlignment="1">
      <alignment horizontal="center" vertical="center"/>
    </xf>
    <xf numFmtId="0" fontId="0" fillId="3" borderId="24" xfId="0" applyFont="1" applyFill="1" applyBorder="1" applyAlignment="1">
      <alignment horizontal="center" vertical="center"/>
    </xf>
    <xf numFmtId="0" fontId="0" fillId="4" borderId="152" xfId="0" applyFont="1" applyFill="1" applyBorder="1" applyAlignment="1">
      <alignment horizontal="center" vertical="center" textRotation="255" wrapText="1"/>
    </xf>
    <xf numFmtId="0" fontId="0" fillId="4" borderId="40" xfId="0" applyFont="1" applyFill="1" applyBorder="1" applyAlignment="1">
      <alignment horizontal="center" vertical="center" textRotation="255" wrapText="1"/>
    </xf>
    <xf numFmtId="0" fontId="0" fillId="4" borderId="124" xfId="0" applyFont="1" applyFill="1" applyBorder="1" applyAlignment="1">
      <alignment horizontal="center" vertical="center" textRotation="255" wrapText="1"/>
    </xf>
    <xf numFmtId="0" fontId="0" fillId="4" borderId="152" xfId="0" applyFont="1" applyFill="1" applyBorder="1" applyAlignment="1">
      <alignment horizontal="center" vertical="center" wrapText="1"/>
    </xf>
    <xf numFmtId="0" fontId="0" fillId="4" borderId="40" xfId="0" applyFont="1" applyFill="1" applyBorder="1" applyAlignment="1">
      <alignment horizontal="center" vertical="center" wrapText="1"/>
    </xf>
    <xf numFmtId="181" fontId="0" fillId="0" borderId="43" xfId="0" applyNumberFormat="1" applyFont="1" applyBorder="1" applyAlignment="1">
      <alignment vertical="center"/>
    </xf>
    <xf numFmtId="181" fontId="0" fillId="0" borderId="44" xfId="0" applyNumberFormat="1" applyFont="1" applyBorder="1" applyAlignment="1">
      <alignment vertical="center"/>
    </xf>
    <xf numFmtId="181" fontId="0" fillId="0" borderId="189" xfId="0" applyNumberFormat="1" applyFont="1" applyBorder="1" applyAlignment="1">
      <alignment vertical="center"/>
    </xf>
    <xf numFmtId="0" fontId="0" fillId="0" borderId="142" xfId="0" applyFont="1" applyBorder="1" applyAlignment="1">
      <alignment horizontal="center" vertical="center" textRotation="255"/>
    </xf>
    <xf numFmtId="0" fontId="0" fillId="0" borderId="100" xfId="0" applyFont="1" applyBorder="1" applyAlignment="1">
      <alignment horizontal="center" vertical="center" textRotation="255"/>
    </xf>
    <xf numFmtId="0" fontId="0" fillId="3" borderId="94" xfId="0" applyFill="1" applyBorder="1" applyAlignment="1">
      <alignment horizontal="center" vertical="center"/>
    </xf>
    <xf numFmtId="0" fontId="0" fillId="3" borderId="45" xfId="0" applyFont="1" applyFill="1" applyBorder="1" applyAlignment="1">
      <alignment horizontal="center" vertical="center"/>
    </xf>
    <xf numFmtId="181" fontId="0" fillId="0" borderId="30" xfId="0" applyNumberFormat="1" applyFont="1" applyBorder="1" applyAlignment="1">
      <alignment vertical="center"/>
    </xf>
    <xf numFmtId="181" fontId="0" fillId="0" borderId="36" xfId="0" applyNumberFormat="1" applyFont="1" applyBorder="1" applyAlignment="1">
      <alignment vertical="center"/>
    </xf>
    <xf numFmtId="181" fontId="0" fillId="0" borderId="184" xfId="0" applyNumberFormat="1" applyFont="1" applyBorder="1" applyAlignment="1">
      <alignment vertical="center"/>
    </xf>
    <xf numFmtId="180" fontId="0" fillId="0" borderId="178" xfId="1" applyNumberFormat="1" applyFont="1" applyBorder="1" applyAlignment="1">
      <alignment horizontal="center" vertical="center"/>
    </xf>
    <xf numFmtId="180" fontId="0" fillId="0" borderId="102" xfId="1" applyNumberFormat="1" applyFont="1" applyBorder="1" applyAlignment="1">
      <alignment horizontal="center" vertical="center"/>
    </xf>
    <xf numFmtId="180" fontId="0" fillId="0" borderId="179" xfId="1" applyNumberFormat="1" applyFont="1" applyBorder="1" applyAlignment="1">
      <alignment horizontal="center" vertical="center"/>
    </xf>
    <xf numFmtId="180" fontId="0" fillId="0" borderId="131" xfId="1" applyNumberFormat="1" applyFont="1" applyBorder="1" applyAlignment="1">
      <alignment horizontal="center" vertical="center"/>
    </xf>
    <xf numFmtId="180" fontId="0" fillId="0" borderId="103" xfId="1" applyNumberFormat="1" applyFont="1" applyBorder="1" applyAlignment="1">
      <alignment horizontal="center" vertical="center"/>
    </xf>
    <xf numFmtId="180" fontId="0" fillId="0" borderId="180" xfId="1" applyNumberFormat="1" applyFont="1" applyBorder="1" applyAlignment="1">
      <alignment horizontal="center" vertical="center"/>
    </xf>
    <xf numFmtId="181" fontId="0" fillId="0" borderId="181" xfId="0" applyNumberFormat="1" applyFont="1" applyBorder="1" applyAlignment="1">
      <alignment vertical="center"/>
    </xf>
    <xf numFmtId="181" fontId="0" fillId="0" borderId="182" xfId="0" applyNumberFormat="1" applyFont="1" applyBorder="1" applyAlignment="1">
      <alignment vertical="center"/>
    </xf>
    <xf numFmtId="181" fontId="0" fillId="0" borderId="183" xfId="0" applyNumberFormat="1" applyFont="1" applyBorder="1" applyAlignment="1">
      <alignment vertical="center"/>
    </xf>
    <xf numFmtId="0" fontId="0" fillId="7" borderId="100" xfId="0" applyFont="1" applyFill="1" applyBorder="1" applyAlignment="1">
      <alignment horizontal="center" vertical="center"/>
    </xf>
    <xf numFmtId="0" fontId="0" fillId="7" borderId="40" xfId="0" applyFont="1" applyFill="1" applyBorder="1" applyAlignment="1">
      <alignment horizontal="center" vertical="center"/>
    </xf>
    <xf numFmtId="0" fontId="0" fillId="0" borderId="152" xfId="0" applyFont="1" applyFill="1" applyBorder="1" applyAlignment="1">
      <alignment vertical="center"/>
    </xf>
    <xf numFmtId="0" fontId="0" fillId="0" borderId="40" xfId="0" applyFont="1" applyFill="1" applyBorder="1" applyAlignment="1">
      <alignment vertical="center"/>
    </xf>
    <xf numFmtId="0" fontId="0" fillId="0" borderId="124" xfId="0" applyFont="1" applyFill="1" applyBorder="1" applyAlignment="1">
      <alignment vertical="center"/>
    </xf>
    <xf numFmtId="0" fontId="0" fillId="4" borderId="52" xfId="0" applyFont="1" applyFill="1" applyBorder="1" applyAlignment="1">
      <alignment horizontal="center" vertical="center"/>
    </xf>
    <xf numFmtId="0" fontId="0" fillId="4" borderId="39" xfId="0" applyFont="1" applyFill="1" applyBorder="1" applyAlignment="1">
      <alignment horizontal="center" vertical="center"/>
    </xf>
    <xf numFmtId="0" fontId="0" fillId="0" borderId="30" xfId="0" applyFont="1" applyFill="1" applyBorder="1" applyAlignment="1">
      <alignment horizontal="center" vertical="center" wrapText="1"/>
    </xf>
    <xf numFmtId="0" fontId="0" fillId="0" borderId="36" xfId="0" applyFont="1" applyFill="1" applyBorder="1" applyAlignment="1">
      <alignment horizontal="center" vertical="center" wrapText="1"/>
    </xf>
    <xf numFmtId="0" fontId="0" fillId="0" borderId="37" xfId="0" applyFont="1" applyFill="1" applyBorder="1" applyAlignment="1">
      <alignment horizontal="center" vertical="center" wrapText="1"/>
    </xf>
    <xf numFmtId="0" fontId="0" fillId="0" borderId="32" xfId="0" applyFont="1" applyBorder="1" applyAlignment="1">
      <alignment horizontal="center" vertical="center"/>
    </xf>
    <xf numFmtId="0" fontId="0" fillId="0" borderId="102" xfId="0" applyFont="1" applyBorder="1" applyAlignment="1">
      <alignment horizontal="center" vertical="center"/>
    </xf>
    <xf numFmtId="0" fontId="0" fillId="0" borderId="42" xfId="0" applyFont="1" applyBorder="1" applyAlignment="1">
      <alignment vertical="center"/>
    </xf>
    <xf numFmtId="0" fontId="0" fillId="0" borderId="103" xfId="0" applyFont="1" applyBorder="1" applyAlignment="1">
      <alignment vertical="center"/>
    </xf>
    <xf numFmtId="0" fontId="0" fillId="3" borderId="30" xfId="0" applyFont="1" applyFill="1" applyBorder="1" applyAlignment="1">
      <alignment horizontal="center" vertical="center"/>
    </xf>
    <xf numFmtId="0" fontId="0" fillId="3" borderId="37" xfId="0" applyFont="1" applyFill="1" applyBorder="1" applyAlignment="1">
      <alignment horizontal="center" vertical="center"/>
    </xf>
    <xf numFmtId="0" fontId="0" fillId="0" borderId="152" xfId="0" applyFont="1" applyBorder="1" applyAlignment="1">
      <alignment vertical="center"/>
    </xf>
    <xf numFmtId="0" fontId="0" fillId="0" borderId="124" xfId="0" applyFont="1" applyBorder="1" applyAlignment="1">
      <alignment vertical="center"/>
    </xf>
    <xf numFmtId="0" fontId="0" fillId="0" borderId="152" xfId="0" applyFont="1" applyBorder="1" applyAlignment="1">
      <alignment vertical="center" wrapText="1"/>
    </xf>
    <xf numFmtId="0" fontId="0" fillId="0" borderId="40" xfId="0" applyFont="1" applyBorder="1" applyAlignment="1">
      <alignment vertical="center"/>
    </xf>
    <xf numFmtId="0" fontId="0" fillId="4" borderId="30" xfId="0" applyFont="1" applyFill="1" applyBorder="1" applyAlignment="1">
      <alignment horizontal="center" vertical="center"/>
    </xf>
    <xf numFmtId="0" fontId="0" fillId="4" borderId="37" xfId="0" applyFont="1" applyFill="1" applyBorder="1" applyAlignment="1">
      <alignment horizontal="center" vertical="center"/>
    </xf>
    <xf numFmtId="0" fontId="0" fillId="3" borderId="185" xfId="0" applyFont="1" applyFill="1" applyBorder="1" applyAlignment="1">
      <alignment horizontal="center" vertical="center"/>
    </xf>
    <xf numFmtId="0" fontId="0" fillId="3" borderId="114" xfId="0" applyFont="1" applyFill="1" applyBorder="1" applyAlignment="1">
      <alignment horizontal="center" vertical="center"/>
    </xf>
    <xf numFmtId="0" fontId="0" fillId="3" borderId="186" xfId="0" applyFont="1" applyFill="1" applyBorder="1" applyAlignment="1">
      <alignment horizontal="center" vertical="center"/>
    </xf>
    <xf numFmtId="0" fontId="0" fillId="3" borderId="41" xfId="0" applyFont="1" applyFill="1" applyBorder="1" applyAlignment="1">
      <alignment horizontal="center" vertical="center"/>
    </xf>
    <xf numFmtId="0" fontId="0" fillId="3" borderId="187" xfId="0" applyFont="1" applyFill="1" applyBorder="1" applyAlignment="1">
      <alignment horizontal="center" vertical="center"/>
    </xf>
    <xf numFmtId="0" fontId="0" fillId="3" borderId="188" xfId="0" applyFont="1" applyFill="1" applyBorder="1" applyAlignment="1">
      <alignment horizontal="center" vertical="center"/>
    </xf>
    <xf numFmtId="176" fontId="0" fillId="0" borderId="167" xfId="0" applyNumberFormat="1" applyFont="1" applyBorder="1" applyAlignment="1">
      <alignment horizontal="center" vertical="center"/>
    </xf>
    <xf numFmtId="176" fontId="0" fillId="0" borderId="168" xfId="0" applyNumberFormat="1" applyFont="1" applyBorder="1" applyAlignment="1">
      <alignment horizontal="center" vertical="center"/>
    </xf>
    <xf numFmtId="176" fontId="0" fillId="0" borderId="7" xfId="0" applyNumberFormat="1" applyFont="1" applyBorder="1" applyAlignment="1">
      <alignment horizontal="center" vertical="center"/>
    </xf>
    <xf numFmtId="176" fontId="0" fillId="0" borderId="113" xfId="0" applyNumberFormat="1" applyFont="1" applyBorder="1" applyAlignment="1">
      <alignment horizontal="center" vertical="center"/>
    </xf>
    <xf numFmtId="176" fontId="0" fillId="0" borderId="5" xfId="0" applyNumberFormat="1" applyFont="1" applyBorder="1" applyAlignment="1">
      <alignment horizontal="center" vertical="center"/>
    </xf>
    <xf numFmtId="176" fontId="0" fillId="0" borderId="4" xfId="0" applyNumberFormat="1" applyFont="1" applyBorder="1" applyAlignment="1">
      <alignment horizontal="center" vertical="center"/>
    </xf>
    <xf numFmtId="176" fontId="0" fillId="0" borderId="81" xfId="0" applyNumberFormat="1" applyFont="1" applyBorder="1" applyAlignment="1">
      <alignment horizontal="center" vertical="center"/>
    </xf>
    <xf numFmtId="176" fontId="0" fillId="0" borderId="64" xfId="0" applyNumberFormat="1" applyFont="1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  <xf numFmtId="176" fontId="0" fillId="0" borderId="132" xfId="0" applyNumberFormat="1" applyFont="1" applyBorder="1" applyAlignment="1">
      <alignment horizontal="center" vertical="center"/>
    </xf>
    <xf numFmtId="176" fontId="0" fillId="0" borderId="111" xfId="0" applyNumberFormat="1" applyFont="1" applyBorder="1" applyAlignment="1">
      <alignment horizontal="center" vertical="center"/>
    </xf>
    <xf numFmtId="176" fontId="0" fillId="0" borderId="9" xfId="0" applyNumberFormat="1" applyFont="1" applyBorder="1" applyAlignment="1">
      <alignment horizontal="center" vertical="center"/>
    </xf>
    <xf numFmtId="176" fontId="0" fillId="0" borderId="77" xfId="0" applyNumberFormat="1" applyFont="1" applyBorder="1" applyAlignment="1">
      <alignment horizontal="center" vertical="center"/>
    </xf>
    <xf numFmtId="176" fontId="0" fillId="0" borderId="69" xfId="0" applyNumberFormat="1" applyFont="1" applyBorder="1" applyAlignment="1">
      <alignment horizontal="left" vertical="center" indent="1"/>
    </xf>
    <xf numFmtId="176" fontId="0" fillId="0" borderId="48" xfId="0" applyNumberFormat="1" applyFont="1" applyBorder="1" applyAlignment="1">
      <alignment horizontal="left" vertical="center" indent="1"/>
    </xf>
    <xf numFmtId="176" fontId="0" fillId="0" borderId="69" xfId="0" applyNumberFormat="1" applyFont="1" applyBorder="1" applyAlignment="1">
      <alignment horizontal="left" vertical="center"/>
    </xf>
    <xf numFmtId="176" fontId="0" fillId="0" borderId="48" xfId="0" applyNumberFormat="1" applyFont="1" applyBorder="1" applyAlignment="1">
      <alignment horizontal="left" vertical="center"/>
    </xf>
    <xf numFmtId="176" fontId="0" fillId="0" borderId="78" xfId="0" applyNumberFormat="1" applyFont="1" applyBorder="1" applyAlignment="1">
      <alignment horizontal="center" vertical="center"/>
    </xf>
    <xf numFmtId="176" fontId="0" fillId="0" borderId="79" xfId="0" applyNumberFormat="1" applyFont="1" applyBorder="1" applyAlignment="1">
      <alignment horizontal="center" vertical="center"/>
    </xf>
    <xf numFmtId="176" fontId="0" fillId="0" borderId="69" xfId="0" applyNumberFormat="1" applyFont="1" applyBorder="1" applyAlignment="1">
      <alignment horizontal="center" vertical="center"/>
    </xf>
    <xf numFmtId="176" fontId="0" fillId="0" borderId="48" xfId="0" applyNumberFormat="1" applyFont="1" applyBorder="1" applyAlignment="1">
      <alignment horizontal="center" vertical="center"/>
    </xf>
    <xf numFmtId="176" fontId="0" fillId="0" borderId="176" xfId="0" applyNumberFormat="1" applyBorder="1" applyAlignment="1">
      <alignment horizontal="center" vertical="center"/>
    </xf>
    <xf numFmtId="176" fontId="0" fillId="0" borderId="119" xfId="0" applyNumberFormat="1" applyBorder="1" applyAlignment="1">
      <alignment horizontal="center" vertical="center"/>
    </xf>
    <xf numFmtId="176" fontId="0" fillId="0" borderId="78" xfId="0" applyNumberFormat="1" applyBorder="1" applyAlignment="1">
      <alignment horizontal="center" vertical="center"/>
    </xf>
    <xf numFmtId="176" fontId="0" fillId="0" borderId="79" xfId="0" applyNumberFormat="1" applyBorder="1" applyAlignment="1">
      <alignment horizontal="center" vertical="center"/>
    </xf>
    <xf numFmtId="176" fontId="0" fillId="0" borderId="7" xfId="0" applyNumberFormat="1" applyBorder="1" applyAlignment="1">
      <alignment horizontal="center" vertical="center"/>
    </xf>
    <xf numFmtId="176" fontId="0" fillId="0" borderId="171" xfId="0" applyNumberFormat="1" applyBorder="1" applyAlignment="1">
      <alignment horizontal="center" vertical="center"/>
    </xf>
    <xf numFmtId="176" fontId="0" fillId="0" borderId="9" xfId="0" applyNumberFormat="1" applyBorder="1" applyAlignment="1">
      <alignment horizontal="center" vertical="center"/>
    </xf>
    <xf numFmtId="176" fontId="0" fillId="0" borderId="174" xfId="0" applyNumberFormat="1" applyBorder="1" applyAlignment="1">
      <alignment horizontal="center" vertical="center"/>
    </xf>
    <xf numFmtId="176" fontId="0" fillId="0" borderId="196" xfId="0" applyNumberFormat="1" applyFont="1" applyBorder="1" applyAlignment="1">
      <alignment horizontal="center" vertical="center" shrinkToFit="1"/>
    </xf>
    <xf numFmtId="176" fontId="0" fillId="0" borderId="190" xfId="0" applyNumberFormat="1" applyFont="1" applyBorder="1" applyAlignment="1">
      <alignment horizontal="center" vertical="center" shrinkToFit="1"/>
    </xf>
    <xf numFmtId="176" fontId="0" fillId="0" borderId="202" xfId="0" applyNumberFormat="1" applyFont="1" applyBorder="1" applyAlignment="1">
      <alignment horizontal="center" vertical="center" textRotation="255" shrinkToFit="1"/>
    </xf>
    <xf numFmtId="176" fontId="0" fillId="0" borderId="203" xfId="0" applyNumberFormat="1" applyFont="1" applyBorder="1" applyAlignment="1">
      <alignment horizontal="center" vertical="center" textRotation="255" shrinkToFit="1"/>
    </xf>
    <xf numFmtId="176" fontId="0" fillId="0" borderId="200" xfId="0" applyNumberFormat="1" applyFont="1" applyBorder="1" applyAlignment="1">
      <alignment horizontal="center" vertical="center" textRotation="255" shrinkToFit="1"/>
    </xf>
    <xf numFmtId="176" fontId="0" fillId="0" borderId="0" xfId="0" applyNumberFormat="1" applyFont="1" applyBorder="1" applyAlignment="1">
      <alignment vertical="center"/>
    </xf>
    <xf numFmtId="0" fontId="0" fillId="0" borderId="0" xfId="0" applyFont="1" applyBorder="1" applyAlignment="1">
      <alignment vertical="center"/>
    </xf>
    <xf numFmtId="176" fontId="0" fillId="0" borderId="195" xfId="0" applyNumberFormat="1" applyFont="1" applyBorder="1" applyAlignment="1">
      <alignment horizontal="center" vertical="center" shrinkToFit="1"/>
    </xf>
    <xf numFmtId="176" fontId="0" fillId="0" borderId="200" xfId="0" applyNumberFormat="1" applyFont="1" applyBorder="1" applyAlignment="1">
      <alignment horizontal="center" vertical="center" shrinkToFit="1"/>
    </xf>
    <xf numFmtId="176" fontId="0" fillId="0" borderId="197" xfId="0" applyNumberFormat="1" applyFont="1" applyBorder="1" applyAlignment="1">
      <alignment horizontal="center" vertical="center" shrinkToFit="1"/>
    </xf>
    <xf numFmtId="176" fontId="0" fillId="0" borderId="198" xfId="0" applyNumberFormat="1" applyFont="1" applyBorder="1" applyAlignment="1">
      <alignment horizontal="center" vertical="center" shrinkToFit="1"/>
    </xf>
    <xf numFmtId="0" fontId="0" fillId="0" borderId="38" xfId="0" applyFont="1" applyBorder="1" applyAlignment="1">
      <alignment vertical="center"/>
    </xf>
    <xf numFmtId="0" fontId="0" fillId="0" borderId="46" xfId="0" applyFont="1" applyBorder="1" applyAlignment="1">
      <alignment vertical="center"/>
    </xf>
    <xf numFmtId="0" fontId="0" fillId="6" borderId="43" xfId="0" applyFill="1" applyBorder="1" applyAlignment="1">
      <alignment horizontal="left" vertical="center"/>
    </xf>
    <xf numFmtId="0" fontId="0" fillId="6" borderId="59" xfId="0" applyFont="1" applyFill="1" applyBorder="1" applyAlignment="1">
      <alignment horizontal="left" vertical="center"/>
    </xf>
    <xf numFmtId="177" fontId="0" fillId="2" borderId="129" xfId="0" applyNumberFormat="1" applyFill="1" applyBorder="1" applyAlignment="1">
      <alignment horizontal="center" vertical="center" shrinkToFit="1"/>
    </xf>
    <xf numFmtId="177" fontId="0" fillId="2" borderId="130" xfId="0" applyNumberFormat="1" applyFill="1" applyBorder="1" applyAlignment="1">
      <alignment horizontal="center" vertical="center" shrinkToFit="1"/>
    </xf>
    <xf numFmtId="177" fontId="0" fillId="0" borderId="132" xfId="0" applyNumberFormat="1" applyBorder="1" applyAlignment="1">
      <alignment horizontal="center" vertical="center" textRotation="255" shrinkToFit="1"/>
    </xf>
    <xf numFmtId="177" fontId="0" fillId="0" borderId="9" xfId="0" applyNumberFormat="1" applyBorder="1" applyAlignment="1">
      <alignment horizontal="center" vertical="center" textRotation="255" shrinkToFit="1"/>
    </xf>
    <xf numFmtId="177" fontId="0" fillId="0" borderId="133" xfId="0" applyNumberFormat="1" applyBorder="1" applyAlignment="1">
      <alignment horizontal="center" vertical="center" textRotation="255" shrinkToFit="1"/>
    </xf>
    <xf numFmtId="177" fontId="0" fillId="0" borderId="23" xfId="0" applyNumberFormat="1" applyFill="1" applyBorder="1" applyAlignment="1">
      <alignment horizontal="center" vertical="center" textRotation="255" shrinkToFit="1"/>
    </xf>
    <xf numFmtId="177" fontId="0" fillId="0" borderId="16" xfId="0" applyNumberFormat="1" applyFill="1" applyBorder="1" applyAlignment="1">
      <alignment horizontal="center" vertical="center" textRotation="255" shrinkToFit="1"/>
    </xf>
    <xf numFmtId="177" fontId="0" fillId="0" borderId="190" xfId="0" applyNumberFormat="1" applyFill="1" applyBorder="1" applyAlignment="1">
      <alignment horizontal="center" vertical="center" textRotation="255" shrinkToFit="1"/>
    </xf>
    <xf numFmtId="0" fontId="0" fillId="0" borderId="128" xfId="0" applyFill="1" applyBorder="1" applyAlignment="1">
      <alignment horizontal="center" vertical="center" textRotation="255" wrapText="1"/>
    </xf>
    <xf numFmtId="0" fontId="0" fillId="0" borderId="40" xfId="0" applyFill="1" applyBorder="1" applyAlignment="1">
      <alignment horizontal="center" vertical="center" textRotation="255" wrapText="1"/>
    </xf>
    <xf numFmtId="0" fontId="0" fillId="0" borderId="73" xfId="0" applyFill="1" applyBorder="1" applyAlignment="1">
      <alignment horizontal="center" vertical="center" textRotation="255" wrapText="1"/>
    </xf>
    <xf numFmtId="177" fontId="0" fillId="0" borderId="23" xfId="0" applyNumberFormat="1" applyFont="1" applyFill="1" applyBorder="1" applyAlignment="1">
      <alignment vertical="center" shrinkToFit="1"/>
    </xf>
    <xf numFmtId="177" fontId="0" fillId="0" borderId="80" xfId="0" applyNumberFormat="1" applyFont="1" applyFill="1" applyBorder="1" applyAlignment="1">
      <alignment vertical="center" shrinkToFit="1"/>
    </xf>
    <xf numFmtId="177" fontId="0" fillId="0" borderId="16" xfId="0" applyNumberFormat="1" applyFont="1" applyFill="1" applyBorder="1" applyAlignment="1">
      <alignment vertical="center" shrinkToFit="1"/>
    </xf>
    <xf numFmtId="177" fontId="0" fillId="0" borderId="82" xfId="0" applyNumberFormat="1" applyFont="1" applyBorder="1" applyAlignment="1">
      <alignment horizontal="center" vertical="center" shrinkToFit="1"/>
    </xf>
    <xf numFmtId="177" fontId="0" fillId="0" borderId="83" xfId="0" applyNumberFormat="1" applyFont="1" applyBorder="1" applyAlignment="1">
      <alignment horizontal="center" vertical="center" shrinkToFit="1"/>
    </xf>
    <xf numFmtId="177" fontId="0" fillId="0" borderId="3" xfId="0" applyNumberFormat="1" applyFont="1" applyBorder="1" applyAlignment="1">
      <alignment horizontal="center" vertical="center" shrinkToFit="1"/>
    </xf>
    <xf numFmtId="177" fontId="0" fillId="0" borderId="4" xfId="0" applyNumberFormat="1" applyFont="1" applyBorder="1" applyAlignment="1">
      <alignment horizontal="center" vertical="center" shrinkToFit="1"/>
    </xf>
    <xf numFmtId="177" fontId="0" fillId="0" borderId="81" xfId="0" applyNumberFormat="1" applyFont="1" applyBorder="1" applyAlignment="1">
      <alignment horizontal="center" vertical="center" shrinkToFit="1"/>
    </xf>
    <xf numFmtId="177" fontId="0" fillId="0" borderId="3" xfId="0" applyNumberFormat="1" applyFill="1" applyBorder="1" applyAlignment="1">
      <alignment horizontal="center" vertical="center"/>
    </xf>
    <xf numFmtId="177" fontId="0" fillId="0" borderId="4" xfId="0" applyNumberFormat="1" applyFont="1" applyFill="1" applyBorder="1" applyAlignment="1">
      <alignment horizontal="center" vertical="center"/>
    </xf>
    <xf numFmtId="177" fontId="0" fillId="0" borderId="6" xfId="0" applyNumberFormat="1" applyFont="1" applyFill="1" applyBorder="1" applyAlignment="1">
      <alignment horizontal="center" vertical="center"/>
    </xf>
    <xf numFmtId="177" fontId="17" fillId="0" borderId="13" xfId="0" applyNumberFormat="1" applyFont="1" applyFill="1" applyBorder="1" applyAlignment="1">
      <alignment vertical="center" shrinkToFit="1"/>
    </xf>
    <xf numFmtId="177" fontId="17" fillId="0" borderId="15" xfId="0" applyNumberFormat="1" applyFont="1" applyFill="1" applyBorder="1" applyAlignment="1">
      <alignment vertical="center" shrinkToFit="1"/>
    </xf>
    <xf numFmtId="177" fontId="0" fillId="0" borderId="1" xfId="0" applyNumberFormat="1" applyFont="1" applyFill="1" applyBorder="1" applyAlignment="1">
      <alignment horizontal="center" vertical="center" shrinkToFit="1"/>
    </xf>
    <xf numFmtId="177" fontId="0" fillId="0" borderId="55" xfId="0" applyNumberFormat="1" applyFont="1" applyFill="1" applyBorder="1" applyAlignment="1">
      <alignment horizontal="center" vertical="center" shrinkToFit="1"/>
    </xf>
    <xf numFmtId="177" fontId="0" fillId="0" borderId="153" xfId="0" applyNumberFormat="1" applyFill="1" applyBorder="1" applyAlignment="1">
      <alignment horizontal="center" vertical="center" shrinkToFit="1"/>
    </xf>
    <xf numFmtId="177" fontId="0" fillId="0" borderId="160" xfId="0" applyNumberFormat="1" applyFill="1" applyBorder="1" applyAlignment="1">
      <alignment horizontal="center" vertical="center" shrinkToFit="1"/>
    </xf>
    <xf numFmtId="177" fontId="0" fillId="0" borderId="161" xfId="0" applyNumberFormat="1" applyFill="1" applyBorder="1" applyAlignment="1">
      <alignment horizontal="center" vertical="center" shrinkToFit="1"/>
    </xf>
    <xf numFmtId="177" fontId="0" fillId="0" borderId="153" xfId="0" applyNumberFormat="1" applyFill="1" applyBorder="1" applyAlignment="1">
      <alignment horizontal="left" vertical="center"/>
    </xf>
    <xf numFmtId="177" fontId="0" fillId="0" borderId="160" xfId="0" applyNumberFormat="1" applyFill="1" applyBorder="1" applyAlignment="1">
      <alignment horizontal="left" vertical="center"/>
    </xf>
    <xf numFmtId="177" fontId="0" fillId="0" borderId="161" xfId="0" applyNumberFormat="1" applyFill="1" applyBorder="1" applyAlignment="1">
      <alignment horizontal="left" vertical="center"/>
    </xf>
    <xf numFmtId="177" fontId="0" fillId="0" borderId="12" xfId="0" applyNumberFormat="1" applyFont="1" applyFill="1" applyBorder="1" applyAlignment="1">
      <alignment horizontal="center" vertical="center"/>
    </xf>
    <xf numFmtId="177" fontId="0" fillId="0" borderId="21" xfId="0" applyNumberFormat="1" applyFont="1" applyFill="1" applyBorder="1" applyAlignment="1">
      <alignment horizontal="center" vertical="center"/>
    </xf>
    <xf numFmtId="177" fontId="0" fillId="0" borderId="105" xfId="0" applyNumberFormat="1" applyFont="1" applyFill="1" applyBorder="1" applyAlignment="1">
      <alignment horizontal="center" vertical="center"/>
    </xf>
    <xf numFmtId="177" fontId="0" fillId="0" borderId="13" xfId="0" applyNumberFormat="1" applyFont="1" applyFill="1" applyBorder="1" applyAlignment="1">
      <alignment vertical="center"/>
    </xf>
    <xf numFmtId="177" fontId="0" fillId="0" borderId="14" xfId="0" applyNumberFormat="1" applyFont="1" applyFill="1" applyBorder="1" applyAlignment="1">
      <alignment vertical="center"/>
    </xf>
    <xf numFmtId="177" fontId="0" fillId="0" borderId="15" xfId="0" applyNumberFormat="1" applyFont="1" applyFill="1" applyBorder="1" applyAlignment="1">
      <alignment vertical="center"/>
    </xf>
    <xf numFmtId="177" fontId="0" fillId="0" borderId="13" xfId="0" applyNumberFormat="1" applyFont="1" applyFill="1" applyBorder="1" applyAlignment="1">
      <alignment horizontal="center" vertical="center"/>
    </xf>
    <xf numFmtId="177" fontId="0" fillId="0" borderId="14" xfId="0" applyNumberFormat="1" applyFont="1" applyFill="1" applyBorder="1" applyAlignment="1">
      <alignment horizontal="center" vertical="center"/>
    </xf>
    <xf numFmtId="177" fontId="0" fillId="0" borderId="15" xfId="0" applyNumberFormat="1" applyFont="1" applyFill="1" applyBorder="1" applyAlignment="1">
      <alignment horizontal="center" vertical="center"/>
    </xf>
    <xf numFmtId="177" fontId="0" fillId="0" borderId="13" xfId="0" applyNumberFormat="1" applyFont="1" applyBorder="1" applyAlignment="1">
      <alignment vertical="center"/>
    </xf>
    <xf numFmtId="177" fontId="0" fillId="0" borderId="14" xfId="0" applyNumberFormat="1" applyFont="1" applyBorder="1" applyAlignment="1">
      <alignment vertical="center"/>
    </xf>
    <xf numFmtId="177" fontId="0" fillId="0" borderId="15" xfId="0" applyNumberFormat="1" applyFont="1" applyBorder="1" applyAlignment="1">
      <alignment vertical="center"/>
    </xf>
    <xf numFmtId="177" fontId="0" fillId="0" borderId="13" xfId="0" applyNumberFormat="1" applyFont="1" applyFill="1" applyBorder="1" applyAlignment="1">
      <alignment vertical="center" shrinkToFit="1"/>
    </xf>
    <xf numFmtId="177" fontId="0" fillId="0" borderId="15" xfId="0" applyNumberFormat="1" applyFont="1" applyFill="1" applyBorder="1" applyAlignment="1">
      <alignment vertical="center" shrinkToFit="1"/>
    </xf>
    <xf numFmtId="177" fontId="0" fillId="0" borderId="83" xfId="0" applyNumberFormat="1" applyFill="1" applyBorder="1" applyAlignment="1">
      <alignment vertical="center"/>
    </xf>
    <xf numFmtId="0" fontId="0" fillId="0" borderId="83" xfId="0" applyFont="1" applyFill="1" applyBorder="1" applyAlignment="1">
      <alignment vertical="center"/>
    </xf>
    <xf numFmtId="0" fontId="0" fillId="0" borderId="71" xfId="0" applyFont="1" applyFill="1" applyBorder="1" applyAlignment="1">
      <alignment vertical="center"/>
    </xf>
    <xf numFmtId="177" fontId="0" fillId="2" borderId="25" xfId="0" applyNumberFormat="1" applyFont="1" applyFill="1" applyBorder="1" applyAlignment="1">
      <alignment horizontal="right" vertical="center" shrinkToFit="1"/>
    </xf>
    <xf numFmtId="177" fontId="0" fillId="2" borderId="27" xfId="0" applyNumberFormat="1" applyFont="1" applyFill="1" applyBorder="1" applyAlignment="1">
      <alignment horizontal="right" vertical="center" shrinkToFit="1"/>
    </xf>
    <xf numFmtId="177" fontId="0" fillId="0" borderId="12" xfId="0" applyNumberFormat="1" applyFont="1" applyFill="1" applyBorder="1" applyAlignment="1">
      <alignment horizontal="center" vertical="center" shrinkToFit="1"/>
    </xf>
    <xf numFmtId="177" fontId="0" fillId="0" borderId="21" xfId="0" applyNumberFormat="1" applyFont="1" applyFill="1" applyBorder="1" applyAlignment="1">
      <alignment horizontal="center" vertical="center" shrinkToFit="1"/>
    </xf>
    <xf numFmtId="177" fontId="0" fillId="0" borderId="105" xfId="0" applyNumberFormat="1" applyFont="1" applyFill="1" applyBorder="1" applyAlignment="1">
      <alignment horizontal="center" vertical="center" shrinkToFit="1"/>
    </xf>
    <xf numFmtId="177" fontId="0" fillId="0" borderId="13" xfId="0" applyNumberFormat="1" applyFill="1" applyBorder="1" applyAlignment="1">
      <alignment vertical="center" shrinkToFit="1"/>
    </xf>
    <xf numFmtId="177" fontId="0" fillId="0" borderId="14" xfId="0" applyNumberFormat="1" applyFont="1" applyFill="1" applyBorder="1" applyAlignment="1">
      <alignment vertical="center" shrinkToFit="1"/>
    </xf>
    <xf numFmtId="177" fontId="0" fillId="0" borderId="14" xfId="0" applyNumberFormat="1" applyFill="1" applyBorder="1" applyAlignment="1">
      <alignment vertical="center" shrinkToFit="1"/>
    </xf>
    <xf numFmtId="177" fontId="0" fillId="0" borderId="15" xfId="0" applyNumberFormat="1" applyFill="1" applyBorder="1" applyAlignment="1">
      <alignment vertical="center" shrinkToFit="1"/>
    </xf>
    <xf numFmtId="177" fontId="0" fillId="0" borderId="120" xfId="0" applyNumberFormat="1" applyBorder="1" applyAlignment="1">
      <alignment horizontal="center" vertical="center" textRotation="255" shrinkToFit="1"/>
    </xf>
    <xf numFmtId="177" fontId="0" fillId="0" borderId="54" xfId="0" applyNumberFormat="1" applyBorder="1" applyAlignment="1">
      <alignment horizontal="center" vertical="center" textRotation="255" shrinkToFit="1"/>
    </xf>
    <xf numFmtId="177" fontId="0" fillId="0" borderId="29" xfId="0" applyNumberFormat="1" applyBorder="1" applyAlignment="1">
      <alignment horizontal="center" vertical="center" textRotation="255" shrinkToFit="1"/>
    </xf>
    <xf numFmtId="177" fontId="0" fillId="0" borderId="118" xfId="0" applyNumberFormat="1" applyFont="1" applyBorder="1" applyAlignment="1">
      <alignment vertical="center"/>
    </xf>
    <xf numFmtId="177" fontId="0" fillId="0" borderId="126" xfId="0" applyNumberFormat="1" applyFont="1" applyBorder="1" applyAlignment="1">
      <alignment vertical="center"/>
    </xf>
    <xf numFmtId="177" fontId="0" fillId="0" borderId="140" xfId="0" applyNumberFormat="1" applyFont="1" applyBorder="1" applyAlignment="1">
      <alignment vertical="center"/>
    </xf>
    <xf numFmtId="177" fontId="0" fillId="0" borderId="34" xfId="3" applyNumberFormat="1" applyFont="1" applyBorder="1" applyAlignment="1">
      <alignment horizontal="center" vertical="center" shrinkToFit="1"/>
    </xf>
    <xf numFmtId="177" fontId="0" fillId="0" borderId="145" xfId="3" applyNumberFormat="1" applyFont="1" applyBorder="1" applyAlignment="1">
      <alignment horizontal="center" vertical="center" textRotation="255" shrinkToFit="1"/>
    </xf>
    <xf numFmtId="177" fontId="0" fillId="0" borderId="93" xfId="3" applyNumberFormat="1" applyFont="1" applyBorder="1" applyAlignment="1">
      <alignment horizontal="center" vertical="center" textRotation="255" shrinkToFit="1"/>
    </xf>
    <xf numFmtId="177" fontId="0" fillId="0" borderId="142" xfId="3" applyNumberFormat="1" applyFont="1" applyBorder="1" applyAlignment="1">
      <alignment horizontal="center" vertical="center" textRotation="255" shrinkToFit="1"/>
    </xf>
    <xf numFmtId="176" fontId="1" fillId="0" borderId="148" xfId="3" applyNumberFormat="1" applyFont="1" applyFill="1" applyBorder="1" applyAlignment="1">
      <alignment vertical="center" shrinkToFit="1"/>
    </xf>
    <xf numFmtId="176" fontId="1" fillId="0" borderId="149" xfId="3" applyNumberFormat="1" applyFont="1" applyFill="1" applyBorder="1" applyAlignment="1">
      <alignment vertical="center" shrinkToFit="1"/>
    </xf>
    <xf numFmtId="176" fontId="1" fillId="0" borderId="30" xfId="0" applyNumberFormat="1" applyFont="1" applyFill="1" applyBorder="1" applyAlignment="1">
      <alignment vertical="center"/>
    </xf>
    <xf numFmtId="176" fontId="1" fillId="0" borderId="37" xfId="0" applyNumberFormat="1" applyFont="1" applyFill="1" applyBorder="1" applyAlignment="1">
      <alignment vertical="center"/>
    </xf>
    <xf numFmtId="176" fontId="0" fillId="0" borderId="30" xfId="3" applyNumberFormat="1" applyFont="1" applyFill="1" applyBorder="1" applyAlignment="1">
      <alignment vertical="center" shrinkToFit="1"/>
    </xf>
    <xf numFmtId="176" fontId="0" fillId="0" borderId="37" xfId="3" applyNumberFormat="1" applyFont="1" applyFill="1" applyBorder="1" applyAlignment="1">
      <alignment vertical="center" shrinkToFit="1"/>
    </xf>
    <xf numFmtId="176" fontId="0" fillId="0" borderId="30" xfId="0" applyNumberFormat="1" applyFont="1" applyFill="1" applyBorder="1" applyAlignment="1">
      <alignment vertical="center"/>
    </xf>
    <xf numFmtId="176" fontId="0" fillId="0" borderId="37" xfId="0" applyNumberFormat="1" applyFont="1" applyFill="1" applyBorder="1" applyAlignment="1">
      <alignment vertical="center"/>
    </xf>
    <xf numFmtId="176" fontId="0" fillId="2" borderId="38" xfId="0" applyNumberFormat="1" applyFont="1" applyFill="1" applyBorder="1" applyAlignment="1">
      <alignment vertical="center" shrinkToFit="1"/>
    </xf>
    <xf numFmtId="176" fontId="0" fillId="0" borderId="38" xfId="0" applyNumberFormat="1" applyFont="1" applyBorder="1" applyAlignment="1">
      <alignment vertical="center"/>
    </xf>
    <xf numFmtId="176" fontId="0" fillId="2" borderId="49" xfId="0" applyNumberFormat="1" applyFont="1" applyFill="1" applyBorder="1" applyAlignment="1">
      <alignment vertical="center" shrinkToFit="1"/>
    </xf>
    <xf numFmtId="176" fontId="0" fillId="0" borderId="49" xfId="0" applyNumberFormat="1" applyFont="1" applyBorder="1" applyAlignment="1">
      <alignment vertical="center"/>
    </xf>
    <xf numFmtId="176" fontId="0" fillId="0" borderId="146" xfId="0" applyNumberFormat="1" applyFont="1" applyBorder="1" applyAlignment="1">
      <alignment vertical="center"/>
    </xf>
    <xf numFmtId="176" fontId="0" fillId="0" borderId="24" xfId="0" applyNumberFormat="1" applyFont="1" applyBorder="1" applyAlignment="1">
      <alignment vertical="center"/>
    </xf>
    <xf numFmtId="177" fontId="0" fillId="0" borderId="143" xfId="3" applyNumberFormat="1" applyFont="1" applyBorder="1" applyAlignment="1">
      <alignment horizontal="center" vertical="center" textRotation="255" shrinkToFit="1"/>
    </xf>
    <xf numFmtId="177" fontId="0" fillId="0" borderId="31" xfId="3" applyNumberFormat="1" applyFont="1" applyBorder="1" applyAlignment="1">
      <alignment horizontal="center" vertical="center" shrinkToFit="1"/>
    </xf>
    <xf numFmtId="177" fontId="0" fillId="0" borderId="61" xfId="3" applyNumberFormat="1" applyFont="1" applyBorder="1" applyAlignment="1">
      <alignment horizontal="center" vertical="center" shrinkToFit="1"/>
    </xf>
    <xf numFmtId="177" fontId="0" fillId="2" borderId="78" xfId="0" applyNumberFormat="1" applyFont="1" applyFill="1" applyBorder="1" applyAlignment="1">
      <alignment horizontal="center" vertical="center" shrinkToFit="1"/>
    </xf>
    <xf numFmtId="177" fontId="0" fillId="2" borderId="79" xfId="0" applyNumberFormat="1" applyFont="1" applyFill="1" applyBorder="1" applyAlignment="1">
      <alignment horizontal="center" vertical="center" shrinkToFit="1"/>
    </xf>
    <xf numFmtId="0" fontId="0" fillId="0" borderId="100" xfId="0" applyFont="1" applyBorder="1">
      <alignment vertical="center"/>
    </xf>
    <xf numFmtId="0" fontId="0" fillId="0" borderId="151" xfId="0" applyFont="1" applyBorder="1">
      <alignment vertical="center"/>
    </xf>
    <xf numFmtId="176" fontId="0" fillId="2" borderId="118" xfId="0" applyNumberFormat="1" applyFont="1" applyFill="1" applyBorder="1" applyAlignment="1">
      <alignment horizontal="center" vertical="center" shrinkToFit="1"/>
    </xf>
    <xf numFmtId="176" fontId="0" fillId="2" borderId="79" xfId="0" applyNumberFormat="1" applyFont="1" applyFill="1" applyBorder="1" applyAlignment="1">
      <alignment horizontal="center" vertical="center" shrinkToFit="1"/>
    </xf>
    <xf numFmtId="176" fontId="0" fillId="0" borderId="120" xfId="0" applyNumberFormat="1" applyFont="1" applyBorder="1" applyAlignment="1">
      <alignment horizontal="center" vertical="center" textRotation="255" shrinkToFit="1"/>
    </xf>
    <xf numFmtId="176" fontId="0" fillId="0" borderId="54" xfId="0" applyNumberFormat="1" applyFont="1" applyBorder="1" applyAlignment="1">
      <alignment horizontal="center" vertical="center" textRotation="255" shrinkToFit="1"/>
    </xf>
    <xf numFmtId="176" fontId="0" fillId="0" borderId="29" xfId="0" applyNumberFormat="1" applyFont="1" applyBorder="1" applyAlignment="1">
      <alignment horizontal="center" vertical="center" textRotation="255" shrinkToFit="1"/>
    </xf>
    <xf numFmtId="176" fontId="0" fillId="0" borderId="115" xfId="0" applyNumberFormat="1" applyFont="1" applyBorder="1" applyAlignment="1">
      <alignment horizontal="center" vertical="center" textRotation="255" shrinkToFit="1"/>
    </xf>
    <xf numFmtId="176" fontId="0" fillId="0" borderId="56" xfId="0" applyNumberFormat="1" applyFont="1" applyBorder="1" applyAlignment="1">
      <alignment horizontal="center" vertical="center" textRotation="255" shrinkToFit="1"/>
    </xf>
    <xf numFmtId="177" fontId="0" fillId="0" borderId="13" xfId="0" applyNumberFormat="1" applyFont="1" applyBorder="1" applyAlignment="1">
      <alignment horizontal="center" vertical="center" shrinkToFit="1"/>
    </xf>
    <xf numFmtId="177" fontId="0" fillId="0" borderId="48" xfId="0" applyNumberFormat="1" applyFont="1" applyBorder="1" applyAlignment="1">
      <alignment horizontal="center" vertical="center" shrinkToFit="1"/>
    </xf>
    <xf numFmtId="177" fontId="0" fillId="2" borderId="118" xfId="0" applyNumberFormat="1" applyFont="1" applyFill="1" applyBorder="1" applyAlignment="1">
      <alignment horizontal="center" vertical="center" shrinkToFit="1"/>
    </xf>
    <xf numFmtId="176" fontId="0" fillId="0" borderId="121" xfId="0" applyNumberFormat="1" applyFont="1" applyBorder="1" applyAlignment="1">
      <alignment horizontal="center" vertical="center" shrinkToFit="1"/>
    </xf>
    <xf numFmtId="176" fontId="0" fillId="0" borderId="124" xfId="0" applyNumberFormat="1" applyFont="1" applyBorder="1" applyAlignment="1">
      <alignment horizontal="center" vertical="center" shrinkToFit="1"/>
    </xf>
    <xf numFmtId="176" fontId="0" fillId="0" borderId="122" xfId="0" applyNumberFormat="1" applyFont="1" applyBorder="1" applyAlignment="1">
      <alignment horizontal="center" vertical="center" shrinkToFit="1"/>
    </xf>
    <xf numFmtId="176" fontId="0" fillId="0" borderId="125" xfId="0" applyNumberFormat="1" applyFont="1" applyBorder="1" applyAlignment="1">
      <alignment horizontal="center" vertical="center" shrinkToFit="1"/>
    </xf>
    <xf numFmtId="176" fontId="0" fillId="0" borderId="101" xfId="0" applyNumberFormat="1" applyFont="1" applyBorder="1" applyAlignment="1">
      <alignment horizontal="center" vertical="center" textRotation="255" shrinkToFit="1"/>
    </xf>
    <xf numFmtId="176" fontId="0" fillId="0" borderId="123" xfId="0" applyNumberFormat="1" applyFont="1" applyBorder="1" applyAlignment="1">
      <alignment horizontal="center" vertical="center" textRotation="255" shrinkToFit="1"/>
    </xf>
    <xf numFmtId="177" fontId="0" fillId="0" borderId="5" xfId="0" applyNumberFormat="1" applyFont="1" applyBorder="1" applyAlignment="1">
      <alignment horizontal="center" vertical="center" shrinkToFit="1"/>
    </xf>
    <xf numFmtId="176" fontId="0" fillId="0" borderId="134" xfId="0" applyNumberFormat="1" applyFont="1" applyBorder="1" applyAlignment="1">
      <alignment horizontal="center" vertical="center" textRotation="255" shrinkToFit="1"/>
    </xf>
    <xf numFmtId="177" fontId="0" fillId="2" borderId="154" xfId="0" applyNumberFormat="1" applyFont="1" applyFill="1" applyBorder="1" applyAlignment="1">
      <alignment horizontal="center" vertical="center" shrinkToFit="1"/>
    </xf>
    <xf numFmtId="177" fontId="0" fillId="2" borderId="155" xfId="0" applyNumberFormat="1" applyFont="1" applyFill="1" applyBorder="1" applyAlignment="1">
      <alignment horizontal="center" vertical="center" shrinkToFit="1"/>
    </xf>
    <xf numFmtId="3" fontId="0" fillId="0" borderId="50" xfId="5" applyNumberFormat="1" applyFont="1" applyFill="1" applyBorder="1" applyAlignment="1">
      <alignment horizontal="center" vertical="center" shrinkToFit="1"/>
    </xf>
    <xf numFmtId="3" fontId="0" fillId="0" borderId="40" xfId="5" applyNumberFormat="1" applyFont="1" applyFill="1" applyBorder="1" applyAlignment="1">
      <alignment horizontal="center" vertical="center" shrinkToFit="1"/>
    </xf>
    <xf numFmtId="3" fontId="0" fillId="0" borderId="124" xfId="5" applyNumberFormat="1" applyFont="1" applyFill="1" applyBorder="1" applyAlignment="1">
      <alignment horizontal="center" vertical="center" shrinkToFit="1"/>
    </xf>
    <xf numFmtId="177" fontId="0" fillId="0" borderId="158" xfId="3" applyNumberFormat="1" applyFont="1" applyBorder="1" applyAlignment="1">
      <alignment horizontal="center" vertical="center" shrinkToFit="1"/>
    </xf>
    <xf numFmtId="177" fontId="0" fillId="0" borderId="100" xfId="3" applyNumberFormat="1" applyFont="1" applyBorder="1" applyAlignment="1">
      <alignment horizontal="center" vertical="center" shrinkToFit="1"/>
    </xf>
    <xf numFmtId="177" fontId="0" fillId="0" borderId="159" xfId="3" applyNumberFormat="1" applyFont="1" applyBorder="1" applyAlignment="1">
      <alignment horizontal="center" vertical="center" shrinkToFit="1"/>
    </xf>
    <xf numFmtId="177" fontId="0" fillId="0" borderId="142" xfId="3" applyNumberFormat="1" applyFont="1" applyBorder="1" applyAlignment="1">
      <alignment horizontal="center" vertical="center" shrinkToFit="1"/>
    </xf>
    <xf numFmtId="177" fontId="0" fillId="0" borderId="151" xfId="3" applyNumberFormat="1" applyFont="1" applyBorder="1" applyAlignment="1">
      <alignment horizontal="center" vertical="center" shrinkToFit="1"/>
    </xf>
  </cellXfs>
  <cellStyles count="11">
    <cellStyle name="パーセント" xfId="4" builtinId="5"/>
    <cellStyle name="パーセント 2" xfId="8"/>
    <cellStyle name="ハイパーリンク_20101209　経営改善計画検討手順（素案）" xfId="9"/>
    <cellStyle name="桁区切り" xfId="1" builtinId="6"/>
    <cellStyle name="桁区切り 2" xfId="7"/>
    <cellStyle name="標準" xfId="0" builtinId="0"/>
    <cellStyle name="標準 2" xfId="6"/>
    <cellStyle name="標準_◇類型12（水稲24・大豆12・ぶどう4）" xfId="2"/>
    <cellStyle name="標準_水稲(24ha規模)＋大豆(6ｈａ)＋きゃべつ" xfId="3"/>
    <cellStyle name="標準_野菜計画(最終 ｱｽﾊﾟﾗ+ｺﾏﾂﾅ)" xfId="5"/>
    <cellStyle name="未定義" xfId="10"/>
  </cellStyles>
  <dxfs count="0"/>
  <tableStyles count="0" defaultTableStyle="TableStyleMedium2" defaultPivotStyle="PivotStyleLight16"/>
  <colors>
    <mruColors>
      <color rgb="FFCCFFFF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123825</xdr:colOff>
      <xdr:row>17</xdr:row>
      <xdr:rowOff>176212</xdr:rowOff>
    </xdr:from>
    <xdr:to>
      <xdr:col>38</xdr:col>
      <xdr:colOff>180975</xdr:colOff>
      <xdr:row>18</xdr:row>
      <xdr:rowOff>157162</xdr:rowOff>
    </xdr:to>
    <xdr:cxnSp macro="">
      <xdr:nvCxnSpPr>
        <xdr:cNvPr id="110" name="直線コネクタ 109"/>
        <xdr:cNvCxnSpPr>
          <a:stCxn id="70" idx="3"/>
          <a:endCxn id="71" idx="3"/>
        </xdr:cNvCxnSpPr>
      </xdr:nvCxnSpPr>
      <xdr:spPr>
        <a:xfrm>
          <a:off x="11229975" y="4586287"/>
          <a:ext cx="857250" cy="238125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57149</xdr:colOff>
      <xdr:row>16</xdr:row>
      <xdr:rowOff>19050</xdr:rowOff>
    </xdr:from>
    <xdr:to>
      <xdr:col>32</xdr:col>
      <xdr:colOff>152400</xdr:colOff>
      <xdr:row>17</xdr:row>
      <xdr:rowOff>4762</xdr:rowOff>
    </xdr:to>
    <xdr:cxnSp macro="">
      <xdr:nvCxnSpPr>
        <xdr:cNvPr id="105" name="直線コネクタ 104"/>
        <xdr:cNvCxnSpPr>
          <a:stCxn id="67" idx="3"/>
          <a:endCxn id="69" idx="3"/>
        </xdr:cNvCxnSpPr>
      </xdr:nvCxnSpPr>
      <xdr:spPr>
        <a:xfrm>
          <a:off x="9563099" y="4171950"/>
          <a:ext cx="895351" cy="242887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190500</xdr:colOff>
      <xdr:row>14</xdr:row>
      <xdr:rowOff>100012</xdr:rowOff>
    </xdr:from>
    <xdr:to>
      <xdr:col>26</xdr:col>
      <xdr:colOff>238125</xdr:colOff>
      <xdr:row>15</xdr:row>
      <xdr:rowOff>66675</xdr:rowOff>
    </xdr:to>
    <xdr:cxnSp macro="">
      <xdr:nvCxnSpPr>
        <xdr:cNvPr id="101" name="直線コネクタ 100"/>
        <xdr:cNvCxnSpPr>
          <a:stCxn id="63" idx="3"/>
          <a:endCxn id="65" idx="3"/>
        </xdr:cNvCxnSpPr>
      </xdr:nvCxnSpPr>
      <xdr:spPr>
        <a:xfrm>
          <a:off x="8096250" y="3738562"/>
          <a:ext cx="847725" cy="223838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247649</xdr:colOff>
      <xdr:row>12</xdr:row>
      <xdr:rowOff>161925</xdr:rowOff>
    </xdr:from>
    <xdr:to>
      <xdr:col>21</xdr:col>
      <xdr:colOff>95250</xdr:colOff>
      <xdr:row>13</xdr:row>
      <xdr:rowOff>138112</xdr:rowOff>
    </xdr:to>
    <xdr:cxnSp macro="">
      <xdr:nvCxnSpPr>
        <xdr:cNvPr id="82" name="直線コネクタ 81"/>
        <xdr:cNvCxnSpPr>
          <a:stCxn id="33" idx="3"/>
          <a:endCxn id="54" idx="3"/>
        </xdr:cNvCxnSpPr>
      </xdr:nvCxnSpPr>
      <xdr:spPr>
        <a:xfrm>
          <a:off x="6819899" y="3286125"/>
          <a:ext cx="647701" cy="233362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9524</xdr:colOff>
      <xdr:row>12</xdr:row>
      <xdr:rowOff>95250</xdr:rowOff>
    </xdr:from>
    <xdr:to>
      <xdr:col>18</xdr:col>
      <xdr:colOff>247649</xdr:colOff>
      <xdr:row>12</xdr:row>
      <xdr:rowOff>228600</xdr:rowOff>
    </xdr:to>
    <xdr:sp macro="" textlink="">
      <xdr:nvSpPr>
        <xdr:cNvPr id="33" name="正方形/長方形 32"/>
        <xdr:cNvSpPr/>
      </xdr:nvSpPr>
      <xdr:spPr>
        <a:xfrm flipV="1">
          <a:off x="6581774" y="3219450"/>
          <a:ext cx="238125" cy="133350"/>
        </a:xfrm>
        <a:prstGeom prst="rect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66675</xdr:colOff>
      <xdr:row>12</xdr:row>
      <xdr:rowOff>76200</xdr:rowOff>
    </xdr:from>
    <xdr:to>
      <xdr:col>14</xdr:col>
      <xdr:colOff>201470</xdr:colOff>
      <xdr:row>12</xdr:row>
      <xdr:rowOff>216477</xdr:rowOff>
    </xdr:to>
    <xdr:sp macro="" textlink="">
      <xdr:nvSpPr>
        <xdr:cNvPr id="36" name="円/楕円 35"/>
        <xdr:cNvSpPr/>
      </xdr:nvSpPr>
      <xdr:spPr>
        <a:xfrm>
          <a:off x="5572125" y="3200400"/>
          <a:ext cx="134795" cy="140277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95250</xdr:colOff>
      <xdr:row>13</xdr:row>
      <xdr:rowOff>66675</xdr:rowOff>
    </xdr:from>
    <xdr:to>
      <xdr:col>17</xdr:col>
      <xdr:colOff>230045</xdr:colOff>
      <xdr:row>13</xdr:row>
      <xdr:rowOff>206952</xdr:rowOff>
    </xdr:to>
    <xdr:sp macro="" textlink="">
      <xdr:nvSpPr>
        <xdr:cNvPr id="37" name="円/楕円 36"/>
        <xdr:cNvSpPr/>
      </xdr:nvSpPr>
      <xdr:spPr>
        <a:xfrm>
          <a:off x="6400800" y="3448050"/>
          <a:ext cx="134795" cy="140277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47625</xdr:colOff>
      <xdr:row>14</xdr:row>
      <xdr:rowOff>28575</xdr:rowOff>
    </xdr:from>
    <xdr:to>
      <xdr:col>20</xdr:col>
      <xdr:colOff>182420</xdr:colOff>
      <xdr:row>14</xdr:row>
      <xdr:rowOff>168852</xdr:rowOff>
    </xdr:to>
    <xdr:sp macro="" textlink="">
      <xdr:nvSpPr>
        <xdr:cNvPr id="38" name="円/楕円 37"/>
        <xdr:cNvSpPr/>
      </xdr:nvSpPr>
      <xdr:spPr>
        <a:xfrm>
          <a:off x="7153275" y="3667125"/>
          <a:ext cx="134795" cy="140277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114300</xdr:colOff>
      <xdr:row>14</xdr:row>
      <xdr:rowOff>247650</xdr:rowOff>
    </xdr:from>
    <xdr:to>
      <xdr:col>23</xdr:col>
      <xdr:colOff>249095</xdr:colOff>
      <xdr:row>15</xdr:row>
      <xdr:rowOff>130752</xdr:rowOff>
    </xdr:to>
    <xdr:sp macro="" textlink="">
      <xdr:nvSpPr>
        <xdr:cNvPr id="40" name="円/楕円 39"/>
        <xdr:cNvSpPr/>
      </xdr:nvSpPr>
      <xdr:spPr>
        <a:xfrm>
          <a:off x="8020050" y="3886200"/>
          <a:ext cx="134795" cy="140277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209550</xdr:colOff>
      <xdr:row>15</xdr:row>
      <xdr:rowOff>209550</xdr:rowOff>
    </xdr:from>
    <xdr:to>
      <xdr:col>26</xdr:col>
      <xdr:colOff>77645</xdr:colOff>
      <xdr:row>16</xdr:row>
      <xdr:rowOff>92652</xdr:rowOff>
    </xdr:to>
    <xdr:sp macro="" textlink="">
      <xdr:nvSpPr>
        <xdr:cNvPr id="48" name="円/楕円 47"/>
        <xdr:cNvSpPr/>
      </xdr:nvSpPr>
      <xdr:spPr>
        <a:xfrm>
          <a:off x="8648700" y="4105275"/>
          <a:ext cx="134795" cy="140277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114300</xdr:colOff>
      <xdr:row>16</xdr:row>
      <xdr:rowOff>200025</xdr:rowOff>
    </xdr:from>
    <xdr:to>
      <xdr:col>28</xdr:col>
      <xdr:colOff>249095</xdr:colOff>
      <xdr:row>17</xdr:row>
      <xdr:rowOff>83127</xdr:rowOff>
    </xdr:to>
    <xdr:sp macro="" textlink="">
      <xdr:nvSpPr>
        <xdr:cNvPr id="50" name="円/楕円 49"/>
        <xdr:cNvSpPr/>
      </xdr:nvSpPr>
      <xdr:spPr>
        <a:xfrm>
          <a:off x="9353550" y="4352925"/>
          <a:ext cx="134795" cy="140277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31</xdr:col>
      <xdr:colOff>228600</xdr:colOff>
      <xdr:row>17</xdr:row>
      <xdr:rowOff>123825</xdr:rowOff>
    </xdr:from>
    <xdr:to>
      <xdr:col>32</xdr:col>
      <xdr:colOff>96695</xdr:colOff>
      <xdr:row>18</xdr:row>
      <xdr:rowOff>6927</xdr:rowOff>
    </xdr:to>
    <xdr:sp macro="" textlink="">
      <xdr:nvSpPr>
        <xdr:cNvPr id="51" name="円/楕円 50"/>
        <xdr:cNvSpPr/>
      </xdr:nvSpPr>
      <xdr:spPr>
        <a:xfrm>
          <a:off x="10267950" y="4533900"/>
          <a:ext cx="134795" cy="140277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34</xdr:col>
      <xdr:colOff>133350</xdr:colOff>
      <xdr:row>18</xdr:row>
      <xdr:rowOff>85725</xdr:rowOff>
    </xdr:from>
    <xdr:to>
      <xdr:col>35</xdr:col>
      <xdr:colOff>1445</xdr:colOff>
      <xdr:row>18</xdr:row>
      <xdr:rowOff>226002</xdr:rowOff>
    </xdr:to>
    <xdr:sp macro="" textlink="">
      <xdr:nvSpPr>
        <xdr:cNvPr id="52" name="円/楕円 51"/>
        <xdr:cNvSpPr/>
      </xdr:nvSpPr>
      <xdr:spPr>
        <a:xfrm>
          <a:off x="10972800" y="4752975"/>
          <a:ext cx="134795" cy="140277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76200</xdr:colOff>
      <xdr:row>13</xdr:row>
      <xdr:rowOff>76200</xdr:rowOff>
    </xdr:from>
    <xdr:to>
      <xdr:col>21</xdr:col>
      <xdr:colOff>95250</xdr:colOff>
      <xdr:row>13</xdr:row>
      <xdr:rowOff>200025</xdr:rowOff>
    </xdr:to>
    <xdr:sp macro="" textlink="">
      <xdr:nvSpPr>
        <xdr:cNvPr id="54" name="正方形/長方形 53"/>
        <xdr:cNvSpPr/>
      </xdr:nvSpPr>
      <xdr:spPr>
        <a:xfrm flipV="1">
          <a:off x="7181850" y="3457575"/>
          <a:ext cx="285750" cy="123825"/>
        </a:xfrm>
        <a:prstGeom prst="rect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209550</xdr:colOff>
      <xdr:row>14</xdr:row>
      <xdr:rowOff>38100</xdr:rowOff>
    </xdr:from>
    <xdr:to>
      <xdr:col>23</xdr:col>
      <xdr:colOff>190500</xdr:colOff>
      <xdr:row>14</xdr:row>
      <xdr:rowOff>161925</xdr:rowOff>
    </xdr:to>
    <xdr:sp macro="" textlink="">
      <xdr:nvSpPr>
        <xdr:cNvPr id="63" name="正方形/長方形 62"/>
        <xdr:cNvSpPr/>
      </xdr:nvSpPr>
      <xdr:spPr>
        <a:xfrm flipV="1">
          <a:off x="7848600" y="3676650"/>
          <a:ext cx="247650" cy="123825"/>
        </a:xfrm>
        <a:prstGeom prst="rect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47625</xdr:colOff>
      <xdr:row>15</xdr:row>
      <xdr:rowOff>0</xdr:rowOff>
    </xdr:from>
    <xdr:to>
      <xdr:col>26</xdr:col>
      <xdr:colOff>238125</xdr:colOff>
      <xdr:row>15</xdr:row>
      <xdr:rowOff>133350</xdr:rowOff>
    </xdr:to>
    <xdr:sp macro="" textlink="">
      <xdr:nvSpPr>
        <xdr:cNvPr id="65" name="正方形/長方形 64"/>
        <xdr:cNvSpPr/>
      </xdr:nvSpPr>
      <xdr:spPr>
        <a:xfrm flipV="1">
          <a:off x="8753475" y="3895725"/>
          <a:ext cx="190500" cy="133350"/>
        </a:xfrm>
        <a:prstGeom prst="rect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123824</xdr:colOff>
      <xdr:row>15</xdr:row>
      <xdr:rowOff>209550</xdr:rowOff>
    </xdr:from>
    <xdr:to>
      <xdr:col>29</xdr:col>
      <xdr:colOff>57149</xdr:colOff>
      <xdr:row>16</xdr:row>
      <xdr:rowOff>85725</xdr:rowOff>
    </xdr:to>
    <xdr:sp macro="" textlink="">
      <xdr:nvSpPr>
        <xdr:cNvPr id="67" name="正方形/長方形 66"/>
        <xdr:cNvSpPr/>
      </xdr:nvSpPr>
      <xdr:spPr>
        <a:xfrm flipV="1">
          <a:off x="9363074" y="4105275"/>
          <a:ext cx="200025" cy="133350"/>
        </a:xfrm>
        <a:prstGeom prst="rect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31</xdr:col>
      <xdr:colOff>133350</xdr:colOff>
      <xdr:row>16</xdr:row>
      <xdr:rowOff>200025</xdr:rowOff>
    </xdr:from>
    <xdr:to>
      <xdr:col>32</xdr:col>
      <xdr:colOff>152400</xdr:colOff>
      <xdr:row>17</xdr:row>
      <xdr:rowOff>66675</xdr:rowOff>
    </xdr:to>
    <xdr:sp macro="" textlink="">
      <xdr:nvSpPr>
        <xdr:cNvPr id="69" name="正方形/長方形 68"/>
        <xdr:cNvSpPr/>
      </xdr:nvSpPr>
      <xdr:spPr>
        <a:xfrm flipV="1">
          <a:off x="10172700" y="4352925"/>
          <a:ext cx="285750" cy="123825"/>
        </a:xfrm>
        <a:prstGeom prst="rect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34</xdr:col>
      <xdr:colOff>123825</xdr:colOff>
      <xdr:row>17</xdr:row>
      <xdr:rowOff>114299</xdr:rowOff>
    </xdr:from>
    <xdr:to>
      <xdr:col>35</xdr:col>
      <xdr:colOff>123825</xdr:colOff>
      <xdr:row>17</xdr:row>
      <xdr:rowOff>238125</xdr:rowOff>
    </xdr:to>
    <xdr:sp macro="" textlink="">
      <xdr:nvSpPr>
        <xdr:cNvPr id="70" name="正方形/長方形 69"/>
        <xdr:cNvSpPr/>
      </xdr:nvSpPr>
      <xdr:spPr>
        <a:xfrm flipV="1">
          <a:off x="10963275" y="4524374"/>
          <a:ext cx="266700" cy="123826"/>
        </a:xfrm>
        <a:prstGeom prst="rect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37</xdr:col>
      <xdr:colOff>180975</xdr:colOff>
      <xdr:row>18</xdr:row>
      <xdr:rowOff>95250</xdr:rowOff>
    </xdr:from>
    <xdr:to>
      <xdr:col>38</xdr:col>
      <xdr:colOff>180975</xdr:colOff>
      <xdr:row>18</xdr:row>
      <xdr:rowOff>219075</xdr:rowOff>
    </xdr:to>
    <xdr:sp macro="" textlink="">
      <xdr:nvSpPr>
        <xdr:cNvPr id="71" name="正方形/長方形 70"/>
        <xdr:cNvSpPr/>
      </xdr:nvSpPr>
      <xdr:spPr>
        <a:xfrm flipV="1">
          <a:off x="11820525" y="4762500"/>
          <a:ext cx="266700" cy="123825"/>
        </a:xfrm>
        <a:prstGeom prst="rect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201470</xdr:colOff>
      <xdr:row>12</xdr:row>
      <xdr:rowOff>146339</xdr:rowOff>
    </xdr:from>
    <xdr:to>
      <xdr:col>18</xdr:col>
      <xdr:colOff>9524</xdr:colOff>
      <xdr:row>12</xdr:row>
      <xdr:rowOff>161925</xdr:rowOff>
    </xdr:to>
    <xdr:cxnSp macro="">
      <xdr:nvCxnSpPr>
        <xdr:cNvPr id="3" name="直線コネクタ 2"/>
        <xdr:cNvCxnSpPr>
          <a:stCxn id="36" idx="6"/>
          <a:endCxn id="33" idx="1"/>
        </xdr:cNvCxnSpPr>
      </xdr:nvCxnSpPr>
      <xdr:spPr>
        <a:xfrm>
          <a:off x="5706920" y="3270539"/>
          <a:ext cx="874854" cy="15586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230045</xdr:colOff>
      <xdr:row>13</xdr:row>
      <xdr:rowOff>136814</xdr:rowOff>
    </xdr:from>
    <xdr:to>
      <xdr:col>20</xdr:col>
      <xdr:colOff>76200</xdr:colOff>
      <xdr:row>13</xdr:row>
      <xdr:rowOff>138112</xdr:rowOff>
    </xdr:to>
    <xdr:cxnSp macro="">
      <xdr:nvCxnSpPr>
        <xdr:cNvPr id="6" name="直線コネクタ 5"/>
        <xdr:cNvCxnSpPr>
          <a:stCxn id="37" idx="6"/>
          <a:endCxn id="54" idx="1"/>
        </xdr:cNvCxnSpPr>
      </xdr:nvCxnSpPr>
      <xdr:spPr>
        <a:xfrm>
          <a:off x="6535595" y="3518189"/>
          <a:ext cx="646255" cy="1298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182420</xdr:colOff>
      <xdr:row>14</xdr:row>
      <xdr:rowOff>98714</xdr:rowOff>
    </xdr:from>
    <xdr:to>
      <xdr:col>22</xdr:col>
      <xdr:colOff>209550</xdr:colOff>
      <xdr:row>14</xdr:row>
      <xdr:rowOff>100012</xdr:rowOff>
    </xdr:to>
    <xdr:cxnSp macro="">
      <xdr:nvCxnSpPr>
        <xdr:cNvPr id="10" name="直線コネクタ 9"/>
        <xdr:cNvCxnSpPr>
          <a:stCxn id="38" idx="6"/>
          <a:endCxn id="63" idx="1"/>
        </xdr:cNvCxnSpPr>
      </xdr:nvCxnSpPr>
      <xdr:spPr>
        <a:xfrm>
          <a:off x="7288070" y="3737264"/>
          <a:ext cx="560530" cy="1298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249095</xdr:colOff>
      <xdr:row>15</xdr:row>
      <xdr:rowOff>60614</xdr:rowOff>
    </xdr:from>
    <xdr:to>
      <xdr:col>26</xdr:col>
      <xdr:colOff>47625</xdr:colOff>
      <xdr:row>15</xdr:row>
      <xdr:rowOff>66675</xdr:rowOff>
    </xdr:to>
    <xdr:cxnSp macro="">
      <xdr:nvCxnSpPr>
        <xdr:cNvPr id="14" name="直線コネクタ 13"/>
        <xdr:cNvCxnSpPr>
          <a:stCxn id="40" idx="6"/>
          <a:endCxn id="65" idx="1"/>
        </xdr:cNvCxnSpPr>
      </xdr:nvCxnSpPr>
      <xdr:spPr>
        <a:xfrm>
          <a:off x="8154845" y="3956339"/>
          <a:ext cx="598630" cy="606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77645</xdr:colOff>
      <xdr:row>16</xdr:row>
      <xdr:rowOff>19050</xdr:rowOff>
    </xdr:from>
    <xdr:to>
      <xdr:col>28</xdr:col>
      <xdr:colOff>123824</xdr:colOff>
      <xdr:row>16</xdr:row>
      <xdr:rowOff>22514</xdr:rowOff>
    </xdr:to>
    <xdr:cxnSp macro="">
      <xdr:nvCxnSpPr>
        <xdr:cNvPr id="18" name="直線コネクタ 17"/>
        <xdr:cNvCxnSpPr>
          <a:stCxn id="48" idx="6"/>
          <a:endCxn id="67" idx="1"/>
        </xdr:cNvCxnSpPr>
      </xdr:nvCxnSpPr>
      <xdr:spPr>
        <a:xfrm flipV="1">
          <a:off x="8783495" y="4171950"/>
          <a:ext cx="579579" cy="3464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249095</xdr:colOff>
      <xdr:row>17</xdr:row>
      <xdr:rowOff>4762</xdr:rowOff>
    </xdr:from>
    <xdr:to>
      <xdr:col>31</xdr:col>
      <xdr:colOff>133350</xdr:colOff>
      <xdr:row>17</xdr:row>
      <xdr:rowOff>12989</xdr:rowOff>
    </xdr:to>
    <xdr:cxnSp macro="">
      <xdr:nvCxnSpPr>
        <xdr:cNvPr id="22" name="直線コネクタ 21"/>
        <xdr:cNvCxnSpPr>
          <a:stCxn id="50" idx="6"/>
          <a:endCxn id="69" idx="1"/>
        </xdr:cNvCxnSpPr>
      </xdr:nvCxnSpPr>
      <xdr:spPr>
        <a:xfrm flipV="1">
          <a:off x="9488345" y="4414837"/>
          <a:ext cx="684355" cy="8227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96695</xdr:colOff>
      <xdr:row>17</xdr:row>
      <xdr:rowOff>176212</xdr:rowOff>
    </xdr:from>
    <xdr:to>
      <xdr:col>34</xdr:col>
      <xdr:colOff>123825</xdr:colOff>
      <xdr:row>17</xdr:row>
      <xdr:rowOff>193964</xdr:rowOff>
    </xdr:to>
    <xdr:cxnSp macro="">
      <xdr:nvCxnSpPr>
        <xdr:cNvPr id="73" name="直線コネクタ 72"/>
        <xdr:cNvCxnSpPr>
          <a:stCxn id="51" idx="6"/>
          <a:endCxn id="70" idx="1"/>
        </xdr:cNvCxnSpPr>
      </xdr:nvCxnSpPr>
      <xdr:spPr>
        <a:xfrm flipV="1">
          <a:off x="10402745" y="4586287"/>
          <a:ext cx="560530" cy="1775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1445</xdr:colOff>
      <xdr:row>18</xdr:row>
      <xdr:rowOff>155864</xdr:rowOff>
    </xdr:from>
    <xdr:to>
      <xdr:col>37</xdr:col>
      <xdr:colOff>180975</xdr:colOff>
      <xdr:row>18</xdr:row>
      <xdr:rowOff>157162</xdr:rowOff>
    </xdr:to>
    <xdr:cxnSp macro="">
      <xdr:nvCxnSpPr>
        <xdr:cNvPr id="75" name="直線コネクタ 74"/>
        <xdr:cNvCxnSpPr>
          <a:stCxn id="52" idx="6"/>
          <a:endCxn id="71" idx="1"/>
        </xdr:cNvCxnSpPr>
      </xdr:nvCxnSpPr>
      <xdr:spPr>
        <a:xfrm>
          <a:off x="11107595" y="4823114"/>
          <a:ext cx="712930" cy="1298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181730</xdr:colOff>
      <xdr:row>12</xdr:row>
      <xdr:rowOff>195934</xdr:rowOff>
    </xdr:from>
    <xdr:to>
      <xdr:col>17</xdr:col>
      <xdr:colOff>114990</xdr:colOff>
      <xdr:row>13</xdr:row>
      <xdr:rowOff>87218</xdr:rowOff>
    </xdr:to>
    <xdr:cxnSp macro="">
      <xdr:nvCxnSpPr>
        <xdr:cNvPr id="78" name="直線コネクタ 77"/>
        <xdr:cNvCxnSpPr>
          <a:stCxn id="36" idx="5"/>
          <a:endCxn id="37" idx="1"/>
        </xdr:cNvCxnSpPr>
      </xdr:nvCxnSpPr>
      <xdr:spPr>
        <a:xfrm>
          <a:off x="5687180" y="3320134"/>
          <a:ext cx="733360" cy="148459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162680</xdr:colOff>
      <xdr:row>14</xdr:row>
      <xdr:rowOff>148309</xdr:rowOff>
    </xdr:from>
    <xdr:to>
      <xdr:col>23</xdr:col>
      <xdr:colOff>114300</xdr:colOff>
      <xdr:row>15</xdr:row>
      <xdr:rowOff>60614</xdr:rowOff>
    </xdr:to>
    <xdr:cxnSp macro="">
      <xdr:nvCxnSpPr>
        <xdr:cNvPr id="98" name="直線コネクタ 97"/>
        <xdr:cNvCxnSpPr>
          <a:stCxn id="38" idx="5"/>
          <a:endCxn id="40" idx="2"/>
        </xdr:cNvCxnSpPr>
      </xdr:nvCxnSpPr>
      <xdr:spPr>
        <a:xfrm>
          <a:off x="7268330" y="3786859"/>
          <a:ext cx="751720" cy="16948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57905</xdr:colOff>
      <xdr:row>16</xdr:row>
      <xdr:rowOff>72109</xdr:rowOff>
    </xdr:from>
    <xdr:to>
      <xdr:col>28</xdr:col>
      <xdr:colOff>134040</xdr:colOff>
      <xdr:row>16</xdr:row>
      <xdr:rowOff>220568</xdr:rowOff>
    </xdr:to>
    <xdr:cxnSp macro="">
      <xdr:nvCxnSpPr>
        <xdr:cNvPr id="103" name="直線コネクタ 102"/>
        <xdr:cNvCxnSpPr>
          <a:stCxn id="48" idx="5"/>
          <a:endCxn id="50" idx="1"/>
        </xdr:cNvCxnSpPr>
      </xdr:nvCxnSpPr>
      <xdr:spPr>
        <a:xfrm>
          <a:off x="8763755" y="4225009"/>
          <a:ext cx="609535" cy="148459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76955</xdr:colOff>
      <xdr:row>17</xdr:row>
      <xdr:rowOff>243559</xdr:rowOff>
    </xdr:from>
    <xdr:to>
      <xdr:col>34</xdr:col>
      <xdr:colOff>133350</xdr:colOff>
      <xdr:row>18</xdr:row>
      <xdr:rowOff>155864</xdr:rowOff>
    </xdr:to>
    <xdr:cxnSp macro="">
      <xdr:nvCxnSpPr>
        <xdr:cNvPr id="107" name="直線コネクタ 106"/>
        <xdr:cNvCxnSpPr>
          <a:stCxn id="51" idx="5"/>
          <a:endCxn id="52" idx="2"/>
        </xdr:cNvCxnSpPr>
      </xdr:nvCxnSpPr>
      <xdr:spPr>
        <a:xfrm>
          <a:off x="10383005" y="4653634"/>
          <a:ext cx="589795" cy="16948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123826</xdr:colOff>
      <xdr:row>20</xdr:row>
      <xdr:rowOff>28575</xdr:rowOff>
    </xdr:from>
    <xdr:to>
      <xdr:col>7</xdr:col>
      <xdr:colOff>66676</xdr:colOff>
      <xdr:row>21</xdr:row>
      <xdr:rowOff>95250</xdr:rowOff>
    </xdr:to>
    <xdr:grpSp>
      <xdr:nvGrpSpPr>
        <xdr:cNvPr id="115" name="グループ化 114"/>
        <xdr:cNvGrpSpPr/>
      </xdr:nvGrpSpPr>
      <xdr:grpSpPr>
        <a:xfrm>
          <a:off x="3476626" y="5286375"/>
          <a:ext cx="209550" cy="320675"/>
          <a:chOff x="13649325" y="3800475"/>
          <a:chExt cx="247651" cy="352425"/>
        </a:xfrm>
      </xdr:grpSpPr>
      <xdr:sp macro="" textlink="">
        <xdr:nvSpPr>
          <xdr:cNvPr id="113" name="フローチャート : 論理積ゲート 112"/>
          <xdr:cNvSpPr/>
        </xdr:nvSpPr>
        <xdr:spPr>
          <a:xfrm rot="16200000">
            <a:off x="13694569" y="3850479"/>
            <a:ext cx="157161" cy="152401"/>
          </a:xfrm>
          <a:prstGeom prst="flowChartDelay">
            <a:avLst/>
          </a:prstGeom>
          <a:noFill/>
          <a:ln w="95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14" name="円弧 113"/>
          <xdr:cNvSpPr/>
        </xdr:nvSpPr>
        <xdr:spPr>
          <a:xfrm>
            <a:off x="13649325" y="3800475"/>
            <a:ext cx="247651" cy="352425"/>
          </a:xfrm>
          <a:prstGeom prst="arc">
            <a:avLst>
              <a:gd name="adj1" fmla="val 12418478"/>
              <a:gd name="adj2" fmla="val 19823098"/>
            </a:avLst>
          </a:prstGeom>
          <a:ln w="19050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12</xdr:col>
      <xdr:colOff>76200</xdr:colOff>
      <xdr:row>20</xdr:row>
      <xdr:rowOff>47624</xdr:rowOff>
    </xdr:from>
    <xdr:to>
      <xdr:col>13</xdr:col>
      <xdr:colOff>0</xdr:colOff>
      <xdr:row>20</xdr:row>
      <xdr:rowOff>209706</xdr:rowOff>
    </xdr:to>
    <xdr:grpSp>
      <xdr:nvGrpSpPr>
        <xdr:cNvPr id="119" name="グループ化 118"/>
        <xdr:cNvGrpSpPr/>
      </xdr:nvGrpSpPr>
      <xdr:grpSpPr>
        <a:xfrm>
          <a:off x="5067300" y="5305424"/>
          <a:ext cx="190500" cy="162082"/>
          <a:chOff x="13677900" y="2676524"/>
          <a:chExt cx="190500" cy="162082"/>
        </a:xfrm>
      </xdr:grpSpPr>
      <xdr:sp macro="" textlink="">
        <xdr:nvSpPr>
          <xdr:cNvPr id="116" name="フローチャート : 論理積ゲート 115"/>
          <xdr:cNvSpPr/>
        </xdr:nvSpPr>
        <xdr:spPr>
          <a:xfrm rot="16200000">
            <a:off x="13711239" y="2681286"/>
            <a:ext cx="161924" cy="152399"/>
          </a:xfrm>
          <a:prstGeom prst="flowChartDelay">
            <a:avLst/>
          </a:prstGeom>
          <a:noFill/>
          <a:ln w="95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18" name="フリーフォーム 117"/>
          <xdr:cNvSpPr/>
        </xdr:nvSpPr>
        <xdr:spPr>
          <a:xfrm>
            <a:off x="13677900" y="2695575"/>
            <a:ext cx="45719" cy="143031"/>
          </a:xfrm>
          <a:custGeom>
            <a:avLst/>
            <a:gdLst>
              <a:gd name="connsiteX0" fmla="*/ 95250 w 95250"/>
              <a:gd name="connsiteY0" fmla="*/ 0 h 171606"/>
              <a:gd name="connsiteX1" fmla="*/ 47625 w 95250"/>
              <a:gd name="connsiteY1" fmla="*/ 38100 h 171606"/>
              <a:gd name="connsiteX2" fmla="*/ 0 w 95250"/>
              <a:gd name="connsiteY2" fmla="*/ 161925 h 171606"/>
              <a:gd name="connsiteX3" fmla="*/ 28575 w 95250"/>
              <a:gd name="connsiteY3" fmla="*/ 142875 h 171606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95250" h="171606">
                <a:moveTo>
                  <a:pt x="95250" y="0"/>
                </a:moveTo>
                <a:cubicBezTo>
                  <a:pt x="79375" y="12700"/>
                  <a:pt x="54054" y="18813"/>
                  <a:pt x="47625" y="38100"/>
                </a:cubicBezTo>
                <a:cubicBezTo>
                  <a:pt x="1772" y="175659"/>
                  <a:pt x="91730" y="184858"/>
                  <a:pt x="0" y="161925"/>
                </a:cubicBezTo>
                <a:cubicBezTo>
                  <a:pt x="11770" y="126615"/>
                  <a:pt x="545" y="128860"/>
                  <a:pt x="28575" y="142875"/>
                </a:cubicBezTo>
              </a:path>
            </a:pathLst>
          </a:custGeom>
          <a:noFill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13</xdr:col>
      <xdr:colOff>47625</xdr:colOff>
      <xdr:row>12</xdr:row>
      <xdr:rowOff>76200</xdr:rowOff>
    </xdr:from>
    <xdr:to>
      <xdr:col>14</xdr:col>
      <xdr:colOff>19050</xdr:colOff>
      <xdr:row>13</xdr:row>
      <xdr:rowOff>171451</xdr:rowOff>
    </xdr:to>
    <xdr:grpSp>
      <xdr:nvGrpSpPr>
        <xdr:cNvPr id="120" name="グループ化 119"/>
        <xdr:cNvGrpSpPr/>
      </xdr:nvGrpSpPr>
      <xdr:grpSpPr>
        <a:xfrm>
          <a:off x="5305425" y="3187700"/>
          <a:ext cx="238125" cy="349251"/>
          <a:chOff x="13649325" y="3800475"/>
          <a:chExt cx="247651" cy="352425"/>
        </a:xfrm>
      </xdr:grpSpPr>
      <xdr:sp macro="" textlink="">
        <xdr:nvSpPr>
          <xdr:cNvPr id="121" name="フローチャート : 論理積ゲート 120"/>
          <xdr:cNvSpPr/>
        </xdr:nvSpPr>
        <xdr:spPr>
          <a:xfrm rot="16200000">
            <a:off x="13694569" y="3850479"/>
            <a:ext cx="157161" cy="152401"/>
          </a:xfrm>
          <a:prstGeom prst="flowChartDelay">
            <a:avLst/>
          </a:prstGeom>
          <a:noFill/>
          <a:ln w="95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22" name="円弧 121"/>
          <xdr:cNvSpPr/>
        </xdr:nvSpPr>
        <xdr:spPr>
          <a:xfrm>
            <a:off x="13649325" y="3800475"/>
            <a:ext cx="247651" cy="352425"/>
          </a:xfrm>
          <a:prstGeom prst="arc">
            <a:avLst>
              <a:gd name="adj1" fmla="val 12418478"/>
              <a:gd name="adj2" fmla="val 19823098"/>
            </a:avLst>
          </a:prstGeom>
          <a:ln w="19050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37</xdr:col>
      <xdr:colOff>257175</xdr:colOff>
      <xdr:row>17</xdr:row>
      <xdr:rowOff>66675</xdr:rowOff>
    </xdr:from>
    <xdr:to>
      <xdr:col>38</xdr:col>
      <xdr:colOff>180975</xdr:colOff>
      <xdr:row>17</xdr:row>
      <xdr:rowOff>228757</xdr:rowOff>
    </xdr:to>
    <xdr:grpSp>
      <xdr:nvGrpSpPr>
        <xdr:cNvPr id="123" name="グループ化 122"/>
        <xdr:cNvGrpSpPr/>
      </xdr:nvGrpSpPr>
      <xdr:grpSpPr>
        <a:xfrm>
          <a:off x="11915775" y="4448175"/>
          <a:ext cx="190500" cy="162082"/>
          <a:chOff x="13677900" y="2676524"/>
          <a:chExt cx="190500" cy="162082"/>
        </a:xfrm>
      </xdr:grpSpPr>
      <xdr:sp macro="" textlink="">
        <xdr:nvSpPr>
          <xdr:cNvPr id="124" name="フローチャート : 論理積ゲート 123"/>
          <xdr:cNvSpPr/>
        </xdr:nvSpPr>
        <xdr:spPr>
          <a:xfrm rot="16200000">
            <a:off x="13711239" y="2681286"/>
            <a:ext cx="161924" cy="152399"/>
          </a:xfrm>
          <a:prstGeom prst="flowChartDelay">
            <a:avLst/>
          </a:prstGeom>
          <a:noFill/>
          <a:ln w="95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25" name="フリーフォーム 124"/>
          <xdr:cNvSpPr/>
        </xdr:nvSpPr>
        <xdr:spPr>
          <a:xfrm>
            <a:off x="13677900" y="2695575"/>
            <a:ext cx="45719" cy="143031"/>
          </a:xfrm>
          <a:custGeom>
            <a:avLst/>
            <a:gdLst>
              <a:gd name="connsiteX0" fmla="*/ 95250 w 95250"/>
              <a:gd name="connsiteY0" fmla="*/ 0 h 171606"/>
              <a:gd name="connsiteX1" fmla="*/ 47625 w 95250"/>
              <a:gd name="connsiteY1" fmla="*/ 38100 h 171606"/>
              <a:gd name="connsiteX2" fmla="*/ 0 w 95250"/>
              <a:gd name="connsiteY2" fmla="*/ 161925 h 171606"/>
              <a:gd name="connsiteX3" fmla="*/ 28575 w 95250"/>
              <a:gd name="connsiteY3" fmla="*/ 142875 h 171606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95250" h="171606">
                <a:moveTo>
                  <a:pt x="95250" y="0"/>
                </a:moveTo>
                <a:cubicBezTo>
                  <a:pt x="79375" y="12700"/>
                  <a:pt x="54054" y="18813"/>
                  <a:pt x="47625" y="38100"/>
                </a:cubicBezTo>
                <a:cubicBezTo>
                  <a:pt x="1772" y="175659"/>
                  <a:pt x="91730" y="184858"/>
                  <a:pt x="0" y="161925"/>
                </a:cubicBezTo>
                <a:cubicBezTo>
                  <a:pt x="11770" y="126615"/>
                  <a:pt x="545" y="128860"/>
                  <a:pt x="28575" y="142875"/>
                </a:cubicBezTo>
              </a:path>
            </a:pathLst>
          </a:custGeom>
          <a:noFill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171450</xdr:colOff>
      <xdr:row>5</xdr:row>
      <xdr:rowOff>147637</xdr:rowOff>
    </xdr:from>
    <xdr:to>
      <xdr:col>35</xdr:col>
      <xdr:colOff>409575</xdr:colOff>
      <xdr:row>7</xdr:row>
      <xdr:rowOff>133350</xdr:rowOff>
    </xdr:to>
    <xdr:cxnSp macro="">
      <xdr:nvCxnSpPr>
        <xdr:cNvPr id="93" name="直線コネクタ 92"/>
        <xdr:cNvCxnSpPr>
          <a:stCxn id="63" idx="3"/>
          <a:endCxn id="67" idx="3"/>
        </xdr:cNvCxnSpPr>
      </xdr:nvCxnSpPr>
      <xdr:spPr>
        <a:xfrm>
          <a:off x="15135225" y="1414462"/>
          <a:ext cx="2105025" cy="500063"/>
        </a:xfrm>
        <a:prstGeom prst="line">
          <a:avLst/>
        </a:prstGeom>
        <a:ln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257175</xdr:colOff>
      <xdr:row>5</xdr:row>
      <xdr:rowOff>142875</xdr:rowOff>
    </xdr:from>
    <xdr:to>
      <xdr:col>28</xdr:col>
      <xdr:colOff>457200</xdr:colOff>
      <xdr:row>7</xdr:row>
      <xdr:rowOff>142875</xdr:rowOff>
    </xdr:to>
    <xdr:cxnSp macro="">
      <xdr:nvCxnSpPr>
        <xdr:cNvPr id="89" name="直線コネクタ 88"/>
        <xdr:cNvCxnSpPr>
          <a:stCxn id="61" idx="3"/>
          <a:endCxn id="60" idx="3"/>
        </xdr:cNvCxnSpPr>
      </xdr:nvCxnSpPr>
      <xdr:spPr>
        <a:xfrm>
          <a:off x="12420600" y="1409700"/>
          <a:ext cx="1600200" cy="514350"/>
        </a:xfrm>
        <a:prstGeom prst="line">
          <a:avLst/>
        </a:prstGeom>
        <a:ln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457200</xdr:colOff>
      <xdr:row>5</xdr:row>
      <xdr:rowOff>142875</xdr:rowOff>
    </xdr:from>
    <xdr:to>
      <xdr:col>24</xdr:col>
      <xdr:colOff>57150</xdr:colOff>
      <xdr:row>7</xdr:row>
      <xdr:rowOff>133350</xdr:rowOff>
    </xdr:to>
    <xdr:cxnSp macro="">
      <xdr:nvCxnSpPr>
        <xdr:cNvPr id="83" name="直線コネクタ 82"/>
        <xdr:cNvCxnSpPr>
          <a:stCxn id="65" idx="3"/>
          <a:endCxn id="64" idx="3"/>
        </xdr:cNvCxnSpPr>
      </xdr:nvCxnSpPr>
      <xdr:spPr>
        <a:xfrm>
          <a:off x="10287000" y="1409700"/>
          <a:ext cx="1466850" cy="504825"/>
        </a:xfrm>
        <a:prstGeom prst="line">
          <a:avLst/>
        </a:prstGeom>
        <a:ln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247650</xdr:colOff>
      <xdr:row>5</xdr:row>
      <xdr:rowOff>142875</xdr:rowOff>
    </xdr:from>
    <xdr:to>
      <xdr:col>18</xdr:col>
      <xdr:colOff>47625</xdr:colOff>
      <xdr:row>7</xdr:row>
      <xdr:rowOff>123825</xdr:rowOff>
    </xdr:to>
    <xdr:cxnSp macro="">
      <xdr:nvCxnSpPr>
        <xdr:cNvPr id="79" name="直線コネクタ 78"/>
        <xdr:cNvCxnSpPr>
          <a:stCxn id="57" idx="3"/>
          <a:endCxn id="59" idx="3"/>
        </xdr:cNvCxnSpPr>
      </xdr:nvCxnSpPr>
      <xdr:spPr>
        <a:xfrm>
          <a:off x="7743825" y="1409700"/>
          <a:ext cx="1200150" cy="495300"/>
        </a:xfrm>
        <a:prstGeom prst="line">
          <a:avLst/>
        </a:prstGeom>
        <a:ln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323850</xdr:colOff>
      <xdr:row>5</xdr:row>
      <xdr:rowOff>76200</xdr:rowOff>
    </xdr:from>
    <xdr:to>
      <xdr:col>11</xdr:col>
      <xdr:colOff>458645</xdr:colOff>
      <xdr:row>5</xdr:row>
      <xdr:rowOff>216477</xdr:rowOff>
    </xdr:to>
    <xdr:sp macro="" textlink="">
      <xdr:nvSpPr>
        <xdr:cNvPr id="31" name="円/楕円 30"/>
        <xdr:cNvSpPr/>
      </xdr:nvSpPr>
      <xdr:spPr>
        <a:xfrm>
          <a:off x="5953125" y="1343025"/>
          <a:ext cx="134795" cy="140277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190500</xdr:colOff>
      <xdr:row>7</xdr:row>
      <xdr:rowOff>76200</xdr:rowOff>
    </xdr:from>
    <xdr:to>
      <xdr:col>25</xdr:col>
      <xdr:colOff>325295</xdr:colOff>
      <xdr:row>7</xdr:row>
      <xdr:rowOff>216477</xdr:rowOff>
    </xdr:to>
    <xdr:sp macro="" textlink="">
      <xdr:nvSpPr>
        <xdr:cNvPr id="32" name="円/楕円 31"/>
        <xdr:cNvSpPr/>
      </xdr:nvSpPr>
      <xdr:spPr>
        <a:xfrm>
          <a:off x="12353925" y="1857375"/>
          <a:ext cx="134795" cy="140277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266700</xdr:colOff>
      <xdr:row>7</xdr:row>
      <xdr:rowOff>76200</xdr:rowOff>
    </xdr:from>
    <xdr:to>
      <xdr:col>14</xdr:col>
      <xdr:colOff>401495</xdr:colOff>
      <xdr:row>7</xdr:row>
      <xdr:rowOff>216477</xdr:rowOff>
    </xdr:to>
    <xdr:sp macro="" textlink="">
      <xdr:nvSpPr>
        <xdr:cNvPr id="41" name="円/楕円 40"/>
        <xdr:cNvSpPr/>
      </xdr:nvSpPr>
      <xdr:spPr>
        <a:xfrm>
          <a:off x="7296150" y="1857375"/>
          <a:ext cx="134795" cy="140277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276225</xdr:colOff>
      <xdr:row>5</xdr:row>
      <xdr:rowOff>76200</xdr:rowOff>
    </xdr:from>
    <xdr:to>
      <xdr:col>22</xdr:col>
      <xdr:colOff>411020</xdr:colOff>
      <xdr:row>5</xdr:row>
      <xdr:rowOff>216477</xdr:rowOff>
    </xdr:to>
    <xdr:sp macro="" textlink="">
      <xdr:nvSpPr>
        <xdr:cNvPr id="42" name="円/楕円 41"/>
        <xdr:cNvSpPr/>
      </xdr:nvSpPr>
      <xdr:spPr>
        <a:xfrm>
          <a:off x="11039475" y="1343025"/>
          <a:ext cx="134795" cy="140277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285750</xdr:colOff>
      <xdr:row>5</xdr:row>
      <xdr:rowOff>76200</xdr:rowOff>
    </xdr:from>
    <xdr:to>
      <xdr:col>17</xdr:col>
      <xdr:colOff>420545</xdr:colOff>
      <xdr:row>5</xdr:row>
      <xdr:rowOff>216477</xdr:rowOff>
    </xdr:to>
    <xdr:sp macro="" textlink="">
      <xdr:nvSpPr>
        <xdr:cNvPr id="44" name="円/楕円 43"/>
        <xdr:cNvSpPr/>
      </xdr:nvSpPr>
      <xdr:spPr>
        <a:xfrm>
          <a:off x="8715375" y="1343025"/>
          <a:ext cx="134795" cy="140277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266700</xdr:colOff>
      <xdr:row>7</xdr:row>
      <xdr:rowOff>57150</xdr:rowOff>
    </xdr:from>
    <xdr:to>
      <xdr:col>20</xdr:col>
      <xdr:colOff>401495</xdr:colOff>
      <xdr:row>7</xdr:row>
      <xdr:rowOff>197427</xdr:rowOff>
    </xdr:to>
    <xdr:sp macro="" textlink="">
      <xdr:nvSpPr>
        <xdr:cNvPr id="46" name="円/楕円 45"/>
        <xdr:cNvSpPr/>
      </xdr:nvSpPr>
      <xdr:spPr>
        <a:xfrm>
          <a:off x="10096500" y="1838325"/>
          <a:ext cx="134795" cy="140277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29</xdr:col>
      <xdr:colOff>38100</xdr:colOff>
      <xdr:row>5</xdr:row>
      <xdr:rowOff>76200</xdr:rowOff>
    </xdr:from>
    <xdr:to>
      <xdr:col>29</xdr:col>
      <xdr:colOff>172895</xdr:colOff>
      <xdr:row>5</xdr:row>
      <xdr:rowOff>216477</xdr:rowOff>
    </xdr:to>
    <xdr:sp macro="" textlink="">
      <xdr:nvSpPr>
        <xdr:cNvPr id="55" name="円/楕円 54"/>
        <xdr:cNvSpPr/>
      </xdr:nvSpPr>
      <xdr:spPr>
        <a:xfrm>
          <a:off x="14068425" y="1343025"/>
          <a:ext cx="134795" cy="140277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31</xdr:col>
      <xdr:colOff>276225</xdr:colOff>
      <xdr:row>7</xdr:row>
      <xdr:rowOff>76200</xdr:rowOff>
    </xdr:from>
    <xdr:to>
      <xdr:col>31</xdr:col>
      <xdr:colOff>411020</xdr:colOff>
      <xdr:row>7</xdr:row>
      <xdr:rowOff>216477</xdr:rowOff>
    </xdr:to>
    <xdr:sp macro="" textlink="">
      <xdr:nvSpPr>
        <xdr:cNvPr id="56" name="円/楕円 55"/>
        <xdr:cNvSpPr/>
      </xdr:nvSpPr>
      <xdr:spPr>
        <a:xfrm>
          <a:off x="15240000" y="1857375"/>
          <a:ext cx="134795" cy="140277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9525</xdr:colOff>
      <xdr:row>5</xdr:row>
      <xdr:rowOff>76200</xdr:rowOff>
    </xdr:from>
    <xdr:to>
      <xdr:col>15</xdr:col>
      <xdr:colOff>247650</xdr:colOff>
      <xdr:row>5</xdr:row>
      <xdr:rowOff>209550</xdr:rowOff>
    </xdr:to>
    <xdr:sp macro="" textlink="">
      <xdr:nvSpPr>
        <xdr:cNvPr id="57" name="正方形/長方形 56"/>
        <xdr:cNvSpPr/>
      </xdr:nvSpPr>
      <xdr:spPr>
        <a:xfrm flipV="1">
          <a:off x="7505700" y="1343025"/>
          <a:ext cx="238125" cy="133350"/>
        </a:xfrm>
        <a:prstGeom prst="rect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276225</xdr:colOff>
      <xdr:row>7</xdr:row>
      <xdr:rowOff>57150</xdr:rowOff>
    </xdr:from>
    <xdr:to>
      <xdr:col>18</xdr:col>
      <xdr:colOff>47625</xdr:colOff>
      <xdr:row>7</xdr:row>
      <xdr:rowOff>190500</xdr:rowOff>
    </xdr:to>
    <xdr:sp macro="" textlink="">
      <xdr:nvSpPr>
        <xdr:cNvPr id="59" name="正方形/長方形 58"/>
        <xdr:cNvSpPr/>
      </xdr:nvSpPr>
      <xdr:spPr>
        <a:xfrm flipV="1">
          <a:off x="8705850" y="1838325"/>
          <a:ext cx="238125" cy="133350"/>
        </a:xfrm>
        <a:prstGeom prst="rect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180975</xdr:colOff>
      <xdr:row>7</xdr:row>
      <xdr:rowOff>85725</xdr:rowOff>
    </xdr:from>
    <xdr:to>
      <xdr:col>28</xdr:col>
      <xdr:colOff>457200</xdr:colOff>
      <xdr:row>7</xdr:row>
      <xdr:rowOff>200025</xdr:rowOff>
    </xdr:to>
    <xdr:sp macro="" textlink="">
      <xdr:nvSpPr>
        <xdr:cNvPr id="60" name="正方形/長方形 59"/>
        <xdr:cNvSpPr/>
      </xdr:nvSpPr>
      <xdr:spPr>
        <a:xfrm flipV="1">
          <a:off x="13744575" y="1866900"/>
          <a:ext cx="276225" cy="114300"/>
        </a:xfrm>
        <a:prstGeom prst="rect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19050</xdr:colOff>
      <xdr:row>5</xdr:row>
      <xdr:rowOff>76200</xdr:rowOff>
    </xdr:from>
    <xdr:to>
      <xdr:col>25</xdr:col>
      <xdr:colOff>257175</xdr:colOff>
      <xdr:row>5</xdr:row>
      <xdr:rowOff>209550</xdr:rowOff>
    </xdr:to>
    <xdr:sp macro="" textlink="">
      <xdr:nvSpPr>
        <xdr:cNvPr id="61" name="正方形/長方形 60"/>
        <xdr:cNvSpPr/>
      </xdr:nvSpPr>
      <xdr:spPr>
        <a:xfrm flipV="1">
          <a:off x="12182475" y="1343025"/>
          <a:ext cx="238125" cy="133350"/>
        </a:xfrm>
        <a:prstGeom prst="rect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285750</xdr:colOff>
      <xdr:row>5</xdr:row>
      <xdr:rowOff>85725</xdr:rowOff>
    </xdr:from>
    <xdr:to>
      <xdr:col>31</xdr:col>
      <xdr:colOff>171450</xdr:colOff>
      <xdr:row>5</xdr:row>
      <xdr:rowOff>209550</xdr:rowOff>
    </xdr:to>
    <xdr:sp macro="" textlink="">
      <xdr:nvSpPr>
        <xdr:cNvPr id="63" name="正方形/長方形 62"/>
        <xdr:cNvSpPr/>
      </xdr:nvSpPr>
      <xdr:spPr>
        <a:xfrm flipV="1">
          <a:off x="14782800" y="1352550"/>
          <a:ext cx="352425" cy="123825"/>
        </a:xfrm>
        <a:prstGeom prst="rect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285750</xdr:colOff>
      <xdr:row>7</xdr:row>
      <xdr:rowOff>66675</xdr:rowOff>
    </xdr:from>
    <xdr:to>
      <xdr:col>24</xdr:col>
      <xdr:colOff>57150</xdr:colOff>
      <xdr:row>7</xdr:row>
      <xdr:rowOff>200025</xdr:rowOff>
    </xdr:to>
    <xdr:sp macro="" textlink="">
      <xdr:nvSpPr>
        <xdr:cNvPr id="64" name="正方形/長方形 63"/>
        <xdr:cNvSpPr/>
      </xdr:nvSpPr>
      <xdr:spPr>
        <a:xfrm flipV="1">
          <a:off x="11515725" y="1847850"/>
          <a:ext cx="238125" cy="133350"/>
        </a:xfrm>
        <a:prstGeom prst="rect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219075</xdr:colOff>
      <xdr:row>5</xdr:row>
      <xdr:rowOff>76200</xdr:rowOff>
    </xdr:from>
    <xdr:to>
      <xdr:col>20</xdr:col>
      <xdr:colOff>457200</xdr:colOff>
      <xdr:row>5</xdr:row>
      <xdr:rowOff>209550</xdr:rowOff>
    </xdr:to>
    <xdr:sp macro="" textlink="">
      <xdr:nvSpPr>
        <xdr:cNvPr id="65" name="正方形/長方形 64"/>
        <xdr:cNvSpPr/>
      </xdr:nvSpPr>
      <xdr:spPr>
        <a:xfrm flipV="1">
          <a:off x="10048875" y="1343025"/>
          <a:ext cx="238125" cy="133350"/>
        </a:xfrm>
        <a:prstGeom prst="rect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19050</xdr:colOff>
      <xdr:row>7</xdr:row>
      <xdr:rowOff>76200</xdr:rowOff>
    </xdr:from>
    <xdr:to>
      <xdr:col>35</xdr:col>
      <xdr:colOff>409575</xdr:colOff>
      <xdr:row>7</xdr:row>
      <xdr:rowOff>190500</xdr:rowOff>
    </xdr:to>
    <xdr:sp macro="" textlink="">
      <xdr:nvSpPr>
        <xdr:cNvPr id="67" name="正方形/長方形 66"/>
        <xdr:cNvSpPr/>
      </xdr:nvSpPr>
      <xdr:spPr>
        <a:xfrm flipV="1">
          <a:off x="16849725" y="1857375"/>
          <a:ext cx="390525" cy="114300"/>
        </a:xfrm>
        <a:prstGeom prst="rect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458645</xdr:colOff>
      <xdr:row>5</xdr:row>
      <xdr:rowOff>142875</xdr:rowOff>
    </xdr:from>
    <xdr:to>
      <xdr:col>15</xdr:col>
      <xdr:colOff>9525</xdr:colOff>
      <xdr:row>5</xdr:row>
      <xdr:rowOff>146339</xdr:rowOff>
    </xdr:to>
    <xdr:cxnSp macro="">
      <xdr:nvCxnSpPr>
        <xdr:cNvPr id="3" name="直線コネクタ 2"/>
        <xdr:cNvCxnSpPr>
          <a:stCxn id="31" idx="6"/>
          <a:endCxn id="57" idx="1"/>
        </xdr:cNvCxnSpPr>
      </xdr:nvCxnSpPr>
      <xdr:spPr>
        <a:xfrm flipV="1">
          <a:off x="6087920" y="1409700"/>
          <a:ext cx="1417780" cy="346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401495</xdr:colOff>
      <xdr:row>7</xdr:row>
      <xdr:rowOff>123825</xdr:rowOff>
    </xdr:from>
    <xdr:to>
      <xdr:col>17</xdr:col>
      <xdr:colOff>276225</xdr:colOff>
      <xdr:row>7</xdr:row>
      <xdr:rowOff>146339</xdr:rowOff>
    </xdr:to>
    <xdr:cxnSp macro="">
      <xdr:nvCxnSpPr>
        <xdr:cNvPr id="5" name="直線コネクタ 4"/>
        <xdr:cNvCxnSpPr>
          <a:stCxn id="41" idx="6"/>
          <a:endCxn id="59" idx="1"/>
        </xdr:cNvCxnSpPr>
      </xdr:nvCxnSpPr>
      <xdr:spPr>
        <a:xfrm flipV="1">
          <a:off x="7430945" y="1905000"/>
          <a:ext cx="1274905" cy="2251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420545</xdr:colOff>
      <xdr:row>5</xdr:row>
      <xdr:rowOff>142875</xdr:rowOff>
    </xdr:from>
    <xdr:to>
      <xdr:col>20</xdr:col>
      <xdr:colOff>219075</xdr:colOff>
      <xdr:row>5</xdr:row>
      <xdr:rowOff>146339</xdr:rowOff>
    </xdr:to>
    <xdr:cxnSp macro="">
      <xdr:nvCxnSpPr>
        <xdr:cNvPr id="7" name="直線コネクタ 6"/>
        <xdr:cNvCxnSpPr>
          <a:stCxn id="44" idx="6"/>
          <a:endCxn id="65" idx="1"/>
        </xdr:cNvCxnSpPr>
      </xdr:nvCxnSpPr>
      <xdr:spPr>
        <a:xfrm flipV="1">
          <a:off x="8850170" y="1409700"/>
          <a:ext cx="1198705" cy="346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401495</xdr:colOff>
      <xdr:row>7</xdr:row>
      <xdr:rowOff>127289</xdr:rowOff>
    </xdr:from>
    <xdr:to>
      <xdr:col>23</xdr:col>
      <xdr:colOff>285750</xdr:colOff>
      <xdr:row>7</xdr:row>
      <xdr:rowOff>133350</xdr:rowOff>
    </xdr:to>
    <xdr:cxnSp macro="">
      <xdr:nvCxnSpPr>
        <xdr:cNvPr id="9" name="直線コネクタ 8"/>
        <xdr:cNvCxnSpPr>
          <a:stCxn id="46" idx="6"/>
          <a:endCxn id="64" idx="1"/>
        </xdr:cNvCxnSpPr>
      </xdr:nvCxnSpPr>
      <xdr:spPr>
        <a:xfrm>
          <a:off x="10231295" y="1908464"/>
          <a:ext cx="1284430" cy="606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411020</xdr:colOff>
      <xdr:row>5</xdr:row>
      <xdr:rowOff>142875</xdr:rowOff>
    </xdr:from>
    <xdr:to>
      <xdr:col>25</xdr:col>
      <xdr:colOff>19050</xdr:colOff>
      <xdr:row>5</xdr:row>
      <xdr:rowOff>146339</xdr:rowOff>
    </xdr:to>
    <xdr:cxnSp macro="">
      <xdr:nvCxnSpPr>
        <xdr:cNvPr id="22" name="直線コネクタ 21"/>
        <xdr:cNvCxnSpPr>
          <a:stCxn id="42" idx="6"/>
          <a:endCxn id="61" idx="1"/>
        </xdr:cNvCxnSpPr>
      </xdr:nvCxnSpPr>
      <xdr:spPr>
        <a:xfrm flipV="1">
          <a:off x="11174270" y="1409700"/>
          <a:ext cx="1008205" cy="346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325295</xdr:colOff>
      <xdr:row>7</xdr:row>
      <xdr:rowOff>142875</xdr:rowOff>
    </xdr:from>
    <xdr:to>
      <xdr:col>28</xdr:col>
      <xdr:colOff>180975</xdr:colOff>
      <xdr:row>7</xdr:row>
      <xdr:rowOff>146339</xdr:rowOff>
    </xdr:to>
    <xdr:cxnSp macro="">
      <xdr:nvCxnSpPr>
        <xdr:cNvPr id="68" name="直線コネクタ 67"/>
        <xdr:cNvCxnSpPr>
          <a:stCxn id="32" idx="6"/>
          <a:endCxn id="60" idx="1"/>
        </xdr:cNvCxnSpPr>
      </xdr:nvCxnSpPr>
      <xdr:spPr>
        <a:xfrm flipV="1">
          <a:off x="12488720" y="1924050"/>
          <a:ext cx="1255855" cy="346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172895</xdr:colOff>
      <xdr:row>5</xdr:row>
      <xdr:rowOff>146339</xdr:rowOff>
    </xdr:from>
    <xdr:to>
      <xdr:col>30</xdr:col>
      <xdr:colOff>285750</xdr:colOff>
      <xdr:row>5</xdr:row>
      <xdr:rowOff>147637</xdr:rowOff>
    </xdr:to>
    <xdr:cxnSp macro="">
      <xdr:nvCxnSpPr>
        <xdr:cNvPr id="70" name="直線コネクタ 69"/>
        <xdr:cNvCxnSpPr>
          <a:stCxn id="55" idx="6"/>
          <a:endCxn id="63" idx="1"/>
        </xdr:cNvCxnSpPr>
      </xdr:nvCxnSpPr>
      <xdr:spPr>
        <a:xfrm>
          <a:off x="14203220" y="1413164"/>
          <a:ext cx="579580" cy="129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411020</xdr:colOff>
      <xdr:row>7</xdr:row>
      <xdr:rowOff>133350</xdr:rowOff>
    </xdr:from>
    <xdr:to>
      <xdr:col>35</xdr:col>
      <xdr:colOff>19050</xdr:colOff>
      <xdr:row>7</xdr:row>
      <xdr:rowOff>146339</xdr:rowOff>
    </xdr:to>
    <xdr:cxnSp macro="">
      <xdr:nvCxnSpPr>
        <xdr:cNvPr id="72" name="直線コネクタ 71"/>
        <xdr:cNvCxnSpPr>
          <a:stCxn id="56" idx="6"/>
          <a:endCxn id="67" idx="1"/>
        </xdr:cNvCxnSpPr>
      </xdr:nvCxnSpPr>
      <xdr:spPr>
        <a:xfrm flipV="1">
          <a:off x="15374795" y="1914525"/>
          <a:ext cx="1474930" cy="1298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438905</xdr:colOff>
      <xdr:row>5</xdr:row>
      <xdr:rowOff>195934</xdr:rowOff>
    </xdr:from>
    <xdr:to>
      <xdr:col>14</xdr:col>
      <xdr:colOff>286440</xdr:colOff>
      <xdr:row>7</xdr:row>
      <xdr:rowOff>96743</xdr:rowOff>
    </xdr:to>
    <xdr:cxnSp macro="">
      <xdr:nvCxnSpPr>
        <xdr:cNvPr id="74" name="直線コネクタ 73"/>
        <xdr:cNvCxnSpPr>
          <a:stCxn id="31" idx="5"/>
          <a:endCxn id="41" idx="1"/>
        </xdr:cNvCxnSpPr>
      </xdr:nvCxnSpPr>
      <xdr:spPr>
        <a:xfrm>
          <a:off x="6068180" y="1462759"/>
          <a:ext cx="1247710" cy="415159"/>
        </a:xfrm>
        <a:prstGeom prst="line">
          <a:avLst/>
        </a:prstGeom>
        <a:ln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400805</xdr:colOff>
      <xdr:row>5</xdr:row>
      <xdr:rowOff>195934</xdr:rowOff>
    </xdr:from>
    <xdr:to>
      <xdr:col>20</xdr:col>
      <xdr:colOff>286440</xdr:colOff>
      <xdr:row>7</xdr:row>
      <xdr:rowOff>77693</xdr:rowOff>
    </xdr:to>
    <xdr:cxnSp macro="">
      <xdr:nvCxnSpPr>
        <xdr:cNvPr id="81" name="直線コネクタ 80"/>
        <xdr:cNvCxnSpPr>
          <a:stCxn id="44" idx="5"/>
          <a:endCxn id="46" idx="1"/>
        </xdr:cNvCxnSpPr>
      </xdr:nvCxnSpPr>
      <xdr:spPr>
        <a:xfrm>
          <a:off x="8830430" y="1462759"/>
          <a:ext cx="1285810" cy="396109"/>
        </a:xfrm>
        <a:prstGeom prst="line">
          <a:avLst/>
        </a:prstGeom>
        <a:ln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391280</xdr:colOff>
      <xdr:row>5</xdr:row>
      <xdr:rowOff>195934</xdr:rowOff>
    </xdr:from>
    <xdr:to>
      <xdr:col>25</xdr:col>
      <xdr:colOff>210240</xdr:colOff>
      <xdr:row>7</xdr:row>
      <xdr:rowOff>96743</xdr:rowOff>
    </xdr:to>
    <xdr:cxnSp macro="">
      <xdr:nvCxnSpPr>
        <xdr:cNvPr id="85" name="直線コネクタ 84"/>
        <xdr:cNvCxnSpPr>
          <a:stCxn id="42" idx="5"/>
          <a:endCxn id="32" idx="1"/>
        </xdr:cNvCxnSpPr>
      </xdr:nvCxnSpPr>
      <xdr:spPr>
        <a:xfrm>
          <a:off x="11154530" y="1462759"/>
          <a:ext cx="1219135" cy="415159"/>
        </a:xfrm>
        <a:prstGeom prst="line">
          <a:avLst/>
        </a:prstGeom>
        <a:ln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153155</xdr:colOff>
      <xdr:row>5</xdr:row>
      <xdr:rowOff>195934</xdr:rowOff>
    </xdr:from>
    <xdr:to>
      <xdr:col>31</xdr:col>
      <xdr:colOff>295965</xdr:colOff>
      <xdr:row>7</xdr:row>
      <xdr:rowOff>96743</xdr:rowOff>
    </xdr:to>
    <xdr:cxnSp macro="">
      <xdr:nvCxnSpPr>
        <xdr:cNvPr id="91" name="直線コネクタ 90"/>
        <xdr:cNvCxnSpPr>
          <a:stCxn id="55" idx="5"/>
          <a:endCxn id="56" idx="1"/>
        </xdr:cNvCxnSpPr>
      </xdr:nvCxnSpPr>
      <xdr:spPr>
        <a:xfrm>
          <a:off x="14183480" y="1462759"/>
          <a:ext cx="1076260" cy="415159"/>
        </a:xfrm>
        <a:prstGeom prst="line">
          <a:avLst/>
        </a:prstGeom>
        <a:ln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47625</xdr:colOff>
      <xdr:row>5</xdr:row>
      <xdr:rowOff>38100</xdr:rowOff>
    </xdr:from>
    <xdr:to>
      <xdr:col>11</xdr:col>
      <xdr:colOff>257175</xdr:colOff>
      <xdr:row>6</xdr:row>
      <xdr:rowOff>104775</xdr:rowOff>
    </xdr:to>
    <xdr:grpSp>
      <xdr:nvGrpSpPr>
        <xdr:cNvPr id="122" name="グループ化 121"/>
        <xdr:cNvGrpSpPr/>
      </xdr:nvGrpSpPr>
      <xdr:grpSpPr>
        <a:xfrm>
          <a:off x="5711825" y="1308100"/>
          <a:ext cx="209550" cy="320675"/>
          <a:chOff x="13649325" y="3800475"/>
          <a:chExt cx="247651" cy="352425"/>
        </a:xfrm>
      </xdr:grpSpPr>
      <xdr:sp macro="" textlink="">
        <xdr:nvSpPr>
          <xdr:cNvPr id="123" name="フローチャート : 論理積ゲート 122"/>
          <xdr:cNvSpPr/>
        </xdr:nvSpPr>
        <xdr:spPr>
          <a:xfrm rot="16200000">
            <a:off x="13694569" y="3850479"/>
            <a:ext cx="157161" cy="152401"/>
          </a:xfrm>
          <a:prstGeom prst="flowChartDelay">
            <a:avLst/>
          </a:prstGeom>
          <a:noFill/>
          <a:ln w="95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24" name="円弧 123"/>
          <xdr:cNvSpPr/>
        </xdr:nvSpPr>
        <xdr:spPr>
          <a:xfrm>
            <a:off x="13649325" y="3800475"/>
            <a:ext cx="247651" cy="352425"/>
          </a:xfrm>
          <a:prstGeom prst="arc">
            <a:avLst>
              <a:gd name="adj1" fmla="val 12418478"/>
              <a:gd name="adj2" fmla="val 19823098"/>
            </a:avLst>
          </a:prstGeom>
          <a:ln w="19050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35</xdr:col>
      <xdr:colOff>257175</xdr:colOff>
      <xdr:row>5</xdr:row>
      <xdr:rowOff>57150</xdr:rowOff>
    </xdr:from>
    <xdr:to>
      <xdr:col>35</xdr:col>
      <xdr:colOff>447675</xdr:colOff>
      <xdr:row>5</xdr:row>
      <xdr:rowOff>219232</xdr:rowOff>
    </xdr:to>
    <xdr:grpSp>
      <xdr:nvGrpSpPr>
        <xdr:cNvPr id="128" name="グループ化 127"/>
        <xdr:cNvGrpSpPr/>
      </xdr:nvGrpSpPr>
      <xdr:grpSpPr>
        <a:xfrm>
          <a:off x="17198975" y="1327150"/>
          <a:ext cx="190500" cy="162082"/>
          <a:chOff x="13677900" y="2676524"/>
          <a:chExt cx="190500" cy="162082"/>
        </a:xfrm>
      </xdr:grpSpPr>
      <xdr:sp macro="" textlink="">
        <xdr:nvSpPr>
          <xdr:cNvPr id="129" name="フローチャート : 論理積ゲート 128"/>
          <xdr:cNvSpPr/>
        </xdr:nvSpPr>
        <xdr:spPr>
          <a:xfrm rot="16200000">
            <a:off x="13711239" y="2681286"/>
            <a:ext cx="161924" cy="152399"/>
          </a:xfrm>
          <a:prstGeom prst="flowChartDelay">
            <a:avLst/>
          </a:prstGeom>
          <a:noFill/>
          <a:ln w="95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30" name="フリーフォーム 129"/>
          <xdr:cNvSpPr/>
        </xdr:nvSpPr>
        <xdr:spPr>
          <a:xfrm>
            <a:off x="13677900" y="2695575"/>
            <a:ext cx="45719" cy="143031"/>
          </a:xfrm>
          <a:custGeom>
            <a:avLst/>
            <a:gdLst>
              <a:gd name="connsiteX0" fmla="*/ 95250 w 95250"/>
              <a:gd name="connsiteY0" fmla="*/ 0 h 171606"/>
              <a:gd name="connsiteX1" fmla="*/ 47625 w 95250"/>
              <a:gd name="connsiteY1" fmla="*/ 38100 h 171606"/>
              <a:gd name="connsiteX2" fmla="*/ 0 w 95250"/>
              <a:gd name="connsiteY2" fmla="*/ 161925 h 171606"/>
              <a:gd name="connsiteX3" fmla="*/ 28575 w 95250"/>
              <a:gd name="connsiteY3" fmla="*/ 142875 h 171606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95250" h="171606">
                <a:moveTo>
                  <a:pt x="95250" y="0"/>
                </a:moveTo>
                <a:cubicBezTo>
                  <a:pt x="79375" y="12700"/>
                  <a:pt x="54054" y="18813"/>
                  <a:pt x="47625" y="38100"/>
                </a:cubicBezTo>
                <a:cubicBezTo>
                  <a:pt x="1772" y="175659"/>
                  <a:pt x="91730" y="184858"/>
                  <a:pt x="0" y="161925"/>
                </a:cubicBezTo>
                <a:cubicBezTo>
                  <a:pt x="11770" y="126615"/>
                  <a:pt x="545" y="128860"/>
                  <a:pt x="28575" y="142875"/>
                </a:cubicBezTo>
              </a:path>
            </a:pathLst>
          </a:custGeom>
          <a:noFill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30"/>
  <sheetViews>
    <sheetView zoomScale="75" zoomScaleNormal="75" workbookViewId="0"/>
  </sheetViews>
  <sheetFormatPr defaultRowHeight="13.5"/>
  <cols>
    <col min="1" max="1" width="1.625" style="54" customWidth="1"/>
    <col min="2" max="3" width="7.625" style="54" customWidth="1"/>
    <col min="4" max="6" width="9" style="54"/>
    <col min="7" max="7" width="3.5" style="54" customWidth="1"/>
    <col min="8" max="8" width="3.625" style="54" customWidth="1"/>
    <col min="9" max="9" width="3.75" style="54" customWidth="1"/>
    <col min="10" max="42" width="3.5" style="54" customWidth="1"/>
    <col min="43" max="43" width="1.375" style="54" customWidth="1"/>
    <col min="44" max="16384" width="9" style="54"/>
  </cols>
  <sheetData>
    <row r="1" spans="1:42" ht="9.9499999999999993" customHeight="1" thickBot="1"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</row>
    <row r="2" spans="1:42" ht="39.950000000000003" customHeight="1" thickBot="1">
      <c r="A2" s="57"/>
      <c r="B2" s="233" t="s">
        <v>70</v>
      </c>
      <c r="C2" s="495" t="s">
        <v>405</v>
      </c>
      <c r="D2" s="496"/>
      <c r="E2" s="234" t="s">
        <v>55</v>
      </c>
      <c r="F2" s="495" t="s">
        <v>259</v>
      </c>
      <c r="G2" s="497"/>
      <c r="H2" s="497"/>
      <c r="I2" s="497"/>
      <c r="J2" s="497"/>
      <c r="K2" s="497"/>
      <c r="L2" s="497"/>
      <c r="M2" s="497"/>
      <c r="N2" s="496"/>
      <c r="O2" s="501" t="s">
        <v>56</v>
      </c>
      <c r="P2" s="502"/>
      <c r="Q2" s="503"/>
      <c r="R2" s="504" t="s">
        <v>384</v>
      </c>
      <c r="S2" s="504"/>
      <c r="T2" s="504"/>
      <c r="U2" s="504"/>
      <c r="V2" s="505" t="s">
        <v>57</v>
      </c>
      <c r="W2" s="506"/>
      <c r="X2" s="506"/>
      <c r="Y2" s="498" t="s">
        <v>406</v>
      </c>
      <c r="Z2" s="499"/>
      <c r="AA2" s="500"/>
      <c r="AB2" s="58"/>
      <c r="AC2" s="58"/>
      <c r="AD2" s="58"/>
    </row>
    <row r="3" spans="1:42" ht="9.9499999999999993" customHeight="1">
      <c r="B3" s="59"/>
    </row>
    <row r="4" spans="1:42" ht="24.95" customHeight="1" thickBot="1">
      <c r="B4" s="54" t="s">
        <v>94</v>
      </c>
    </row>
    <row r="5" spans="1:42" ht="20.25" customHeight="1">
      <c r="B5" s="422" t="s">
        <v>95</v>
      </c>
      <c r="C5" s="418"/>
      <c r="D5" s="423" t="s">
        <v>303</v>
      </c>
      <c r="E5" s="424"/>
      <c r="F5" s="424"/>
      <c r="G5" s="425"/>
      <c r="H5" s="417" t="s">
        <v>58</v>
      </c>
      <c r="I5" s="418"/>
      <c r="J5" s="418"/>
      <c r="K5" s="418"/>
      <c r="L5" s="418"/>
      <c r="M5" s="418"/>
      <c r="N5" s="418"/>
      <c r="O5" s="418"/>
      <c r="P5" s="418"/>
      <c r="Q5" s="418"/>
      <c r="R5" s="418"/>
      <c r="S5" s="418"/>
      <c r="T5" s="418"/>
      <c r="U5" s="418"/>
      <c r="V5" s="418"/>
      <c r="W5" s="418"/>
      <c r="X5" s="418"/>
      <c r="Y5" s="418"/>
      <c r="Z5" s="418"/>
      <c r="AA5" s="426"/>
      <c r="AD5" s="58"/>
      <c r="AE5" s="58"/>
      <c r="AF5" s="58"/>
      <c r="AG5" s="58"/>
      <c r="AH5" s="58"/>
      <c r="AI5" s="58"/>
      <c r="AJ5" s="58"/>
      <c r="AK5" s="58"/>
      <c r="AL5" s="58"/>
    </row>
    <row r="6" spans="1:42" ht="20.25" customHeight="1">
      <c r="B6" s="432" t="s">
        <v>59</v>
      </c>
      <c r="C6" s="433"/>
      <c r="D6" s="433"/>
      <c r="E6" s="433"/>
      <c r="F6" s="433"/>
      <c r="G6" s="406"/>
      <c r="H6" s="406" t="s">
        <v>60</v>
      </c>
      <c r="I6" s="407"/>
      <c r="J6" s="407"/>
      <c r="K6" s="407"/>
      <c r="L6" s="407"/>
      <c r="M6" s="407"/>
      <c r="N6" s="406" t="s">
        <v>61</v>
      </c>
      <c r="O6" s="407"/>
      <c r="P6" s="407"/>
      <c r="Q6" s="406" t="s">
        <v>62</v>
      </c>
      <c r="R6" s="407"/>
      <c r="S6" s="407"/>
      <c r="T6" s="407"/>
      <c r="U6" s="407"/>
      <c r="V6" s="407"/>
      <c r="W6" s="407"/>
      <c r="X6" s="438"/>
      <c r="Y6" s="407" t="s">
        <v>63</v>
      </c>
      <c r="Z6" s="407"/>
      <c r="AA6" s="408"/>
    </row>
    <row r="7" spans="1:42" ht="20.25" customHeight="1">
      <c r="B7" s="434" t="s">
        <v>64</v>
      </c>
      <c r="C7" s="435"/>
      <c r="D7" s="436" t="s">
        <v>391</v>
      </c>
      <c r="E7" s="437"/>
      <c r="F7" s="437"/>
      <c r="G7" s="437"/>
      <c r="H7" s="397" t="s">
        <v>260</v>
      </c>
      <c r="I7" s="398"/>
      <c r="J7" s="398"/>
      <c r="K7" s="398"/>
      <c r="L7" s="398"/>
      <c r="M7" s="399"/>
      <c r="N7" s="397" t="s">
        <v>336</v>
      </c>
      <c r="O7" s="398"/>
      <c r="P7" s="399"/>
      <c r="Q7" s="427"/>
      <c r="R7" s="428"/>
      <c r="S7" s="428"/>
      <c r="T7" s="428"/>
      <c r="U7" s="428"/>
      <c r="V7" s="428"/>
      <c r="W7" s="428"/>
      <c r="X7" s="429"/>
      <c r="Y7" s="430"/>
      <c r="Z7" s="430"/>
      <c r="AA7" s="431"/>
    </row>
    <row r="8" spans="1:42" ht="20.25" customHeight="1">
      <c r="B8" s="432" t="s">
        <v>65</v>
      </c>
      <c r="C8" s="433"/>
      <c r="D8" s="439"/>
      <c r="E8" s="439"/>
      <c r="F8" s="439"/>
      <c r="G8" s="440"/>
      <c r="H8" s="400"/>
      <c r="I8" s="401"/>
      <c r="J8" s="401"/>
      <c r="K8" s="401"/>
      <c r="L8" s="401"/>
      <c r="M8" s="402"/>
      <c r="N8" s="400"/>
      <c r="O8" s="401"/>
      <c r="P8" s="402"/>
      <c r="Q8" s="409"/>
      <c r="R8" s="410"/>
      <c r="S8" s="410"/>
      <c r="T8" s="410"/>
      <c r="U8" s="410"/>
      <c r="V8" s="410"/>
      <c r="W8" s="410"/>
      <c r="X8" s="411"/>
      <c r="Y8" s="406"/>
      <c r="Z8" s="407"/>
      <c r="AA8" s="408"/>
    </row>
    <row r="9" spans="1:42" ht="20.25" customHeight="1">
      <c r="B9" s="432" t="s">
        <v>66</v>
      </c>
      <c r="C9" s="433"/>
      <c r="D9" s="439"/>
      <c r="E9" s="439"/>
      <c r="F9" s="439"/>
      <c r="G9" s="440"/>
      <c r="H9" s="400"/>
      <c r="I9" s="401"/>
      <c r="J9" s="401"/>
      <c r="K9" s="401"/>
      <c r="L9" s="401"/>
      <c r="M9" s="402"/>
      <c r="N9" s="400"/>
      <c r="O9" s="401"/>
      <c r="P9" s="402"/>
      <c r="Q9" s="409"/>
      <c r="R9" s="410"/>
      <c r="S9" s="410"/>
      <c r="T9" s="410"/>
      <c r="U9" s="410"/>
      <c r="V9" s="410"/>
      <c r="W9" s="410"/>
      <c r="X9" s="411"/>
      <c r="Y9" s="406"/>
      <c r="Z9" s="407"/>
      <c r="AA9" s="408"/>
    </row>
    <row r="10" spans="1:42" ht="20.25" customHeight="1">
      <c r="B10" s="432" t="s">
        <v>67</v>
      </c>
      <c r="C10" s="433"/>
      <c r="D10" s="439"/>
      <c r="E10" s="439"/>
      <c r="F10" s="439"/>
      <c r="G10" s="440"/>
      <c r="H10" s="400"/>
      <c r="I10" s="401"/>
      <c r="J10" s="401"/>
      <c r="K10" s="401"/>
      <c r="L10" s="401"/>
      <c r="M10" s="402"/>
      <c r="N10" s="400"/>
      <c r="O10" s="401"/>
      <c r="P10" s="402"/>
      <c r="Q10" s="409"/>
      <c r="R10" s="410"/>
      <c r="S10" s="410"/>
      <c r="T10" s="410"/>
      <c r="U10" s="410"/>
      <c r="V10" s="410"/>
      <c r="W10" s="410"/>
      <c r="X10" s="411"/>
      <c r="Y10" s="407"/>
      <c r="Z10" s="407"/>
      <c r="AA10" s="408"/>
    </row>
    <row r="11" spans="1:42" ht="20.25" customHeight="1" thickBot="1">
      <c r="B11" s="441" t="s">
        <v>68</v>
      </c>
      <c r="C11" s="435"/>
      <c r="D11" s="442" t="s">
        <v>335</v>
      </c>
      <c r="E11" s="443"/>
      <c r="F11" s="443"/>
      <c r="G11" s="444"/>
      <c r="H11" s="403"/>
      <c r="I11" s="404"/>
      <c r="J11" s="404"/>
      <c r="K11" s="404"/>
      <c r="L11" s="404"/>
      <c r="M11" s="405"/>
      <c r="N11" s="403"/>
      <c r="O11" s="404"/>
      <c r="P11" s="405"/>
      <c r="Q11" s="412"/>
      <c r="R11" s="413"/>
      <c r="S11" s="413"/>
      <c r="T11" s="413"/>
      <c r="U11" s="413"/>
      <c r="V11" s="413"/>
      <c r="W11" s="413"/>
      <c r="X11" s="414"/>
      <c r="Y11" s="415"/>
      <c r="Z11" s="415"/>
      <c r="AA11" s="416"/>
    </row>
    <row r="12" spans="1:42" ht="20.25" customHeight="1">
      <c r="B12" s="445" t="s">
        <v>92</v>
      </c>
      <c r="C12" s="417" t="s">
        <v>96</v>
      </c>
      <c r="D12" s="418"/>
      <c r="E12" s="419"/>
      <c r="F12" s="55" t="s">
        <v>93</v>
      </c>
      <c r="G12" s="417">
        <v>1</v>
      </c>
      <c r="H12" s="418"/>
      <c r="I12" s="418"/>
      <c r="J12" s="417">
        <v>2</v>
      </c>
      <c r="K12" s="418"/>
      <c r="L12" s="419"/>
      <c r="M12" s="418">
        <v>3</v>
      </c>
      <c r="N12" s="418"/>
      <c r="O12" s="421"/>
      <c r="P12" s="417">
        <v>4</v>
      </c>
      <c r="Q12" s="418"/>
      <c r="R12" s="419"/>
      <c r="S12" s="420">
        <v>5</v>
      </c>
      <c r="T12" s="418"/>
      <c r="U12" s="421"/>
      <c r="V12" s="417">
        <v>6</v>
      </c>
      <c r="W12" s="418"/>
      <c r="X12" s="419"/>
      <c r="Y12" s="420">
        <v>7</v>
      </c>
      <c r="Z12" s="418"/>
      <c r="AA12" s="421"/>
      <c r="AB12" s="417">
        <v>8</v>
      </c>
      <c r="AC12" s="418"/>
      <c r="AD12" s="419"/>
      <c r="AE12" s="420">
        <v>9</v>
      </c>
      <c r="AF12" s="418"/>
      <c r="AG12" s="421"/>
      <c r="AH12" s="417">
        <v>10</v>
      </c>
      <c r="AI12" s="418"/>
      <c r="AJ12" s="419"/>
      <c r="AK12" s="417">
        <v>11</v>
      </c>
      <c r="AL12" s="418"/>
      <c r="AM12" s="419"/>
      <c r="AN12" s="418">
        <v>12</v>
      </c>
      <c r="AO12" s="418"/>
      <c r="AP12" s="426"/>
    </row>
    <row r="13" spans="1:42" ht="20.25" customHeight="1">
      <c r="B13" s="446"/>
      <c r="C13" s="448" t="s">
        <v>261</v>
      </c>
      <c r="D13" s="449"/>
      <c r="E13" s="450"/>
      <c r="F13" s="456" t="s">
        <v>389</v>
      </c>
      <c r="G13" s="384"/>
      <c r="H13" s="385"/>
      <c r="I13" s="386"/>
      <c r="J13" s="384"/>
      <c r="K13" s="385"/>
      <c r="L13" s="386"/>
      <c r="M13" s="396"/>
      <c r="N13" s="385"/>
      <c r="O13" s="386"/>
      <c r="P13" s="396"/>
      <c r="Q13" s="385"/>
      <c r="R13" s="386"/>
      <c r="S13" s="396"/>
      <c r="T13" s="385"/>
      <c r="U13" s="386"/>
      <c r="V13" s="396"/>
      <c r="W13" s="385"/>
      <c r="X13" s="386"/>
      <c r="Y13" s="396"/>
      <c r="Z13" s="385"/>
      <c r="AA13" s="386"/>
      <c r="AB13" s="396"/>
      <c r="AC13" s="385"/>
      <c r="AD13" s="386"/>
      <c r="AE13" s="396"/>
      <c r="AF13" s="385"/>
      <c r="AG13" s="386"/>
      <c r="AH13" s="396"/>
      <c r="AI13" s="385"/>
      <c r="AJ13" s="386"/>
      <c r="AK13" s="384"/>
      <c r="AL13" s="385"/>
      <c r="AM13" s="386"/>
      <c r="AN13" s="384"/>
      <c r="AO13" s="385"/>
      <c r="AP13" s="393"/>
    </row>
    <row r="14" spans="1:42" ht="20.25" customHeight="1">
      <c r="B14" s="446"/>
      <c r="C14" s="451"/>
      <c r="D14" s="430"/>
      <c r="E14" s="452"/>
      <c r="F14" s="435"/>
      <c r="G14" s="387"/>
      <c r="H14" s="388"/>
      <c r="I14" s="389"/>
      <c r="J14" s="387"/>
      <c r="K14" s="388"/>
      <c r="L14" s="389"/>
      <c r="M14" s="387"/>
      <c r="N14" s="388"/>
      <c r="O14" s="389"/>
      <c r="P14" s="387"/>
      <c r="Q14" s="388"/>
      <c r="R14" s="389"/>
      <c r="S14" s="387"/>
      <c r="T14" s="388"/>
      <c r="U14" s="389"/>
      <c r="V14" s="387"/>
      <c r="W14" s="388"/>
      <c r="X14" s="389"/>
      <c r="Y14" s="387"/>
      <c r="Z14" s="388"/>
      <c r="AA14" s="389"/>
      <c r="AB14" s="387"/>
      <c r="AC14" s="388"/>
      <c r="AD14" s="389"/>
      <c r="AE14" s="387"/>
      <c r="AF14" s="388"/>
      <c r="AG14" s="389"/>
      <c r="AH14" s="387"/>
      <c r="AI14" s="388"/>
      <c r="AJ14" s="389"/>
      <c r="AK14" s="387"/>
      <c r="AL14" s="388"/>
      <c r="AM14" s="389"/>
      <c r="AN14" s="387"/>
      <c r="AO14" s="388"/>
      <c r="AP14" s="394"/>
    </row>
    <row r="15" spans="1:42" ht="20.25" customHeight="1">
      <c r="B15" s="446"/>
      <c r="C15" s="451"/>
      <c r="D15" s="430"/>
      <c r="E15" s="452"/>
      <c r="F15" s="435"/>
      <c r="G15" s="387"/>
      <c r="H15" s="388"/>
      <c r="I15" s="389"/>
      <c r="J15" s="387"/>
      <c r="K15" s="388"/>
      <c r="L15" s="389"/>
      <c r="M15" s="387"/>
      <c r="N15" s="388"/>
      <c r="O15" s="389"/>
      <c r="P15" s="387"/>
      <c r="Q15" s="388"/>
      <c r="R15" s="389"/>
      <c r="S15" s="387"/>
      <c r="T15" s="388"/>
      <c r="U15" s="389"/>
      <c r="V15" s="387"/>
      <c r="W15" s="388"/>
      <c r="X15" s="389"/>
      <c r="Y15" s="387"/>
      <c r="Z15" s="388"/>
      <c r="AA15" s="389"/>
      <c r="AB15" s="387"/>
      <c r="AC15" s="388"/>
      <c r="AD15" s="389"/>
      <c r="AE15" s="387"/>
      <c r="AF15" s="388"/>
      <c r="AG15" s="389"/>
      <c r="AH15" s="387"/>
      <c r="AI15" s="388"/>
      <c r="AJ15" s="389"/>
      <c r="AK15" s="387"/>
      <c r="AL15" s="388"/>
      <c r="AM15" s="389"/>
      <c r="AN15" s="387"/>
      <c r="AO15" s="388"/>
      <c r="AP15" s="394"/>
    </row>
    <row r="16" spans="1:42" ht="20.25" customHeight="1">
      <c r="B16" s="446"/>
      <c r="C16" s="451"/>
      <c r="D16" s="430"/>
      <c r="E16" s="452"/>
      <c r="F16" s="435"/>
      <c r="G16" s="387"/>
      <c r="H16" s="388"/>
      <c r="I16" s="389"/>
      <c r="J16" s="387"/>
      <c r="K16" s="388"/>
      <c r="L16" s="389"/>
      <c r="M16" s="387"/>
      <c r="N16" s="388"/>
      <c r="O16" s="389"/>
      <c r="P16" s="387"/>
      <c r="Q16" s="388"/>
      <c r="R16" s="389"/>
      <c r="S16" s="387"/>
      <c r="T16" s="388"/>
      <c r="U16" s="389"/>
      <c r="V16" s="387"/>
      <c r="W16" s="388"/>
      <c r="X16" s="389"/>
      <c r="Y16" s="387"/>
      <c r="Z16" s="388"/>
      <c r="AA16" s="389"/>
      <c r="AB16" s="387"/>
      <c r="AC16" s="388"/>
      <c r="AD16" s="389"/>
      <c r="AE16" s="387"/>
      <c r="AF16" s="388"/>
      <c r="AG16" s="389"/>
      <c r="AH16" s="387"/>
      <c r="AI16" s="388"/>
      <c r="AJ16" s="389"/>
      <c r="AK16" s="387"/>
      <c r="AL16" s="388"/>
      <c r="AM16" s="389"/>
      <c r="AN16" s="387"/>
      <c r="AO16" s="388"/>
      <c r="AP16" s="394"/>
    </row>
    <row r="17" spans="2:42" ht="20.25" customHeight="1">
      <c r="B17" s="446"/>
      <c r="C17" s="451"/>
      <c r="D17" s="430"/>
      <c r="E17" s="452"/>
      <c r="F17" s="435"/>
      <c r="G17" s="387"/>
      <c r="H17" s="388"/>
      <c r="I17" s="389"/>
      <c r="J17" s="387"/>
      <c r="K17" s="388"/>
      <c r="L17" s="389"/>
      <c r="M17" s="387"/>
      <c r="N17" s="388"/>
      <c r="O17" s="389"/>
      <c r="P17" s="387"/>
      <c r="Q17" s="388"/>
      <c r="R17" s="389"/>
      <c r="S17" s="387"/>
      <c r="T17" s="388"/>
      <c r="U17" s="389"/>
      <c r="V17" s="387"/>
      <c r="W17" s="388"/>
      <c r="X17" s="389"/>
      <c r="Y17" s="387"/>
      <c r="Z17" s="388"/>
      <c r="AA17" s="389"/>
      <c r="AB17" s="387"/>
      <c r="AC17" s="388"/>
      <c r="AD17" s="389"/>
      <c r="AE17" s="387"/>
      <c r="AF17" s="388"/>
      <c r="AG17" s="389"/>
      <c r="AH17" s="387"/>
      <c r="AI17" s="388"/>
      <c r="AJ17" s="389"/>
      <c r="AK17" s="387"/>
      <c r="AL17" s="388"/>
      <c r="AM17" s="389"/>
      <c r="AN17" s="387"/>
      <c r="AO17" s="388"/>
      <c r="AP17" s="394"/>
    </row>
    <row r="18" spans="2:42" ht="20.25" customHeight="1">
      <c r="B18" s="446"/>
      <c r="C18" s="451"/>
      <c r="D18" s="430"/>
      <c r="E18" s="452"/>
      <c r="F18" s="435"/>
      <c r="G18" s="387"/>
      <c r="H18" s="388"/>
      <c r="I18" s="389"/>
      <c r="J18" s="387"/>
      <c r="K18" s="388"/>
      <c r="L18" s="389"/>
      <c r="M18" s="387"/>
      <c r="N18" s="388"/>
      <c r="O18" s="389"/>
      <c r="P18" s="387"/>
      <c r="Q18" s="388"/>
      <c r="R18" s="389"/>
      <c r="S18" s="387"/>
      <c r="T18" s="388"/>
      <c r="U18" s="389"/>
      <c r="V18" s="387"/>
      <c r="W18" s="388"/>
      <c r="X18" s="389"/>
      <c r="Y18" s="387"/>
      <c r="Z18" s="388"/>
      <c r="AA18" s="389"/>
      <c r="AB18" s="387"/>
      <c r="AC18" s="388"/>
      <c r="AD18" s="389"/>
      <c r="AE18" s="387"/>
      <c r="AF18" s="388"/>
      <c r="AG18" s="389"/>
      <c r="AH18" s="387"/>
      <c r="AI18" s="388"/>
      <c r="AJ18" s="389"/>
      <c r="AK18" s="387"/>
      <c r="AL18" s="388"/>
      <c r="AM18" s="389"/>
      <c r="AN18" s="387"/>
      <c r="AO18" s="388"/>
      <c r="AP18" s="394"/>
    </row>
    <row r="19" spans="2:42" ht="28.5" customHeight="1">
      <c r="B19" s="447"/>
      <c r="C19" s="453"/>
      <c r="D19" s="454"/>
      <c r="E19" s="455"/>
      <c r="F19" s="457"/>
      <c r="G19" s="390"/>
      <c r="H19" s="391"/>
      <c r="I19" s="392"/>
      <c r="J19" s="390"/>
      <c r="K19" s="391"/>
      <c r="L19" s="392"/>
      <c r="M19" s="390"/>
      <c r="N19" s="391"/>
      <c r="O19" s="392"/>
      <c r="P19" s="390"/>
      <c r="Q19" s="391"/>
      <c r="R19" s="392"/>
      <c r="S19" s="390"/>
      <c r="T19" s="391"/>
      <c r="U19" s="392"/>
      <c r="V19" s="390"/>
      <c r="W19" s="391"/>
      <c r="X19" s="392"/>
      <c r="Y19" s="390"/>
      <c r="Z19" s="391"/>
      <c r="AA19" s="392"/>
      <c r="AB19" s="390"/>
      <c r="AC19" s="391"/>
      <c r="AD19" s="392"/>
      <c r="AE19" s="390"/>
      <c r="AF19" s="391"/>
      <c r="AG19" s="392"/>
      <c r="AH19" s="390"/>
      <c r="AI19" s="391"/>
      <c r="AJ19" s="392"/>
      <c r="AK19" s="390"/>
      <c r="AL19" s="391"/>
      <c r="AM19" s="392"/>
      <c r="AN19" s="390"/>
      <c r="AO19" s="391"/>
      <c r="AP19" s="395"/>
    </row>
    <row r="20" spans="2:42" ht="20.25" customHeight="1">
      <c r="B20" s="480" t="s">
        <v>69</v>
      </c>
      <c r="C20" s="463"/>
      <c r="D20" s="464"/>
      <c r="E20" s="464"/>
      <c r="F20" s="464"/>
      <c r="G20" s="464"/>
      <c r="H20" s="464"/>
      <c r="I20" s="464"/>
      <c r="J20" s="464"/>
      <c r="K20" s="464"/>
      <c r="L20" s="464"/>
      <c r="M20" s="464"/>
      <c r="N20" s="464"/>
      <c r="O20" s="464"/>
      <c r="P20" s="464"/>
      <c r="Q20" s="464"/>
      <c r="R20" s="464"/>
      <c r="S20" s="464"/>
      <c r="T20" s="464"/>
      <c r="U20" s="464"/>
      <c r="V20" s="464"/>
      <c r="W20" s="464"/>
      <c r="X20" s="464"/>
      <c r="Y20" s="464"/>
      <c r="Z20" s="464"/>
      <c r="AA20" s="464"/>
      <c r="AB20" s="464"/>
      <c r="AC20" s="464"/>
      <c r="AD20" s="464"/>
      <c r="AE20" s="464"/>
      <c r="AF20" s="464"/>
      <c r="AG20" s="464"/>
      <c r="AH20" s="464"/>
      <c r="AI20" s="464"/>
      <c r="AJ20" s="464"/>
      <c r="AK20" s="464"/>
      <c r="AL20" s="464"/>
      <c r="AM20" s="464"/>
      <c r="AN20" s="464"/>
      <c r="AO20" s="464"/>
      <c r="AP20" s="465"/>
    </row>
    <row r="21" spans="2:42" ht="20.25" customHeight="1">
      <c r="B21" s="434"/>
      <c r="C21" s="481" t="s">
        <v>407</v>
      </c>
      <c r="D21" s="482"/>
      <c r="E21" s="482"/>
      <c r="F21" s="482"/>
      <c r="G21" s="482"/>
      <c r="H21" s="482"/>
      <c r="I21" s="482"/>
      <c r="J21" s="482"/>
      <c r="K21" s="482"/>
      <c r="L21" s="482"/>
      <c r="M21" s="482"/>
      <c r="N21" s="482"/>
      <c r="O21" s="482"/>
      <c r="P21" s="482"/>
      <c r="Q21" s="482"/>
      <c r="R21" s="482"/>
      <c r="S21" s="482"/>
      <c r="T21" s="482"/>
      <c r="U21" s="482"/>
      <c r="V21" s="60"/>
      <c r="W21" s="60"/>
      <c r="Y21" s="466"/>
      <c r="Z21" s="466"/>
      <c r="AA21" s="466"/>
      <c r="AB21" s="466"/>
      <c r="AC21" s="60"/>
      <c r="AD21" s="60"/>
      <c r="AI21" s="60"/>
      <c r="AJ21" s="60"/>
      <c r="AK21" s="60"/>
      <c r="AL21" s="60"/>
      <c r="AM21" s="60"/>
      <c r="AN21" s="60"/>
      <c r="AO21" s="60"/>
      <c r="AP21" s="61"/>
    </row>
    <row r="22" spans="2:42" ht="20.25" customHeight="1" thickBot="1">
      <c r="B22" s="441"/>
      <c r="C22" s="467"/>
      <c r="D22" s="468"/>
      <c r="E22" s="468"/>
      <c r="F22" s="468"/>
      <c r="G22" s="468"/>
      <c r="H22" s="468"/>
      <c r="I22" s="468"/>
      <c r="J22" s="468"/>
      <c r="K22" s="468"/>
      <c r="L22" s="468"/>
      <c r="M22" s="468"/>
      <c r="N22" s="468"/>
      <c r="O22" s="468"/>
      <c r="P22" s="468"/>
      <c r="Q22" s="468"/>
      <c r="R22" s="468"/>
      <c r="S22" s="468"/>
      <c r="T22" s="468"/>
      <c r="U22" s="468"/>
      <c r="V22" s="468"/>
      <c r="W22" s="468"/>
      <c r="X22" s="468"/>
      <c r="Y22" s="468"/>
      <c r="Z22" s="468"/>
      <c r="AA22" s="468"/>
      <c r="AB22" s="468"/>
      <c r="AC22" s="468"/>
      <c r="AD22" s="468"/>
      <c r="AE22" s="468"/>
      <c r="AF22" s="468"/>
      <c r="AG22" s="468"/>
      <c r="AH22" s="468"/>
      <c r="AI22" s="468"/>
      <c r="AJ22" s="468"/>
      <c r="AK22" s="468"/>
      <c r="AL22" s="468"/>
      <c r="AM22" s="468"/>
      <c r="AN22" s="468"/>
      <c r="AO22" s="468"/>
      <c r="AP22" s="469"/>
    </row>
    <row r="23" spans="2:42" ht="9.9499999999999993" customHeight="1">
      <c r="B23" s="62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62"/>
      <c r="AA23" s="62"/>
      <c r="AB23" s="62"/>
      <c r="AC23" s="62"/>
      <c r="AD23" s="62"/>
      <c r="AE23" s="62"/>
      <c r="AF23" s="62"/>
    </row>
    <row r="24" spans="2:42" ht="24.95" customHeight="1" thickBot="1">
      <c r="B24" s="54" t="s">
        <v>97</v>
      </c>
    </row>
    <row r="25" spans="2:42" ht="20.25" customHeight="1" thickBot="1">
      <c r="B25" s="470" t="s">
        <v>16</v>
      </c>
      <c r="C25" s="471"/>
      <c r="D25" s="471"/>
      <c r="E25" s="471"/>
      <c r="F25" s="471"/>
      <c r="G25" s="471"/>
      <c r="H25" s="471"/>
      <c r="I25" s="471"/>
      <c r="J25" s="471"/>
      <c r="K25" s="471"/>
      <c r="L25" s="471"/>
      <c r="M25" s="471"/>
      <c r="N25" s="472"/>
      <c r="O25" s="473" t="s">
        <v>15</v>
      </c>
      <c r="P25" s="474"/>
      <c r="Q25" s="474"/>
      <c r="R25" s="474"/>
      <c r="S25" s="474"/>
      <c r="T25" s="474"/>
      <c r="U25" s="474"/>
      <c r="V25" s="474"/>
      <c r="W25" s="474"/>
      <c r="X25" s="474"/>
      <c r="Y25" s="474"/>
      <c r="Z25" s="474"/>
      <c r="AA25" s="474"/>
      <c r="AB25" s="474"/>
      <c r="AC25" s="474"/>
      <c r="AD25" s="474"/>
      <c r="AE25" s="474"/>
      <c r="AF25" s="474"/>
      <c r="AG25" s="474"/>
      <c r="AH25" s="474"/>
      <c r="AI25" s="474"/>
      <c r="AJ25" s="474"/>
      <c r="AK25" s="474"/>
      <c r="AL25" s="474"/>
      <c r="AM25" s="474"/>
      <c r="AN25" s="474"/>
      <c r="AO25" s="474"/>
      <c r="AP25" s="475"/>
    </row>
    <row r="26" spans="2:42" ht="39.950000000000003" customHeight="1">
      <c r="B26" s="476" t="s">
        <v>11</v>
      </c>
      <c r="C26" s="459"/>
      <c r="D26" s="459"/>
      <c r="E26" s="477" t="s">
        <v>262</v>
      </c>
      <c r="F26" s="478"/>
      <c r="G26" s="478"/>
      <c r="H26" s="478"/>
      <c r="I26" s="478"/>
      <c r="J26" s="478"/>
      <c r="K26" s="478"/>
      <c r="L26" s="478"/>
      <c r="M26" s="478"/>
      <c r="N26" s="479"/>
      <c r="O26" s="458" t="s">
        <v>8</v>
      </c>
      <c r="P26" s="459"/>
      <c r="Q26" s="459"/>
      <c r="R26" s="459"/>
      <c r="S26" s="459"/>
      <c r="T26" s="460" t="s">
        <v>305</v>
      </c>
      <c r="U26" s="461"/>
      <c r="V26" s="461"/>
      <c r="W26" s="461"/>
      <c r="X26" s="461"/>
      <c r="Y26" s="461"/>
      <c r="Z26" s="461"/>
      <c r="AA26" s="461"/>
      <c r="AB26" s="461"/>
      <c r="AC26" s="461"/>
      <c r="AD26" s="461"/>
      <c r="AE26" s="461"/>
      <c r="AF26" s="461"/>
      <c r="AG26" s="461"/>
      <c r="AH26" s="461"/>
      <c r="AI26" s="461"/>
      <c r="AJ26" s="461"/>
      <c r="AK26" s="461"/>
      <c r="AL26" s="461"/>
      <c r="AM26" s="461"/>
      <c r="AN26" s="461"/>
      <c r="AO26" s="461"/>
      <c r="AP26" s="462"/>
    </row>
    <row r="27" spans="2:42" ht="39.950000000000003" customHeight="1">
      <c r="B27" s="486" t="s">
        <v>12</v>
      </c>
      <c r="C27" s="487"/>
      <c r="D27" s="487"/>
      <c r="E27" s="488" t="s">
        <v>338</v>
      </c>
      <c r="F27" s="489"/>
      <c r="G27" s="489"/>
      <c r="H27" s="489"/>
      <c r="I27" s="489"/>
      <c r="J27" s="489"/>
      <c r="K27" s="489"/>
      <c r="L27" s="489"/>
      <c r="M27" s="489"/>
      <c r="N27" s="490"/>
      <c r="O27" s="491" t="s">
        <v>9</v>
      </c>
      <c r="P27" s="487"/>
      <c r="Q27" s="487"/>
      <c r="R27" s="487"/>
      <c r="S27" s="487"/>
      <c r="T27" s="488" t="s">
        <v>306</v>
      </c>
      <c r="U27" s="489"/>
      <c r="V27" s="489"/>
      <c r="W27" s="489"/>
      <c r="X27" s="489"/>
      <c r="Y27" s="489"/>
      <c r="Z27" s="489"/>
      <c r="AA27" s="489"/>
      <c r="AB27" s="489"/>
      <c r="AC27" s="489"/>
      <c r="AD27" s="489"/>
      <c r="AE27" s="489"/>
      <c r="AF27" s="489"/>
      <c r="AG27" s="489"/>
      <c r="AH27" s="489"/>
      <c r="AI27" s="489"/>
      <c r="AJ27" s="489"/>
      <c r="AK27" s="489"/>
      <c r="AL27" s="489"/>
      <c r="AM27" s="489"/>
      <c r="AN27" s="489"/>
      <c r="AO27" s="489"/>
      <c r="AP27" s="490"/>
    </row>
    <row r="28" spans="2:42" ht="39.950000000000003" customHeight="1">
      <c r="B28" s="486" t="s">
        <v>13</v>
      </c>
      <c r="C28" s="487"/>
      <c r="D28" s="487"/>
      <c r="E28" s="488" t="s">
        <v>304</v>
      </c>
      <c r="F28" s="489"/>
      <c r="G28" s="489"/>
      <c r="H28" s="489"/>
      <c r="I28" s="489"/>
      <c r="J28" s="489"/>
      <c r="K28" s="489"/>
      <c r="L28" s="489"/>
      <c r="M28" s="489"/>
      <c r="N28" s="490"/>
      <c r="O28" s="491" t="s">
        <v>10</v>
      </c>
      <c r="P28" s="487"/>
      <c r="Q28" s="487"/>
      <c r="R28" s="487"/>
      <c r="S28" s="487"/>
      <c r="T28" s="488" t="s">
        <v>307</v>
      </c>
      <c r="U28" s="489"/>
      <c r="V28" s="489"/>
      <c r="W28" s="489"/>
      <c r="X28" s="489"/>
      <c r="Y28" s="489"/>
      <c r="Z28" s="489"/>
      <c r="AA28" s="489"/>
      <c r="AB28" s="489"/>
      <c r="AC28" s="489"/>
      <c r="AD28" s="489"/>
      <c r="AE28" s="489"/>
      <c r="AF28" s="489"/>
      <c r="AG28" s="489"/>
      <c r="AH28" s="489"/>
      <c r="AI28" s="489"/>
      <c r="AJ28" s="489"/>
      <c r="AK28" s="489"/>
      <c r="AL28" s="489"/>
      <c r="AM28" s="489"/>
      <c r="AN28" s="489"/>
      <c r="AO28" s="489"/>
      <c r="AP28" s="490"/>
    </row>
    <row r="29" spans="2:42" ht="39.950000000000003" customHeight="1" thickBot="1">
      <c r="B29" s="494" t="s">
        <v>14</v>
      </c>
      <c r="C29" s="493"/>
      <c r="D29" s="493"/>
      <c r="E29" s="483" t="s">
        <v>337</v>
      </c>
      <c r="F29" s="484"/>
      <c r="G29" s="484"/>
      <c r="H29" s="484"/>
      <c r="I29" s="484"/>
      <c r="J29" s="484"/>
      <c r="K29" s="484"/>
      <c r="L29" s="484"/>
      <c r="M29" s="484"/>
      <c r="N29" s="485"/>
      <c r="O29" s="492"/>
      <c r="P29" s="493"/>
      <c r="Q29" s="493"/>
      <c r="R29" s="493"/>
      <c r="S29" s="493"/>
      <c r="T29" s="484"/>
      <c r="U29" s="484"/>
      <c r="V29" s="484"/>
      <c r="W29" s="484"/>
      <c r="X29" s="484"/>
      <c r="Y29" s="484"/>
      <c r="Z29" s="484"/>
      <c r="AA29" s="484"/>
      <c r="AB29" s="484"/>
      <c r="AC29" s="484"/>
      <c r="AD29" s="484"/>
      <c r="AE29" s="484"/>
      <c r="AF29" s="484"/>
      <c r="AG29" s="484"/>
      <c r="AH29" s="484"/>
      <c r="AI29" s="484"/>
      <c r="AJ29" s="484"/>
      <c r="AK29" s="484"/>
      <c r="AL29" s="484"/>
      <c r="AM29" s="484"/>
      <c r="AN29" s="484"/>
      <c r="AO29" s="484"/>
      <c r="AP29" s="485"/>
    </row>
    <row r="30" spans="2:42" ht="9.9499999999999993" customHeight="1">
      <c r="B30" s="56"/>
    </row>
  </sheetData>
  <mergeCells count="85">
    <mergeCell ref="C2:D2"/>
    <mergeCell ref="F2:N2"/>
    <mergeCell ref="Y2:AA2"/>
    <mergeCell ref="O2:Q2"/>
    <mergeCell ref="R2:U2"/>
    <mergeCell ref="V2:X2"/>
    <mergeCell ref="E29:N29"/>
    <mergeCell ref="B27:D27"/>
    <mergeCell ref="E27:N27"/>
    <mergeCell ref="O27:S27"/>
    <mergeCell ref="T27:AP27"/>
    <mergeCell ref="B28:D28"/>
    <mergeCell ref="E28:N28"/>
    <mergeCell ref="O28:S29"/>
    <mergeCell ref="T28:AP29"/>
    <mergeCell ref="B29:D29"/>
    <mergeCell ref="P13:R19"/>
    <mergeCell ref="S13:U19"/>
    <mergeCell ref="V13:X19"/>
    <mergeCell ref="Y13:AA19"/>
    <mergeCell ref="O26:S26"/>
    <mergeCell ref="T26:AP26"/>
    <mergeCell ref="C20:AP20"/>
    <mergeCell ref="Y21:AB21"/>
    <mergeCell ref="C22:AP22"/>
    <mergeCell ref="B25:N25"/>
    <mergeCell ref="O25:AP25"/>
    <mergeCell ref="B26:D26"/>
    <mergeCell ref="E26:N26"/>
    <mergeCell ref="B20:B22"/>
    <mergeCell ref="C21:U21"/>
    <mergeCell ref="AH13:AJ19"/>
    <mergeCell ref="V12:X12"/>
    <mergeCell ref="Y12:AA12"/>
    <mergeCell ref="AN12:AP12"/>
    <mergeCell ref="AB12:AD12"/>
    <mergeCell ref="AE12:AG12"/>
    <mergeCell ref="C12:E12"/>
    <mergeCell ref="G12:I12"/>
    <mergeCell ref="J12:L12"/>
    <mergeCell ref="M12:O12"/>
    <mergeCell ref="B10:C10"/>
    <mergeCell ref="D10:G10"/>
    <mergeCell ref="B11:C11"/>
    <mergeCell ref="D11:G11"/>
    <mergeCell ref="B12:B19"/>
    <mergeCell ref="C13:E19"/>
    <mergeCell ref="F13:F19"/>
    <mergeCell ref="G13:I19"/>
    <mergeCell ref="J13:L19"/>
    <mergeCell ref="M13:O19"/>
    <mergeCell ref="B9:C9"/>
    <mergeCell ref="D9:G9"/>
    <mergeCell ref="B8:C8"/>
    <mergeCell ref="D8:G8"/>
    <mergeCell ref="Q8:X8"/>
    <mergeCell ref="Q9:X9"/>
    <mergeCell ref="Y6:AA6"/>
    <mergeCell ref="B5:C5"/>
    <mergeCell ref="D5:G5"/>
    <mergeCell ref="H5:AA5"/>
    <mergeCell ref="Q7:X7"/>
    <mergeCell ref="Y7:AA7"/>
    <mergeCell ref="B6:G6"/>
    <mergeCell ref="H6:M6"/>
    <mergeCell ref="N6:P6"/>
    <mergeCell ref="B7:C7"/>
    <mergeCell ref="D7:G7"/>
    <mergeCell ref="Q6:X6"/>
    <mergeCell ref="AK13:AM19"/>
    <mergeCell ref="AN13:AP19"/>
    <mergeCell ref="AB13:AD19"/>
    <mergeCell ref="H7:M11"/>
    <mergeCell ref="N7:P11"/>
    <mergeCell ref="AE13:AG19"/>
    <mergeCell ref="Y8:AA8"/>
    <mergeCell ref="Y9:AA9"/>
    <mergeCell ref="Q10:X10"/>
    <mergeCell ref="Y10:AA10"/>
    <mergeCell ref="Q11:X11"/>
    <mergeCell ref="Y11:AA11"/>
    <mergeCell ref="AH12:AJ12"/>
    <mergeCell ref="AK12:AM12"/>
    <mergeCell ref="P12:R12"/>
    <mergeCell ref="S12:U12"/>
  </mergeCells>
  <phoneticPr fontId="3"/>
  <pageMargins left="0.78740157480314965" right="0.78740157480314965" top="0.78740157480314965" bottom="0.78740157480314965" header="0.39370078740157483" footer="0.39370078740157483"/>
  <pageSetup paperSize="9" scale="76" orientation="landscape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12"/>
  <sheetViews>
    <sheetView zoomScale="75" zoomScaleNormal="75" workbookViewId="0">
      <selection activeCell="R10" sqref="R10"/>
    </sheetView>
  </sheetViews>
  <sheetFormatPr defaultRowHeight="13.5"/>
  <cols>
    <col min="1" max="1" width="1.625" style="54" customWidth="1"/>
    <col min="2" max="2" width="7" style="54" customWidth="1"/>
    <col min="3" max="3" width="24.75" style="54" customWidth="1"/>
    <col min="4" max="14" width="17.125" style="54" customWidth="1"/>
    <col min="15" max="16384" width="9" style="54"/>
  </cols>
  <sheetData>
    <row r="1" spans="2:14" ht="9.9499999999999993" customHeight="1"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spans="2:14" ht="24.95" customHeight="1" thickBot="1">
      <c r="B2" s="232" t="s">
        <v>309</v>
      </c>
      <c r="F2" s="256" t="s">
        <v>196</v>
      </c>
      <c r="G2" s="232" t="s">
        <v>270</v>
      </c>
      <c r="H2" s="232"/>
      <c r="J2" s="256" t="s">
        <v>197</v>
      </c>
      <c r="K2" s="350" t="s">
        <v>386</v>
      </c>
      <c r="L2" s="232"/>
    </row>
    <row r="3" spans="2:14" ht="20.25" customHeight="1">
      <c r="B3" s="508" t="s">
        <v>91</v>
      </c>
      <c r="C3" s="509"/>
      <c r="D3" s="357" t="s">
        <v>310</v>
      </c>
      <c r="E3" s="357" t="s">
        <v>311</v>
      </c>
      <c r="F3" s="357" t="s">
        <v>312</v>
      </c>
      <c r="G3" s="357" t="s">
        <v>274</v>
      </c>
      <c r="H3" s="357" t="s">
        <v>355</v>
      </c>
      <c r="I3" s="357" t="s">
        <v>313</v>
      </c>
      <c r="J3" s="357" t="s">
        <v>374</v>
      </c>
      <c r="K3" s="357" t="s">
        <v>382</v>
      </c>
      <c r="L3" s="357" t="s">
        <v>314</v>
      </c>
      <c r="M3" s="357" t="s">
        <v>353</v>
      </c>
      <c r="N3" s="358" t="s">
        <v>315</v>
      </c>
    </row>
    <row r="4" spans="2:14" ht="150" customHeight="1">
      <c r="B4" s="507" t="s">
        <v>82</v>
      </c>
      <c r="C4" s="356" t="s">
        <v>83</v>
      </c>
      <c r="D4" s="372" t="s">
        <v>411</v>
      </c>
      <c r="E4" s="372" t="s">
        <v>412</v>
      </c>
      <c r="F4" s="372" t="s">
        <v>413</v>
      </c>
      <c r="G4" s="372" t="s">
        <v>414</v>
      </c>
      <c r="H4" s="373" t="s">
        <v>415</v>
      </c>
      <c r="I4" s="372" t="s">
        <v>416</v>
      </c>
      <c r="J4" s="372" t="s">
        <v>417</v>
      </c>
      <c r="K4" s="373" t="s">
        <v>418</v>
      </c>
      <c r="L4" s="372" t="s">
        <v>419</v>
      </c>
      <c r="M4" s="372" t="s">
        <v>420</v>
      </c>
      <c r="N4" s="374" t="s">
        <v>421</v>
      </c>
    </row>
    <row r="5" spans="2:14" ht="30.75" customHeight="1">
      <c r="B5" s="507"/>
      <c r="C5" s="356" t="s">
        <v>84</v>
      </c>
      <c r="D5" s="343" t="s">
        <v>392</v>
      </c>
      <c r="E5" s="343" t="s">
        <v>318</v>
      </c>
      <c r="F5" s="343" t="s">
        <v>393</v>
      </c>
      <c r="G5" s="343" t="s">
        <v>394</v>
      </c>
      <c r="H5" s="343" t="s">
        <v>395</v>
      </c>
      <c r="I5" s="343" t="s">
        <v>395</v>
      </c>
      <c r="J5" s="343" t="s">
        <v>396</v>
      </c>
      <c r="K5" s="343" t="s">
        <v>385</v>
      </c>
      <c r="L5" s="343" t="s">
        <v>319</v>
      </c>
      <c r="M5" s="343" t="s">
        <v>397</v>
      </c>
      <c r="N5" s="360" t="s">
        <v>398</v>
      </c>
    </row>
    <row r="6" spans="2:14" ht="117" customHeight="1">
      <c r="B6" s="507"/>
      <c r="C6" s="356" t="s">
        <v>90</v>
      </c>
      <c r="D6" s="309"/>
      <c r="E6" s="309" t="s">
        <v>327</v>
      </c>
      <c r="F6" s="309" t="s">
        <v>328</v>
      </c>
      <c r="G6" s="309" t="s">
        <v>375</v>
      </c>
      <c r="H6" s="346" t="s">
        <v>356</v>
      </c>
      <c r="I6" s="309"/>
      <c r="J6" s="309"/>
      <c r="K6" s="347"/>
      <c r="L6" s="309" t="s">
        <v>329</v>
      </c>
      <c r="M6" s="309" t="s">
        <v>372</v>
      </c>
      <c r="N6" s="359" t="s">
        <v>317</v>
      </c>
    </row>
    <row r="7" spans="2:14" ht="20.25" customHeight="1">
      <c r="B7" s="507"/>
      <c r="C7" s="348" t="s">
        <v>87</v>
      </c>
      <c r="D7" s="381"/>
      <c r="E7" s="341">
        <v>30</v>
      </c>
      <c r="F7" s="341">
        <v>16</v>
      </c>
      <c r="G7" s="341">
        <v>18</v>
      </c>
      <c r="H7" s="341">
        <v>6.8</v>
      </c>
      <c r="I7" s="341"/>
      <c r="J7" s="341">
        <v>28.4</v>
      </c>
      <c r="K7" s="341"/>
      <c r="L7" s="341">
        <v>64</v>
      </c>
      <c r="M7" s="341">
        <v>29.6</v>
      </c>
      <c r="N7" s="382">
        <v>3.8</v>
      </c>
    </row>
    <row r="8" spans="2:14" ht="20.25" customHeight="1">
      <c r="B8" s="507"/>
      <c r="C8" s="356" t="s">
        <v>88</v>
      </c>
      <c r="D8" s="381">
        <v>12</v>
      </c>
      <c r="E8" s="381"/>
      <c r="F8" s="381"/>
      <c r="G8" s="381">
        <v>7.2</v>
      </c>
      <c r="H8" s="381"/>
      <c r="I8" s="381">
        <v>9</v>
      </c>
      <c r="J8" s="381"/>
      <c r="K8" s="381">
        <v>8.1</v>
      </c>
      <c r="L8" s="381"/>
      <c r="M8" s="381">
        <v>592.4</v>
      </c>
      <c r="N8" s="383">
        <v>9.1999999999999993</v>
      </c>
    </row>
    <row r="9" spans="2:14" ht="20.25" customHeight="1">
      <c r="B9" s="507"/>
      <c r="C9" s="356" t="s">
        <v>89</v>
      </c>
      <c r="D9" s="381">
        <v>2</v>
      </c>
      <c r="E9" s="381"/>
      <c r="F9" s="381"/>
      <c r="G9" s="381"/>
      <c r="H9" s="381"/>
      <c r="I9" s="381"/>
      <c r="J9" s="381"/>
      <c r="K9" s="381"/>
      <c r="L9" s="381"/>
      <c r="M9" s="381">
        <v>3</v>
      </c>
      <c r="N9" s="383">
        <v>2</v>
      </c>
    </row>
    <row r="10" spans="2:14" ht="150" customHeight="1">
      <c r="B10" s="512" t="s">
        <v>85</v>
      </c>
      <c r="C10" s="513"/>
      <c r="D10" s="309"/>
      <c r="E10" s="309"/>
      <c r="F10" s="309" t="s">
        <v>369</v>
      </c>
      <c r="G10" s="372" t="s">
        <v>430</v>
      </c>
      <c r="H10" s="349"/>
      <c r="I10" s="309" t="s">
        <v>368</v>
      </c>
      <c r="J10" s="309" t="s">
        <v>358</v>
      </c>
      <c r="K10" s="309" t="s">
        <v>360</v>
      </c>
      <c r="L10" s="309" t="s">
        <v>359</v>
      </c>
      <c r="M10" s="309" t="s">
        <v>380</v>
      </c>
      <c r="N10" s="359"/>
    </row>
    <row r="11" spans="2:14" ht="150" customHeight="1" thickBot="1">
      <c r="B11" s="510" t="s">
        <v>86</v>
      </c>
      <c r="C11" s="511"/>
      <c r="D11" s="361"/>
      <c r="E11" s="375" t="s">
        <v>422</v>
      </c>
      <c r="F11" s="375" t="s">
        <v>423</v>
      </c>
      <c r="G11" s="376" t="s">
        <v>424</v>
      </c>
      <c r="H11" s="375" t="s">
        <v>425</v>
      </c>
      <c r="I11" s="375" t="s">
        <v>426</v>
      </c>
      <c r="J11" s="375" t="s">
        <v>427</v>
      </c>
      <c r="K11" s="362"/>
      <c r="L11" s="375" t="s">
        <v>428</v>
      </c>
      <c r="M11" s="375" t="s">
        <v>429</v>
      </c>
      <c r="N11" s="363"/>
    </row>
    <row r="12" spans="2:14" ht="9.9499999999999993" customHeight="1">
      <c r="B12" s="56"/>
    </row>
  </sheetData>
  <mergeCells count="4">
    <mergeCell ref="B4:B9"/>
    <mergeCell ref="B3:C3"/>
    <mergeCell ref="B11:C11"/>
    <mergeCell ref="B10:C10"/>
  </mergeCells>
  <phoneticPr fontId="4"/>
  <pageMargins left="0.78740157480314965" right="0.78740157480314965" top="0.78740157480314965" bottom="0.78740157480314965" header="0.39370078740157483" footer="0.39370078740157483"/>
  <pageSetup paperSize="9" scale="59" orientation="landscape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38"/>
  <sheetViews>
    <sheetView zoomScale="75" zoomScaleNormal="75" workbookViewId="0"/>
  </sheetViews>
  <sheetFormatPr defaultRowHeight="13.5"/>
  <cols>
    <col min="1" max="1" width="1.625" style="9" customWidth="1"/>
    <col min="2" max="2" width="7.625" style="9" customWidth="1"/>
    <col min="3" max="3" width="15.625" style="9" customWidth="1"/>
    <col min="4" max="7" width="20.625" style="9" customWidth="1"/>
    <col min="8" max="14" width="12.625" style="9" customWidth="1"/>
    <col min="15" max="16384" width="9" style="9"/>
  </cols>
  <sheetData>
    <row r="1" spans="2:14" ht="9.9499999999999993" customHeight="1"/>
    <row r="2" spans="2:14" ht="24.95" customHeight="1" thickBot="1">
      <c r="B2" s="10" t="s">
        <v>81</v>
      </c>
      <c r="C2" s="11"/>
      <c r="D2" s="11"/>
      <c r="M2" s="12"/>
      <c r="N2" s="12"/>
    </row>
    <row r="3" spans="2:14" ht="20.25" customHeight="1">
      <c r="B3" s="550" t="s">
        <v>253</v>
      </c>
      <c r="C3" s="551"/>
      <c r="D3" s="551"/>
      <c r="E3" s="551"/>
      <c r="F3" s="13" t="s">
        <v>22</v>
      </c>
      <c r="G3" s="13" t="s">
        <v>402</v>
      </c>
      <c r="H3" s="531" t="s">
        <v>252</v>
      </c>
      <c r="I3" s="532"/>
      <c r="J3" s="532"/>
      <c r="K3" s="532"/>
      <c r="L3" s="532"/>
      <c r="M3" s="532"/>
      <c r="N3" s="533"/>
    </row>
    <row r="4" spans="2:14" ht="20.25" customHeight="1" thickBot="1">
      <c r="B4" s="552"/>
      <c r="C4" s="553"/>
      <c r="D4" s="553"/>
      <c r="E4" s="553"/>
      <c r="F4" s="14"/>
      <c r="G4" s="283">
        <v>60</v>
      </c>
      <c r="H4" s="534"/>
      <c r="I4" s="535"/>
      <c r="J4" s="535"/>
      <c r="K4" s="535"/>
      <c r="L4" s="535"/>
      <c r="M4" s="535"/>
      <c r="N4" s="536"/>
    </row>
    <row r="5" spans="2:14" ht="20.25" customHeight="1">
      <c r="B5" s="562" t="s">
        <v>45</v>
      </c>
      <c r="C5" s="563"/>
      <c r="D5" s="15" t="s">
        <v>160</v>
      </c>
      <c r="E5" s="16"/>
      <c r="F5" s="17">
        <f>SUM(G5:G5)</f>
        <v>15702000</v>
      </c>
      <c r="G5" s="231">
        <f>'７　ほうれんそう部門収支'!F4*G$4/10</f>
        <v>15702000</v>
      </c>
      <c r="H5" s="537"/>
      <c r="I5" s="538"/>
      <c r="J5" s="538"/>
      <c r="K5" s="538"/>
      <c r="L5" s="538"/>
      <c r="M5" s="538"/>
      <c r="N5" s="539"/>
    </row>
    <row r="6" spans="2:14" ht="20.25" customHeight="1">
      <c r="B6" s="564"/>
      <c r="C6" s="565"/>
      <c r="D6" s="18" t="s">
        <v>72</v>
      </c>
      <c r="E6" s="19"/>
      <c r="F6" s="20">
        <f>SUM(G6:G6)</f>
        <v>0</v>
      </c>
      <c r="G6" s="23">
        <f>'７　ほうれんそう部門収支'!F5*G$4/10</f>
        <v>0</v>
      </c>
      <c r="H6" s="528"/>
      <c r="I6" s="529"/>
      <c r="J6" s="529"/>
      <c r="K6" s="529"/>
      <c r="L6" s="529"/>
      <c r="M6" s="529"/>
      <c r="N6" s="530"/>
    </row>
    <row r="7" spans="2:14" ht="20.25" customHeight="1">
      <c r="B7" s="566"/>
      <c r="C7" s="567"/>
      <c r="D7" s="554" t="s">
        <v>156</v>
      </c>
      <c r="E7" s="555"/>
      <c r="F7" s="21">
        <f>SUM(G7,H7,M7)</f>
        <v>15702000</v>
      </c>
      <c r="G7" s="22">
        <f>G5+G6</f>
        <v>15702000</v>
      </c>
      <c r="H7" s="528"/>
      <c r="I7" s="529"/>
      <c r="J7" s="529"/>
      <c r="K7" s="529"/>
      <c r="L7" s="529"/>
      <c r="M7" s="529"/>
      <c r="N7" s="530"/>
    </row>
    <row r="8" spans="2:14" ht="20.25" customHeight="1">
      <c r="B8" s="524" t="s">
        <v>239</v>
      </c>
      <c r="C8" s="516" t="s">
        <v>254</v>
      </c>
      <c r="D8" s="18" t="s">
        <v>46</v>
      </c>
      <c r="E8" s="19"/>
      <c r="F8" s="20">
        <f t="shared" ref="F8:F21" si="0">SUM(G8:G8)</f>
        <v>384000</v>
      </c>
      <c r="G8" s="23">
        <f>'７　ほうれんそう部門収支'!F6*G$4/10</f>
        <v>384000</v>
      </c>
      <c r="H8" s="528"/>
      <c r="I8" s="529"/>
      <c r="J8" s="529"/>
      <c r="K8" s="529"/>
      <c r="L8" s="529"/>
      <c r="M8" s="529"/>
      <c r="N8" s="530"/>
    </row>
    <row r="9" spans="2:14" ht="20.25" customHeight="1">
      <c r="B9" s="525"/>
      <c r="C9" s="517"/>
      <c r="D9" s="18" t="s">
        <v>47</v>
      </c>
      <c r="E9" s="19"/>
      <c r="F9" s="20">
        <f t="shared" si="0"/>
        <v>355169.76000000007</v>
      </c>
      <c r="G9" s="23">
        <f>'７　ほうれんそう部門収支'!F7*G$4/10</f>
        <v>355169.76000000007</v>
      </c>
      <c r="H9" s="528"/>
      <c r="I9" s="529"/>
      <c r="J9" s="529"/>
      <c r="K9" s="529"/>
      <c r="L9" s="529"/>
      <c r="M9" s="529"/>
      <c r="N9" s="530"/>
    </row>
    <row r="10" spans="2:14" ht="20.25" customHeight="1">
      <c r="B10" s="525"/>
      <c r="C10" s="517"/>
      <c r="D10" s="18" t="s">
        <v>48</v>
      </c>
      <c r="E10" s="19"/>
      <c r="F10" s="20">
        <f t="shared" si="0"/>
        <v>357008.4</v>
      </c>
      <c r="G10" s="23">
        <f>'７　ほうれんそう部門収支'!F8*G$4/10</f>
        <v>357008.4</v>
      </c>
      <c r="H10" s="528"/>
      <c r="I10" s="529"/>
      <c r="J10" s="529"/>
      <c r="K10" s="529"/>
      <c r="L10" s="529"/>
      <c r="M10" s="529"/>
      <c r="N10" s="530"/>
    </row>
    <row r="11" spans="2:14" ht="20.25" customHeight="1">
      <c r="B11" s="525"/>
      <c r="C11" s="517"/>
      <c r="D11" s="18" t="s">
        <v>73</v>
      </c>
      <c r="E11" s="19"/>
      <c r="F11" s="20">
        <f t="shared" si="0"/>
        <v>456057.08639999991</v>
      </c>
      <c r="G11" s="23">
        <f>'７　ほうれんそう部門収支'!F9*G$4/10</f>
        <v>456057.08639999991</v>
      </c>
      <c r="H11" s="528"/>
      <c r="I11" s="529"/>
      <c r="J11" s="529"/>
      <c r="K11" s="529"/>
      <c r="L11" s="529"/>
      <c r="M11" s="529"/>
      <c r="N11" s="530"/>
    </row>
    <row r="12" spans="2:14" ht="20.25" customHeight="1">
      <c r="B12" s="525"/>
      <c r="C12" s="517"/>
      <c r="D12" s="18" t="s">
        <v>49</v>
      </c>
      <c r="E12" s="19"/>
      <c r="F12" s="20">
        <f t="shared" si="0"/>
        <v>446400</v>
      </c>
      <c r="G12" s="23">
        <f>'７　ほうれんそう部門収支'!F10*G$4/10</f>
        <v>446400</v>
      </c>
      <c r="H12" s="528"/>
      <c r="I12" s="529"/>
      <c r="J12" s="529"/>
      <c r="K12" s="529"/>
      <c r="L12" s="529"/>
      <c r="M12" s="529"/>
      <c r="N12" s="530"/>
    </row>
    <row r="13" spans="2:14" ht="20.25" customHeight="1">
      <c r="B13" s="525"/>
      <c r="C13" s="517"/>
      <c r="D13" s="18" t="s">
        <v>4</v>
      </c>
      <c r="E13" s="19"/>
      <c r="F13" s="20">
        <f t="shared" si="0"/>
        <v>33257.142857142855</v>
      </c>
      <c r="G13" s="23">
        <f>'７　ほうれんそう部門収支'!F11*G$4/10</f>
        <v>33257.142857142855</v>
      </c>
      <c r="H13" s="528"/>
      <c r="I13" s="529"/>
      <c r="J13" s="529"/>
      <c r="K13" s="529"/>
      <c r="L13" s="529"/>
      <c r="M13" s="529"/>
      <c r="N13" s="530"/>
    </row>
    <row r="14" spans="2:14" ht="20.25" customHeight="1">
      <c r="B14" s="525"/>
      <c r="C14" s="517"/>
      <c r="D14" s="18" t="s">
        <v>5</v>
      </c>
      <c r="E14" s="19"/>
      <c r="F14" s="23">
        <f t="shared" si="0"/>
        <v>0</v>
      </c>
      <c r="G14" s="23">
        <f>'７　ほうれんそう部門収支'!F12*G$4/10</f>
        <v>0</v>
      </c>
      <c r="H14" s="528"/>
      <c r="I14" s="529"/>
      <c r="J14" s="529"/>
      <c r="K14" s="529"/>
      <c r="L14" s="529"/>
      <c r="M14" s="529"/>
      <c r="N14" s="530"/>
    </row>
    <row r="15" spans="2:14" ht="20.25" customHeight="1">
      <c r="B15" s="525"/>
      <c r="C15" s="517"/>
      <c r="D15" s="556" t="s">
        <v>50</v>
      </c>
      <c r="E15" s="276" t="s">
        <v>150</v>
      </c>
      <c r="F15" s="23">
        <f t="shared" si="0"/>
        <v>214560</v>
      </c>
      <c r="G15" s="23">
        <f>'７　ほうれんそう部門収支'!F13*G$4/10</f>
        <v>214560</v>
      </c>
      <c r="H15" s="528"/>
      <c r="I15" s="529"/>
      <c r="J15" s="529"/>
      <c r="K15" s="529"/>
      <c r="L15" s="529"/>
      <c r="M15" s="529"/>
      <c r="N15" s="530"/>
    </row>
    <row r="16" spans="2:14" ht="20.25" customHeight="1">
      <c r="B16" s="525"/>
      <c r="C16" s="517"/>
      <c r="D16" s="557"/>
      <c r="E16" s="276" t="s">
        <v>151</v>
      </c>
      <c r="F16" s="23">
        <f t="shared" si="0"/>
        <v>343500</v>
      </c>
      <c r="G16" s="23">
        <f>'７　ほうれんそう部門収支'!F14*G$4/10</f>
        <v>343500</v>
      </c>
      <c r="H16" s="528"/>
      <c r="I16" s="529"/>
      <c r="J16" s="529"/>
      <c r="K16" s="529"/>
      <c r="L16" s="529"/>
      <c r="M16" s="529"/>
      <c r="N16" s="530"/>
    </row>
    <row r="17" spans="2:14" ht="20.25" customHeight="1">
      <c r="B17" s="525"/>
      <c r="C17" s="517"/>
      <c r="D17" s="558" t="s">
        <v>74</v>
      </c>
      <c r="E17" s="276" t="s">
        <v>150</v>
      </c>
      <c r="F17" s="23">
        <f t="shared" si="0"/>
        <v>1944000</v>
      </c>
      <c r="G17" s="23">
        <f>'７　ほうれんそう部門収支'!F15*G$4/10</f>
        <v>1944000</v>
      </c>
      <c r="H17" s="528"/>
      <c r="I17" s="529"/>
      <c r="J17" s="529"/>
      <c r="K17" s="529"/>
      <c r="L17" s="529"/>
      <c r="M17" s="529"/>
      <c r="N17" s="530"/>
    </row>
    <row r="18" spans="2:14" ht="20.25" customHeight="1">
      <c r="B18" s="525"/>
      <c r="C18" s="517"/>
      <c r="D18" s="559"/>
      <c r="E18" s="276" t="s">
        <v>151</v>
      </c>
      <c r="F18" s="23">
        <f t="shared" si="0"/>
        <v>1079999.9999999998</v>
      </c>
      <c r="G18" s="23">
        <f>'７　ほうれんそう部門収支'!F16*G$4/10</f>
        <v>1079999.9999999998</v>
      </c>
      <c r="H18" s="528"/>
      <c r="I18" s="529"/>
      <c r="J18" s="529"/>
      <c r="K18" s="529"/>
      <c r="L18" s="529"/>
      <c r="M18" s="529"/>
      <c r="N18" s="530"/>
    </row>
    <row r="19" spans="2:14" ht="20.25" customHeight="1">
      <c r="B19" s="525"/>
      <c r="C19" s="517"/>
      <c r="D19" s="557"/>
      <c r="E19" s="277" t="s">
        <v>51</v>
      </c>
      <c r="F19" s="23">
        <f t="shared" si="0"/>
        <v>0</v>
      </c>
      <c r="G19" s="23">
        <f>'７　ほうれんそう部門収支'!F17*G$4/10</f>
        <v>0</v>
      </c>
      <c r="H19" s="528"/>
      <c r="I19" s="529"/>
      <c r="J19" s="529"/>
      <c r="K19" s="529"/>
      <c r="L19" s="529"/>
      <c r="M19" s="529"/>
      <c r="N19" s="530"/>
    </row>
    <row r="20" spans="2:14" ht="20.25" customHeight="1">
      <c r="B20" s="525"/>
      <c r="C20" s="517"/>
      <c r="D20" s="18" t="s">
        <v>52</v>
      </c>
      <c r="E20" s="19"/>
      <c r="F20" s="20">
        <f t="shared" si="0"/>
        <v>27000</v>
      </c>
      <c r="G20" s="23">
        <f>'７　ほうれんそう部門収支'!F18*G$4/10</f>
        <v>27000</v>
      </c>
      <c r="H20" s="528"/>
      <c r="I20" s="529"/>
      <c r="J20" s="529"/>
      <c r="K20" s="529"/>
      <c r="L20" s="529"/>
      <c r="M20" s="529"/>
      <c r="N20" s="530"/>
    </row>
    <row r="21" spans="2:14" ht="20.25" customHeight="1">
      <c r="B21" s="525"/>
      <c r="C21" s="517"/>
      <c r="D21" s="18" t="s">
        <v>129</v>
      </c>
      <c r="E21" s="19"/>
      <c r="F21" s="20">
        <f t="shared" si="0"/>
        <v>56979.317063203467</v>
      </c>
      <c r="G21" s="23">
        <f>'７　ほうれんそう部門収支'!F19*G$4/10</f>
        <v>56979.317063203467</v>
      </c>
      <c r="H21" s="528"/>
      <c r="I21" s="529"/>
      <c r="J21" s="529"/>
      <c r="K21" s="529"/>
      <c r="L21" s="529"/>
      <c r="M21" s="529"/>
      <c r="N21" s="530"/>
    </row>
    <row r="22" spans="2:14" ht="20.25" customHeight="1">
      <c r="B22" s="525"/>
      <c r="C22" s="518"/>
      <c r="D22" s="560" t="s">
        <v>157</v>
      </c>
      <c r="E22" s="561"/>
      <c r="F22" s="286">
        <f>SUM(F8:F21)</f>
        <v>5697931.7063203463</v>
      </c>
      <c r="G22" s="286">
        <f>SUM(G8:G21)</f>
        <v>5697931.7063203463</v>
      </c>
      <c r="H22" s="528"/>
      <c r="I22" s="529"/>
      <c r="J22" s="529"/>
      <c r="K22" s="529"/>
      <c r="L22" s="529"/>
      <c r="M22" s="529"/>
      <c r="N22" s="530"/>
    </row>
    <row r="23" spans="2:14" ht="20.25" customHeight="1">
      <c r="B23" s="525"/>
      <c r="C23" s="519" t="s">
        <v>154</v>
      </c>
      <c r="D23" s="542" t="s">
        <v>53</v>
      </c>
      <c r="E23" s="26" t="s">
        <v>1</v>
      </c>
      <c r="F23" s="23">
        <f t="shared" ref="F23:F31" si="1">SUM(G23:G23)</f>
        <v>1170000</v>
      </c>
      <c r="G23" s="23">
        <f>'７　ほうれんそう部門収支'!F21*G$4/10</f>
        <v>1170000</v>
      </c>
      <c r="H23" s="528"/>
      <c r="I23" s="529"/>
      <c r="J23" s="529"/>
      <c r="K23" s="529"/>
      <c r="L23" s="529"/>
      <c r="M23" s="529"/>
      <c r="N23" s="530"/>
    </row>
    <row r="24" spans="2:14" ht="20.25" customHeight="1">
      <c r="B24" s="525"/>
      <c r="C24" s="520"/>
      <c r="D24" s="543"/>
      <c r="E24" s="26" t="s">
        <v>2</v>
      </c>
      <c r="F24" s="23">
        <f t="shared" si="1"/>
        <v>615600</v>
      </c>
      <c r="G24" s="23">
        <f>'７　ほうれんそう部門収支'!F22*G$4/10</f>
        <v>615600</v>
      </c>
      <c r="H24" s="528"/>
      <c r="I24" s="529"/>
      <c r="J24" s="529"/>
      <c r="K24" s="529"/>
      <c r="L24" s="529"/>
      <c r="M24" s="529"/>
      <c r="N24" s="530"/>
    </row>
    <row r="25" spans="2:14" ht="20.25" customHeight="1">
      <c r="B25" s="525"/>
      <c r="C25" s="520"/>
      <c r="D25" s="544"/>
      <c r="E25" s="26" t="s">
        <v>6</v>
      </c>
      <c r="F25" s="23">
        <f t="shared" si="1"/>
        <v>1805730</v>
      </c>
      <c r="G25" s="23">
        <f>'７　ほうれんそう部門収支'!F23*G$4/10</f>
        <v>1805730</v>
      </c>
      <c r="H25" s="528"/>
      <c r="I25" s="529"/>
      <c r="J25" s="529"/>
      <c r="K25" s="529"/>
      <c r="L25" s="529"/>
      <c r="M25" s="529"/>
      <c r="N25" s="530"/>
    </row>
    <row r="26" spans="2:14" ht="20.25" customHeight="1">
      <c r="B26" s="525"/>
      <c r="C26" s="520"/>
      <c r="D26" s="26" t="s">
        <v>237</v>
      </c>
      <c r="E26" s="27"/>
      <c r="F26" s="23">
        <f t="shared" si="1"/>
        <v>0</v>
      </c>
      <c r="G26" s="23">
        <f>'７　ほうれんそう部門収支'!F24*G$4/10</f>
        <v>0</v>
      </c>
      <c r="H26" s="528"/>
      <c r="I26" s="529"/>
      <c r="J26" s="529"/>
      <c r="K26" s="529"/>
      <c r="L26" s="529"/>
      <c r="M26" s="529"/>
      <c r="N26" s="530"/>
    </row>
    <row r="27" spans="2:14" ht="20.25" customHeight="1">
      <c r="B27" s="525"/>
      <c r="C27" s="520"/>
      <c r="D27" s="26" t="s">
        <v>75</v>
      </c>
      <c r="E27" s="27"/>
      <c r="F27" s="23">
        <f t="shared" si="1"/>
        <v>0</v>
      </c>
      <c r="G27" s="23">
        <f>'７　ほうれんそう部門収支'!F25*G$4/10</f>
        <v>0</v>
      </c>
      <c r="H27" s="528"/>
      <c r="I27" s="529"/>
      <c r="J27" s="529"/>
      <c r="K27" s="529"/>
      <c r="L27" s="529"/>
      <c r="M27" s="529"/>
      <c r="N27" s="530"/>
    </row>
    <row r="28" spans="2:14" ht="20.25" customHeight="1">
      <c r="B28" s="525"/>
      <c r="C28" s="520"/>
      <c r="D28" s="26" t="s">
        <v>98</v>
      </c>
      <c r="E28" s="27"/>
      <c r="F28" s="23">
        <f t="shared" si="1"/>
        <v>153100</v>
      </c>
      <c r="G28" s="23">
        <f>'７　ほうれんそう部門収支'!F26*G$4/10</f>
        <v>153100</v>
      </c>
      <c r="H28" s="528"/>
      <c r="I28" s="529"/>
      <c r="J28" s="529"/>
      <c r="K28" s="529"/>
      <c r="L28" s="529"/>
      <c r="M28" s="529"/>
      <c r="N28" s="530"/>
    </row>
    <row r="29" spans="2:14" ht="20.25" customHeight="1">
      <c r="B29" s="525"/>
      <c r="C29" s="520"/>
      <c r="D29" s="26" t="s">
        <v>76</v>
      </c>
      <c r="E29" s="27"/>
      <c r="F29" s="23">
        <f t="shared" si="1"/>
        <v>4800</v>
      </c>
      <c r="G29" s="23">
        <f>'７　ほうれんそう部門収支'!F27*G$4/10</f>
        <v>4800</v>
      </c>
      <c r="H29" s="528"/>
      <c r="I29" s="529"/>
      <c r="J29" s="529"/>
      <c r="K29" s="529"/>
      <c r="L29" s="529"/>
      <c r="M29" s="529"/>
      <c r="N29" s="530"/>
    </row>
    <row r="30" spans="2:14" ht="20.25" customHeight="1">
      <c r="B30" s="525"/>
      <c r="C30" s="520"/>
      <c r="D30" s="26" t="s">
        <v>54</v>
      </c>
      <c r="E30" s="27"/>
      <c r="F30" s="23">
        <f t="shared" si="1"/>
        <v>26015.199999999993</v>
      </c>
      <c r="G30" s="23">
        <f>'７　ほうれんそう部門収支'!F28*G$4/10</f>
        <v>26015.199999999993</v>
      </c>
      <c r="H30" s="528"/>
      <c r="I30" s="529"/>
      <c r="J30" s="529"/>
      <c r="K30" s="529"/>
      <c r="L30" s="529"/>
      <c r="M30" s="529"/>
      <c r="N30" s="530"/>
    </row>
    <row r="31" spans="2:14" ht="20.25" customHeight="1">
      <c r="B31" s="525"/>
      <c r="C31" s="520"/>
      <c r="D31" s="26" t="s">
        <v>238</v>
      </c>
      <c r="E31" s="27"/>
      <c r="F31" s="23">
        <f t="shared" si="1"/>
        <v>38133.789898989904</v>
      </c>
      <c r="G31" s="23">
        <f>'７　ほうれんそう部門収支'!F29*G$4/10</f>
        <v>38133.789898989904</v>
      </c>
      <c r="H31" s="528"/>
      <c r="I31" s="529"/>
      <c r="J31" s="529"/>
      <c r="K31" s="529"/>
      <c r="L31" s="529"/>
      <c r="M31" s="529"/>
      <c r="N31" s="530"/>
    </row>
    <row r="32" spans="2:14" ht="20.25" customHeight="1">
      <c r="B32" s="525"/>
      <c r="C32" s="520"/>
      <c r="D32" s="545" t="s">
        <v>240</v>
      </c>
      <c r="E32" s="546"/>
      <c r="F32" s="284">
        <f>SUM(F23:F31)</f>
        <v>3813378.9898989899</v>
      </c>
      <c r="G32" s="284">
        <f>SUM(G23:G31)</f>
        <v>3813378.9898989899</v>
      </c>
      <c r="H32" s="528"/>
      <c r="I32" s="529"/>
      <c r="J32" s="529"/>
      <c r="K32" s="529"/>
      <c r="L32" s="529"/>
      <c r="M32" s="529"/>
      <c r="N32" s="530"/>
    </row>
    <row r="33" spans="2:14" ht="20.25" customHeight="1">
      <c r="B33" s="525"/>
      <c r="C33" s="547" t="s">
        <v>241</v>
      </c>
      <c r="D33" s="548"/>
      <c r="E33" s="549"/>
      <c r="F33" s="23">
        <f>SUM(G33:G33)</f>
        <v>406773.00000000006</v>
      </c>
      <c r="G33" s="285">
        <f>'５　ほうれんそう作業時間'!AN52*'４　経営収支'!I33</f>
        <v>406773.00000000006</v>
      </c>
      <c r="H33" s="24" t="s">
        <v>243</v>
      </c>
      <c r="I33" s="290">
        <v>900</v>
      </c>
      <c r="J33" s="288" t="s">
        <v>244</v>
      </c>
      <c r="K33" s="288"/>
      <c r="L33" s="288"/>
      <c r="M33" s="288"/>
      <c r="N33" s="289"/>
    </row>
    <row r="34" spans="2:14" ht="20.25" customHeight="1">
      <c r="B34" s="540" t="s">
        <v>242</v>
      </c>
      <c r="C34" s="541"/>
      <c r="D34" s="541"/>
      <c r="E34" s="541"/>
      <c r="F34" s="287">
        <f>F22+F32+F33</f>
        <v>9918083.6962193362</v>
      </c>
      <c r="G34" s="287">
        <f>G22+G32+G33</f>
        <v>9918083.6962193362</v>
      </c>
      <c r="H34" s="528"/>
      <c r="I34" s="529"/>
      <c r="J34" s="529"/>
      <c r="K34" s="529"/>
      <c r="L34" s="529"/>
      <c r="M34" s="529"/>
      <c r="N34" s="530"/>
    </row>
    <row r="35" spans="2:14" ht="20.25" customHeight="1">
      <c r="B35" s="514" t="s">
        <v>245</v>
      </c>
      <c r="C35" s="515"/>
      <c r="D35" s="515"/>
      <c r="E35" s="515"/>
      <c r="F35" s="291">
        <f>F7-F34</f>
        <v>5783916.3037806638</v>
      </c>
      <c r="G35" s="291">
        <f>G7-G34</f>
        <v>5783916.3037806638</v>
      </c>
      <c r="H35" s="528"/>
      <c r="I35" s="529"/>
      <c r="J35" s="529"/>
      <c r="K35" s="529"/>
      <c r="L35" s="529"/>
      <c r="M35" s="529"/>
      <c r="N35" s="530"/>
    </row>
    <row r="36" spans="2:14" ht="20.25" customHeight="1">
      <c r="B36" s="514" t="s">
        <v>246</v>
      </c>
      <c r="C36" s="515"/>
      <c r="D36" s="515"/>
      <c r="E36" s="515"/>
      <c r="F36" s="293">
        <f>F35/F7</f>
        <v>0.36835538808945761</v>
      </c>
      <c r="G36" s="293">
        <f>G35/G7</f>
        <v>0.36835538808945761</v>
      </c>
      <c r="H36" s="528"/>
      <c r="I36" s="529"/>
      <c r="J36" s="529"/>
      <c r="K36" s="529"/>
      <c r="L36" s="529"/>
      <c r="M36" s="529"/>
      <c r="N36" s="530"/>
    </row>
    <row r="37" spans="2:14" ht="20.25" customHeight="1">
      <c r="B37" s="514" t="s">
        <v>250</v>
      </c>
      <c r="C37" s="515"/>
      <c r="D37" s="515"/>
      <c r="E37" s="515"/>
      <c r="F37" s="291">
        <f>SUM(G37:G37)</f>
        <v>5024.97</v>
      </c>
      <c r="G37" s="291">
        <f>I37+L37</f>
        <v>5024.97</v>
      </c>
      <c r="H37" s="24" t="s">
        <v>247</v>
      </c>
      <c r="I37" s="290">
        <f>'５　ほうれんそう作業時間'!AN50</f>
        <v>4573</v>
      </c>
      <c r="J37" s="288" t="s">
        <v>248</v>
      </c>
      <c r="K37" s="292" t="s">
        <v>249</v>
      </c>
      <c r="L37" s="290">
        <f>'５　ほうれんそう作業時間'!AN52</f>
        <v>451.97000000000008</v>
      </c>
      <c r="M37" s="288" t="s">
        <v>248</v>
      </c>
      <c r="N37" s="289"/>
    </row>
    <row r="38" spans="2:14" ht="20.25" customHeight="1" thickBot="1">
      <c r="B38" s="526" t="s">
        <v>251</v>
      </c>
      <c r="C38" s="527"/>
      <c r="D38" s="527"/>
      <c r="E38" s="527"/>
      <c r="F38" s="294">
        <f>F35/I37</f>
        <v>1264.7969175116257</v>
      </c>
      <c r="G38" s="294">
        <f>G35/I37</f>
        <v>1264.7969175116257</v>
      </c>
      <c r="H38" s="521"/>
      <c r="I38" s="522"/>
      <c r="J38" s="522"/>
      <c r="K38" s="522"/>
      <c r="L38" s="522"/>
      <c r="M38" s="522"/>
      <c r="N38" s="523"/>
    </row>
  </sheetData>
  <mergeCells count="50">
    <mergeCell ref="B3:E4"/>
    <mergeCell ref="D7:E7"/>
    <mergeCell ref="D15:D16"/>
    <mergeCell ref="D17:D19"/>
    <mergeCell ref="D22:E22"/>
    <mergeCell ref="B5:C7"/>
    <mergeCell ref="H14:N14"/>
    <mergeCell ref="H15:N15"/>
    <mergeCell ref="H16:N16"/>
    <mergeCell ref="H17:N17"/>
    <mergeCell ref="B34:E34"/>
    <mergeCell ref="D23:D25"/>
    <mergeCell ref="D32:E32"/>
    <mergeCell ref="H18:N18"/>
    <mergeCell ref="H19:N19"/>
    <mergeCell ref="H20:N20"/>
    <mergeCell ref="H21:N21"/>
    <mergeCell ref="H22:N22"/>
    <mergeCell ref="C33:E33"/>
    <mergeCell ref="H9:N9"/>
    <mergeCell ref="H10:N10"/>
    <mergeCell ref="H11:N11"/>
    <mergeCell ref="H12:N12"/>
    <mergeCell ref="H13:N13"/>
    <mergeCell ref="H3:N4"/>
    <mergeCell ref="H5:N5"/>
    <mergeCell ref="H6:N6"/>
    <mergeCell ref="H7:N7"/>
    <mergeCell ref="H8:N8"/>
    <mergeCell ref="H38:N38"/>
    <mergeCell ref="B8:B33"/>
    <mergeCell ref="B38:E38"/>
    <mergeCell ref="H34:N34"/>
    <mergeCell ref="H35:N35"/>
    <mergeCell ref="H36:N36"/>
    <mergeCell ref="H28:N28"/>
    <mergeCell ref="H29:N29"/>
    <mergeCell ref="H30:N30"/>
    <mergeCell ref="H31:N31"/>
    <mergeCell ref="H32:N32"/>
    <mergeCell ref="H23:N23"/>
    <mergeCell ref="H24:N24"/>
    <mergeCell ref="H25:N25"/>
    <mergeCell ref="H26:N26"/>
    <mergeCell ref="H27:N27"/>
    <mergeCell ref="B35:E35"/>
    <mergeCell ref="B36:E36"/>
    <mergeCell ref="B37:E37"/>
    <mergeCell ref="C8:C22"/>
    <mergeCell ref="C23:C32"/>
  </mergeCells>
  <phoneticPr fontId="4"/>
  <pageMargins left="0.78740157480314965" right="0.78740157480314965" top="0.78740157480314965" bottom="0.78740157480314965" header="0.39370078740157483" footer="0.39370078740157483"/>
  <pageSetup paperSize="9" scale="55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K52"/>
  <sheetViews>
    <sheetView zoomScale="75" zoomScaleNormal="75" workbookViewId="0"/>
  </sheetViews>
  <sheetFormatPr defaultRowHeight="13.5"/>
  <cols>
    <col min="1" max="1" width="1.625" style="29" customWidth="1"/>
    <col min="2" max="3" width="11.625" style="29" customWidth="1"/>
    <col min="4" max="39" width="6.125" style="29" customWidth="1"/>
    <col min="40" max="40" width="7" style="29" customWidth="1"/>
    <col min="41" max="41" width="1.5" style="29" customWidth="1"/>
    <col min="42" max="16384" width="9" style="29"/>
  </cols>
  <sheetData>
    <row r="1" spans="2:63" ht="9.9499999999999993" customHeight="1"/>
    <row r="2" spans="2:63" ht="24.95" customHeight="1">
      <c r="B2" s="2" t="s">
        <v>379</v>
      </c>
      <c r="C2" s="2"/>
      <c r="D2" s="5"/>
      <c r="E2" s="5"/>
      <c r="F2" s="5"/>
      <c r="G2" s="5"/>
      <c r="H2" s="5"/>
      <c r="I2" s="5"/>
      <c r="J2" s="5"/>
      <c r="K2" s="5"/>
      <c r="L2" s="256" t="s">
        <v>196</v>
      </c>
      <c r="M2" s="232" t="s">
        <v>271</v>
      </c>
      <c r="N2" s="54"/>
      <c r="O2" s="256" t="s">
        <v>197</v>
      </c>
      <c r="P2" s="54" t="s">
        <v>387</v>
      </c>
      <c r="Q2" s="5"/>
      <c r="R2" s="5"/>
      <c r="S2" s="5"/>
      <c r="T2" s="5"/>
      <c r="U2" s="5"/>
      <c r="V2" s="5"/>
      <c r="W2" s="31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</row>
    <row r="3" spans="2:63" ht="24.95" customHeight="1" thickBot="1">
      <c r="B3" s="2" t="s">
        <v>200</v>
      </c>
      <c r="C3" s="2"/>
      <c r="D3" s="5"/>
      <c r="E3" s="5"/>
      <c r="F3" s="5"/>
      <c r="G3" s="5"/>
      <c r="H3" s="5"/>
      <c r="I3" s="5"/>
      <c r="J3" s="5"/>
      <c r="K3" s="5"/>
      <c r="L3" s="5"/>
      <c r="M3" s="31"/>
      <c r="N3" s="5"/>
      <c r="O3" s="5"/>
      <c r="P3" s="31"/>
      <c r="Q3" s="5"/>
      <c r="R3" s="5"/>
      <c r="S3" s="5"/>
      <c r="T3" s="5"/>
      <c r="U3" s="5"/>
      <c r="V3" s="5"/>
      <c r="W3" s="31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</row>
    <row r="4" spans="2:63" ht="20.25" customHeight="1">
      <c r="B4" s="568" t="s">
        <v>99</v>
      </c>
      <c r="C4" s="569"/>
      <c r="D4" s="572">
        <v>1</v>
      </c>
      <c r="E4" s="573"/>
      <c r="F4" s="574"/>
      <c r="G4" s="572">
        <v>2</v>
      </c>
      <c r="H4" s="573"/>
      <c r="I4" s="574"/>
      <c r="J4" s="572">
        <v>3</v>
      </c>
      <c r="K4" s="573"/>
      <c r="L4" s="574"/>
      <c r="M4" s="572">
        <v>4</v>
      </c>
      <c r="N4" s="573"/>
      <c r="O4" s="574"/>
      <c r="P4" s="572">
        <v>5</v>
      </c>
      <c r="Q4" s="573"/>
      <c r="R4" s="574"/>
      <c r="S4" s="572">
        <v>6</v>
      </c>
      <c r="T4" s="573"/>
      <c r="U4" s="574"/>
      <c r="V4" s="572">
        <v>7</v>
      </c>
      <c r="W4" s="573"/>
      <c r="X4" s="574"/>
      <c r="Y4" s="572">
        <v>8</v>
      </c>
      <c r="Z4" s="573"/>
      <c r="AA4" s="574"/>
      <c r="AB4" s="572">
        <v>9</v>
      </c>
      <c r="AC4" s="573"/>
      <c r="AD4" s="574"/>
      <c r="AE4" s="572">
        <v>10</v>
      </c>
      <c r="AF4" s="573"/>
      <c r="AG4" s="574"/>
      <c r="AH4" s="572">
        <v>11</v>
      </c>
      <c r="AI4" s="573"/>
      <c r="AJ4" s="574"/>
      <c r="AK4" s="572">
        <v>12</v>
      </c>
      <c r="AL4" s="573"/>
      <c r="AM4" s="574"/>
      <c r="AN4" s="575" t="s">
        <v>30</v>
      </c>
    </row>
    <row r="5" spans="2:63" ht="20.25" customHeight="1">
      <c r="B5" s="570"/>
      <c r="C5" s="571"/>
      <c r="D5" s="36" t="s">
        <v>31</v>
      </c>
      <c r="E5" s="37" t="s">
        <v>32</v>
      </c>
      <c r="F5" s="38" t="s">
        <v>33</v>
      </c>
      <c r="G5" s="36" t="s">
        <v>31</v>
      </c>
      <c r="H5" s="38" t="s">
        <v>32</v>
      </c>
      <c r="I5" s="38" t="s">
        <v>33</v>
      </c>
      <c r="J5" s="36" t="s">
        <v>31</v>
      </c>
      <c r="K5" s="38" t="s">
        <v>32</v>
      </c>
      <c r="L5" s="38" t="s">
        <v>33</v>
      </c>
      <c r="M5" s="36" t="s">
        <v>31</v>
      </c>
      <c r="N5" s="38" t="s">
        <v>32</v>
      </c>
      <c r="O5" s="38" t="s">
        <v>33</v>
      </c>
      <c r="P5" s="36" t="s">
        <v>31</v>
      </c>
      <c r="Q5" s="38" t="s">
        <v>32</v>
      </c>
      <c r="R5" s="38" t="s">
        <v>33</v>
      </c>
      <c r="S5" s="36" t="s">
        <v>31</v>
      </c>
      <c r="T5" s="39" t="s">
        <v>32</v>
      </c>
      <c r="U5" s="39" t="s">
        <v>33</v>
      </c>
      <c r="V5" s="36" t="s">
        <v>31</v>
      </c>
      <c r="W5" s="38" t="s">
        <v>32</v>
      </c>
      <c r="X5" s="38" t="s">
        <v>33</v>
      </c>
      <c r="Y5" s="36" t="s">
        <v>31</v>
      </c>
      <c r="Z5" s="38" t="s">
        <v>32</v>
      </c>
      <c r="AA5" s="38" t="s">
        <v>33</v>
      </c>
      <c r="AB5" s="36" t="s">
        <v>31</v>
      </c>
      <c r="AC5" s="38" t="s">
        <v>32</v>
      </c>
      <c r="AD5" s="38" t="s">
        <v>33</v>
      </c>
      <c r="AE5" s="36" t="s">
        <v>31</v>
      </c>
      <c r="AF5" s="38" t="s">
        <v>32</v>
      </c>
      <c r="AG5" s="38" t="s">
        <v>33</v>
      </c>
      <c r="AH5" s="36" t="s">
        <v>31</v>
      </c>
      <c r="AI5" s="38" t="s">
        <v>32</v>
      </c>
      <c r="AJ5" s="38" t="s">
        <v>33</v>
      </c>
      <c r="AK5" s="36" t="s">
        <v>31</v>
      </c>
      <c r="AL5" s="38" t="s">
        <v>32</v>
      </c>
      <c r="AM5" s="38" t="s">
        <v>33</v>
      </c>
      <c r="AN5" s="576"/>
    </row>
    <row r="6" spans="2:63" ht="20.25" customHeight="1">
      <c r="B6" s="577" t="s">
        <v>100</v>
      </c>
      <c r="C6" s="578"/>
      <c r="D6" s="40"/>
      <c r="E6" s="5"/>
      <c r="F6" s="5"/>
      <c r="G6" s="5"/>
      <c r="H6" s="5"/>
      <c r="I6" s="5"/>
      <c r="J6" s="5"/>
      <c r="K6" s="5"/>
      <c r="L6" s="5"/>
      <c r="M6" s="5"/>
      <c r="N6" s="5"/>
      <c r="O6" s="31"/>
      <c r="P6" s="31"/>
      <c r="Q6" s="5"/>
      <c r="R6" s="5"/>
      <c r="S6" s="5"/>
      <c r="T6" s="5"/>
      <c r="U6" s="5"/>
      <c r="V6" s="5"/>
      <c r="W6" s="5"/>
      <c r="X6" s="5"/>
      <c r="Y6" s="5"/>
      <c r="Z6" s="5"/>
      <c r="AA6" s="31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41"/>
    </row>
    <row r="7" spans="2:63" ht="20.25" customHeight="1">
      <c r="B7" s="579"/>
      <c r="C7" s="580"/>
      <c r="D7" s="40"/>
      <c r="E7" s="5"/>
      <c r="F7" s="5"/>
      <c r="G7" s="5"/>
      <c r="H7" s="5"/>
      <c r="I7" s="5"/>
      <c r="J7" s="5"/>
      <c r="K7" s="5"/>
      <c r="L7" s="5"/>
      <c r="N7" s="336"/>
      <c r="O7" s="5"/>
      <c r="P7" s="5"/>
      <c r="Q7" s="5"/>
      <c r="R7" s="5"/>
      <c r="S7" s="5"/>
      <c r="T7" s="336"/>
      <c r="U7" s="336"/>
      <c r="V7" s="5"/>
      <c r="W7" s="5"/>
      <c r="X7" s="5"/>
      <c r="Y7" s="5"/>
      <c r="Z7" s="336"/>
      <c r="AA7" s="5"/>
      <c r="AB7" s="5"/>
      <c r="AC7" s="5"/>
      <c r="AD7" s="337"/>
      <c r="AE7" s="5"/>
      <c r="AF7" s="5"/>
      <c r="AG7" s="5"/>
      <c r="AH7" s="5"/>
      <c r="AI7" s="5"/>
      <c r="AJ7" s="5"/>
      <c r="AK7" s="5"/>
      <c r="AL7" s="5"/>
      <c r="AM7" s="5"/>
      <c r="AN7" s="41"/>
    </row>
    <row r="8" spans="2:63" ht="20.25" customHeight="1">
      <c r="B8" s="570"/>
      <c r="C8" s="571"/>
      <c r="D8" s="42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  <c r="AJ8" s="43"/>
      <c r="AK8" s="43"/>
      <c r="AL8" s="43"/>
      <c r="AM8" s="43"/>
      <c r="AN8" s="44"/>
    </row>
    <row r="9" spans="2:63" ht="20.25" customHeight="1">
      <c r="B9" s="581" t="s">
        <v>272</v>
      </c>
      <c r="C9" s="582"/>
      <c r="D9" s="45"/>
      <c r="E9" s="46"/>
      <c r="F9" s="46"/>
      <c r="G9" s="45"/>
      <c r="H9" s="46"/>
      <c r="I9" s="46"/>
      <c r="J9" s="45"/>
      <c r="K9" s="46"/>
      <c r="L9" s="46">
        <v>8</v>
      </c>
      <c r="M9" s="45">
        <v>4</v>
      </c>
      <c r="N9" s="46"/>
      <c r="O9" s="46"/>
      <c r="P9" s="45"/>
      <c r="Q9" s="46"/>
      <c r="R9" s="46"/>
      <c r="S9" s="45"/>
      <c r="T9" s="46"/>
      <c r="U9" s="46"/>
      <c r="V9" s="45"/>
      <c r="W9" s="46"/>
      <c r="X9" s="46"/>
      <c r="Y9" s="45"/>
      <c r="Z9" s="46"/>
      <c r="AA9" s="46"/>
      <c r="AB9" s="45"/>
      <c r="AC9" s="46"/>
      <c r="AD9" s="46"/>
      <c r="AE9" s="45"/>
      <c r="AF9" s="46"/>
      <c r="AG9" s="46"/>
      <c r="AH9" s="45"/>
      <c r="AI9" s="46"/>
      <c r="AJ9" s="46"/>
      <c r="AK9" s="45"/>
      <c r="AL9" s="46"/>
      <c r="AM9" s="46"/>
      <c r="AN9" s="47">
        <f>SUM(D9:AM9)</f>
        <v>12</v>
      </c>
    </row>
    <row r="10" spans="2:63" ht="20.25" customHeight="1">
      <c r="B10" s="581" t="s">
        <v>308</v>
      </c>
      <c r="C10" s="582"/>
      <c r="D10" s="45"/>
      <c r="E10" s="46"/>
      <c r="F10" s="46"/>
      <c r="G10" s="45"/>
      <c r="H10" s="46"/>
      <c r="I10" s="46"/>
      <c r="J10" s="45">
        <v>9</v>
      </c>
      <c r="K10" s="46">
        <v>3</v>
      </c>
      <c r="L10" s="46">
        <v>3</v>
      </c>
      <c r="M10" s="45">
        <v>0.5</v>
      </c>
      <c r="N10" s="46">
        <v>0.5</v>
      </c>
      <c r="O10" s="46">
        <v>0.5</v>
      </c>
      <c r="P10" s="45">
        <v>0.5</v>
      </c>
      <c r="Q10" s="46">
        <v>0.5</v>
      </c>
      <c r="R10" s="46">
        <v>0.5</v>
      </c>
      <c r="S10" s="45">
        <v>0.5</v>
      </c>
      <c r="T10" s="46">
        <v>0.5</v>
      </c>
      <c r="U10" s="46">
        <v>0.5</v>
      </c>
      <c r="V10" s="45">
        <v>0.5</v>
      </c>
      <c r="W10" s="46">
        <v>0.5</v>
      </c>
      <c r="X10" s="46">
        <v>0.5</v>
      </c>
      <c r="Y10" s="45">
        <v>0.5</v>
      </c>
      <c r="Z10" s="46">
        <v>0.5</v>
      </c>
      <c r="AA10" s="46">
        <v>0.5</v>
      </c>
      <c r="AB10" s="45">
        <v>0.5</v>
      </c>
      <c r="AC10" s="46">
        <v>0.5</v>
      </c>
      <c r="AD10" s="46">
        <v>0.5</v>
      </c>
      <c r="AE10" s="45"/>
      <c r="AF10" s="46"/>
      <c r="AG10" s="46"/>
      <c r="AH10" s="45"/>
      <c r="AI10" s="46"/>
      <c r="AJ10" s="46">
        <v>3</v>
      </c>
      <c r="AK10" s="45">
        <v>3</v>
      </c>
      <c r="AL10" s="46"/>
      <c r="AM10" s="46"/>
      <c r="AN10" s="47">
        <f t="shared" ref="AN10:AN35" si="0">SUM(D10:AM10)</f>
        <v>30</v>
      </c>
    </row>
    <row r="11" spans="2:63" ht="20.25" customHeight="1">
      <c r="B11" s="581" t="s">
        <v>273</v>
      </c>
      <c r="C11" s="582"/>
      <c r="D11" s="45"/>
      <c r="E11" s="46"/>
      <c r="F11" s="46"/>
      <c r="G11" s="45"/>
      <c r="H11" s="46"/>
      <c r="I11" s="46"/>
      <c r="J11" s="45"/>
      <c r="K11" s="46"/>
      <c r="L11" s="46"/>
      <c r="M11" s="45"/>
      <c r="N11" s="46"/>
      <c r="O11" s="46"/>
      <c r="P11" s="45"/>
      <c r="Q11" s="46">
        <v>6</v>
      </c>
      <c r="R11" s="46">
        <v>6</v>
      </c>
      <c r="S11" s="45">
        <v>4</v>
      </c>
      <c r="T11" s="46"/>
      <c r="U11" s="46"/>
      <c r="V11" s="45"/>
      <c r="W11" s="46"/>
      <c r="X11" s="46"/>
      <c r="Y11" s="45"/>
      <c r="Z11" s="46"/>
      <c r="AA11" s="46"/>
      <c r="AB11" s="45"/>
      <c r="AC11" s="46"/>
      <c r="AD11" s="46"/>
      <c r="AE11" s="45"/>
      <c r="AF11" s="46"/>
      <c r="AG11" s="46"/>
      <c r="AH11" s="45"/>
      <c r="AI11" s="46"/>
      <c r="AJ11" s="46"/>
      <c r="AK11" s="45"/>
      <c r="AL11" s="46"/>
      <c r="AM11" s="46"/>
      <c r="AN11" s="47">
        <f t="shared" si="0"/>
        <v>16</v>
      </c>
    </row>
    <row r="12" spans="2:63" ht="20.25" customHeight="1">
      <c r="B12" s="581" t="s">
        <v>357</v>
      </c>
      <c r="C12" s="582"/>
      <c r="D12" s="45"/>
      <c r="E12" s="46"/>
      <c r="F12" s="46"/>
      <c r="G12" s="45"/>
      <c r="H12" s="46"/>
      <c r="I12" s="46"/>
      <c r="J12" s="45">
        <v>9</v>
      </c>
      <c r="K12" s="46">
        <v>3</v>
      </c>
      <c r="L12" s="46">
        <v>3</v>
      </c>
      <c r="M12" s="45">
        <v>0.5</v>
      </c>
      <c r="N12" s="46">
        <v>0.5</v>
      </c>
      <c r="O12" s="46">
        <v>0.5</v>
      </c>
      <c r="P12" s="45">
        <v>0.5</v>
      </c>
      <c r="Q12" s="46">
        <v>0.5</v>
      </c>
      <c r="R12" s="46">
        <v>0.5</v>
      </c>
      <c r="S12" s="45">
        <v>0.5</v>
      </c>
      <c r="T12" s="46">
        <v>0.5</v>
      </c>
      <c r="U12" s="46">
        <v>0.5</v>
      </c>
      <c r="V12" s="45">
        <v>0.5</v>
      </c>
      <c r="W12" s="46">
        <v>0.5</v>
      </c>
      <c r="X12" s="46">
        <v>0.5</v>
      </c>
      <c r="Y12" s="45">
        <v>0.5</v>
      </c>
      <c r="Z12" s="46">
        <v>0.5</v>
      </c>
      <c r="AA12" s="46">
        <v>0.5</v>
      </c>
      <c r="AB12" s="45">
        <v>0.5</v>
      </c>
      <c r="AC12" s="46">
        <v>0.5</v>
      </c>
      <c r="AD12" s="46">
        <v>0.5</v>
      </c>
      <c r="AE12" s="45"/>
      <c r="AF12" s="46"/>
      <c r="AG12" s="46"/>
      <c r="AH12" s="45"/>
      <c r="AI12" s="46"/>
      <c r="AJ12" s="46"/>
      <c r="AK12" s="45"/>
      <c r="AL12" s="46"/>
      <c r="AM12" s="46"/>
      <c r="AN12" s="47">
        <f t="shared" si="0"/>
        <v>24</v>
      </c>
    </row>
    <row r="13" spans="2:63" ht="20.25" customHeight="1">
      <c r="B13" s="581" t="s">
        <v>275</v>
      </c>
      <c r="C13" s="582"/>
      <c r="D13" s="45"/>
      <c r="E13" s="46"/>
      <c r="F13" s="46"/>
      <c r="G13" s="45"/>
      <c r="H13" s="46"/>
      <c r="I13" s="46"/>
      <c r="J13" s="45"/>
      <c r="K13" s="46"/>
      <c r="L13" s="46"/>
      <c r="M13" s="45">
        <v>0.5</v>
      </c>
      <c r="N13" s="46">
        <v>0.5</v>
      </c>
      <c r="O13" s="46">
        <v>0.5</v>
      </c>
      <c r="P13" s="45">
        <v>0.5</v>
      </c>
      <c r="Q13" s="46">
        <v>0.5</v>
      </c>
      <c r="R13" s="46">
        <v>0.5</v>
      </c>
      <c r="S13" s="45">
        <v>0.5</v>
      </c>
      <c r="T13" s="46">
        <v>0.5</v>
      </c>
      <c r="U13" s="46">
        <v>0.5</v>
      </c>
      <c r="V13" s="45">
        <v>0.5</v>
      </c>
      <c r="W13" s="46">
        <v>0.5</v>
      </c>
      <c r="X13" s="46">
        <v>0.5</v>
      </c>
      <c r="Y13" s="45">
        <v>0.5</v>
      </c>
      <c r="Z13" s="46">
        <v>0.5</v>
      </c>
      <c r="AA13" s="46">
        <v>0.5</v>
      </c>
      <c r="AB13" s="45">
        <v>0.5</v>
      </c>
      <c r="AC13" s="46">
        <v>0.5</v>
      </c>
      <c r="AD13" s="46">
        <v>0.5</v>
      </c>
      <c r="AE13" s="45"/>
      <c r="AF13" s="46"/>
      <c r="AG13" s="46"/>
      <c r="AH13" s="45"/>
      <c r="AI13" s="46"/>
      <c r="AJ13" s="46"/>
      <c r="AK13" s="45"/>
      <c r="AL13" s="46"/>
      <c r="AM13" s="46"/>
      <c r="AN13" s="47">
        <f t="shared" si="0"/>
        <v>9</v>
      </c>
    </row>
    <row r="14" spans="2:63" ht="20.25" customHeight="1">
      <c r="B14" s="581" t="s">
        <v>354</v>
      </c>
      <c r="C14" s="582"/>
      <c r="D14" s="45"/>
      <c r="E14" s="46"/>
      <c r="F14" s="46"/>
      <c r="G14" s="45"/>
      <c r="H14" s="46"/>
      <c r="I14" s="46"/>
      <c r="J14" s="45"/>
      <c r="K14" s="46"/>
      <c r="L14" s="46"/>
      <c r="M14" s="245">
        <v>1.3</v>
      </c>
      <c r="N14" s="46">
        <v>1.3</v>
      </c>
      <c r="O14" s="46">
        <v>1.3</v>
      </c>
      <c r="P14" s="245">
        <v>1.333</v>
      </c>
      <c r="Q14" s="46">
        <v>1.333</v>
      </c>
      <c r="R14" s="46">
        <v>1.333</v>
      </c>
      <c r="S14" s="245">
        <v>1.1659999999999999</v>
      </c>
      <c r="T14" s="46">
        <v>1.1659999999999999</v>
      </c>
      <c r="U14" s="46">
        <v>1.1659999999999999</v>
      </c>
      <c r="V14" s="245">
        <v>1.333</v>
      </c>
      <c r="W14" s="46">
        <v>1.333</v>
      </c>
      <c r="X14" s="46">
        <v>1.333</v>
      </c>
      <c r="Y14" s="245">
        <v>1.333</v>
      </c>
      <c r="Z14" s="46">
        <v>1.333</v>
      </c>
      <c r="AA14" s="46">
        <v>1.333</v>
      </c>
      <c r="AB14" s="245">
        <v>1</v>
      </c>
      <c r="AC14" s="46">
        <v>1</v>
      </c>
      <c r="AD14" s="46">
        <v>1</v>
      </c>
      <c r="AE14" s="245">
        <v>1</v>
      </c>
      <c r="AF14" s="46">
        <v>1</v>
      </c>
      <c r="AG14" s="46">
        <v>1</v>
      </c>
      <c r="AH14" s="245">
        <v>1</v>
      </c>
      <c r="AI14" s="46">
        <v>1</v>
      </c>
      <c r="AJ14" s="46">
        <v>1</v>
      </c>
      <c r="AK14" s="45"/>
      <c r="AL14" s="46"/>
      <c r="AM14" s="46"/>
      <c r="AN14" s="47">
        <f t="shared" si="0"/>
        <v>28.395</v>
      </c>
    </row>
    <row r="15" spans="2:63" ht="20.25" customHeight="1">
      <c r="B15" s="581" t="s">
        <v>276</v>
      </c>
      <c r="C15" s="582"/>
      <c r="D15" s="45"/>
      <c r="E15" s="46"/>
      <c r="F15" s="46"/>
      <c r="G15" s="45"/>
      <c r="H15" s="46"/>
      <c r="I15" s="46"/>
      <c r="J15" s="45"/>
      <c r="K15" s="46"/>
      <c r="L15" s="46"/>
      <c r="M15" s="45">
        <v>4</v>
      </c>
      <c r="N15" s="46">
        <v>4</v>
      </c>
      <c r="O15" s="46">
        <v>4</v>
      </c>
      <c r="P15" s="45">
        <v>4</v>
      </c>
      <c r="Q15" s="46">
        <v>4</v>
      </c>
      <c r="R15" s="46">
        <v>2</v>
      </c>
      <c r="S15" s="45">
        <v>2</v>
      </c>
      <c r="T15" s="46">
        <v>2</v>
      </c>
      <c r="U15" s="46">
        <v>2</v>
      </c>
      <c r="V15" s="45">
        <v>2</v>
      </c>
      <c r="W15" s="46">
        <v>2</v>
      </c>
      <c r="X15" s="46">
        <v>2</v>
      </c>
      <c r="Y15" s="45">
        <v>2</v>
      </c>
      <c r="Z15" s="46">
        <v>2</v>
      </c>
      <c r="AA15" s="46">
        <v>4</v>
      </c>
      <c r="AB15" s="45">
        <v>4</v>
      </c>
      <c r="AC15" s="46">
        <v>4</v>
      </c>
      <c r="AD15" s="46">
        <v>4</v>
      </c>
      <c r="AE15" s="45">
        <v>4</v>
      </c>
      <c r="AF15" s="46">
        <v>4</v>
      </c>
      <c r="AG15" s="46">
        <v>2</v>
      </c>
      <c r="AH15" s="45"/>
      <c r="AI15" s="46"/>
      <c r="AJ15" s="46"/>
      <c r="AK15" s="45"/>
      <c r="AL15" s="46"/>
      <c r="AM15" s="46"/>
      <c r="AN15" s="47">
        <f t="shared" si="0"/>
        <v>64</v>
      </c>
    </row>
    <row r="16" spans="2:63" ht="20.25" customHeight="1">
      <c r="B16" s="583" t="s">
        <v>381</v>
      </c>
      <c r="C16" s="584"/>
      <c r="D16" s="245"/>
      <c r="E16" s="46"/>
      <c r="F16" s="46"/>
      <c r="G16" s="245"/>
      <c r="H16" s="46"/>
      <c r="I16" s="46"/>
      <c r="J16" s="245"/>
      <c r="K16" s="46"/>
      <c r="L16" s="46"/>
      <c r="M16" s="245"/>
      <c r="N16" s="46"/>
      <c r="O16" s="46"/>
      <c r="P16" s="245"/>
      <c r="Q16" s="46"/>
      <c r="R16" s="46"/>
      <c r="S16" s="245"/>
      <c r="T16" s="46"/>
      <c r="U16" s="46"/>
      <c r="V16" s="245">
        <v>0.9</v>
      </c>
      <c r="W16" s="46">
        <v>0.9</v>
      </c>
      <c r="X16" s="46">
        <v>0.9</v>
      </c>
      <c r="Y16" s="245">
        <v>0.9</v>
      </c>
      <c r="Z16" s="46">
        <v>0.9</v>
      </c>
      <c r="AA16" s="46">
        <v>0.9</v>
      </c>
      <c r="AB16" s="245">
        <v>0.9</v>
      </c>
      <c r="AC16" s="46">
        <v>0.9</v>
      </c>
      <c r="AD16" s="46">
        <v>0.9</v>
      </c>
      <c r="AE16" s="245"/>
      <c r="AF16" s="46"/>
      <c r="AG16" s="46"/>
      <c r="AH16" s="245"/>
      <c r="AI16" s="46"/>
      <c r="AJ16" s="46"/>
      <c r="AK16" s="245"/>
      <c r="AL16" s="46"/>
      <c r="AM16" s="46"/>
      <c r="AN16" s="47">
        <f t="shared" si="0"/>
        <v>8.1000000000000014</v>
      </c>
    </row>
    <row r="17" spans="2:40" ht="20.25" customHeight="1">
      <c r="B17" s="581" t="s">
        <v>278</v>
      </c>
      <c r="C17" s="582"/>
      <c r="D17" s="45"/>
      <c r="E17" s="46"/>
      <c r="F17" s="46"/>
      <c r="G17" s="45"/>
      <c r="H17" s="46"/>
      <c r="I17" s="46"/>
      <c r="J17" s="45"/>
      <c r="K17" s="46"/>
      <c r="L17" s="46"/>
      <c r="M17" s="45"/>
      <c r="N17" s="46"/>
      <c r="O17" s="46"/>
      <c r="P17" s="45">
        <v>20</v>
      </c>
      <c r="Q17" s="46">
        <v>22</v>
      </c>
      <c r="R17" s="46">
        <v>41</v>
      </c>
      <c r="S17" s="45">
        <v>40</v>
      </c>
      <c r="T17" s="46">
        <v>39</v>
      </c>
      <c r="U17" s="46">
        <v>36</v>
      </c>
      <c r="V17" s="45">
        <v>33</v>
      </c>
      <c r="W17" s="46">
        <v>28</v>
      </c>
      <c r="X17" s="46">
        <v>21</v>
      </c>
      <c r="Y17" s="45">
        <v>23</v>
      </c>
      <c r="Z17" s="46">
        <v>28</v>
      </c>
      <c r="AA17" s="46">
        <v>26</v>
      </c>
      <c r="AB17" s="45">
        <v>34</v>
      </c>
      <c r="AC17" s="46">
        <v>37</v>
      </c>
      <c r="AD17" s="46">
        <v>38</v>
      </c>
      <c r="AE17" s="45">
        <v>40</v>
      </c>
      <c r="AF17" s="46">
        <v>37</v>
      </c>
      <c r="AG17" s="46">
        <v>32</v>
      </c>
      <c r="AH17" s="45">
        <v>23</v>
      </c>
      <c r="AI17" s="46">
        <v>23</v>
      </c>
      <c r="AJ17" s="46">
        <v>12</v>
      </c>
      <c r="AK17" s="45"/>
      <c r="AL17" s="46"/>
      <c r="AM17" s="46"/>
      <c r="AN17" s="47">
        <f t="shared" si="0"/>
        <v>633</v>
      </c>
    </row>
    <row r="18" spans="2:40" ht="20.25" customHeight="1">
      <c r="B18" s="581" t="s">
        <v>277</v>
      </c>
      <c r="C18" s="582"/>
      <c r="D18" s="45"/>
      <c r="E18" s="46"/>
      <c r="F18" s="46"/>
      <c r="G18" s="45"/>
      <c r="H18" s="46"/>
      <c r="I18" s="46"/>
      <c r="J18" s="45"/>
      <c r="K18" s="46"/>
      <c r="L18" s="46"/>
      <c r="M18" s="45"/>
      <c r="N18" s="46"/>
      <c r="O18" s="46"/>
      <c r="P18" s="45"/>
      <c r="Q18" s="46"/>
      <c r="R18" s="46"/>
      <c r="S18" s="45"/>
      <c r="T18" s="46"/>
      <c r="U18" s="46"/>
      <c r="V18" s="45"/>
      <c r="W18" s="46"/>
      <c r="X18" s="46"/>
      <c r="Y18" s="45"/>
      <c r="Z18" s="46"/>
      <c r="AA18" s="46"/>
      <c r="AB18" s="45"/>
      <c r="AC18" s="46"/>
      <c r="AD18" s="46"/>
      <c r="AE18" s="45"/>
      <c r="AF18" s="46"/>
      <c r="AG18" s="46"/>
      <c r="AH18" s="45"/>
      <c r="AI18" s="46"/>
      <c r="AJ18" s="46">
        <v>8</v>
      </c>
      <c r="AK18" s="45">
        <v>5</v>
      </c>
      <c r="AL18" s="46"/>
      <c r="AM18" s="46"/>
      <c r="AN18" s="47">
        <f t="shared" si="0"/>
        <v>13</v>
      </c>
    </row>
    <row r="19" spans="2:40" ht="20.25" customHeight="1">
      <c r="B19" s="581"/>
      <c r="C19" s="582"/>
      <c r="D19" s="45"/>
      <c r="E19" s="46"/>
      <c r="F19" s="46"/>
      <c r="G19" s="45"/>
      <c r="H19" s="46"/>
      <c r="I19" s="46"/>
      <c r="J19" s="45"/>
      <c r="K19" s="46"/>
      <c r="L19" s="46"/>
      <c r="M19" s="45"/>
      <c r="N19" s="46"/>
      <c r="O19" s="46"/>
      <c r="P19" s="45"/>
      <c r="Q19" s="46"/>
      <c r="R19" s="46"/>
      <c r="S19" s="45"/>
      <c r="T19" s="46"/>
      <c r="U19" s="46"/>
      <c r="V19" s="45"/>
      <c r="W19" s="46"/>
      <c r="X19" s="46"/>
      <c r="Y19" s="45"/>
      <c r="Z19" s="46"/>
      <c r="AA19" s="46"/>
      <c r="AB19" s="45"/>
      <c r="AC19" s="46"/>
      <c r="AD19" s="46"/>
      <c r="AE19" s="45"/>
      <c r="AF19" s="46"/>
      <c r="AG19" s="46"/>
      <c r="AH19" s="45"/>
      <c r="AI19" s="46"/>
      <c r="AJ19" s="46"/>
      <c r="AK19" s="45"/>
      <c r="AL19" s="46"/>
      <c r="AM19" s="46"/>
      <c r="AN19" s="47">
        <f t="shared" si="0"/>
        <v>0</v>
      </c>
    </row>
    <row r="20" spans="2:40" ht="20.25" customHeight="1">
      <c r="B20" s="581"/>
      <c r="C20" s="582"/>
      <c r="D20" s="45"/>
      <c r="E20" s="46"/>
      <c r="F20" s="46"/>
      <c r="G20" s="45"/>
      <c r="H20" s="46"/>
      <c r="I20" s="46"/>
      <c r="J20" s="45"/>
      <c r="K20" s="46"/>
      <c r="L20" s="46"/>
      <c r="M20" s="45"/>
      <c r="N20" s="46"/>
      <c r="O20" s="46"/>
      <c r="P20" s="45"/>
      <c r="Q20" s="46"/>
      <c r="R20" s="46"/>
      <c r="S20" s="45"/>
      <c r="T20" s="46"/>
      <c r="U20" s="46"/>
      <c r="V20" s="45"/>
      <c r="W20" s="46"/>
      <c r="X20" s="46"/>
      <c r="Y20" s="45"/>
      <c r="Z20" s="46"/>
      <c r="AA20" s="46"/>
      <c r="AB20" s="45"/>
      <c r="AC20" s="46"/>
      <c r="AD20" s="46"/>
      <c r="AE20" s="45"/>
      <c r="AF20" s="46"/>
      <c r="AG20" s="46"/>
      <c r="AH20" s="45"/>
      <c r="AI20" s="46"/>
      <c r="AJ20" s="46"/>
      <c r="AK20" s="45"/>
      <c r="AL20" s="46"/>
      <c r="AM20" s="46"/>
      <c r="AN20" s="47">
        <f t="shared" si="0"/>
        <v>0</v>
      </c>
    </row>
    <row r="21" spans="2:40" ht="20.25" customHeight="1">
      <c r="B21" s="581"/>
      <c r="C21" s="582"/>
      <c r="D21" s="45"/>
      <c r="E21" s="46"/>
      <c r="F21" s="46"/>
      <c r="G21" s="45"/>
      <c r="H21" s="46"/>
      <c r="I21" s="46"/>
      <c r="J21" s="45"/>
      <c r="K21" s="46"/>
      <c r="L21" s="46"/>
      <c r="M21" s="45"/>
      <c r="N21" s="46"/>
      <c r="O21" s="46"/>
      <c r="P21" s="45"/>
      <c r="Q21" s="46"/>
      <c r="R21" s="46"/>
      <c r="S21" s="45"/>
      <c r="T21" s="46"/>
      <c r="U21" s="46"/>
      <c r="V21" s="45"/>
      <c r="W21" s="46"/>
      <c r="X21" s="46"/>
      <c r="Y21" s="45"/>
      <c r="Z21" s="46"/>
      <c r="AA21" s="46"/>
      <c r="AB21" s="45"/>
      <c r="AC21" s="46"/>
      <c r="AD21" s="46"/>
      <c r="AE21" s="45"/>
      <c r="AF21" s="46"/>
      <c r="AG21" s="46"/>
      <c r="AH21" s="45"/>
      <c r="AI21" s="46"/>
      <c r="AJ21" s="46"/>
      <c r="AK21" s="45"/>
      <c r="AL21" s="46"/>
      <c r="AM21" s="46"/>
      <c r="AN21" s="47">
        <f t="shared" si="0"/>
        <v>0</v>
      </c>
    </row>
    <row r="22" spans="2:40" ht="20.25" customHeight="1">
      <c r="B22" s="581"/>
      <c r="C22" s="582"/>
      <c r="D22" s="45"/>
      <c r="E22" s="46"/>
      <c r="F22" s="46"/>
      <c r="G22" s="45"/>
      <c r="H22" s="46"/>
      <c r="I22" s="46"/>
      <c r="J22" s="45"/>
      <c r="K22" s="46"/>
      <c r="L22" s="46"/>
      <c r="M22" s="45"/>
      <c r="N22" s="46"/>
      <c r="O22" s="46"/>
      <c r="P22" s="45"/>
      <c r="Q22" s="46"/>
      <c r="R22" s="46"/>
      <c r="S22" s="45"/>
      <c r="T22" s="46"/>
      <c r="U22" s="46"/>
      <c r="V22" s="45"/>
      <c r="W22" s="46"/>
      <c r="X22" s="46"/>
      <c r="Y22" s="45"/>
      <c r="Z22" s="46"/>
      <c r="AA22" s="46"/>
      <c r="AB22" s="45"/>
      <c r="AC22" s="46"/>
      <c r="AD22" s="46"/>
      <c r="AE22" s="45"/>
      <c r="AF22" s="46"/>
      <c r="AG22" s="46"/>
      <c r="AH22" s="45"/>
      <c r="AI22" s="46"/>
      <c r="AJ22" s="46"/>
      <c r="AK22" s="45"/>
      <c r="AL22" s="46"/>
      <c r="AM22" s="46"/>
      <c r="AN22" s="47">
        <f t="shared" si="0"/>
        <v>0</v>
      </c>
    </row>
    <row r="23" spans="2:40" ht="20.25" customHeight="1">
      <c r="B23" s="581"/>
      <c r="C23" s="582"/>
      <c r="D23" s="45"/>
      <c r="E23" s="46"/>
      <c r="F23" s="46"/>
      <c r="G23" s="45"/>
      <c r="H23" s="46"/>
      <c r="I23" s="46"/>
      <c r="J23" s="45"/>
      <c r="K23" s="46"/>
      <c r="L23" s="46"/>
      <c r="M23" s="45"/>
      <c r="N23" s="46"/>
      <c r="O23" s="46"/>
      <c r="P23" s="45"/>
      <c r="Q23" s="46"/>
      <c r="R23" s="46"/>
      <c r="S23" s="45"/>
      <c r="T23" s="46"/>
      <c r="U23" s="46"/>
      <c r="V23" s="45"/>
      <c r="W23" s="46"/>
      <c r="X23" s="46"/>
      <c r="Y23" s="45"/>
      <c r="Z23" s="46"/>
      <c r="AA23" s="46"/>
      <c r="AB23" s="45"/>
      <c r="AC23" s="46"/>
      <c r="AD23" s="46"/>
      <c r="AE23" s="45"/>
      <c r="AF23" s="46"/>
      <c r="AG23" s="46"/>
      <c r="AH23" s="45"/>
      <c r="AI23" s="46"/>
      <c r="AJ23" s="46"/>
      <c r="AK23" s="45"/>
      <c r="AL23" s="46"/>
      <c r="AM23" s="46"/>
      <c r="AN23" s="47">
        <f t="shared" si="0"/>
        <v>0</v>
      </c>
    </row>
    <row r="24" spans="2:40" ht="20.25" customHeight="1">
      <c r="B24" s="581"/>
      <c r="C24" s="582"/>
      <c r="D24" s="45"/>
      <c r="E24" s="46"/>
      <c r="F24" s="46"/>
      <c r="G24" s="45"/>
      <c r="H24" s="46"/>
      <c r="I24" s="46"/>
      <c r="J24" s="45"/>
      <c r="K24" s="46"/>
      <c r="L24" s="46"/>
      <c r="M24" s="45"/>
      <c r="N24" s="46"/>
      <c r="O24" s="46"/>
      <c r="P24" s="45"/>
      <c r="Q24" s="46"/>
      <c r="R24" s="46"/>
      <c r="S24" s="45"/>
      <c r="T24" s="46"/>
      <c r="U24" s="46"/>
      <c r="V24" s="45"/>
      <c r="W24" s="46"/>
      <c r="X24" s="46"/>
      <c r="Y24" s="45"/>
      <c r="Z24" s="46"/>
      <c r="AA24" s="46"/>
      <c r="AB24" s="45"/>
      <c r="AC24" s="46"/>
      <c r="AD24" s="46"/>
      <c r="AE24" s="45"/>
      <c r="AF24" s="46"/>
      <c r="AG24" s="46"/>
      <c r="AH24" s="45"/>
      <c r="AI24" s="46"/>
      <c r="AJ24" s="46"/>
      <c r="AK24" s="45"/>
      <c r="AL24" s="46"/>
      <c r="AM24" s="46"/>
      <c r="AN24" s="47">
        <f t="shared" si="0"/>
        <v>0</v>
      </c>
    </row>
    <row r="25" spans="2:40" ht="20.25" customHeight="1">
      <c r="B25" s="581"/>
      <c r="C25" s="582"/>
      <c r="D25" s="45"/>
      <c r="E25" s="46"/>
      <c r="F25" s="46"/>
      <c r="G25" s="45"/>
      <c r="H25" s="46"/>
      <c r="I25" s="46"/>
      <c r="J25" s="45"/>
      <c r="K25" s="46"/>
      <c r="L25" s="46"/>
      <c r="M25" s="45"/>
      <c r="N25" s="46"/>
      <c r="O25" s="46"/>
      <c r="P25" s="45"/>
      <c r="Q25" s="46"/>
      <c r="R25" s="46"/>
      <c r="S25" s="45"/>
      <c r="T25" s="46"/>
      <c r="U25" s="46"/>
      <c r="V25" s="45"/>
      <c r="W25" s="46"/>
      <c r="X25" s="46"/>
      <c r="Y25" s="45"/>
      <c r="Z25" s="46"/>
      <c r="AA25" s="46"/>
      <c r="AB25" s="45"/>
      <c r="AC25" s="46"/>
      <c r="AD25" s="46"/>
      <c r="AE25" s="45"/>
      <c r="AF25" s="46"/>
      <c r="AG25" s="46"/>
      <c r="AH25" s="45"/>
      <c r="AI25" s="46"/>
      <c r="AJ25" s="46"/>
      <c r="AK25" s="45"/>
      <c r="AL25" s="46"/>
      <c r="AM25" s="46"/>
      <c r="AN25" s="47">
        <f t="shared" si="0"/>
        <v>0</v>
      </c>
    </row>
    <row r="26" spans="2:40" ht="20.25" customHeight="1">
      <c r="B26" s="581"/>
      <c r="C26" s="582"/>
      <c r="D26" s="45"/>
      <c r="E26" s="46"/>
      <c r="F26" s="46"/>
      <c r="G26" s="45"/>
      <c r="H26" s="46"/>
      <c r="I26" s="46"/>
      <c r="J26" s="45"/>
      <c r="K26" s="46"/>
      <c r="L26" s="46"/>
      <c r="M26" s="45"/>
      <c r="N26" s="46"/>
      <c r="O26" s="46"/>
      <c r="P26" s="45"/>
      <c r="Q26" s="46"/>
      <c r="R26" s="46"/>
      <c r="S26" s="45"/>
      <c r="T26" s="46"/>
      <c r="U26" s="46"/>
      <c r="V26" s="45"/>
      <c r="W26" s="46"/>
      <c r="X26" s="46"/>
      <c r="Y26" s="45"/>
      <c r="Z26" s="46"/>
      <c r="AA26" s="46"/>
      <c r="AB26" s="45"/>
      <c r="AC26" s="46"/>
      <c r="AD26" s="46"/>
      <c r="AE26" s="45"/>
      <c r="AF26" s="46"/>
      <c r="AG26" s="46"/>
      <c r="AH26" s="45"/>
      <c r="AI26" s="46"/>
      <c r="AJ26" s="46"/>
      <c r="AK26" s="45"/>
      <c r="AL26" s="46"/>
      <c r="AM26" s="46"/>
      <c r="AN26" s="47">
        <f t="shared" si="0"/>
        <v>0</v>
      </c>
    </row>
    <row r="27" spans="2:40" ht="20.25" customHeight="1">
      <c r="B27" s="581"/>
      <c r="C27" s="582"/>
      <c r="D27" s="45"/>
      <c r="E27" s="46"/>
      <c r="F27" s="46"/>
      <c r="G27" s="45"/>
      <c r="H27" s="46"/>
      <c r="I27" s="46"/>
      <c r="J27" s="45"/>
      <c r="K27" s="46"/>
      <c r="L27" s="46"/>
      <c r="M27" s="45"/>
      <c r="N27" s="46"/>
      <c r="O27" s="46"/>
      <c r="P27" s="45"/>
      <c r="Q27" s="46"/>
      <c r="R27" s="46"/>
      <c r="S27" s="45"/>
      <c r="T27" s="46"/>
      <c r="U27" s="46"/>
      <c r="V27" s="45"/>
      <c r="W27" s="46"/>
      <c r="X27" s="46"/>
      <c r="Y27" s="45"/>
      <c r="Z27" s="46"/>
      <c r="AA27" s="46"/>
      <c r="AB27" s="45"/>
      <c r="AC27" s="46"/>
      <c r="AD27" s="46"/>
      <c r="AE27" s="45"/>
      <c r="AF27" s="46"/>
      <c r="AG27" s="46"/>
      <c r="AH27" s="45"/>
      <c r="AI27" s="46"/>
      <c r="AJ27" s="46"/>
      <c r="AK27" s="45"/>
      <c r="AL27" s="46"/>
      <c r="AM27" s="46"/>
      <c r="AN27" s="47">
        <f t="shared" si="0"/>
        <v>0</v>
      </c>
    </row>
    <row r="28" spans="2:40" ht="20.25" customHeight="1">
      <c r="B28" s="581"/>
      <c r="C28" s="582"/>
      <c r="D28" s="45"/>
      <c r="E28" s="46"/>
      <c r="F28" s="46"/>
      <c r="G28" s="45"/>
      <c r="H28" s="46"/>
      <c r="I28" s="46"/>
      <c r="J28" s="45"/>
      <c r="K28" s="46"/>
      <c r="L28" s="46"/>
      <c r="M28" s="45"/>
      <c r="N28" s="46"/>
      <c r="O28" s="46"/>
      <c r="P28" s="45"/>
      <c r="Q28" s="46"/>
      <c r="R28" s="46"/>
      <c r="S28" s="45"/>
      <c r="T28" s="46"/>
      <c r="U28" s="46"/>
      <c r="V28" s="45"/>
      <c r="W28" s="46"/>
      <c r="X28" s="46"/>
      <c r="Y28" s="45"/>
      <c r="Z28" s="46"/>
      <c r="AA28" s="46"/>
      <c r="AB28" s="45"/>
      <c r="AC28" s="46"/>
      <c r="AD28" s="46"/>
      <c r="AE28" s="45"/>
      <c r="AF28" s="46"/>
      <c r="AG28" s="46"/>
      <c r="AH28" s="45"/>
      <c r="AI28" s="46"/>
      <c r="AJ28" s="46"/>
      <c r="AK28" s="45"/>
      <c r="AL28" s="46"/>
      <c r="AM28" s="46"/>
      <c r="AN28" s="47">
        <f t="shared" si="0"/>
        <v>0</v>
      </c>
    </row>
    <row r="29" spans="2:40" ht="20.25" customHeight="1">
      <c r="B29" s="581"/>
      <c r="C29" s="582"/>
      <c r="D29" s="45"/>
      <c r="E29" s="46"/>
      <c r="F29" s="46"/>
      <c r="G29" s="45"/>
      <c r="H29" s="46"/>
      <c r="I29" s="46"/>
      <c r="J29" s="45"/>
      <c r="K29" s="46"/>
      <c r="L29" s="46"/>
      <c r="M29" s="45"/>
      <c r="N29" s="46"/>
      <c r="O29" s="46"/>
      <c r="P29" s="45"/>
      <c r="Q29" s="46"/>
      <c r="R29" s="46"/>
      <c r="S29" s="45"/>
      <c r="T29" s="46"/>
      <c r="U29" s="46"/>
      <c r="V29" s="45"/>
      <c r="W29" s="46"/>
      <c r="X29" s="46"/>
      <c r="Y29" s="45"/>
      <c r="Z29" s="46"/>
      <c r="AA29" s="46"/>
      <c r="AB29" s="45"/>
      <c r="AC29" s="46"/>
      <c r="AD29" s="46"/>
      <c r="AE29" s="45"/>
      <c r="AF29" s="46"/>
      <c r="AG29" s="46"/>
      <c r="AH29" s="45"/>
      <c r="AI29" s="46"/>
      <c r="AJ29" s="46"/>
      <c r="AK29" s="45"/>
      <c r="AL29" s="46"/>
      <c r="AM29" s="46"/>
      <c r="AN29" s="47">
        <f t="shared" si="0"/>
        <v>0</v>
      </c>
    </row>
    <row r="30" spans="2:40" ht="20.25" customHeight="1">
      <c r="B30" s="581"/>
      <c r="C30" s="582"/>
      <c r="D30" s="45"/>
      <c r="E30" s="46"/>
      <c r="F30" s="46"/>
      <c r="G30" s="45"/>
      <c r="H30" s="46"/>
      <c r="I30" s="46"/>
      <c r="J30" s="45"/>
      <c r="K30" s="46"/>
      <c r="L30" s="46"/>
      <c r="M30" s="45"/>
      <c r="N30" s="46"/>
      <c r="O30" s="46"/>
      <c r="P30" s="45"/>
      <c r="Q30" s="46"/>
      <c r="R30" s="46"/>
      <c r="S30" s="45"/>
      <c r="T30" s="46"/>
      <c r="U30" s="46"/>
      <c r="V30" s="45"/>
      <c r="W30" s="46"/>
      <c r="X30" s="46"/>
      <c r="Y30" s="45"/>
      <c r="Z30" s="46"/>
      <c r="AA30" s="46"/>
      <c r="AB30" s="45"/>
      <c r="AC30" s="46"/>
      <c r="AD30" s="46"/>
      <c r="AE30" s="45"/>
      <c r="AF30" s="46"/>
      <c r="AG30" s="46"/>
      <c r="AH30" s="45"/>
      <c r="AI30" s="46"/>
      <c r="AJ30" s="46"/>
      <c r="AK30" s="45"/>
      <c r="AL30" s="46"/>
      <c r="AM30" s="46"/>
      <c r="AN30" s="47">
        <f t="shared" si="0"/>
        <v>0</v>
      </c>
    </row>
    <row r="31" spans="2:40" ht="20.25" customHeight="1">
      <c r="B31" s="581"/>
      <c r="C31" s="582"/>
      <c r="D31" s="45"/>
      <c r="E31" s="46"/>
      <c r="F31" s="46"/>
      <c r="G31" s="45"/>
      <c r="H31" s="46"/>
      <c r="I31" s="46"/>
      <c r="J31" s="45"/>
      <c r="K31" s="46"/>
      <c r="L31" s="46"/>
      <c r="M31" s="45"/>
      <c r="N31" s="46"/>
      <c r="O31" s="46"/>
      <c r="P31" s="45"/>
      <c r="Q31" s="46"/>
      <c r="R31" s="46"/>
      <c r="S31" s="45"/>
      <c r="T31" s="46"/>
      <c r="U31" s="46"/>
      <c r="V31" s="45"/>
      <c r="W31" s="46"/>
      <c r="X31" s="46"/>
      <c r="Y31" s="45"/>
      <c r="Z31" s="46"/>
      <c r="AA31" s="46"/>
      <c r="AB31" s="45"/>
      <c r="AC31" s="46"/>
      <c r="AD31" s="46"/>
      <c r="AE31" s="45"/>
      <c r="AF31" s="46"/>
      <c r="AG31" s="46"/>
      <c r="AH31" s="45"/>
      <c r="AI31" s="46"/>
      <c r="AJ31" s="46"/>
      <c r="AK31" s="45"/>
      <c r="AL31" s="46"/>
      <c r="AM31" s="46"/>
      <c r="AN31" s="47">
        <f t="shared" si="0"/>
        <v>0</v>
      </c>
    </row>
    <row r="32" spans="2:40" ht="20.25" customHeight="1">
      <c r="B32" s="581"/>
      <c r="C32" s="582"/>
      <c r="D32" s="45"/>
      <c r="E32" s="46"/>
      <c r="F32" s="46"/>
      <c r="G32" s="45"/>
      <c r="H32" s="46"/>
      <c r="I32" s="46"/>
      <c r="J32" s="45"/>
      <c r="K32" s="46"/>
      <c r="L32" s="46"/>
      <c r="M32" s="45"/>
      <c r="N32" s="46"/>
      <c r="O32" s="46"/>
      <c r="P32" s="45"/>
      <c r="Q32" s="46"/>
      <c r="R32" s="46"/>
      <c r="S32" s="45"/>
      <c r="T32" s="46"/>
      <c r="U32" s="46"/>
      <c r="V32" s="45"/>
      <c r="W32" s="46"/>
      <c r="X32" s="46"/>
      <c r="Y32" s="45"/>
      <c r="Z32" s="46"/>
      <c r="AA32" s="46"/>
      <c r="AB32" s="45"/>
      <c r="AC32" s="46"/>
      <c r="AD32" s="46"/>
      <c r="AE32" s="45"/>
      <c r="AF32" s="46"/>
      <c r="AG32" s="46"/>
      <c r="AH32" s="45"/>
      <c r="AI32" s="46"/>
      <c r="AJ32" s="46"/>
      <c r="AK32" s="45"/>
      <c r="AL32" s="46"/>
      <c r="AM32" s="46"/>
      <c r="AN32" s="47">
        <f t="shared" si="0"/>
        <v>0</v>
      </c>
    </row>
    <row r="33" spans="2:40" ht="20.25" customHeight="1">
      <c r="B33" s="581"/>
      <c r="C33" s="582"/>
      <c r="D33" s="45"/>
      <c r="E33" s="46"/>
      <c r="F33" s="46"/>
      <c r="G33" s="45"/>
      <c r="H33" s="46"/>
      <c r="I33" s="46"/>
      <c r="J33" s="45"/>
      <c r="K33" s="46"/>
      <c r="L33" s="46"/>
      <c r="M33" s="45"/>
      <c r="N33" s="46"/>
      <c r="O33" s="46"/>
      <c r="P33" s="45"/>
      <c r="Q33" s="46"/>
      <c r="R33" s="46"/>
      <c r="S33" s="45"/>
      <c r="T33" s="46"/>
      <c r="U33" s="46"/>
      <c r="V33" s="45"/>
      <c r="W33" s="46"/>
      <c r="X33" s="46"/>
      <c r="Y33" s="45"/>
      <c r="Z33" s="46"/>
      <c r="AA33" s="46"/>
      <c r="AB33" s="45"/>
      <c r="AC33" s="46"/>
      <c r="AD33" s="46"/>
      <c r="AE33" s="45"/>
      <c r="AF33" s="46"/>
      <c r="AG33" s="46"/>
      <c r="AH33" s="45"/>
      <c r="AI33" s="46"/>
      <c r="AJ33" s="46"/>
      <c r="AK33" s="45"/>
      <c r="AL33" s="46"/>
      <c r="AM33" s="46"/>
      <c r="AN33" s="47">
        <f t="shared" si="0"/>
        <v>0</v>
      </c>
    </row>
    <row r="34" spans="2:40" ht="20.25" customHeight="1">
      <c r="B34" s="581"/>
      <c r="C34" s="582"/>
      <c r="D34" s="45"/>
      <c r="E34" s="46"/>
      <c r="F34" s="46"/>
      <c r="G34" s="45"/>
      <c r="H34" s="46"/>
      <c r="I34" s="46"/>
      <c r="J34" s="45"/>
      <c r="K34" s="46"/>
      <c r="L34" s="46"/>
      <c r="M34" s="45"/>
      <c r="N34" s="46"/>
      <c r="O34" s="46"/>
      <c r="P34" s="45"/>
      <c r="Q34" s="46"/>
      <c r="R34" s="46"/>
      <c r="S34" s="45"/>
      <c r="T34" s="46"/>
      <c r="U34" s="46"/>
      <c r="V34" s="45"/>
      <c r="W34" s="46"/>
      <c r="X34" s="46"/>
      <c r="Y34" s="45"/>
      <c r="Z34" s="46"/>
      <c r="AA34" s="46"/>
      <c r="AB34" s="45"/>
      <c r="AC34" s="46"/>
      <c r="AD34" s="46"/>
      <c r="AE34" s="45"/>
      <c r="AF34" s="46"/>
      <c r="AG34" s="46"/>
      <c r="AH34" s="45"/>
      <c r="AI34" s="46"/>
      <c r="AJ34" s="46"/>
      <c r="AK34" s="45"/>
      <c r="AL34" s="46"/>
      <c r="AM34" s="46"/>
      <c r="AN34" s="47">
        <f t="shared" si="0"/>
        <v>0</v>
      </c>
    </row>
    <row r="35" spans="2:40" ht="20.25" customHeight="1">
      <c r="B35" s="587" t="s">
        <v>101</v>
      </c>
      <c r="C35" s="588"/>
      <c r="D35" s="45">
        <f t="shared" ref="D35:AM35" si="1">SUM(D9:D34)</f>
        <v>0</v>
      </c>
      <c r="E35" s="48">
        <f t="shared" si="1"/>
        <v>0</v>
      </c>
      <c r="F35" s="49">
        <f t="shared" si="1"/>
        <v>0</v>
      </c>
      <c r="G35" s="45">
        <f t="shared" si="1"/>
        <v>0</v>
      </c>
      <c r="H35" s="48">
        <f t="shared" si="1"/>
        <v>0</v>
      </c>
      <c r="I35" s="49">
        <f t="shared" si="1"/>
        <v>0</v>
      </c>
      <c r="J35" s="45">
        <f t="shared" si="1"/>
        <v>18</v>
      </c>
      <c r="K35" s="48">
        <f t="shared" si="1"/>
        <v>6</v>
      </c>
      <c r="L35" s="49">
        <f t="shared" si="1"/>
        <v>14</v>
      </c>
      <c r="M35" s="45">
        <f t="shared" si="1"/>
        <v>10.8</v>
      </c>
      <c r="N35" s="48">
        <f t="shared" si="1"/>
        <v>6.8</v>
      </c>
      <c r="O35" s="49">
        <f t="shared" si="1"/>
        <v>6.8</v>
      </c>
      <c r="P35" s="45">
        <f t="shared" si="1"/>
        <v>26.832999999999998</v>
      </c>
      <c r="Q35" s="48">
        <f t="shared" si="1"/>
        <v>34.832999999999998</v>
      </c>
      <c r="R35" s="49">
        <f t="shared" si="1"/>
        <v>51.832999999999998</v>
      </c>
      <c r="S35" s="45">
        <f t="shared" si="1"/>
        <v>48.665999999999997</v>
      </c>
      <c r="T35" s="48">
        <f t="shared" si="1"/>
        <v>43.665999999999997</v>
      </c>
      <c r="U35" s="49">
        <f t="shared" si="1"/>
        <v>40.665999999999997</v>
      </c>
      <c r="V35" s="45">
        <f t="shared" si="1"/>
        <v>38.733000000000004</v>
      </c>
      <c r="W35" s="48">
        <f t="shared" si="1"/>
        <v>33.733000000000004</v>
      </c>
      <c r="X35" s="49">
        <f t="shared" si="1"/>
        <v>26.733000000000001</v>
      </c>
      <c r="Y35" s="45">
        <f t="shared" si="1"/>
        <v>28.733000000000001</v>
      </c>
      <c r="Z35" s="48">
        <f t="shared" si="1"/>
        <v>33.733000000000004</v>
      </c>
      <c r="AA35" s="49">
        <f t="shared" si="1"/>
        <v>33.733000000000004</v>
      </c>
      <c r="AB35" s="45">
        <f t="shared" si="1"/>
        <v>41.4</v>
      </c>
      <c r="AC35" s="48">
        <f t="shared" si="1"/>
        <v>44.4</v>
      </c>
      <c r="AD35" s="49">
        <f t="shared" si="1"/>
        <v>45.4</v>
      </c>
      <c r="AE35" s="45">
        <f t="shared" si="1"/>
        <v>45</v>
      </c>
      <c r="AF35" s="48">
        <f t="shared" si="1"/>
        <v>42</v>
      </c>
      <c r="AG35" s="49">
        <f t="shared" si="1"/>
        <v>35</v>
      </c>
      <c r="AH35" s="45">
        <f t="shared" si="1"/>
        <v>24</v>
      </c>
      <c r="AI35" s="48">
        <f t="shared" si="1"/>
        <v>24</v>
      </c>
      <c r="AJ35" s="49">
        <f t="shared" si="1"/>
        <v>24</v>
      </c>
      <c r="AK35" s="45">
        <f t="shared" si="1"/>
        <v>8</v>
      </c>
      <c r="AL35" s="48">
        <f t="shared" si="1"/>
        <v>0</v>
      </c>
      <c r="AM35" s="49">
        <f t="shared" si="1"/>
        <v>0</v>
      </c>
      <c r="AN35" s="47">
        <f t="shared" si="0"/>
        <v>837.495</v>
      </c>
    </row>
    <row r="36" spans="2:40" ht="20.25" customHeight="1" thickBot="1">
      <c r="B36" s="585" t="s">
        <v>102</v>
      </c>
      <c r="C36" s="586"/>
      <c r="D36" s="50"/>
      <c r="E36" s="51">
        <f>SUM(D35:F35)</f>
        <v>0</v>
      </c>
      <c r="F36" s="51"/>
      <c r="G36" s="50"/>
      <c r="H36" s="51">
        <f>SUM(G35:I35)</f>
        <v>0</v>
      </c>
      <c r="I36" s="51"/>
      <c r="J36" s="50"/>
      <c r="K36" s="51">
        <f>SUM(J35:L35)</f>
        <v>38</v>
      </c>
      <c r="L36" s="51"/>
      <c r="M36" s="50"/>
      <c r="N36" s="51">
        <f>SUM(M35:O35)</f>
        <v>24.400000000000002</v>
      </c>
      <c r="O36" s="51"/>
      <c r="P36" s="50"/>
      <c r="Q36" s="51">
        <f>SUM(P35:R35)</f>
        <v>113.499</v>
      </c>
      <c r="R36" s="51"/>
      <c r="S36" s="50"/>
      <c r="T36" s="51">
        <f>SUM(S35:U35)</f>
        <v>132.99799999999999</v>
      </c>
      <c r="U36" s="51"/>
      <c r="V36" s="50"/>
      <c r="W36" s="51">
        <f>SUM(V35:X35)</f>
        <v>99.199000000000012</v>
      </c>
      <c r="X36" s="51"/>
      <c r="Y36" s="50"/>
      <c r="Z36" s="51">
        <f>SUM(Y35:AA35)</f>
        <v>96.199000000000012</v>
      </c>
      <c r="AA36" s="51"/>
      <c r="AB36" s="50"/>
      <c r="AC36" s="51">
        <f>SUM(AB35:AD35)</f>
        <v>131.19999999999999</v>
      </c>
      <c r="AD36" s="51"/>
      <c r="AE36" s="50"/>
      <c r="AF36" s="51">
        <f>SUM(AE35:AG35)</f>
        <v>122</v>
      </c>
      <c r="AG36" s="51"/>
      <c r="AH36" s="50"/>
      <c r="AI36" s="51">
        <f>SUM(AH35:AJ35)</f>
        <v>72</v>
      </c>
      <c r="AJ36" s="51"/>
      <c r="AK36" s="50"/>
      <c r="AL36" s="51">
        <f>SUM(AK35:AM35)</f>
        <v>8</v>
      </c>
      <c r="AM36" s="51"/>
      <c r="AN36" s="52">
        <f>SUM(AN9:AN34)</f>
        <v>837.495</v>
      </c>
    </row>
    <row r="37" spans="2:40" ht="9.9499999999999993" customHeight="1"/>
    <row r="38" spans="2:40" ht="24.95" customHeight="1">
      <c r="B38" s="2" t="s">
        <v>201</v>
      </c>
    </row>
    <row r="39" spans="2:40" ht="9.9499999999999993" customHeight="1" thickBot="1"/>
    <row r="40" spans="2:40" ht="20.25" customHeight="1" thickBot="1">
      <c r="B40" s="1" t="s">
        <v>198</v>
      </c>
      <c r="C40" s="236">
        <f>'４　経営収支'!$G$4</f>
        <v>60</v>
      </c>
      <c r="D40" s="1" t="s">
        <v>199</v>
      </c>
    </row>
    <row r="41" spans="2:40" ht="9.9499999999999993" customHeight="1" thickBot="1"/>
    <row r="42" spans="2:40" ht="20.25" customHeight="1">
      <c r="B42" s="568" t="s">
        <v>99</v>
      </c>
      <c r="C42" s="569"/>
      <c r="D42" s="572">
        <v>1</v>
      </c>
      <c r="E42" s="573"/>
      <c r="F42" s="574"/>
      <c r="G42" s="572">
        <v>2</v>
      </c>
      <c r="H42" s="573"/>
      <c r="I42" s="574"/>
      <c r="J42" s="572">
        <v>3</v>
      </c>
      <c r="K42" s="573"/>
      <c r="L42" s="574"/>
      <c r="M42" s="572">
        <v>4</v>
      </c>
      <c r="N42" s="573"/>
      <c r="O42" s="574"/>
      <c r="P42" s="572">
        <v>5</v>
      </c>
      <c r="Q42" s="573"/>
      <c r="R42" s="574"/>
      <c r="S42" s="572">
        <v>6</v>
      </c>
      <c r="T42" s="573"/>
      <c r="U42" s="574"/>
      <c r="V42" s="572">
        <v>7</v>
      </c>
      <c r="W42" s="573"/>
      <c r="X42" s="574"/>
      <c r="Y42" s="572">
        <v>8</v>
      </c>
      <c r="Z42" s="573"/>
      <c r="AA42" s="574"/>
      <c r="AB42" s="572">
        <v>9</v>
      </c>
      <c r="AC42" s="573"/>
      <c r="AD42" s="574"/>
      <c r="AE42" s="572">
        <v>10</v>
      </c>
      <c r="AF42" s="573"/>
      <c r="AG42" s="574"/>
      <c r="AH42" s="572">
        <v>11</v>
      </c>
      <c r="AI42" s="573"/>
      <c r="AJ42" s="574"/>
      <c r="AK42" s="572">
        <v>12</v>
      </c>
      <c r="AL42" s="573"/>
      <c r="AM42" s="574"/>
      <c r="AN42" s="575" t="s">
        <v>30</v>
      </c>
    </row>
    <row r="43" spans="2:40" ht="20.25" customHeight="1">
      <c r="B43" s="570"/>
      <c r="C43" s="571"/>
      <c r="D43" s="36" t="s">
        <v>31</v>
      </c>
      <c r="E43" s="37" t="s">
        <v>32</v>
      </c>
      <c r="F43" s="38" t="s">
        <v>33</v>
      </c>
      <c r="G43" s="36" t="s">
        <v>31</v>
      </c>
      <c r="H43" s="38" t="s">
        <v>32</v>
      </c>
      <c r="I43" s="38" t="s">
        <v>33</v>
      </c>
      <c r="J43" s="36" t="s">
        <v>31</v>
      </c>
      <c r="K43" s="38" t="s">
        <v>32</v>
      </c>
      <c r="L43" s="38" t="s">
        <v>33</v>
      </c>
      <c r="M43" s="36" t="s">
        <v>31</v>
      </c>
      <c r="N43" s="38" t="s">
        <v>32</v>
      </c>
      <c r="O43" s="38" t="s">
        <v>33</v>
      </c>
      <c r="P43" s="36" t="s">
        <v>31</v>
      </c>
      <c r="Q43" s="38" t="s">
        <v>32</v>
      </c>
      <c r="R43" s="38" t="s">
        <v>33</v>
      </c>
      <c r="S43" s="36" t="s">
        <v>31</v>
      </c>
      <c r="T43" s="39" t="s">
        <v>32</v>
      </c>
      <c r="U43" s="39" t="s">
        <v>33</v>
      </c>
      <c r="V43" s="36" t="s">
        <v>31</v>
      </c>
      <c r="W43" s="38" t="s">
        <v>32</v>
      </c>
      <c r="X43" s="38" t="s">
        <v>33</v>
      </c>
      <c r="Y43" s="36" t="s">
        <v>31</v>
      </c>
      <c r="Z43" s="38" t="s">
        <v>32</v>
      </c>
      <c r="AA43" s="38" t="s">
        <v>33</v>
      </c>
      <c r="AB43" s="36" t="s">
        <v>31</v>
      </c>
      <c r="AC43" s="38" t="s">
        <v>32</v>
      </c>
      <c r="AD43" s="38" t="s">
        <v>33</v>
      </c>
      <c r="AE43" s="36" t="s">
        <v>31</v>
      </c>
      <c r="AF43" s="38" t="s">
        <v>32</v>
      </c>
      <c r="AG43" s="38" t="s">
        <v>33</v>
      </c>
      <c r="AH43" s="36" t="s">
        <v>31</v>
      </c>
      <c r="AI43" s="38" t="s">
        <v>32</v>
      </c>
      <c r="AJ43" s="38" t="s">
        <v>33</v>
      </c>
      <c r="AK43" s="36" t="s">
        <v>31</v>
      </c>
      <c r="AL43" s="38" t="s">
        <v>32</v>
      </c>
      <c r="AM43" s="38" t="s">
        <v>33</v>
      </c>
      <c r="AN43" s="576"/>
    </row>
    <row r="44" spans="2:40" ht="20.25" customHeight="1">
      <c r="B44" s="593" t="s">
        <v>206</v>
      </c>
      <c r="C44" s="571"/>
      <c r="D44" s="45">
        <f>D35*$C$40/10</f>
        <v>0</v>
      </c>
      <c r="E44" s="48">
        <f t="shared" ref="E44:AM44" si="2">E35*$C$40/10</f>
        <v>0</v>
      </c>
      <c r="F44" s="49">
        <f t="shared" si="2"/>
        <v>0</v>
      </c>
      <c r="G44" s="45">
        <f t="shared" si="2"/>
        <v>0</v>
      </c>
      <c r="H44" s="48">
        <f t="shared" si="2"/>
        <v>0</v>
      </c>
      <c r="I44" s="49">
        <f t="shared" si="2"/>
        <v>0</v>
      </c>
      <c r="J44" s="45">
        <f t="shared" si="2"/>
        <v>108</v>
      </c>
      <c r="K44" s="48">
        <f t="shared" si="2"/>
        <v>36</v>
      </c>
      <c r="L44" s="49">
        <f t="shared" si="2"/>
        <v>84</v>
      </c>
      <c r="M44" s="45">
        <f t="shared" si="2"/>
        <v>64.8</v>
      </c>
      <c r="N44" s="48">
        <f t="shared" si="2"/>
        <v>40.799999999999997</v>
      </c>
      <c r="O44" s="49">
        <f t="shared" si="2"/>
        <v>40.799999999999997</v>
      </c>
      <c r="P44" s="45">
        <f>P35*$C$40/10</f>
        <v>160.99799999999999</v>
      </c>
      <c r="Q44" s="48">
        <f t="shared" si="2"/>
        <v>208.99799999999999</v>
      </c>
      <c r="R44" s="49">
        <f t="shared" si="2"/>
        <v>310.99799999999999</v>
      </c>
      <c r="S44" s="45">
        <f t="shared" si="2"/>
        <v>291.99599999999998</v>
      </c>
      <c r="T44" s="48">
        <f t="shared" si="2"/>
        <v>261.99599999999998</v>
      </c>
      <c r="U44" s="49">
        <f t="shared" si="2"/>
        <v>243.99600000000001</v>
      </c>
      <c r="V44" s="45">
        <f t="shared" si="2"/>
        <v>232.39800000000005</v>
      </c>
      <c r="W44" s="48">
        <f t="shared" si="2"/>
        <v>202.39800000000002</v>
      </c>
      <c r="X44" s="49">
        <f t="shared" si="2"/>
        <v>160.398</v>
      </c>
      <c r="Y44" s="45">
        <f t="shared" si="2"/>
        <v>172.398</v>
      </c>
      <c r="Z44" s="48">
        <f t="shared" si="2"/>
        <v>202.39800000000002</v>
      </c>
      <c r="AA44" s="49">
        <f t="shared" si="2"/>
        <v>202.39800000000002</v>
      </c>
      <c r="AB44" s="45">
        <f t="shared" si="2"/>
        <v>248.4</v>
      </c>
      <c r="AC44" s="48">
        <f t="shared" si="2"/>
        <v>266.39999999999998</v>
      </c>
      <c r="AD44" s="49">
        <f t="shared" si="2"/>
        <v>272.39999999999998</v>
      </c>
      <c r="AE44" s="45">
        <f t="shared" si="2"/>
        <v>270</v>
      </c>
      <c r="AF44" s="48">
        <f t="shared" si="2"/>
        <v>252</v>
      </c>
      <c r="AG44" s="49">
        <f t="shared" si="2"/>
        <v>210</v>
      </c>
      <c r="AH44" s="45">
        <f t="shared" si="2"/>
        <v>144</v>
      </c>
      <c r="AI44" s="48">
        <f t="shared" si="2"/>
        <v>144</v>
      </c>
      <c r="AJ44" s="49">
        <f t="shared" si="2"/>
        <v>144</v>
      </c>
      <c r="AK44" s="45">
        <f t="shared" si="2"/>
        <v>48</v>
      </c>
      <c r="AL44" s="48">
        <f t="shared" si="2"/>
        <v>0</v>
      </c>
      <c r="AM44" s="49">
        <f t="shared" si="2"/>
        <v>0</v>
      </c>
      <c r="AN44" s="47">
        <f t="shared" ref="AN44:AN48" si="3">SUM(D44:AM44)</f>
        <v>5024.9700000000012</v>
      </c>
    </row>
    <row r="45" spans="2:40" ht="20.25" customHeight="1" thickBot="1">
      <c r="B45" s="577" t="s">
        <v>102</v>
      </c>
      <c r="C45" s="578"/>
      <c r="D45" s="239"/>
      <c r="E45" s="235">
        <f>SUM(D44:F44)</f>
        <v>0</v>
      </c>
      <c r="F45" s="235"/>
      <c r="G45" s="239"/>
      <c r="H45" s="235">
        <f>SUM(G44:I44)</f>
        <v>0</v>
      </c>
      <c r="I45" s="235"/>
      <c r="J45" s="239"/>
      <c r="K45" s="235">
        <f>SUM(J44:L44)</f>
        <v>228</v>
      </c>
      <c r="L45" s="235"/>
      <c r="M45" s="239"/>
      <c r="N45" s="235">
        <f>SUM(M44:O44)</f>
        <v>146.39999999999998</v>
      </c>
      <c r="O45" s="235"/>
      <c r="P45" s="239"/>
      <c r="Q45" s="235">
        <f>SUM(P44:R44)</f>
        <v>680.99399999999991</v>
      </c>
      <c r="R45" s="235"/>
      <c r="S45" s="239"/>
      <c r="T45" s="235">
        <f>SUM(S44:U44)</f>
        <v>797.98799999999994</v>
      </c>
      <c r="U45" s="235"/>
      <c r="V45" s="239"/>
      <c r="W45" s="235">
        <f>SUM(V44:X44)</f>
        <v>595.19400000000007</v>
      </c>
      <c r="X45" s="235"/>
      <c r="Y45" s="239"/>
      <c r="Z45" s="235">
        <f>SUM(Y44:AA44)</f>
        <v>577.19400000000007</v>
      </c>
      <c r="AA45" s="235"/>
      <c r="AB45" s="239"/>
      <c r="AC45" s="235">
        <f>SUM(AB44:AD44)</f>
        <v>787.19999999999993</v>
      </c>
      <c r="AD45" s="235"/>
      <c r="AE45" s="239"/>
      <c r="AF45" s="235">
        <f>SUM(AE44:AG44)</f>
        <v>732</v>
      </c>
      <c r="AG45" s="235"/>
      <c r="AH45" s="239"/>
      <c r="AI45" s="235">
        <f>SUM(AH44:AJ44)</f>
        <v>432</v>
      </c>
      <c r="AJ45" s="235"/>
      <c r="AK45" s="239"/>
      <c r="AL45" s="235">
        <f>SUM(AK44:AM44)</f>
        <v>48</v>
      </c>
      <c r="AM45" s="235"/>
      <c r="AN45" s="240">
        <f t="shared" si="3"/>
        <v>5024.9699999999993</v>
      </c>
    </row>
    <row r="46" spans="2:40" ht="20.25" customHeight="1" thickTop="1">
      <c r="B46" s="594" t="s">
        <v>204</v>
      </c>
      <c r="C46" s="241" t="s">
        <v>202</v>
      </c>
      <c r="D46" s="242"/>
      <c r="E46" s="243"/>
      <c r="F46" s="243"/>
      <c r="G46" s="242"/>
      <c r="H46" s="243"/>
      <c r="I46" s="243"/>
      <c r="J46" s="242">
        <v>70</v>
      </c>
      <c r="K46" s="243">
        <v>36</v>
      </c>
      <c r="L46" s="243">
        <v>70</v>
      </c>
      <c r="M46" s="242">
        <v>50</v>
      </c>
      <c r="N46" s="243">
        <v>40.799999999999997</v>
      </c>
      <c r="O46" s="243">
        <v>40.799999999999997</v>
      </c>
      <c r="P46" s="242">
        <v>70</v>
      </c>
      <c r="Q46" s="364">
        <v>75</v>
      </c>
      <c r="R46" s="243">
        <v>76.599999999999994</v>
      </c>
      <c r="S46" s="242">
        <v>76.599999999999994</v>
      </c>
      <c r="T46" s="243">
        <v>76.599999999999994</v>
      </c>
      <c r="U46" s="243">
        <v>76.599999999999994</v>
      </c>
      <c r="V46" s="242">
        <v>76.599999999999994</v>
      </c>
      <c r="W46" s="243">
        <v>75</v>
      </c>
      <c r="X46" s="243">
        <v>75</v>
      </c>
      <c r="Y46" s="242">
        <v>75</v>
      </c>
      <c r="Z46" s="243">
        <v>75</v>
      </c>
      <c r="AA46" s="243">
        <v>75</v>
      </c>
      <c r="AB46" s="242">
        <v>76.599999999999994</v>
      </c>
      <c r="AC46" s="243">
        <v>76.599999999999994</v>
      </c>
      <c r="AD46" s="243">
        <v>76.599999999999994</v>
      </c>
      <c r="AE46" s="242">
        <v>76.599999999999994</v>
      </c>
      <c r="AF46" s="243">
        <v>75</v>
      </c>
      <c r="AG46" s="243">
        <v>75</v>
      </c>
      <c r="AH46" s="242">
        <v>75</v>
      </c>
      <c r="AI46" s="243">
        <v>75</v>
      </c>
      <c r="AJ46" s="243">
        <v>75</v>
      </c>
      <c r="AK46" s="242">
        <v>24</v>
      </c>
      <c r="AL46" s="243"/>
      <c r="AM46" s="243"/>
      <c r="AN46" s="244">
        <f t="shared" si="3"/>
        <v>1915.9999999999998</v>
      </c>
    </row>
    <row r="47" spans="2:40" ht="20.25" customHeight="1">
      <c r="B47" s="595"/>
      <c r="C47" s="237" t="s">
        <v>203</v>
      </c>
      <c r="D47" s="245"/>
      <c r="E47" s="46"/>
      <c r="F47" s="46"/>
      <c r="G47" s="245"/>
      <c r="H47" s="46"/>
      <c r="I47" s="46"/>
      <c r="J47" s="245">
        <v>38</v>
      </c>
      <c r="K47" s="46"/>
      <c r="L47" s="46">
        <v>14</v>
      </c>
      <c r="M47" s="245">
        <v>14.8</v>
      </c>
      <c r="N47" s="48"/>
      <c r="O47" s="46"/>
      <c r="P47" s="245">
        <v>70</v>
      </c>
      <c r="Q47" s="365">
        <v>75</v>
      </c>
      <c r="R47" s="46">
        <v>76.599999999999994</v>
      </c>
      <c r="S47" s="245">
        <v>76.599999999999994</v>
      </c>
      <c r="T47" s="46">
        <v>76.599999999999994</v>
      </c>
      <c r="U47" s="46">
        <v>76.599999999999994</v>
      </c>
      <c r="V47" s="245">
        <v>76.599999999999994</v>
      </c>
      <c r="W47" s="46">
        <v>75</v>
      </c>
      <c r="X47" s="46">
        <v>75</v>
      </c>
      <c r="Y47" s="245">
        <v>75</v>
      </c>
      <c r="Z47" s="46">
        <v>75</v>
      </c>
      <c r="AA47" s="46">
        <v>75</v>
      </c>
      <c r="AB47" s="245">
        <v>76.599999999999994</v>
      </c>
      <c r="AC47" s="46">
        <v>76.599999999999994</v>
      </c>
      <c r="AD47" s="46">
        <v>76.599999999999994</v>
      </c>
      <c r="AE47" s="245">
        <v>76.599999999999994</v>
      </c>
      <c r="AF47" s="46">
        <v>75</v>
      </c>
      <c r="AG47" s="46">
        <v>75</v>
      </c>
      <c r="AH47" s="245">
        <v>69</v>
      </c>
      <c r="AI47" s="46">
        <v>69</v>
      </c>
      <c r="AJ47" s="46">
        <v>69</v>
      </c>
      <c r="AK47" s="245">
        <v>24</v>
      </c>
      <c r="AL47" s="46"/>
      <c r="AM47" s="46"/>
      <c r="AN47" s="47">
        <f t="shared" si="3"/>
        <v>1657.1999999999998</v>
      </c>
    </row>
    <row r="48" spans="2:40" ht="20.25" customHeight="1">
      <c r="B48" s="595"/>
      <c r="C48" s="237" t="s">
        <v>209</v>
      </c>
      <c r="D48" s="245"/>
      <c r="E48" s="46"/>
      <c r="F48" s="46"/>
      <c r="G48" s="245"/>
      <c r="H48" s="46"/>
      <c r="I48" s="46"/>
      <c r="J48" s="245"/>
      <c r="K48" s="46"/>
      <c r="L48" s="46"/>
      <c r="M48" s="245"/>
      <c r="N48" s="308"/>
      <c r="O48" s="46"/>
      <c r="P48" s="245">
        <v>21</v>
      </c>
      <c r="Q48" s="365">
        <v>59</v>
      </c>
      <c r="R48" s="46">
        <v>76.599999999999994</v>
      </c>
      <c r="S48" s="245">
        <v>76.599999999999994</v>
      </c>
      <c r="T48" s="46">
        <v>66.599999999999994</v>
      </c>
      <c r="U48" s="46">
        <v>50</v>
      </c>
      <c r="V48" s="245">
        <v>50</v>
      </c>
      <c r="W48" s="46">
        <v>52.4</v>
      </c>
      <c r="X48" s="46">
        <v>10.4</v>
      </c>
      <c r="Y48" s="245">
        <v>22.4</v>
      </c>
      <c r="Z48" s="46">
        <v>52.4</v>
      </c>
      <c r="AA48" s="46">
        <v>52.4</v>
      </c>
      <c r="AB48" s="245">
        <v>60</v>
      </c>
      <c r="AC48" s="46">
        <v>70</v>
      </c>
      <c r="AD48" s="46">
        <v>70</v>
      </c>
      <c r="AE48" s="245">
        <v>75</v>
      </c>
      <c r="AF48" s="46">
        <v>75</v>
      </c>
      <c r="AG48" s="46">
        <v>60</v>
      </c>
      <c r="AH48" s="245">
        <v>0</v>
      </c>
      <c r="AI48" s="46">
        <v>0</v>
      </c>
      <c r="AJ48" s="46">
        <v>0</v>
      </c>
      <c r="AK48" s="245"/>
      <c r="AL48" s="46"/>
      <c r="AM48" s="46"/>
      <c r="AN48" s="47">
        <f t="shared" si="3"/>
        <v>999.79999999999984</v>
      </c>
    </row>
    <row r="49" spans="2:40" ht="20.25" customHeight="1">
      <c r="B49" s="595"/>
      <c r="C49" s="238"/>
      <c r="D49" s="245"/>
      <c r="E49" s="46"/>
      <c r="F49" s="46"/>
      <c r="G49" s="245"/>
      <c r="H49" s="46"/>
      <c r="I49" s="46"/>
      <c r="J49" s="245"/>
      <c r="K49" s="46"/>
      <c r="L49" s="46"/>
      <c r="M49" s="245"/>
      <c r="N49" s="46"/>
      <c r="O49" s="46"/>
      <c r="P49" s="245"/>
      <c r="Q49" s="46"/>
      <c r="R49" s="46"/>
      <c r="S49" s="245"/>
      <c r="T49" s="46"/>
      <c r="U49" s="46"/>
      <c r="V49" s="245"/>
      <c r="W49" s="46"/>
      <c r="X49" s="46"/>
      <c r="Y49" s="245"/>
      <c r="Z49" s="46"/>
      <c r="AA49" s="46"/>
      <c r="AB49" s="245"/>
      <c r="AC49" s="46"/>
      <c r="AD49" s="46"/>
      <c r="AE49" s="245"/>
      <c r="AF49" s="46"/>
      <c r="AG49" s="46"/>
      <c r="AH49" s="245"/>
      <c r="AI49" s="46"/>
      <c r="AJ49" s="46"/>
      <c r="AK49" s="245"/>
      <c r="AL49" s="46"/>
      <c r="AM49" s="46"/>
      <c r="AN49" s="47">
        <f t="shared" ref="AN49:AN52" si="4">SUM(D49:AM49)</f>
        <v>0</v>
      </c>
    </row>
    <row r="50" spans="2:40" ht="20.25" customHeight="1" thickBot="1">
      <c r="B50" s="596"/>
      <c r="C50" s="252" t="s">
        <v>207</v>
      </c>
      <c r="D50" s="246">
        <f>SUM(D46:D49)</f>
        <v>0</v>
      </c>
      <c r="E50" s="247">
        <f t="shared" ref="E50:AM50" si="5">SUM(E46:E49)</f>
        <v>0</v>
      </c>
      <c r="F50" s="247">
        <f t="shared" si="5"/>
        <v>0</v>
      </c>
      <c r="G50" s="246">
        <f t="shared" si="5"/>
        <v>0</v>
      </c>
      <c r="H50" s="247">
        <f t="shared" si="5"/>
        <v>0</v>
      </c>
      <c r="I50" s="247">
        <f t="shared" si="5"/>
        <v>0</v>
      </c>
      <c r="J50" s="246">
        <f t="shared" si="5"/>
        <v>108</v>
      </c>
      <c r="K50" s="247">
        <f t="shared" si="5"/>
        <v>36</v>
      </c>
      <c r="L50" s="247">
        <f t="shared" si="5"/>
        <v>84</v>
      </c>
      <c r="M50" s="246">
        <f t="shared" si="5"/>
        <v>64.8</v>
      </c>
      <c r="N50" s="247">
        <f t="shared" si="5"/>
        <v>40.799999999999997</v>
      </c>
      <c r="O50" s="247">
        <f t="shared" si="5"/>
        <v>40.799999999999997</v>
      </c>
      <c r="P50" s="246">
        <f t="shared" si="5"/>
        <v>161</v>
      </c>
      <c r="Q50" s="247">
        <f t="shared" si="5"/>
        <v>209</v>
      </c>
      <c r="R50" s="247">
        <f t="shared" si="5"/>
        <v>229.79999999999998</v>
      </c>
      <c r="S50" s="246">
        <f t="shared" si="5"/>
        <v>229.79999999999998</v>
      </c>
      <c r="T50" s="247">
        <f t="shared" si="5"/>
        <v>219.79999999999998</v>
      </c>
      <c r="U50" s="247">
        <f t="shared" si="5"/>
        <v>203.2</v>
      </c>
      <c r="V50" s="246">
        <f t="shared" si="5"/>
        <v>203.2</v>
      </c>
      <c r="W50" s="247">
        <f t="shared" si="5"/>
        <v>202.4</v>
      </c>
      <c r="X50" s="247">
        <f t="shared" si="5"/>
        <v>160.4</v>
      </c>
      <c r="Y50" s="246">
        <f t="shared" si="5"/>
        <v>172.4</v>
      </c>
      <c r="Z50" s="247">
        <f t="shared" si="5"/>
        <v>202.4</v>
      </c>
      <c r="AA50" s="247">
        <f t="shared" si="5"/>
        <v>202.4</v>
      </c>
      <c r="AB50" s="246">
        <f t="shared" si="5"/>
        <v>213.2</v>
      </c>
      <c r="AC50" s="247">
        <f t="shared" si="5"/>
        <v>223.2</v>
      </c>
      <c r="AD50" s="247">
        <f t="shared" si="5"/>
        <v>223.2</v>
      </c>
      <c r="AE50" s="246">
        <f t="shared" si="5"/>
        <v>228.2</v>
      </c>
      <c r="AF50" s="247">
        <f t="shared" si="5"/>
        <v>225</v>
      </c>
      <c r="AG50" s="247">
        <f t="shared" si="5"/>
        <v>210</v>
      </c>
      <c r="AH50" s="246">
        <f t="shared" si="5"/>
        <v>144</v>
      </c>
      <c r="AI50" s="247">
        <f t="shared" si="5"/>
        <v>144</v>
      </c>
      <c r="AJ50" s="247">
        <f t="shared" si="5"/>
        <v>144</v>
      </c>
      <c r="AK50" s="246">
        <f t="shared" si="5"/>
        <v>48</v>
      </c>
      <c r="AL50" s="247">
        <f t="shared" si="5"/>
        <v>0</v>
      </c>
      <c r="AM50" s="247">
        <f t="shared" si="5"/>
        <v>0</v>
      </c>
      <c r="AN50" s="248">
        <f>SUM(D50:AM50)</f>
        <v>4573</v>
      </c>
    </row>
    <row r="51" spans="2:40" ht="20.25" customHeight="1" thickTop="1">
      <c r="B51" s="589" t="s">
        <v>208</v>
      </c>
      <c r="C51" s="590"/>
      <c r="D51" s="253">
        <f>D50-D44</f>
        <v>0</v>
      </c>
      <c r="E51" s="254">
        <f t="shared" ref="E51:AJ51" si="6">E50-E44</f>
        <v>0</v>
      </c>
      <c r="F51" s="254">
        <f t="shared" si="6"/>
        <v>0</v>
      </c>
      <c r="G51" s="253">
        <f t="shared" si="6"/>
        <v>0</v>
      </c>
      <c r="H51" s="254">
        <f t="shared" si="6"/>
        <v>0</v>
      </c>
      <c r="I51" s="254">
        <f t="shared" si="6"/>
        <v>0</v>
      </c>
      <c r="J51" s="253">
        <f t="shared" ref="J51:P51" si="7">J50-J44</f>
        <v>0</v>
      </c>
      <c r="K51" s="254">
        <f t="shared" si="7"/>
        <v>0</v>
      </c>
      <c r="L51" s="254">
        <f t="shared" si="7"/>
        <v>0</v>
      </c>
      <c r="M51" s="253">
        <f t="shared" si="7"/>
        <v>0</v>
      </c>
      <c r="N51" s="254">
        <f t="shared" si="7"/>
        <v>0</v>
      </c>
      <c r="O51" s="254">
        <f t="shared" si="7"/>
        <v>0</v>
      </c>
      <c r="P51" s="253">
        <f t="shared" si="7"/>
        <v>2.0000000000095497E-3</v>
      </c>
      <c r="Q51" s="254">
        <f t="shared" si="6"/>
        <v>2.0000000000095497E-3</v>
      </c>
      <c r="R51" s="254">
        <f t="shared" si="6"/>
        <v>-81.198000000000008</v>
      </c>
      <c r="S51" s="253">
        <f t="shared" si="6"/>
        <v>-62.195999999999998</v>
      </c>
      <c r="T51" s="254">
        <f t="shared" si="6"/>
        <v>-42.195999999999998</v>
      </c>
      <c r="U51" s="254">
        <f t="shared" si="6"/>
        <v>-40.796000000000021</v>
      </c>
      <c r="V51" s="253">
        <f t="shared" si="6"/>
        <v>-29.198000000000064</v>
      </c>
      <c r="W51" s="254">
        <f t="shared" si="6"/>
        <v>1.999999999981128E-3</v>
      </c>
      <c r="X51" s="254">
        <f t="shared" si="6"/>
        <v>2.0000000000095497E-3</v>
      </c>
      <c r="Y51" s="253">
        <f t="shared" si="6"/>
        <v>2.0000000000095497E-3</v>
      </c>
      <c r="Z51" s="254">
        <f t="shared" si="6"/>
        <v>1.999999999981128E-3</v>
      </c>
      <c r="AA51" s="254">
        <f t="shared" si="6"/>
        <v>1.999999999981128E-3</v>
      </c>
      <c r="AB51" s="253">
        <f t="shared" si="6"/>
        <v>-35.200000000000017</v>
      </c>
      <c r="AC51" s="254">
        <f t="shared" si="6"/>
        <v>-43.199999999999989</v>
      </c>
      <c r="AD51" s="254">
        <f t="shared" si="6"/>
        <v>-49.199999999999989</v>
      </c>
      <c r="AE51" s="253">
        <f t="shared" si="6"/>
        <v>-41.800000000000011</v>
      </c>
      <c r="AF51" s="254">
        <f t="shared" si="6"/>
        <v>-27</v>
      </c>
      <c r="AG51" s="254">
        <f t="shared" si="6"/>
        <v>0</v>
      </c>
      <c r="AH51" s="253">
        <f t="shared" si="6"/>
        <v>0</v>
      </c>
      <c r="AI51" s="255">
        <f t="shared" si="6"/>
        <v>0</v>
      </c>
      <c r="AJ51" s="254">
        <f t="shared" si="6"/>
        <v>0</v>
      </c>
      <c r="AK51" s="253">
        <f>AK50-AK44</f>
        <v>0</v>
      </c>
      <c r="AL51" s="254">
        <f>AL50-AL44</f>
        <v>0</v>
      </c>
      <c r="AM51" s="254">
        <f>AM50-AM44</f>
        <v>0</v>
      </c>
      <c r="AN51" s="244">
        <f>SUM(D51:AM51)</f>
        <v>-451.97000000000008</v>
      </c>
    </row>
    <row r="52" spans="2:40" ht="20.25" customHeight="1" thickBot="1">
      <c r="B52" s="591" t="s">
        <v>205</v>
      </c>
      <c r="C52" s="592"/>
      <c r="D52" s="249"/>
      <c r="E52" s="250"/>
      <c r="F52" s="250"/>
      <c r="G52" s="249"/>
      <c r="H52" s="250"/>
      <c r="I52" s="250"/>
      <c r="J52" s="249">
        <f t="shared" ref="J52:P52" si="8">-J51</f>
        <v>0</v>
      </c>
      <c r="K52" s="249">
        <f t="shared" si="8"/>
        <v>0</v>
      </c>
      <c r="L52" s="249">
        <f t="shared" si="8"/>
        <v>0</v>
      </c>
      <c r="M52" s="249">
        <f t="shared" si="8"/>
        <v>0</v>
      </c>
      <c r="N52" s="249">
        <f t="shared" si="8"/>
        <v>0</v>
      </c>
      <c r="O52" s="249">
        <f t="shared" si="8"/>
        <v>0</v>
      </c>
      <c r="P52" s="249">
        <f t="shared" si="8"/>
        <v>-2.0000000000095497E-3</v>
      </c>
      <c r="Q52" s="250">
        <f t="shared" ref="Q52:AJ52" si="9">-Q51</f>
        <v>-2.0000000000095497E-3</v>
      </c>
      <c r="R52" s="250">
        <f t="shared" si="9"/>
        <v>81.198000000000008</v>
      </c>
      <c r="S52" s="249">
        <f t="shared" si="9"/>
        <v>62.195999999999998</v>
      </c>
      <c r="T52" s="250">
        <f t="shared" si="9"/>
        <v>42.195999999999998</v>
      </c>
      <c r="U52" s="250">
        <f t="shared" si="9"/>
        <v>40.796000000000021</v>
      </c>
      <c r="V52" s="249">
        <f t="shared" si="9"/>
        <v>29.198000000000064</v>
      </c>
      <c r="W52" s="250">
        <f t="shared" si="9"/>
        <v>-1.999999999981128E-3</v>
      </c>
      <c r="X52" s="250">
        <f t="shared" si="9"/>
        <v>-2.0000000000095497E-3</v>
      </c>
      <c r="Y52" s="249">
        <f t="shared" si="9"/>
        <v>-2.0000000000095497E-3</v>
      </c>
      <c r="Z52" s="250">
        <f t="shared" si="9"/>
        <v>-1.999999999981128E-3</v>
      </c>
      <c r="AA52" s="250">
        <f t="shared" si="9"/>
        <v>-1.999999999981128E-3</v>
      </c>
      <c r="AB52" s="249">
        <f t="shared" si="9"/>
        <v>35.200000000000017</v>
      </c>
      <c r="AC52" s="250">
        <f t="shared" si="9"/>
        <v>43.199999999999989</v>
      </c>
      <c r="AD52" s="250">
        <f t="shared" si="9"/>
        <v>49.199999999999989</v>
      </c>
      <c r="AE52" s="249">
        <f t="shared" si="9"/>
        <v>41.800000000000011</v>
      </c>
      <c r="AF52" s="250">
        <f t="shared" si="9"/>
        <v>27</v>
      </c>
      <c r="AG52" s="250">
        <f t="shared" si="9"/>
        <v>0</v>
      </c>
      <c r="AH52" s="249">
        <f t="shared" si="9"/>
        <v>0</v>
      </c>
      <c r="AI52" s="250">
        <f t="shared" si="9"/>
        <v>0</v>
      </c>
      <c r="AJ52" s="250">
        <f t="shared" si="9"/>
        <v>0</v>
      </c>
      <c r="AK52" s="249">
        <f>-AK51</f>
        <v>0</v>
      </c>
      <c r="AL52" s="249">
        <f>-AL51</f>
        <v>0</v>
      </c>
      <c r="AM52" s="249">
        <f>-AM51</f>
        <v>0</v>
      </c>
      <c r="AN52" s="251">
        <f t="shared" si="4"/>
        <v>451.97000000000008</v>
      </c>
    </row>
  </sheetData>
  <mergeCells count="62">
    <mergeCell ref="B51:C51"/>
    <mergeCell ref="B52:C52"/>
    <mergeCell ref="AK42:AM42"/>
    <mergeCell ref="AN42:AN43"/>
    <mergeCell ref="B44:C44"/>
    <mergeCell ref="B45:C45"/>
    <mergeCell ref="B46:B50"/>
    <mergeCell ref="V42:X42"/>
    <mergeCell ref="Y42:AA42"/>
    <mergeCell ref="AB42:AD42"/>
    <mergeCell ref="AE42:AG42"/>
    <mergeCell ref="AH42:AJ42"/>
    <mergeCell ref="G42:I42"/>
    <mergeCell ref="J42:L42"/>
    <mergeCell ref="M42:O42"/>
    <mergeCell ref="P42:R42"/>
    <mergeCell ref="S42:U42"/>
    <mergeCell ref="B36:C36"/>
    <mergeCell ref="B42:C43"/>
    <mergeCell ref="D42:F42"/>
    <mergeCell ref="B33:C33"/>
    <mergeCell ref="B34:C34"/>
    <mergeCell ref="B35:C35"/>
    <mergeCell ref="B29:C29"/>
    <mergeCell ref="B30:C30"/>
    <mergeCell ref="B31:C31"/>
    <mergeCell ref="B32:C32"/>
    <mergeCell ref="B24:C24"/>
    <mergeCell ref="B25:C25"/>
    <mergeCell ref="B26:C26"/>
    <mergeCell ref="B27:C27"/>
    <mergeCell ref="B28:C28"/>
    <mergeCell ref="B19:C19"/>
    <mergeCell ref="B20:C20"/>
    <mergeCell ref="B21:C21"/>
    <mergeCell ref="B22:C22"/>
    <mergeCell ref="B23:C23"/>
    <mergeCell ref="B13:C13"/>
    <mergeCell ref="B14:C14"/>
    <mergeCell ref="B15:C15"/>
    <mergeCell ref="B17:C17"/>
    <mergeCell ref="B18:C18"/>
    <mergeCell ref="B16:C16"/>
    <mergeCell ref="B6:C8"/>
    <mergeCell ref="B9:C9"/>
    <mergeCell ref="B10:C10"/>
    <mergeCell ref="B11:C11"/>
    <mergeCell ref="B12:C12"/>
    <mergeCell ref="P4:R4"/>
    <mergeCell ref="AK4:AM4"/>
    <mergeCell ref="AN4:AN5"/>
    <mergeCell ref="S4:U4"/>
    <mergeCell ref="V4:X4"/>
    <mergeCell ref="Y4:AA4"/>
    <mergeCell ref="AB4:AD4"/>
    <mergeCell ref="AE4:AG4"/>
    <mergeCell ref="AH4:AJ4"/>
    <mergeCell ref="B4:C5"/>
    <mergeCell ref="D4:F4"/>
    <mergeCell ref="G4:I4"/>
    <mergeCell ref="J4:L4"/>
    <mergeCell ref="M4:O4"/>
  </mergeCells>
  <phoneticPr fontId="4"/>
  <pageMargins left="0.78740157480314965" right="0.78740157480314965" top="0.78740157480314965" bottom="0.78740157480314965" header="0.39370078740157483" footer="0.39370078740157483"/>
  <pageSetup paperSize="9" scale="51" orientation="landscape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35"/>
  <sheetViews>
    <sheetView zoomScale="75" zoomScaleNormal="75" workbookViewId="0"/>
  </sheetViews>
  <sheetFormatPr defaultRowHeight="13.5"/>
  <cols>
    <col min="1" max="1" width="1.625" style="29" customWidth="1"/>
    <col min="2" max="2" width="5" style="29" customWidth="1"/>
    <col min="3" max="3" width="22.5" style="29" bestFit="1" customWidth="1"/>
    <col min="4" max="4" width="30" style="29" bestFit="1" customWidth="1"/>
    <col min="5" max="6" width="6" style="29" bestFit="1" customWidth="1"/>
    <col min="7" max="7" width="17.625" style="29" customWidth="1"/>
    <col min="8" max="8" width="10.625" style="29" customWidth="1"/>
    <col min="9" max="9" width="17.625" style="29" customWidth="1"/>
    <col min="10" max="10" width="10.625" style="29" customWidth="1"/>
    <col min="11" max="11" width="15.125" style="30" bestFit="1" customWidth="1"/>
    <col min="12" max="12" width="17.625" style="29" customWidth="1"/>
    <col min="13" max="13" width="10.625" style="29" customWidth="1"/>
    <col min="14" max="14" width="17.625" style="29" customWidth="1"/>
    <col min="15" max="15" width="10.625" style="29" customWidth="1"/>
    <col min="16" max="16" width="19.75" style="29" bestFit="1" customWidth="1"/>
    <col min="17" max="16384" width="9" style="29"/>
  </cols>
  <sheetData>
    <row r="1" spans="2:16" ht="9.9499999999999993" customHeight="1"/>
    <row r="2" spans="2:16" ht="24.95" customHeight="1" thickBot="1">
      <c r="B2" s="5" t="s">
        <v>222</v>
      </c>
      <c r="C2" s="5"/>
      <c r="D2" s="5"/>
      <c r="E2" s="31"/>
      <c r="F2" s="602"/>
      <c r="G2" s="603"/>
      <c r="H2" s="257" t="s">
        <v>196</v>
      </c>
      <c r="I2" s="232" t="s">
        <v>289</v>
      </c>
      <c r="J2" s="232"/>
      <c r="K2" s="257" t="s">
        <v>197</v>
      </c>
      <c r="L2" s="232" t="s">
        <v>256</v>
      </c>
      <c r="M2" s="32"/>
      <c r="P2" s="5"/>
    </row>
    <row r="3" spans="2:16" ht="20.25" customHeight="1">
      <c r="B3" s="604" t="s">
        <v>71</v>
      </c>
      <c r="C3" s="597" t="s">
        <v>34</v>
      </c>
      <c r="D3" s="597" t="s">
        <v>103</v>
      </c>
      <c r="E3" s="606" t="s">
        <v>35</v>
      </c>
      <c r="F3" s="607"/>
      <c r="G3" s="342" t="s">
        <v>36</v>
      </c>
      <c r="H3" s="342" t="s">
        <v>105</v>
      </c>
      <c r="I3" s="342" t="s">
        <v>104</v>
      </c>
      <c r="J3" s="597" t="s">
        <v>77</v>
      </c>
      <c r="K3" s="311" t="s">
        <v>223</v>
      </c>
      <c r="L3" s="342" t="s">
        <v>37</v>
      </c>
      <c r="M3" s="342" t="s">
        <v>106</v>
      </c>
      <c r="N3" s="342" t="s">
        <v>38</v>
      </c>
      <c r="O3" s="342" t="s">
        <v>39</v>
      </c>
      <c r="P3" s="312" t="s">
        <v>40</v>
      </c>
    </row>
    <row r="4" spans="2:16" ht="20.25" customHeight="1">
      <c r="B4" s="605"/>
      <c r="C4" s="598"/>
      <c r="D4" s="598"/>
      <c r="E4" s="7" t="s">
        <v>78</v>
      </c>
      <c r="F4" s="7" t="s">
        <v>7</v>
      </c>
      <c r="G4" s="313" t="s">
        <v>224</v>
      </c>
      <c r="H4" s="313" t="s">
        <v>225</v>
      </c>
      <c r="I4" s="313" t="s">
        <v>108</v>
      </c>
      <c r="J4" s="598"/>
      <c r="K4" s="314" t="s">
        <v>226</v>
      </c>
      <c r="L4" s="313" t="s">
        <v>408</v>
      </c>
      <c r="M4" s="313" t="s">
        <v>227</v>
      </c>
      <c r="N4" s="313" t="s">
        <v>409</v>
      </c>
      <c r="O4" s="313" t="s">
        <v>228</v>
      </c>
      <c r="P4" s="315" t="s">
        <v>410</v>
      </c>
    </row>
    <row r="5" spans="2:16" ht="20.25" customHeight="1">
      <c r="B5" s="599" t="s">
        <v>150</v>
      </c>
      <c r="C5" s="258" t="s">
        <v>214</v>
      </c>
      <c r="D5" s="258" t="s">
        <v>215</v>
      </c>
      <c r="E5" s="258">
        <v>30</v>
      </c>
      <c r="F5" s="33" t="s">
        <v>216</v>
      </c>
      <c r="G5" s="258">
        <f>43200*E5</f>
        <v>1296000</v>
      </c>
      <c r="H5" s="259">
        <v>0</v>
      </c>
      <c r="I5" s="258">
        <f>G5*(1-H5)</f>
        <v>1296000</v>
      </c>
      <c r="J5" s="258" t="s">
        <v>330</v>
      </c>
      <c r="K5" s="260">
        <f>10/'４　経営収支'!$G$4</f>
        <v>0.16666666666666666</v>
      </c>
      <c r="L5" s="282">
        <f>I5*K5</f>
        <v>216000</v>
      </c>
      <c r="M5" s="316">
        <v>0</v>
      </c>
      <c r="N5" s="282">
        <f t="shared" ref="N5:N7" si="0">L5*M5/100</f>
        <v>0</v>
      </c>
      <c r="O5" s="282">
        <v>24</v>
      </c>
      <c r="P5" s="317">
        <f>IF(O5="","",(L5-N5)/O5)</f>
        <v>9000</v>
      </c>
    </row>
    <row r="6" spans="2:16" ht="20.25" customHeight="1">
      <c r="B6" s="600"/>
      <c r="C6" s="258" t="s">
        <v>217</v>
      </c>
      <c r="D6" s="258" t="s">
        <v>218</v>
      </c>
      <c r="E6" s="258">
        <v>50</v>
      </c>
      <c r="F6" s="33" t="s">
        <v>216</v>
      </c>
      <c r="G6" s="258">
        <f>43200*E6</f>
        <v>2160000</v>
      </c>
      <c r="H6" s="259">
        <v>0</v>
      </c>
      <c r="I6" s="258">
        <f t="shared" ref="I6:I7" si="1">G6*(1-H6)</f>
        <v>2160000</v>
      </c>
      <c r="J6" s="258" t="s">
        <v>330</v>
      </c>
      <c r="K6" s="260">
        <f>10/'４　経営収支'!$G$4</f>
        <v>0.16666666666666666</v>
      </c>
      <c r="L6" s="282">
        <f t="shared" ref="L6:L7" si="2">I6*K6</f>
        <v>360000</v>
      </c>
      <c r="M6" s="316">
        <v>0</v>
      </c>
      <c r="N6" s="282">
        <f t="shared" si="0"/>
        <v>0</v>
      </c>
      <c r="O6" s="282">
        <v>24</v>
      </c>
      <c r="P6" s="317">
        <f t="shared" ref="P6:P11" si="3">IF(O6="","",(L6-N6)/O6)</f>
        <v>15000</v>
      </c>
    </row>
    <row r="7" spans="2:16" ht="20.25" customHeight="1">
      <c r="B7" s="600"/>
      <c r="C7" s="258" t="s">
        <v>326</v>
      </c>
      <c r="D7" s="8" t="s">
        <v>295</v>
      </c>
      <c r="E7" s="258">
        <v>6000</v>
      </c>
      <c r="F7" s="33" t="s">
        <v>216</v>
      </c>
      <c r="G7" s="258">
        <f>6000000*E7/1000</f>
        <v>36000000</v>
      </c>
      <c r="H7" s="259">
        <v>0.5</v>
      </c>
      <c r="I7" s="258">
        <f t="shared" si="1"/>
        <v>18000000</v>
      </c>
      <c r="J7" s="258" t="s">
        <v>330</v>
      </c>
      <c r="K7" s="260">
        <f>10/'４　経営収支'!$G$4</f>
        <v>0.16666666666666666</v>
      </c>
      <c r="L7" s="282">
        <f t="shared" si="2"/>
        <v>3000000</v>
      </c>
      <c r="M7" s="316">
        <v>0</v>
      </c>
      <c r="N7" s="282">
        <f t="shared" si="0"/>
        <v>0</v>
      </c>
      <c r="O7" s="282">
        <v>10</v>
      </c>
      <c r="P7" s="317">
        <f t="shared" si="3"/>
        <v>300000</v>
      </c>
    </row>
    <row r="8" spans="2:16" ht="20.25" customHeight="1">
      <c r="B8" s="600"/>
      <c r="C8" s="258"/>
      <c r="D8" s="258"/>
      <c r="E8" s="261"/>
      <c r="F8" s="33"/>
      <c r="G8" s="258"/>
      <c r="H8" s="259"/>
      <c r="I8" s="258"/>
      <c r="J8" s="258"/>
      <c r="K8" s="260"/>
      <c r="L8" s="282"/>
      <c r="M8" s="316"/>
      <c r="N8" s="282"/>
      <c r="O8" s="282"/>
      <c r="P8" s="317" t="str">
        <f t="shared" si="3"/>
        <v/>
      </c>
    </row>
    <row r="9" spans="2:16" ht="20.25" customHeight="1">
      <c r="B9" s="600"/>
      <c r="C9" s="258"/>
      <c r="D9" s="258"/>
      <c r="E9" s="261"/>
      <c r="F9" s="33"/>
      <c r="G9" s="258"/>
      <c r="H9" s="259"/>
      <c r="I9" s="258"/>
      <c r="J9" s="258"/>
      <c r="K9" s="260"/>
      <c r="L9" s="282"/>
      <c r="M9" s="316"/>
      <c r="N9" s="282"/>
      <c r="O9" s="282"/>
      <c r="P9" s="317" t="str">
        <f t="shared" ref="P9" si="4">IF(O9="","",(L9-N9)/O9)</f>
        <v/>
      </c>
    </row>
    <row r="10" spans="2:16" ht="20.25" customHeight="1">
      <c r="B10" s="600"/>
      <c r="C10" s="258"/>
      <c r="D10" s="258"/>
      <c r="E10" s="261"/>
      <c r="F10" s="33"/>
      <c r="G10" s="258"/>
      <c r="H10" s="259"/>
      <c r="I10" s="258"/>
      <c r="J10" s="258"/>
      <c r="K10" s="260"/>
      <c r="L10" s="282"/>
      <c r="M10" s="316"/>
      <c r="N10" s="282"/>
      <c r="O10" s="282"/>
      <c r="P10" s="317" t="str">
        <f t="shared" ref="P10" si="5">IF(O10="","",(L10-N10)/O10)</f>
        <v/>
      </c>
    </row>
    <row r="11" spans="2:16" ht="20.25" customHeight="1">
      <c r="B11" s="600"/>
      <c r="C11" s="282"/>
      <c r="D11" s="282"/>
      <c r="E11" s="282"/>
      <c r="F11" s="304"/>
      <c r="G11" s="282"/>
      <c r="H11" s="316"/>
      <c r="I11" s="282"/>
      <c r="J11" s="282"/>
      <c r="K11" s="318"/>
      <c r="L11" s="282"/>
      <c r="M11" s="316"/>
      <c r="N11" s="282"/>
      <c r="O11" s="282"/>
      <c r="P11" s="317" t="str">
        <f t="shared" si="3"/>
        <v/>
      </c>
    </row>
    <row r="12" spans="2:16" ht="20.25" customHeight="1">
      <c r="B12" s="601"/>
      <c r="C12" s="319" t="s">
        <v>41</v>
      </c>
      <c r="D12" s="320"/>
      <c r="E12" s="320"/>
      <c r="F12" s="321"/>
      <c r="G12" s="320">
        <f>SUM(G5:G11)</f>
        <v>39456000</v>
      </c>
      <c r="H12" s="320"/>
      <c r="I12" s="320">
        <f>SUM(I5:I11)</f>
        <v>21456000</v>
      </c>
      <c r="J12" s="320"/>
      <c r="K12" s="322"/>
      <c r="L12" s="320">
        <f>SUM(L5:L11)</f>
        <v>3576000</v>
      </c>
      <c r="M12" s="320"/>
      <c r="N12" s="320"/>
      <c r="O12" s="320"/>
      <c r="P12" s="323">
        <f>SUM(P5:P11)</f>
        <v>324000</v>
      </c>
    </row>
    <row r="13" spans="2:16" ht="20.25" customHeight="1">
      <c r="B13" s="599" t="s">
        <v>151</v>
      </c>
      <c r="C13" s="258" t="s">
        <v>43</v>
      </c>
      <c r="D13" s="258" t="s">
        <v>324</v>
      </c>
      <c r="E13" s="258">
        <v>1</v>
      </c>
      <c r="F13" s="33" t="s">
        <v>44</v>
      </c>
      <c r="G13" s="333">
        <v>2106000</v>
      </c>
      <c r="H13" s="259">
        <v>0</v>
      </c>
      <c r="I13" s="258">
        <f>G13*(1-H13)</f>
        <v>2106000</v>
      </c>
      <c r="J13" s="258" t="s">
        <v>330</v>
      </c>
      <c r="K13" s="260">
        <f>10/'４　経営収支'!$G$4</f>
        <v>0.16666666666666666</v>
      </c>
      <c r="L13" s="258">
        <f>I13*K13</f>
        <v>351000</v>
      </c>
      <c r="M13" s="324">
        <v>0</v>
      </c>
      <c r="N13" s="282">
        <f>L13*M13</f>
        <v>0</v>
      </c>
      <c r="O13" s="325">
        <v>7</v>
      </c>
      <c r="P13" s="317">
        <f t="shared" ref="P13:P27" si="6">IF(O13="","",(L13-N13)/O13)</f>
        <v>50142.857142857145</v>
      </c>
    </row>
    <row r="14" spans="2:16" ht="20.25" customHeight="1">
      <c r="B14" s="600"/>
      <c r="C14" s="258" t="s">
        <v>219</v>
      </c>
      <c r="D14" s="258" t="s">
        <v>344</v>
      </c>
      <c r="E14" s="258">
        <v>1</v>
      </c>
      <c r="F14" s="33" t="s">
        <v>44</v>
      </c>
      <c r="G14" s="333">
        <v>248000</v>
      </c>
      <c r="H14" s="259">
        <v>0</v>
      </c>
      <c r="I14" s="258">
        <f>G14*(1-H14)</f>
        <v>248000</v>
      </c>
      <c r="J14" s="258" t="s">
        <v>330</v>
      </c>
      <c r="K14" s="260">
        <f>10/'４　経営収支'!$G$4</f>
        <v>0.16666666666666666</v>
      </c>
      <c r="L14" s="258">
        <f t="shared" ref="L14:L20" si="7">I14*K14</f>
        <v>41333.333333333328</v>
      </c>
      <c r="M14" s="324">
        <v>0</v>
      </c>
      <c r="N14" s="282">
        <f t="shared" ref="N14:N18" si="8">L14*M14</f>
        <v>0</v>
      </c>
      <c r="O14" s="325">
        <v>7</v>
      </c>
      <c r="P14" s="317">
        <f t="shared" si="6"/>
        <v>5904.7619047619037</v>
      </c>
    </row>
    <row r="15" spans="2:16" ht="20.25" customHeight="1">
      <c r="B15" s="600"/>
      <c r="C15" s="258" t="s">
        <v>220</v>
      </c>
      <c r="D15" s="258" t="s">
        <v>221</v>
      </c>
      <c r="E15" s="258">
        <v>1</v>
      </c>
      <c r="F15" s="33" t="s">
        <v>44</v>
      </c>
      <c r="G15" s="333">
        <v>920000</v>
      </c>
      <c r="H15" s="259">
        <v>0</v>
      </c>
      <c r="I15" s="258">
        <f t="shared" ref="I15:I17" si="9">G15*(1-H15)</f>
        <v>920000</v>
      </c>
      <c r="J15" s="258" t="s">
        <v>330</v>
      </c>
      <c r="K15" s="260">
        <f>10/'４　経営収支'!$G$4</f>
        <v>0.16666666666666666</v>
      </c>
      <c r="L15" s="258">
        <f t="shared" si="7"/>
        <v>153333.33333333331</v>
      </c>
      <c r="M15" s="324">
        <v>0</v>
      </c>
      <c r="N15" s="282">
        <f t="shared" ref="N15:N17" si="10">L15*M15</f>
        <v>0</v>
      </c>
      <c r="O15" s="282">
        <v>4</v>
      </c>
      <c r="P15" s="317">
        <f t="shared" ref="P15:P18" si="11">IF(O15="","",(L15-N15)/O15)</f>
        <v>38333.333333333328</v>
      </c>
    </row>
    <row r="16" spans="2:16" ht="20.25" customHeight="1">
      <c r="B16" s="600"/>
      <c r="C16" s="8" t="s">
        <v>325</v>
      </c>
      <c r="D16" s="8" t="s">
        <v>296</v>
      </c>
      <c r="E16" s="258">
        <v>1</v>
      </c>
      <c r="F16" s="33" t="s">
        <v>44</v>
      </c>
      <c r="G16" s="333">
        <v>651000</v>
      </c>
      <c r="H16" s="259">
        <v>0</v>
      </c>
      <c r="I16" s="258">
        <f t="shared" si="9"/>
        <v>651000</v>
      </c>
      <c r="J16" s="258" t="s">
        <v>330</v>
      </c>
      <c r="K16" s="260">
        <f>10/'４　経営収支'!$G$4</f>
        <v>0.16666666666666666</v>
      </c>
      <c r="L16" s="258">
        <f t="shared" si="7"/>
        <v>108500</v>
      </c>
      <c r="M16" s="324">
        <v>0</v>
      </c>
      <c r="N16" s="282">
        <f t="shared" si="10"/>
        <v>0</v>
      </c>
      <c r="O16" s="282">
        <v>7</v>
      </c>
      <c r="P16" s="317">
        <f t="shared" si="11"/>
        <v>15500</v>
      </c>
    </row>
    <row r="17" spans="2:16" ht="20.25" customHeight="1">
      <c r="B17" s="600"/>
      <c r="C17" s="258" t="s">
        <v>347</v>
      </c>
      <c r="D17" s="258" t="s">
        <v>348</v>
      </c>
      <c r="E17" s="258">
        <v>1</v>
      </c>
      <c r="F17" s="33" t="s">
        <v>79</v>
      </c>
      <c r="G17" s="258">
        <v>1245000</v>
      </c>
      <c r="H17" s="259">
        <v>0</v>
      </c>
      <c r="I17" s="258">
        <f t="shared" si="9"/>
        <v>1245000</v>
      </c>
      <c r="J17" s="258" t="s">
        <v>330</v>
      </c>
      <c r="K17" s="260">
        <f>10/'４　経営収支'!$G$4</f>
        <v>0.16666666666666666</v>
      </c>
      <c r="L17" s="258">
        <f t="shared" si="7"/>
        <v>207500</v>
      </c>
      <c r="M17" s="316">
        <v>0</v>
      </c>
      <c r="N17" s="282">
        <f t="shared" si="10"/>
        <v>0</v>
      </c>
      <c r="O17" s="282">
        <v>7</v>
      </c>
      <c r="P17" s="317">
        <f t="shared" si="11"/>
        <v>29642.857142857141</v>
      </c>
    </row>
    <row r="18" spans="2:16" ht="20.25" customHeight="1">
      <c r="B18" s="600"/>
      <c r="C18" s="258" t="s">
        <v>345</v>
      </c>
      <c r="D18" s="258" t="s">
        <v>346</v>
      </c>
      <c r="E18" s="258">
        <v>1</v>
      </c>
      <c r="F18" s="33" t="s">
        <v>79</v>
      </c>
      <c r="G18" s="258">
        <v>470000</v>
      </c>
      <c r="H18" s="259">
        <v>0</v>
      </c>
      <c r="I18" s="258">
        <f t="shared" ref="I18" si="12">G18*(1-H18)</f>
        <v>470000</v>
      </c>
      <c r="J18" s="258" t="s">
        <v>330</v>
      </c>
      <c r="K18" s="260">
        <f>10/'４　経営収支'!$G$4</f>
        <v>0.16666666666666666</v>
      </c>
      <c r="L18" s="258">
        <f t="shared" si="7"/>
        <v>78333.333333333328</v>
      </c>
      <c r="M18" s="316">
        <v>0</v>
      </c>
      <c r="N18" s="282">
        <f t="shared" si="8"/>
        <v>0</v>
      </c>
      <c r="O18" s="282">
        <v>7</v>
      </c>
      <c r="P18" s="317">
        <f t="shared" si="11"/>
        <v>11190.476190476189</v>
      </c>
    </row>
    <row r="19" spans="2:16" ht="20.25" customHeight="1">
      <c r="B19" s="600"/>
      <c r="C19" s="258" t="s">
        <v>320</v>
      </c>
      <c r="D19" s="258" t="s">
        <v>399</v>
      </c>
      <c r="E19" s="261">
        <v>6000</v>
      </c>
      <c r="F19" s="33" t="s">
        <v>216</v>
      </c>
      <c r="G19" s="258">
        <v>1800000</v>
      </c>
      <c r="H19" s="259">
        <v>0.5</v>
      </c>
      <c r="I19" s="258">
        <f t="shared" ref="I19:I32" si="13">G19*(1-H19)</f>
        <v>900000</v>
      </c>
      <c r="J19" s="258" t="s">
        <v>330</v>
      </c>
      <c r="K19" s="260">
        <f>10/'４　経営収支'!$G$4</f>
        <v>0.16666666666666666</v>
      </c>
      <c r="L19" s="282">
        <f t="shared" si="7"/>
        <v>150000</v>
      </c>
      <c r="M19" s="316">
        <v>0</v>
      </c>
      <c r="N19" s="282">
        <f t="shared" ref="N19:N20" si="14">L19*M19/100</f>
        <v>0</v>
      </c>
      <c r="O19" s="282">
        <v>7</v>
      </c>
      <c r="P19" s="317">
        <f t="shared" ref="P19:P20" si="15">IF(O19="","",(L19-N19)/O19)</f>
        <v>21428.571428571428</v>
      </c>
    </row>
    <row r="20" spans="2:16" ht="20.25" customHeight="1">
      <c r="B20" s="600"/>
      <c r="C20" s="258" t="s">
        <v>297</v>
      </c>
      <c r="D20" s="258"/>
      <c r="E20" s="261">
        <v>5</v>
      </c>
      <c r="F20" s="33" t="s">
        <v>216</v>
      </c>
      <c r="G20" s="258">
        <v>660000</v>
      </c>
      <c r="H20" s="259">
        <v>0.5</v>
      </c>
      <c r="I20" s="258">
        <f t="shared" si="13"/>
        <v>330000</v>
      </c>
      <c r="J20" s="258" t="s">
        <v>330</v>
      </c>
      <c r="K20" s="260">
        <f>10/'４　経営収支'!$G$4</f>
        <v>0.16666666666666666</v>
      </c>
      <c r="L20" s="282">
        <f t="shared" si="7"/>
        <v>55000</v>
      </c>
      <c r="M20" s="316">
        <v>0</v>
      </c>
      <c r="N20" s="282">
        <f t="shared" si="14"/>
        <v>0</v>
      </c>
      <c r="O20" s="282">
        <v>7</v>
      </c>
      <c r="P20" s="317">
        <f t="shared" si="15"/>
        <v>7857.1428571428569</v>
      </c>
    </row>
    <row r="21" spans="2:16" ht="20.25" customHeight="1">
      <c r="B21" s="600"/>
      <c r="C21" s="258"/>
      <c r="D21" s="258"/>
      <c r="E21" s="258"/>
      <c r="F21" s="33"/>
      <c r="G21" s="258"/>
      <c r="H21" s="259"/>
      <c r="I21" s="258"/>
      <c r="J21" s="258"/>
      <c r="K21" s="260"/>
      <c r="L21" s="258"/>
      <c r="M21" s="316"/>
      <c r="N21" s="282"/>
      <c r="O21" s="282"/>
      <c r="P21" s="317" t="str">
        <f t="shared" si="6"/>
        <v/>
      </c>
    </row>
    <row r="22" spans="2:16" ht="20.25" customHeight="1">
      <c r="B22" s="600"/>
      <c r="C22" s="258"/>
      <c r="D22" s="258"/>
      <c r="E22" s="258"/>
      <c r="F22" s="33"/>
      <c r="G22" s="258"/>
      <c r="H22" s="259"/>
      <c r="I22" s="258"/>
      <c r="J22" s="258"/>
      <c r="K22" s="260"/>
      <c r="L22" s="258"/>
      <c r="M22" s="316"/>
      <c r="N22" s="282"/>
      <c r="O22" s="282"/>
      <c r="P22" s="317" t="str">
        <f t="shared" ref="P22:P23" si="16">IF(O22="","",(L22-N22)/O22)</f>
        <v/>
      </c>
    </row>
    <row r="23" spans="2:16" ht="20.25" customHeight="1">
      <c r="B23" s="600"/>
      <c r="C23" s="258"/>
      <c r="D23" s="258"/>
      <c r="E23" s="258"/>
      <c r="F23" s="33"/>
      <c r="G23" s="258"/>
      <c r="H23" s="259"/>
      <c r="I23" s="258"/>
      <c r="J23" s="258"/>
      <c r="K23" s="260"/>
      <c r="L23" s="258"/>
      <c r="M23" s="316"/>
      <c r="N23" s="282"/>
      <c r="O23" s="282"/>
      <c r="P23" s="317" t="str">
        <f t="shared" si="16"/>
        <v/>
      </c>
    </row>
    <row r="24" spans="2:16" ht="20.25" customHeight="1">
      <c r="B24" s="600"/>
      <c r="C24" s="258"/>
      <c r="D24" s="258"/>
      <c r="E24" s="258"/>
      <c r="F24" s="33"/>
      <c r="G24" s="258"/>
      <c r="H24" s="259"/>
      <c r="I24" s="258"/>
      <c r="J24" s="258"/>
      <c r="K24" s="260"/>
      <c r="L24" s="258"/>
      <c r="M24" s="316"/>
      <c r="N24" s="282"/>
      <c r="O24" s="282"/>
      <c r="P24" s="317" t="str">
        <f t="shared" si="6"/>
        <v/>
      </c>
    </row>
    <row r="25" spans="2:16" ht="20.25" customHeight="1">
      <c r="B25" s="600"/>
      <c r="C25" s="258"/>
      <c r="D25" s="258"/>
      <c r="E25" s="258"/>
      <c r="F25" s="33"/>
      <c r="G25" s="258"/>
      <c r="H25" s="259"/>
      <c r="I25" s="258"/>
      <c r="J25" s="258"/>
      <c r="K25" s="260"/>
      <c r="L25" s="258"/>
      <c r="M25" s="316"/>
      <c r="N25" s="282"/>
      <c r="O25" s="282"/>
      <c r="P25" s="317" t="str">
        <f t="shared" si="6"/>
        <v/>
      </c>
    </row>
    <row r="26" spans="2:16" ht="20.25" customHeight="1">
      <c r="B26" s="600"/>
      <c r="C26" s="258"/>
      <c r="D26" s="258"/>
      <c r="E26" s="262"/>
      <c r="F26" s="33"/>
      <c r="G26" s="258"/>
      <c r="H26" s="259"/>
      <c r="I26" s="258"/>
      <c r="J26" s="258"/>
      <c r="K26" s="260"/>
      <c r="L26" s="258"/>
      <c r="M26" s="316"/>
      <c r="N26" s="282"/>
      <c r="O26" s="282"/>
      <c r="P26" s="317" t="str">
        <f t="shared" si="6"/>
        <v/>
      </c>
    </row>
    <row r="27" spans="2:16" ht="20.25" customHeight="1">
      <c r="B27" s="600"/>
      <c r="C27" s="258"/>
      <c r="D27" s="258"/>
      <c r="E27" s="258"/>
      <c r="F27" s="33"/>
      <c r="G27" s="258"/>
      <c r="H27" s="259"/>
      <c r="I27" s="258"/>
      <c r="J27" s="258"/>
      <c r="K27" s="260"/>
      <c r="L27" s="258"/>
      <c r="M27" s="316"/>
      <c r="N27" s="282"/>
      <c r="O27" s="282"/>
      <c r="P27" s="317" t="str">
        <f t="shared" si="6"/>
        <v/>
      </c>
    </row>
    <row r="28" spans="2:16" ht="20.25" customHeight="1">
      <c r="B28" s="601"/>
      <c r="C28" s="263" t="s">
        <v>42</v>
      </c>
      <c r="D28" s="263"/>
      <c r="E28" s="263"/>
      <c r="F28" s="264"/>
      <c r="G28" s="263">
        <f>SUM(G13:G26)</f>
        <v>8100000</v>
      </c>
      <c r="H28" s="263"/>
      <c r="I28" s="263">
        <f>SUM(I13:I26)</f>
        <v>6870000</v>
      </c>
      <c r="J28" s="263"/>
      <c r="K28" s="265"/>
      <c r="L28" s="263">
        <f>SUM(L13:L26)</f>
        <v>1145000</v>
      </c>
      <c r="M28" s="320"/>
      <c r="N28" s="320"/>
      <c r="O28" s="320"/>
      <c r="P28" s="323">
        <f>SUM(P13:P27)</f>
        <v>179999.99999999997</v>
      </c>
    </row>
    <row r="29" spans="2:16" ht="20.25" customHeight="1">
      <c r="B29" s="599" t="s">
        <v>107</v>
      </c>
      <c r="C29" s="258"/>
      <c r="D29" s="258"/>
      <c r="E29" s="258"/>
      <c r="F29" s="258"/>
      <c r="G29" s="258"/>
      <c r="H29" s="266"/>
      <c r="I29" s="377">
        <f t="shared" si="13"/>
        <v>0</v>
      </c>
      <c r="J29" s="258"/>
      <c r="K29" s="260"/>
      <c r="L29" s="377">
        <f>I29*K29</f>
        <v>0</v>
      </c>
      <c r="M29" s="326"/>
      <c r="N29" s="378">
        <f>L29*M29</f>
        <v>0</v>
      </c>
      <c r="O29" s="282"/>
      <c r="P29" s="317" t="str">
        <f>IF(O29="","",(L29-N29)/O29)</f>
        <v/>
      </c>
    </row>
    <row r="30" spans="2:16" ht="20.25" customHeight="1">
      <c r="B30" s="600"/>
      <c r="C30" s="258"/>
      <c r="D30" s="258"/>
      <c r="E30" s="258"/>
      <c r="F30" s="258"/>
      <c r="G30" s="258"/>
      <c r="H30" s="266"/>
      <c r="I30" s="377">
        <f t="shared" si="13"/>
        <v>0</v>
      </c>
      <c r="J30" s="258"/>
      <c r="K30" s="260"/>
      <c r="L30" s="377">
        <f>I30*K30</f>
        <v>0</v>
      </c>
      <c r="M30" s="326"/>
      <c r="N30" s="378">
        <f>L30*M30</f>
        <v>0</v>
      </c>
      <c r="O30" s="282"/>
      <c r="P30" s="317" t="str">
        <f>IF(O30="","",(L30-N30)/O30)</f>
        <v/>
      </c>
    </row>
    <row r="31" spans="2:16" ht="20.25" customHeight="1">
      <c r="B31" s="600"/>
      <c r="C31" s="282"/>
      <c r="D31" s="282"/>
      <c r="E31" s="282"/>
      <c r="F31" s="282"/>
      <c r="G31" s="282"/>
      <c r="H31" s="326"/>
      <c r="I31" s="378">
        <f t="shared" si="13"/>
        <v>0</v>
      </c>
      <c r="J31" s="282"/>
      <c r="K31" s="318"/>
      <c r="L31" s="378">
        <f>I31*K31</f>
        <v>0</v>
      </c>
      <c r="M31" s="326"/>
      <c r="N31" s="378">
        <f>L31*M31</f>
        <v>0</v>
      </c>
      <c r="O31" s="282"/>
      <c r="P31" s="317" t="str">
        <f>IF(O31="","",(L31-N31)/O31)</f>
        <v/>
      </c>
    </row>
    <row r="32" spans="2:16" ht="20.25" customHeight="1">
      <c r="B32" s="600"/>
      <c r="C32" s="282"/>
      <c r="D32" s="282"/>
      <c r="E32" s="282"/>
      <c r="F32" s="282"/>
      <c r="G32" s="282"/>
      <c r="H32" s="326"/>
      <c r="I32" s="378">
        <f t="shared" si="13"/>
        <v>0</v>
      </c>
      <c r="J32" s="282"/>
      <c r="K32" s="318"/>
      <c r="L32" s="378">
        <f>I32*K32</f>
        <v>0</v>
      </c>
      <c r="M32" s="326"/>
      <c r="N32" s="378">
        <f>L32*M32</f>
        <v>0</v>
      </c>
      <c r="O32" s="282"/>
      <c r="P32" s="317" t="str">
        <f>IF(O32="","",(L32-N32)/O32)</f>
        <v/>
      </c>
    </row>
    <row r="33" spans="2:16" ht="20.25" customHeight="1">
      <c r="B33" s="601"/>
      <c r="C33" s="35" t="s">
        <v>42</v>
      </c>
      <c r="D33" s="320"/>
      <c r="E33" s="320"/>
      <c r="F33" s="321"/>
      <c r="G33" s="320">
        <f>SUM(G29:G32)</f>
        <v>0</v>
      </c>
      <c r="H33" s="320"/>
      <c r="I33" s="320">
        <f>SUM(I29:I32)</f>
        <v>0</v>
      </c>
      <c r="J33" s="320"/>
      <c r="K33" s="322"/>
      <c r="L33" s="320">
        <f>SUM(L29:L32)</f>
        <v>0</v>
      </c>
      <c r="M33" s="320"/>
      <c r="N33" s="320"/>
      <c r="O33" s="320"/>
      <c r="P33" s="323">
        <f>SUM(P29:P32)</f>
        <v>0</v>
      </c>
    </row>
    <row r="34" spans="2:16" ht="20.25" customHeight="1" thickBot="1">
      <c r="B34" s="327"/>
      <c r="C34" s="328" t="s">
        <v>229</v>
      </c>
      <c r="D34" s="329"/>
      <c r="E34" s="329"/>
      <c r="F34" s="330"/>
      <c r="G34" s="329">
        <f>G12+G28+G33</f>
        <v>47556000</v>
      </c>
      <c r="H34" s="329"/>
      <c r="I34" s="329">
        <f>I12+I28+I33</f>
        <v>28326000</v>
      </c>
      <c r="J34" s="329"/>
      <c r="K34" s="331"/>
      <c r="L34" s="329">
        <f>L12+L28+L33</f>
        <v>4721000</v>
      </c>
      <c r="M34" s="329"/>
      <c r="N34" s="329"/>
      <c r="O34" s="329"/>
      <c r="P34" s="332">
        <f>P12+P28+P33</f>
        <v>504000</v>
      </c>
    </row>
    <row r="35" spans="2:16" ht="11.25" customHeight="1"/>
  </sheetData>
  <mergeCells count="9">
    <mergeCell ref="J3:J4"/>
    <mergeCell ref="B29:B33"/>
    <mergeCell ref="B13:B28"/>
    <mergeCell ref="B5:B12"/>
    <mergeCell ref="F2:G2"/>
    <mergeCell ref="B3:B4"/>
    <mergeCell ref="C3:C4"/>
    <mergeCell ref="D3:D4"/>
    <mergeCell ref="E3:F3"/>
  </mergeCells>
  <phoneticPr fontId="4"/>
  <pageMargins left="0.78740157480314965" right="0.78740157480314965" top="0.78740157480314965" bottom="0.78740157480314965" header="0.39370078740157483" footer="0.39370078740157483"/>
  <pageSetup paperSize="9" scale="59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99"/>
  <sheetViews>
    <sheetView zoomScale="75" zoomScaleNormal="75" workbookViewId="0"/>
  </sheetViews>
  <sheetFormatPr defaultColWidth="10.875" defaultRowHeight="13.5"/>
  <cols>
    <col min="1" max="1" width="1.625" style="63" customWidth="1"/>
    <col min="2" max="2" width="5.875" style="63" customWidth="1"/>
    <col min="3" max="3" width="10.625" style="63" customWidth="1"/>
    <col min="4" max="4" width="12.375" style="63" customWidth="1"/>
    <col min="5" max="5" width="14.625" style="63" customWidth="1"/>
    <col min="6" max="7" width="15.875" style="63" customWidth="1"/>
    <col min="8" max="8" width="10.875" style="63"/>
    <col min="9" max="9" width="11.375" style="63" bestFit="1" customWidth="1"/>
    <col min="10" max="10" width="13.375" style="63" customWidth="1"/>
    <col min="11" max="11" width="7.125" style="63" customWidth="1"/>
    <col min="12" max="12" width="15.375" style="63" customWidth="1"/>
    <col min="13" max="13" width="9.375" style="63" bestFit="1" customWidth="1"/>
    <col min="14" max="14" width="10.875" style="63"/>
    <col min="15" max="15" width="7.25" style="63" customWidth="1"/>
    <col min="16" max="16" width="12.125" style="63" customWidth="1"/>
    <col min="17" max="17" width="10.875" style="63" customWidth="1"/>
    <col min="18" max="18" width="7.5" style="63" customWidth="1"/>
    <col min="19" max="19" width="3.75" style="63" customWidth="1"/>
    <col min="20" max="16384" width="10.875" style="63"/>
  </cols>
  <sheetData>
    <row r="1" spans="2:19" s="64" customFormat="1" ht="9.9499999999999993" customHeight="1"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</row>
    <row r="2" spans="2:19" s="64" customFormat="1" ht="24.95" customHeight="1" thickBot="1">
      <c r="B2" s="3" t="s">
        <v>316</v>
      </c>
      <c r="H2" s="65" t="s">
        <v>196</v>
      </c>
      <c r="I2" s="3" t="s">
        <v>288</v>
      </c>
      <c r="K2" s="65" t="s">
        <v>197</v>
      </c>
      <c r="L2" s="3" t="s">
        <v>256</v>
      </c>
      <c r="N2" s="63"/>
      <c r="O2" s="63"/>
      <c r="Q2" s="4"/>
      <c r="R2" s="4"/>
    </row>
    <row r="3" spans="2:19" s="64" customFormat="1" ht="18" customHeight="1">
      <c r="B3" s="628" t="s">
        <v>17</v>
      </c>
      <c r="C3" s="629"/>
      <c r="D3" s="629"/>
      <c r="E3" s="630"/>
      <c r="F3" s="97" t="s">
        <v>18</v>
      </c>
      <c r="G3" s="67"/>
      <c r="H3" s="68" t="s">
        <v>19</v>
      </c>
      <c r="I3" s="66"/>
      <c r="J3" s="66"/>
      <c r="K3" s="631" t="s">
        <v>165</v>
      </c>
      <c r="L3" s="632"/>
      <c r="M3" s="632"/>
      <c r="N3" s="632"/>
      <c r="O3" s="632"/>
      <c r="P3" s="632"/>
      <c r="Q3" s="632"/>
      <c r="R3" s="632"/>
      <c r="S3" s="633"/>
    </row>
    <row r="4" spans="2:19" s="64" customFormat="1" ht="18" customHeight="1">
      <c r="B4" s="626" t="s">
        <v>20</v>
      </c>
      <c r="C4" s="627"/>
      <c r="D4" s="160" t="s">
        <v>160</v>
      </c>
      <c r="E4" s="170"/>
      <c r="F4" s="164">
        <f>R11</f>
        <v>2617000</v>
      </c>
      <c r="G4" s="638" t="s">
        <v>351</v>
      </c>
      <c r="H4" s="639"/>
      <c r="I4" s="639"/>
      <c r="J4" s="640"/>
      <c r="K4" s="268" t="s">
        <v>230</v>
      </c>
      <c r="L4" s="269" t="s">
        <v>231</v>
      </c>
      <c r="M4" s="163" t="s">
        <v>21</v>
      </c>
      <c r="N4" s="163" t="s">
        <v>20</v>
      </c>
      <c r="O4" s="269" t="s">
        <v>230</v>
      </c>
      <c r="P4" s="269" t="s">
        <v>232</v>
      </c>
      <c r="Q4" s="163" t="s">
        <v>21</v>
      </c>
      <c r="R4" s="636" t="s">
        <v>20</v>
      </c>
      <c r="S4" s="637"/>
    </row>
    <row r="5" spans="2:19" s="64" customFormat="1" ht="18" customHeight="1">
      <c r="B5" s="626"/>
      <c r="C5" s="627"/>
      <c r="D5" s="160" t="s">
        <v>72</v>
      </c>
      <c r="E5" s="170"/>
      <c r="F5" s="164">
        <v>0</v>
      </c>
      <c r="G5" s="138"/>
      <c r="H5" s="171"/>
      <c r="I5" s="171"/>
      <c r="J5" s="171"/>
      <c r="K5" s="267">
        <v>5</v>
      </c>
      <c r="L5" s="164">
        <v>450</v>
      </c>
      <c r="M5" s="164">
        <v>437</v>
      </c>
      <c r="N5" s="164">
        <f>L5*M5</f>
        <v>196650</v>
      </c>
      <c r="O5" s="164"/>
      <c r="P5" s="164"/>
      <c r="Q5" s="164"/>
      <c r="R5" s="634">
        <f>P5*Q5</f>
        <v>0</v>
      </c>
      <c r="S5" s="635"/>
    </row>
    <row r="6" spans="2:19" s="64" customFormat="1" ht="18" customHeight="1">
      <c r="B6" s="614" t="s">
        <v>163</v>
      </c>
      <c r="C6" s="617" t="s">
        <v>254</v>
      </c>
      <c r="D6" s="164" t="s">
        <v>46</v>
      </c>
      <c r="E6" s="172"/>
      <c r="F6" s="164">
        <f>+P13</f>
        <v>64000</v>
      </c>
      <c r="G6" s="138" t="s">
        <v>152</v>
      </c>
      <c r="H6" s="171"/>
      <c r="I6" s="171"/>
      <c r="J6" s="171"/>
      <c r="K6" s="169">
        <v>6</v>
      </c>
      <c r="L6" s="166">
        <v>750</v>
      </c>
      <c r="M6" s="164">
        <v>517</v>
      </c>
      <c r="N6" s="164">
        <f>L6*M6</f>
        <v>387750</v>
      </c>
      <c r="O6" s="164"/>
      <c r="P6" s="164"/>
      <c r="Q6" s="164"/>
      <c r="R6" s="634">
        <f t="shared" ref="R6:R9" si="0">P6*Q6</f>
        <v>0</v>
      </c>
      <c r="S6" s="635"/>
    </row>
    <row r="7" spans="2:19" s="64" customFormat="1" ht="18" customHeight="1">
      <c r="B7" s="615"/>
      <c r="C7" s="618"/>
      <c r="D7" s="164" t="s">
        <v>47</v>
      </c>
      <c r="E7" s="172"/>
      <c r="F7" s="164">
        <f>P22</f>
        <v>59194.960000000006</v>
      </c>
      <c r="G7" s="641" t="s">
        <v>431</v>
      </c>
      <c r="H7" s="642"/>
      <c r="I7" s="642"/>
      <c r="J7" s="643"/>
      <c r="K7" s="167">
        <v>7</v>
      </c>
      <c r="L7" s="168">
        <v>500</v>
      </c>
      <c r="M7" s="164">
        <v>721</v>
      </c>
      <c r="N7" s="164">
        <f t="shared" ref="N7:N11" si="1">L7*M7</f>
        <v>360500</v>
      </c>
      <c r="O7" s="164"/>
      <c r="P7" s="164"/>
      <c r="Q7" s="164"/>
      <c r="R7" s="634">
        <f t="shared" si="0"/>
        <v>0</v>
      </c>
      <c r="S7" s="635"/>
    </row>
    <row r="8" spans="2:19" s="64" customFormat="1" ht="18" customHeight="1">
      <c r="B8" s="615"/>
      <c r="C8" s="618"/>
      <c r="D8" s="164" t="s">
        <v>48</v>
      </c>
      <c r="E8" s="172"/>
      <c r="F8" s="164">
        <f>P28</f>
        <v>59501.4</v>
      </c>
      <c r="G8" s="641" t="s">
        <v>432</v>
      </c>
      <c r="H8" s="642"/>
      <c r="I8" s="642"/>
      <c r="J8" s="643"/>
      <c r="K8" s="165">
        <v>8</v>
      </c>
      <c r="L8" s="164">
        <v>500</v>
      </c>
      <c r="M8" s="164">
        <v>799</v>
      </c>
      <c r="N8" s="164">
        <f t="shared" si="1"/>
        <v>399500</v>
      </c>
      <c r="O8" s="164"/>
      <c r="P8" s="164"/>
      <c r="Q8" s="164"/>
      <c r="R8" s="634">
        <f t="shared" si="0"/>
        <v>0</v>
      </c>
      <c r="S8" s="635"/>
    </row>
    <row r="9" spans="2:19" s="64" customFormat="1" ht="18" customHeight="1">
      <c r="B9" s="615"/>
      <c r="C9" s="618"/>
      <c r="D9" s="164" t="s">
        <v>73</v>
      </c>
      <c r="E9" s="172"/>
      <c r="F9" s="164">
        <f>P37</f>
        <v>76009.514399999985</v>
      </c>
      <c r="G9" s="641" t="s">
        <v>433</v>
      </c>
      <c r="H9" s="642"/>
      <c r="I9" s="642"/>
      <c r="J9" s="643"/>
      <c r="K9" s="165">
        <v>9</v>
      </c>
      <c r="L9" s="164">
        <v>750</v>
      </c>
      <c r="M9" s="164">
        <v>907</v>
      </c>
      <c r="N9" s="164">
        <f t="shared" si="1"/>
        <v>680250</v>
      </c>
      <c r="O9" s="164"/>
      <c r="P9" s="164"/>
      <c r="Q9" s="164"/>
      <c r="R9" s="634">
        <f t="shared" si="0"/>
        <v>0</v>
      </c>
      <c r="S9" s="635"/>
    </row>
    <row r="10" spans="2:19" s="64" customFormat="1" ht="18" customHeight="1">
      <c r="B10" s="615"/>
      <c r="C10" s="618"/>
      <c r="D10" s="164" t="s">
        <v>49</v>
      </c>
      <c r="E10" s="172"/>
      <c r="F10" s="164">
        <f>'８　ほうれんそう算出基礎'!V21</f>
        <v>74400</v>
      </c>
      <c r="G10" s="666"/>
      <c r="H10" s="667"/>
      <c r="I10" s="667"/>
      <c r="J10" s="657"/>
      <c r="K10" s="165">
        <v>10</v>
      </c>
      <c r="L10" s="164">
        <v>750</v>
      </c>
      <c r="M10" s="164">
        <v>589</v>
      </c>
      <c r="N10" s="164">
        <f t="shared" si="1"/>
        <v>441750</v>
      </c>
      <c r="O10" s="164"/>
      <c r="P10" s="164"/>
      <c r="Q10" s="164"/>
      <c r="R10" s="656"/>
      <c r="S10" s="657"/>
    </row>
    <row r="11" spans="2:19" s="64" customFormat="1" ht="18" customHeight="1" thickBot="1">
      <c r="B11" s="615"/>
      <c r="C11" s="618"/>
      <c r="D11" s="164" t="s">
        <v>4</v>
      </c>
      <c r="E11" s="172"/>
      <c r="F11" s="164">
        <f>'８　ほうれんそう算出基礎'!V35</f>
        <v>5542.8571428571431</v>
      </c>
      <c r="G11" s="666"/>
      <c r="H11" s="667"/>
      <c r="I11" s="667"/>
      <c r="J11" s="657"/>
      <c r="K11" s="85">
        <v>11</v>
      </c>
      <c r="L11" s="70">
        <v>300</v>
      </c>
      <c r="M11" s="70">
        <v>502</v>
      </c>
      <c r="N11" s="69">
        <f t="shared" si="1"/>
        <v>150600</v>
      </c>
      <c r="O11" s="71" t="s">
        <v>22</v>
      </c>
      <c r="P11" s="72">
        <f>SUM(L5:L11,P5:Q10)</f>
        <v>4000</v>
      </c>
      <c r="Q11" s="73">
        <f>R11/P11</f>
        <v>654.25</v>
      </c>
      <c r="R11" s="661">
        <f>SUM(N5:N11,R5:S10)</f>
        <v>2617000</v>
      </c>
      <c r="S11" s="662"/>
    </row>
    <row r="12" spans="2:19" s="64" customFormat="1" ht="18" customHeight="1" thickTop="1">
      <c r="B12" s="615"/>
      <c r="C12" s="618"/>
      <c r="D12" s="164" t="s">
        <v>5</v>
      </c>
      <c r="E12" s="172"/>
      <c r="F12" s="164">
        <v>0</v>
      </c>
      <c r="G12" s="140"/>
      <c r="H12" s="149"/>
      <c r="I12" s="149"/>
      <c r="J12" s="174"/>
      <c r="K12" s="670" t="s">
        <v>164</v>
      </c>
      <c r="L12" s="307" t="s">
        <v>125</v>
      </c>
      <c r="M12" s="368" t="s">
        <v>7</v>
      </c>
      <c r="N12" s="274" t="s">
        <v>234</v>
      </c>
      <c r="O12" s="162" t="s">
        <v>21</v>
      </c>
      <c r="P12" s="162" t="s">
        <v>24</v>
      </c>
      <c r="Q12" s="663" t="s">
        <v>25</v>
      </c>
      <c r="R12" s="664"/>
      <c r="S12" s="665"/>
    </row>
    <row r="13" spans="2:19" s="64" customFormat="1" ht="18" customHeight="1">
      <c r="B13" s="615"/>
      <c r="C13" s="618"/>
      <c r="D13" s="623" t="s">
        <v>50</v>
      </c>
      <c r="E13" s="175" t="s">
        <v>150</v>
      </c>
      <c r="F13" s="164">
        <f>'６　固定資本装備と減価償却費'!L12*'７　ほうれんそう部門収支'!H13</f>
        <v>35760</v>
      </c>
      <c r="G13" s="379" t="s">
        <v>153</v>
      </c>
      <c r="H13" s="380">
        <v>0.01</v>
      </c>
      <c r="I13" s="668" t="s">
        <v>155</v>
      </c>
      <c r="J13" s="669"/>
      <c r="K13" s="615"/>
      <c r="L13" s="367" t="s">
        <v>339</v>
      </c>
      <c r="M13" s="369" t="s">
        <v>292</v>
      </c>
      <c r="N13" s="161">
        <v>16</v>
      </c>
      <c r="O13" s="100">
        <v>4000</v>
      </c>
      <c r="P13" s="100">
        <f>N13*O13</f>
        <v>64000</v>
      </c>
      <c r="Q13" s="658" t="s">
        <v>365</v>
      </c>
      <c r="R13" s="659"/>
      <c r="S13" s="660"/>
    </row>
    <row r="14" spans="2:19" s="64" customFormat="1" ht="18" customHeight="1">
      <c r="B14" s="615"/>
      <c r="C14" s="618"/>
      <c r="D14" s="624"/>
      <c r="E14" s="175" t="s">
        <v>151</v>
      </c>
      <c r="F14" s="164">
        <f>'６　固定資本装備と減価償却費'!L28*'７　ほうれんそう部門収支'!H14</f>
        <v>57250</v>
      </c>
      <c r="G14" s="379" t="s">
        <v>153</v>
      </c>
      <c r="H14" s="380">
        <v>0.05</v>
      </c>
      <c r="I14" s="668" t="s">
        <v>155</v>
      </c>
      <c r="J14" s="669"/>
      <c r="K14" s="615"/>
      <c r="L14" s="370"/>
      <c r="M14" s="371"/>
      <c r="N14" s="161"/>
      <c r="O14" s="100"/>
      <c r="P14" s="100"/>
      <c r="Q14" s="658"/>
      <c r="R14" s="659"/>
      <c r="S14" s="660"/>
    </row>
    <row r="15" spans="2:19" s="64" customFormat="1" ht="18" customHeight="1" thickBot="1">
      <c r="B15" s="615"/>
      <c r="C15" s="618"/>
      <c r="D15" s="623" t="s">
        <v>74</v>
      </c>
      <c r="E15" s="175" t="s">
        <v>150</v>
      </c>
      <c r="F15" s="164">
        <f>'６　固定資本装備と減価償却費'!P12</f>
        <v>324000</v>
      </c>
      <c r="G15" s="140" t="s">
        <v>155</v>
      </c>
      <c r="H15" s="149"/>
      <c r="I15" s="149"/>
      <c r="J15" s="174"/>
      <c r="K15" s="671"/>
      <c r="L15" s="77" t="s">
        <v>26</v>
      </c>
      <c r="M15" s="76"/>
      <c r="N15" s="77"/>
      <c r="O15" s="77"/>
      <c r="P15" s="77">
        <f>SUM(P13:P14)</f>
        <v>64000</v>
      </c>
      <c r="Q15" s="653"/>
      <c r="R15" s="654"/>
      <c r="S15" s="655"/>
    </row>
    <row r="16" spans="2:19" s="64" customFormat="1" ht="18" customHeight="1" thickTop="1">
      <c r="B16" s="615"/>
      <c r="C16" s="618"/>
      <c r="D16" s="625"/>
      <c r="E16" s="175" t="s">
        <v>151</v>
      </c>
      <c r="F16" s="164">
        <f>'６　固定資本装備と減価償却費'!P28</f>
        <v>179999.99999999997</v>
      </c>
      <c r="G16" s="140" t="s">
        <v>155</v>
      </c>
      <c r="H16" s="149"/>
      <c r="I16" s="149"/>
      <c r="J16" s="174"/>
      <c r="K16" s="671"/>
      <c r="L16" s="156" t="s">
        <v>126</v>
      </c>
      <c r="M16" s="157"/>
      <c r="N16" s="275" t="s">
        <v>234</v>
      </c>
      <c r="O16" s="158" t="s">
        <v>21</v>
      </c>
      <c r="P16" s="159" t="s">
        <v>24</v>
      </c>
      <c r="Q16" s="644" t="s">
        <v>25</v>
      </c>
      <c r="R16" s="645"/>
      <c r="S16" s="646"/>
    </row>
    <row r="17" spans="1:19" s="64" customFormat="1" ht="18" customHeight="1">
      <c r="B17" s="615"/>
      <c r="C17" s="618"/>
      <c r="D17" s="624"/>
      <c r="E17" s="164" t="s">
        <v>51</v>
      </c>
      <c r="F17" s="164">
        <f>'６　固定資本装備と減価償却費'!P33</f>
        <v>0</v>
      </c>
      <c r="G17" s="140" t="s">
        <v>155</v>
      </c>
      <c r="H17" s="149"/>
      <c r="I17" s="149"/>
      <c r="J17" s="174"/>
      <c r="K17" s="671"/>
      <c r="L17" s="160" t="s">
        <v>132</v>
      </c>
      <c r="M17" s="161"/>
      <c r="N17" s="140" t="s">
        <v>322</v>
      </c>
      <c r="O17" s="153"/>
      <c r="P17" s="151">
        <f>'８　ほうれんそう算出基礎'!G7</f>
        <v>20000</v>
      </c>
      <c r="Q17" s="647"/>
      <c r="R17" s="648"/>
      <c r="S17" s="649"/>
    </row>
    <row r="18" spans="1:19" s="64" customFormat="1" ht="18" customHeight="1">
      <c r="A18" s="63"/>
      <c r="B18" s="615"/>
      <c r="C18" s="618"/>
      <c r="D18" s="164" t="s">
        <v>52</v>
      </c>
      <c r="E18" s="172"/>
      <c r="F18" s="164">
        <v>4500</v>
      </c>
      <c r="G18" s="140" t="s">
        <v>400</v>
      </c>
      <c r="H18" s="149"/>
      <c r="I18" s="366" t="s">
        <v>401</v>
      </c>
      <c r="J18" s="174"/>
      <c r="K18" s="671"/>
      <c r="L18" s="160" t="s">
        <v>130</v>
      </c>
      <c r="M18" s="161"/>
      <c r="N18" s="140" t="s">
        <v>322</v>
      </c>
      <c r="O18" s="153"/>
      <c r="P18" s="151">
        <f>'８　ほうれんそう算出基礎'!G11</f>
        <v>2300</v>
      </c>
      <c r="Q18" s="647"/>
      <c r="R18" s="648"/>
      <c r="S18" s="649"/>
    </row>
    <row r="19" spans="1:19" s="64" customFormat="1" ht="18" customHeight="1">
      <c r="A19" s="63"/>
      <c r="B19" s="615"/>
      <c r="C19" s="618"/>
      <c r="D19" s="164" t="s">
        <v>129</v>
      </c>
      <c r="E19" s="172"/>
      <c r="F19" s="164">
        <f>SUM(F6:F18)/99</f>
        <v>9496.5528438672445</v>
      </c>
      <c r="G19" s="176" t="s">
        <v>166</v>
      </c>
      <c r="H19" s="185">
        <v>0.01</v>
      </c>
      <c r="I19" s="78"/>
      <c r="J19" s="6"/>
      <c r="K19" s="671"/>
      <c r="L19" s="140" t="s">
        <v>131</v>
      </c>
      <c r="M19" s="149"/>
      <c r="N19" s="140" t="s">
        <v>323</v>
      </c>
      <c r="O19" s="153"/>
      <c r="P19" s="151">
        <f>'８　ほうれんそう算出基礎'!G17</f>
        <v>36894.960000000006</v>
      </c>
      <c r="Q19" s="647"/>
      <c r="R19" s="648"/>
      <c r="S19" s="649"/>
    </row>
    <row r="20" spans="1:19" s="64" customFormat="1" ht="18" customHeight="1">
      <c r="A20" s="63"/>
      <c r="B20" s="615"/>
      <c r="C20" s="619"/>
      <c r="D20" s="612" t="s">
        <v>159</v>
      </c>
      <c r="E20" s="613"/>
      <c r="F20" s="98">
        <f>SUM(F6:F19)</f>
        <v>949655.28438672435</v>
      </c>
      <c r="G20" s="146"/>
      <c r="H20" s="78"/>
      <c r="I20" s="78"/>
      <c r="J20" s="81"/>
      <c r="K20" s="671"/>
      <c r="L20" s="140"/>
      <c r="M20" s="149"/>
      <c r="N20" s="140"/>
      <c r="O20" s="153"/>
      <c r="P20" s="151"/>
      <c r="Q20" s="647"/>
      <c r="R20" s="648"/>
      <c r="S20" s="649"/>
    </row>
    <row r="21" spans="1:19" s="64" customFormat="1" ht="18" customHeight="1">
      <c r="A21" s="63"/>
      <c r="B21" s="615"/>
      <c r="C21" s="620" t="s">
        <v>154</v>
      </c>
      <c r="D21" s="608" t="s">
        <v>53</v>
      </c>
      <c r="E21" s="18" t="s">
        <v>1</v>
      </c>
      <c r="F21" s="69">
        <f>950*100+19000*5+5000</f>
        <v>195000</v>
      </c>
      <c r="G21" s="160" t="s">
        <v>366</v>
      </c>
      <c r="H21" s="149"/>
      <c r="I21" s="74"/>
      <c r="J21" s="174"/>
      <c r="K21" s="671"/>
      <c r="L21" s="140"/>
      <c r="M21" s="149"/>
      <c r="N21" s="140"/>
      <c r="O21" s="151"/>
      <c r="P21" s="151"/>
      <c r="Q21" s="647"/>
      <c r="R21" s="648"/>
      <c r="S21" s="649"/>
    </row>
    <row r="22" spans="1:19" s="64" customFormat="1" ht="18" customHeight="1" thickBot="1">
      <c r="A22" s="63"/>
      <c r="B22" s="615"/>
      <c r="C22" s="621"/>
      <c r="D22" s="559"/>
      <c r="E22" s="18" t="s">
        <v>2</v>
      </c>
      <c r="F22" s="99">
        <v>102600</v>
      </c>
      <c r="G22" s="160" t="s">
        <v>367</v>
      </c>
      <c r="H22" s="177"/>
      <c r="I22" s="177"/>
      <c r="J22" s="178"/>
      <c r="K22" s="671"/>
      <c r="L22" s="77" t="s">
        <v>26</v>
      </c>
      <c r="M22" s="76"/>
      <c r="N22" s="77"/>
      <c r="O22" s="77"/>
      <c r="P22" s="77">
        <f>SUM(P17:P21)</f>
        <v>59194.960000000006</v>
      </c>
      <c r="Q22" s="653"/>
      <c r="R22" s="654"/>
      <c r="S22" s="655"/>
    </row>
    <row r="23" spans="1:19" s="64" customFormat="1" ht="18" customHeight="1" thickTop="1">
      <c r="A23" s="63"/>
      <c r="B23" s="615"/>
      <c r="C23" s="621"/>
      <c r="D23" s="609"/>
      <c r="E23" s="18" t="s">
        <v>6</v>
      </c>
      <c r="F23" s="69">
        <f>F4*0.115</f>
        <v>300955</v>
      </c>
      <c r="G23" s="160" t="s">
        <v>350</v>
      </c>
      <c r="H23" s="79"/>
      <c r="I23" s="177"/>
      <c r="J23" s="173"/>
      <c r="K23" s="671"/>
      <c r="L23" s="140" t="s">
        <v>127</v>
      </c>
      <c r="M23" s="149"/>
      <c r="N23" s="150" t="s">
        <v>23</v>
      </c>
      <c r="O23" s="150" t="s">
        <v>21</v>
      </c>
      <c r="P23" s="150" t="s">
        <v>24</v>
      </c>
      <c r="Q23" s="644" t="s">
        <v>25</v>
      </c>
      <c r="R23" s="645"/>
      <c r="S23" s="646"/>
    </row>
    <row r="24" spans="1:19" s="64" customFormat="1" ht="18" customHeight="1">
      <c r="A24" s="63"/>
      <c r="B24" s="615"/>
      <c r="C24" s="621"/>
      <c r="D24" s="18" t="s">
        <v>237</v>
      </c>
      <c r="E24" s="25"/>
      <c r="F24" s="99">
        <v>0</v>
      </c>
      <c r="G24" s="160"/>
      <c r="H24" s="180"/>
      <c r="I24" s="181"/>
      <c r="J24" s="179"/>
      <c r="K24" s="671"/>
      <c r="L24" s="151" t="s">
        <v>27</v>
      </c>
      <c r="M24" s="149"/>
      <c r="N24" s="140" t="s">
        <v>364</v>
      </c>
      <c r="O24" s="151"/>
      <c r="P24" s="151">
        <f>'８　ほうれんそう算出基礎'!G39</f>
        <v>25508.600000000002</v>
      </c>
      <c r="Q24" s="647"/>
      <c r="R24" s="648"/>
      <c r="S24" s="649"/>
    </row>
    <row r="25" spans="1:19" s="64" customFormat="1" ht="18" customHeight="1">
      <c r="A25" s="63"/>
      <c r="B25" s="615"/>
      <c r="C25" s="621"/>
      <c r="D25" s="18" t="s">
        <v>75</v>
      </c>
      <c r="E25" s="25"/>
      <c r="F25" s="99">
        <v>0</v>
      </c>
      <c r="G25" s="160"/>
      <c r="H25" s="182"/>
      <c r="I25" s="183"/>
      <c r="J25" s="184"/>
      <c r="K25" s="671"/>
      <c r="L25" s="151" t="s">
        <v>28</v>
      </c>
      <c r="M25" s="149"/>
      <c r="N25" s="140" t="s">
        <v>340</v>
      </c>
      <c r="O25" s="151"/>
      <c r="P25" s="151">
        <f>'８　ほうれんそう算出基礎'!G50</f>
        <v>23048.799999999999</v>
      </c>
      <c r="Q25" s="647"/>
      <c r="R25" s="648"/>
      <c r="S25" s="649"/>
    </row>
    <row r="26" spans="1:19" s="64" customFormat="1" ht="18" customHeight="1">
      <c r="A26" s="63"/>
      <c r="B26" s="615"/>
      <c r="C26" s="621"/>
      <c r="D26" s="18" t="s">
        <v>98</v>
      </c>
      <c r="E26" s="19"/>
      <c r="F26" s="99">
        <f>'８　ほうれんそう算出基礎'!V58</f>
        <v>25516.666666666668</v>
      </c>
      <c r="G26" s="230"/>
      <c r="H26" s="228"/>
      <c r="I26" s="228"/>
      <c r="J26" s="229"/>
      <c r="K26" s="671"/>
      <c r="L26" s="151" t="s">
        <v>29</v>
      </c>
      <c r="M26" s="149"/>
      <c r="N26" s="140" t="s">
        <v>364</v>
      </c>
      <c r="O26" s="151"/>
      <c r="P26" s="151">
        <f>'８　ほうれんそう算出基礎'!G54</f>
        <v>10944</v>
      </c>
      <c r="Q26" s="647"/>
      <c r="R26" s="648"/>
      <c r="S26" s="649"/>
    </row>
    <row r="27" spans="1:19" s="64" customFormat="1" ht="18" customHeight="1">
      <c r="A27" s="63"/>
      <c r="B27" s="615"/>
      <c r="C27" s="621"/>
      <c r="D27" s="26" t="s">
        <v>76</v>
      </c>
      <c r="E27" s="27"/>
      <c r="F27" s="295">
        <v>800</v>
      </c>
      <c r="G27" s="140" t="s">
        <v>352</v>
      </c>
      <c r="H27" s="182"/>
      <c r="I27" s="183"/>
      <c r="J27" s="335"/>
      <c r="K27" s="671"/>
      <c r="L27" s="151"/>
      <c r="M27" s="149"/>
      <c r="N27" s="140"/>
      <c r="O27" s="151"/>
      <c r="P27" s="151"/>
      <c r="Q27" s="647"/>
      <c r="R27" s="648"/>
      <c r="S27" s="649"/>
    </row>
    <row r="28" spans="1:19" s="64" customFormat="1" ht="18" customHeight="1" thickBot="1">
      <c r="A28" s="63"/>
      <c r="B28" s="615"/>
      <c r="C28" s="621"/>
      <c r="D28" s="18" t="s">
        <v>54</v>
      </c>
      <c r="E28" s="19"/>
      <c r="F28" s="99">
        <f>'８　ほうれんそう算出基礎'!N58</f>
        <v>4335.8666666666659</v>
      </c>
      <c r="G28" s="230"/>
      <c r="H28" s="228"/>
      <c r="I28" s="228"/>
      <c r="J28" s="229"/>
      <c r="K28" s="671"/>
      <c r="L28" s="77" t="s">
        <v>26</v>
      </c>
      <c r="M28" s="76"/>
      <c r="N28" s="77"/>
      <c r="O28" s="77"/>
      <c r="P28" s="77">
        <f>SUM(P24:P27)</f>
        <v>59501.4</v>
      </c>
      <c r="Q28" s="653"/>
      <c r="R28" s="654"/>
      <c r="S28" s="655"/>
    </row>
    <row r="29" spans="1:19" s="64" customFormat="1" ht="18" customHeight="1" thickTop="1">
      <c r="A29" s="63"/>
      <c r="B29" s="615"/>
      <c r="C29" s="621"/>
      <c r="D29" s="18" t="s">
        <v>238</v>
      </c>
      <c r="E29" s="25"/>
      <c r="F29" s="99">
        <f>SUM(F21:F28)/99</f>
        <v>6355.6316498316501</v>
      </c>
      <c r="G29" s="295" t="s">
        <v>255</v>
      </c>
      <c r="H29" s="185">
        <v>0.01</v>
      </c>
      <c r="I29" s="148"/>
      <c r="J29" s="147"/>
      <c r="K29" s="671"/>
      <c r="L29" s="140" t="s">
        <v>128</v>
      </c>
      <c r="M29" s="149"/>
      <c r="N29" s="150" t="s">
        <v>23</v>
      </c>
      <c r="O29" s="150" t="s">
        <v>21</v>
      </c>
      <c r="P29" s="150" t="s">
        <v>24</v>
      </c>
      <c r="Q29" s="644" t="s">
        <v>25</v>
      </c>
      <c r="R29" s="645"/>
      <c r="S29" s="646"/>
    </row>
    <row r="30" spans="1:19" s="64" customFormat="1" ht="18" customHeight="1" thickBot="1">
      <c r="A30" s="63"/>
      <c r="B30" s="616"/>
      <c r="C30" s="622"/>
      <c r="D30" s="610" t="s">
        <v>158</v>
      </c>
      <c r="E30" s="611"/>
      <c r="F30" s="141">
        <f>SUM(F21:F29)</f>
        <v>635563.16498316498</v>
      </c>
      <c r="G30" s="142"/>
      <c r="H30" s="143"/>
      <c r="I30" s="144"/>
      <c r="J30" s="145"/>
      <c r="K30" s="671"/>
      <c r="L30" s="151" t="s">
        <v>118</v>
      </c>
      <c r="M30" s="152"/>
      <c r="N30" s="140" t="s">
        <v>341</v>
      </c>
      <c r="O30" s="153">
        <f>'８　ほうれんそう算出基礎'!M6</f>
        <v>84.7</v>
      </c>
      <c r="P30" s="151">
        <f>'８　ほうれんそう算出基礎'!N10</f>
        <v>35675.639999999992</v>
      </c>
      <c r="Q30" s="650"/>
      <c r="R30" s="651"/>
      <c r="S30" s="652"/>
    </row>
    <row r="31" spans="1:19" s="64" customFormat="1" ht="18" customHeight="1">
      <c r="A31" s="63"/>
      <c r="B31" s="87"/>
      <c r="C31" s="83"/>
      <c r="D31" s="83"/>
      <c r="E31" s="83"/>
      <c r="F31" s="83"/>
      <c r="G31" s="83"/>
      <c r="H31" s="83"/>
      <c r="I31" s="83"/>
      <c r="J31" s="83"/>
      <c r="K31" s="671"/>
      <c r="L31" s="151" t="s">
        <v>119</v>
      </c>
      <c r="M31" s="152"/>
      <c r="N31" s="140" t="s">
        <v>341</v>
      </c>
      <c r="O31" s="153">
        <f>'８　ほうれんそう算出基礎'!M11</f>
        <v>158.4</v>
      </c>
      <c r="P31" s="151">
        <f>'８　ほうれんそう算出基礎'!N16</f>
        <v>18805.248</v>
      </c>
      <c r="Q31" s="650"/>
      <c r="R31" s="651"/>
      <c r="S31" s="652"/>
    </row>
    <row r="32" spans="1:19" s="64" customFormat="1" ht="18" customHeight="1">
      <c r="A32" s="63"/>
      <c r="B32" s="75"/>
      <c r="C32" s="93"/>
      <c r="D32" s="75"/>
      <c r="E32" s="75"/>
      <c r="F32" s="91"/>
      <c r="G32" s="91"/>
      <c r="H32" s="92"/>
      <c r="I32" s="83"/>
      <c r="J32" s="83"/>
      <c r="K32" s="671"/>
      <c r="L32" s="151" t="s">
        <v>121</v>
      </c>
      <c r="M32" s="149"/>
      <c r="N32" s="153"/>
      <c r="O32" s="153"/>
      <c r="P32" s="151">
        <f>SUM(P30:P31)*R32</f>
        <v>16344.266399999997</v>
      </c>
      <c r="Q32" s="154" t="s">
        <v>120</v>
      </c>
      <c r="R32" s="155">
        <v>0.3</v>
      </c>
      <c r="S32" s="80"/>
    </row>
    <row r="33" spans="1:23" ht="18" customHeight="1">
      <c r="K33" s="671"/>
      <c r="L33" s="151" t="s">
        <v>122</v>
      </c>
      <c r="M33" s="152"/>
      <c r="N33" s="140" t="s">
        <v>404</v>
      </c>
      <c r="O33" s="153">
        <f>'８　ほうれんそう算出基礎'!M17</f>
        <v>168.4</v>
      </c>
      <c r="P33" s="151">
        <f>'８　ほうれんそう算出基礎'!N20</f>
        <v>67.36</v>
      </c>
      <c r="Q33" s="647"/>
      <c r="R33" s="648"/>
      <c r="S33" s="649"/>
    </row>
    <row r="34" spans="1:23" ht="18" customHeight="1">
      <c r="K34" s="671"/>
      <c r="L34" s="151" t="s">
        <v>123</v>
      </c>
      <c r="M34" s="152"/>
      <c r="N34" s="140"/>
      <c r="O34" s="153"/>
      <c r="P34" s="151">
        <v>0</v>
      </c>
      <c r="Q34" s="647"/>
      <c r="R34" s="648"/>
      <c r="S34" s="649"/>
    </row>
    <row r="35" spans="1:23" ht="18" customHeight="1">
      <c r="K35" s="671"/>
      <c r="L35" s="151" t="s">
        <v>235</v>
      </c>
      <c r="M35" s="152"/>
      <c r="N35" s="140"/>
      <c r="O35" s="153"/>
      <c r="P35" s="151">
        <v>0</v>
      </c>
      <c r="Q35" s="279"/>
      <c r="R35" s="280"/>
      <c r="S35" s="281"/>
    </row>
    <row r="36" spans="1:23" ht="18" customHeight="1">
      <c r="K36" s="671"/>
      <c r="L36" s="151" t="s">
        <v>124</v>
      </c>
      <c r="M36" s="149"/>
      <c r="N36" s="140" t="s">
        <v>403</v>
      </c>
      <c r="O36" s="153">
        <v>14</v>
      </c>
      <c r="P36" s="151">
        <f>'８　ほうれんそう算出基礎'!N32</f>
        <v>5117</v>
      </c>
      <c r="Q36" s="647"/>
      <c r="R36" s="648"/>
      <c r="S36" s="649"/>
    </row>
    <row r="37" spans="1:23" ht="18" customHeight="1" thickBot="1">
      <c r="K37" s="672"/>
      <c r="L37" s="89" t="s">
        <v>26</v>
      </c>
      <c r="M37" s="88"/>
      <c r="N37" s="89"/>
      <c r="O37" s="89"/>
      <c r="P37" s="89">
        <f>SUM(P30:P36)</f>
        <v>76009.514399999985</v>
      </c>
      <c r="Q37" s="673"/>
      <c r="R37" s="674"/>
      <c r="S37" s="675"/>
    </row>
    <row r="38" spans="1:23" s="82" customFormat="1" ht="18" customHeight="1">
      <c r="A38" s="63"/>
      <c r="B38" s="63"/>
      <c r="C38" s="63"/>
      <c r="D38" s="63"/>
      <c r="E38" s="63"/>
      <c r="F38" s="63"/>
      <c r="G38" s="63"/>
      <c r="H38" s="63"/>
      <c r="I38" s="63"/>
      <c r="J38" s="63"/>
    </row>
    <row r="39" spans="1:23" s="82" customFormat="1" ht="18" customHeight="1">
      <c r="A39" s="63"/>
      <c r="B39" s="63"/>
      <c r="C39" s="63"/>
      <c r="D39" s="63"/>
      <c r="E39" s="63"/>
      <c r="F39" s="63"/>
      <c r="G39" s="63"/>
      <c r="H39" s="63"/>
      <c r="I39" s="63"/>
      <c r="J39" s="63"/>
      <c r="T39" s="83"/>
    </row>
    <row r="40" spans="1:23" s="82" customFormat="1" ht="18" customHeight="1">
      <c r="A40" s="63"/>
      <c r="B40" s="63"/>
      <c r="C40" s="63"/>
      <c r="D40" s="63"/>
      <c r="E40" s="63"/>
      <c r="F40" s="63"/>
      <c r="G40" s="63"/>
      <c r="H40" s="63"/>
      <c r="I40" s="63"/>
      <c r="J40" s="63"/>
      <c r="T40" s="64"/>
      <c r="U40" s="64"/>
      <c r="V40" s="64"/>
      <c r="W40" s="64"/>
    </row>
    <row r="41" spans="1:23" s="82" customFormat="1" ht="18" customHeight="1">
      <c r="A41" s="63"/>
      <c r="B41" s="63"/>
      <c r="C41" s="63"/>
      <c r="D41" s="63"/>
      <c r="E41" s="63"/>
      <c r="F41" s="63"/>
      <c r="G41" s="63"/>
      <c r="H41" s="63"/>
      <c r="I41" s="63"/>
      <c r="J41" s="63"/>
      <c r="T41" s="84"/>
      <c r="U41" s="85"/>
      <c r="V41" s="86"/>
      <c r="W41" s="84"/>
    </row>
    <row r="42" spans="1:23" s="82" customFormat="1" ht="18" customHeight="1">
      <c r="A42" s="63"/>
      <c r="B42" s="63"/>
      <c r="C42" s="63"/>
      <c r="D42" s="63"/>
      <c r="E42" s="63"/>
      <c r="F42" s="63"/>
      <c r="G42" s="63"/>
      <c r="H42" s="63"/>
      <c r="I42" s="63"/>
      <c r="J42" s="63"/>
      <c r="T42" s="64"/>
      <c r="U42" s="64"/>
      <c r="V42" s="64"/>
      <c r="W42" s="64"/>
    </row>
    <row r="43" spans="1:23" s="82" customFormat="1" ht="18" customHeight="1">
      <c r="B43" s="63"/>
      <c r="C43" s="63"/>
      <c r="D43" s="63"/>
      <c r="E43" s="63"/>
      <c r="F43" s="63"/>
      <c r="G43" s="63"/>
      <c r="H43" s="63"/>
      <c r="I43" s="63"/>
      <c r="J43" s="63"/>
      <c r="T43" s="65"/>
      <c r="U43" s="83"/>
      <c r="V43" s="64"/>
      <c r="W43" s="84"/>
    </row>
    <row r="44" spans="1:23" s="82" customFormat="1" ht="18" customHeight="1">
      <c r="B44" s="63"/>
      <c r="C44" s="63"/>
      <c r="D44" s="63"/>
      <c r="E44" s="63"/>
      <c r="F44" s="63"/>
      <c r="G44" s="63"/>
      <c r="H44" s="63"/>
      <c r="I44" s="63"/>
      <c r="J44" s="63"/>
      <c r="T44" s="65"/>
      <c r="U44" s="83"/>
      <c r="V44" s="64"/>
      <c r="W44" s="84"/>
    </row>
    <row r="45" spans="1:23" s="82" customFormat="1" ht="18" customHeight="1">
      <c r="B45" s="63"/>
      <c r="C45" s="63"/>
      <c r="D45" s="63"/>
      <c r="E45" s="63"/>
      <c r="F45" s="63"/>
      <c r="G45" s="63"/>
      <c r="H45" s="63"/>
      <c r="I45" s="63"/>
      <c r="J45" s="63"/>
      <c r="T45" s="64"/>
      <c r="U45" s="64"/>
      <c r="V45" s="85"/>
      <c r="W45" s="64"/>
    </row>
    <row r="46" spans="1:23" s="82" customFormat="1">
      <c r="B46" s="63"/>
      <c r="C46" s="63"/>
      <c r="D46" s="63"/>
      <c r="E46" s="63"/>
      <c r="F46" s="63"/>
      <c r="G46" s="63"/>
      <c r="H46" s="63"/>
      <c r="I46" s="63"/>
      <c r="J46" s="63"/>
      <c r="T46" s="65"/>
      <c r="U46" s="64"/>
      <c r="V46" s="64"/>
      <c r="W46" s="84"/>
    </row>
    <row r="47" spans="1:23" s="82" customFormat="1">
      <c r="B47" s="63"/>
      <c r="C47" s="63"/>
      <c r="D47" s="63"/>
      <c r="E47" s="63"/>
      <c r="F47" s="63"/>
      <c r="G47" s="63"/>
      <c r="H47" s="63"/>
      <c r="I47" s="63"/>
      <c r="J47" s="63"/>
      <c r="T47" s="65"/>
      <c r="U47" s="64"/>
      <c r="V47" s="64"/>
      <c r="W47" s="84"/>
    </row>
    <row r="48" spans="1:23" s="82" customFormat="1">
      <c r="B48" s="63"/>
      <c r="C48" s="63"/>
      <c r="D48" s="63"/>
      <c r="E48" s="63"/>
      <c r="F48" s="63"/>
      <c r="G48" s="63"/>
      <c r="H48" s="63"/>
      <c r="I48" s="63"/>
      <c r="J48" s="63"/>
      <c r="T48" s="65"/>
      <c r="U48" s="64"/>
      <c r="V48" s="64"/>
      <c r="W48" s="84"/>
    </row>
    <row r="49" spans="2:23" s="82" customFormat="1">
      <c r="B49" s="63"/>
      <c r="C49" s="63"/>
      <c r="D49" s="63"/>
      <c r="E49" s="63"/>
      <c r="F49" s="63"/>
      <c r="G49" s="63"/>
      <c r="H49" s="63"/>
      <c r="I49" s="63"/>
      <c r="J49" s="63"/>
      <c r="T49" s="65"/>
      <c r="U49" s="64"/>
      <c r="V49" s="64"/>
      <c r="W49" s="84"/>
    </row>
    <row r="50" spans="2:23" s="82" customFormat="1">
      <c r="B50" s="63"/>
      <c r="C50" s="63"/>
      <c r="D50" s="63"/>
      <c r="E50" s="63"/>
      <c r="F50" s="63"/>
      <c r="G50" s="63"/>
      <c r="H50" s="63"/>
      <c r="I50" s="63"/>
      <c r="J50" s="63"/>
      <c r="T50" s="65"/>
      <c r="U50" s="65"/>
      <c r="V50" s="65"/>
      <c r="W50" s="64"/>
    </row>
    <row r="51" spans="2:23" s="82" customFormat="1" ht="13.5" customHeight="1">
      <c r="B51" s="63"/>
      <c r="C51" s="63"/>
      <c r="D51" s="63"/>
      <c r="E51" s="63"/>
      <c r="F51" s="63"/>
      <c r="G51" s="63"/>
      <c r="H51" s="63"/>
      <c r="I51" s="63"/>
      <c r="J51" s="63"/>
      <c r="T51" s="64"/>
      <c r="U51" s="64"/>
      <c r="V51" s="64"/>
      <c r="W51" s="85"/>
    </row>
    <row r="52" spans="2:23" s="82" customFormat="1">
      <c r="B52" s="63"/>
      <c r="C52" s="63"/>
      <c r="D52" s="63"/>
      <c r="E52" s="63"/>
      <c r="F52" s="63"/>
      <c r="G52" s="63"/>
      <c r="H52" s="63"/>
      <c r="I52" s="63"/>
      <c r="J52" s="63"/>
      <c r="T52" s="84"/>
      <c r="U52" s="64"/>
      <c r="V52" s="85"/>
      <c r="W52" s="84"/>
    </row>
    <row r="53" spans="2:23" s="82" customFormat="1">
      <c r="B53" s="63"/>
      <c r="C53" s="63"/>
      <c r="D53" s="63"/>
      <c r="E53" s="63"/>
      <c r="F53" s="63"/>
      <c r="G53" s="63"/>
      <c r="H53" s="63"/>
      <c r="I53" s="63"/>
      <c r="J53" s="63"/>
      <c r="T53" s="64"/>
      <c r="U53" s="64"/>
      <c r="V53" s="64"/>
      <c r="W53" s="64"/>
    </row>
    <row r="54" spans="2:23" s="82" customFormat="1" ht="13.5" customHeight="1">
      <c r="B54" s="63"/>
      <c r="C54" s="63"/>
      <c r="D54" s="63"/>
      <c r="E54" s="63"/>
      <c r="F54" s="63"/>
      <c r="G54" s="63"/>
      <c r="H54" s="63"/>
      <c r="I54" s="63"/>
      <c r="J54" s="63"/>
      <c r="T54" s="65"/>
      <c r="U54" s="64"/>
      <c r="V54" s="65"/>
      <c r="W54" s="84"/>
    </row>
    <row r="55" spans="2:23" s="82" customFormat="1">
      <c r="B55" s="63"/>
      <c r="C55" s="63"/>
      <c r="D55" s="63"/>
      <c r="E55" s="63"/>
      <c r="F55" s="63"/>
      <c r="G55" s="63"/>
      <c r="H55" s="63"/>
      <c r="I55" s="63"/>
      <c r="J55" s="63"/>
      <c r="T55" s="94"/>
      <c r="U55" s="64"/>
      <c r="V55" s="64"/>
      <c r="W55" s="84"/>
    </row>
    <row r="56" spans="2:23" s="82" customFormat="1">
      <c r="B56" s="63"/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4"/>
      <c r="U56" s="65"/>
      <c r="V56" s="64"/>
      <c r="W56" s="64"/>
    </row>
    <row r="57" spans="2:23" s="82" customFormat="1">
      <c r="B57" s="63"/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83"/>
      <c r="U57" s="83"/>
      <c r="V57" s="83"/>
      <c r="W57" s="83"/>
    </row>
    <row r="58" spans="2:23" s="82" customFormat="1">
      <c r="B58" s="63"/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83"/>
    </row>
    <row r="59" spans="2:23" s="82" customFormat="1">
      <c r="B59" s="63"/>
      <c r="C59" s="63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83"/>
    </row>
    <row r="60" spans="2:23" s="82" customFormat="1">
      <c r="B60" s="63"/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83"/>
    </row>
    <row r="61" spans="2:23" s="82" customFormat="1">
      <c r="B61" s="63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</row>
    <row r="62" spans="2:23" s="82" customFormat="1">
      <c r="B62" s="63"/>
      <c r="C62" s="63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</row>
    <row r="63" spans="2:23" s="82" customFormat="1" ht="13.5" customHeight="1">
      <c r="B63" s="63"/>
      <c r="C63" s="63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</row>
    <row r="64" spans="2:23" s="82" customFormat="1" ht="13.5" customHeight="1">
      <c r="B64" s="63"/>
      <c r="C64" s="63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</row>
    <row r="65" spans="2:19" s="82" customFormat="1">
      <c r="B65" s="63"/>
      <c r="C65" s="63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</row>
    <row r="66" spans="2:19" s="82" customFormat="1">
      <c r="B66" s="63"/>
      <c r="C66" s="63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</row>
    <row r="67" spans="2:19" s="82" customFormat="1">
      <c r="B67" s="63"/>
      <c r="C67" s="63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</row>
    <row r="68" spans="2:19" s="82" customFormat="1" ht="13.5" customHeight="1">
      <c r="B68" s="63"/>
      <c r="C68" s="63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</row>
    <row r="69" spans="2:19" s="82" customFormat="1">
      <c r="B69" s="63"/>
      <c r="C69" s="63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</row>
    <row r="70" spans="2:19" s="82" customFormat="1">
      <c r="B70" s="63"/>
      <c r="C70" s="63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</row>
    <row r="71" spans="2:19" s="82" customFormat="1">
      <c r="B71" s="63"/>
      <c r="C71" s="63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</row>
    <row r="72" spans="2:19" s="82" customFormat="1">
      <c r="B72" s="63"/>
      <c r="C72" s="63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</row>
    <row r="73" spans="2:19" s="82" customFormat="1">
      <c r="B73" s="63"/>
      <c r="C73" s="63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</row>
    <row r="74" spans="2:19" s="82" customFormat="1" ht="13.5" customHeight="1">
      <c r="B74" s="63"/>
      <c r="C74" s="63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</row>
    <row r="75" spans="2:19" s="82" customFormat="1">
      <c r="B75" s="63"/>
      <c r="C75" s="63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</row>
    <row r="76" spans="2:19" s="82" customFormat="1">
      <c r="B76" s="63"/>
      <c r="C76" s="63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</row>
    <row r="77" spans="2:19" s="82" customFormat="1">
      <c r="B77" s="63"/>
      <c r="C77" s="63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</row>
    <row r="78" spans="2:19" s="82" customFormat="1">
      <c r="B78" s="63"/>
      <c r="C78" s="63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</row>
    <row r="79" spans="2:19" s="82" customFormat="1">
      <c r="B79" s="63"/>
      <c r="C79" s="63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</row>
    <row r="80" spans="2:19" s="82" customFormat="1">
      <c r="B80" s="63"/>
      <c r="C80" s="63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</row>
    <row r="81" spans="1:19" s="82" customFormat="1">
      <c r="B81" s="63"/>
      <c r="C81" s="63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</row>
    <row r="82" spans="1:19" s="82" customFormat="1">
      <c r="B82" s="63"/>
      <c r="C82" s="63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</row>
    <row r="83" spans="1:19" s="82" customFormat="1">
      <c r="B83" s="63"/>
      <c r="C83" s="63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</row>
    <row r="84" spans="1:19" s="82" customFormat="1">
      <c r="B84" s="63"/>
      <c r="C84" s="63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</row>
    <row r="85" spans="1:19" s="82" customFormat="1">
      <c r="B85" s="63"/>
      <c r="C85" s="63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</row>
    <row r="86" spans="1:19" s="82" customFormat="1" ht="13.5" customHeight="1">
      <c r="B86" s="63"/>
      <c r="C86" s="63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</row>
    <row r="87" spans="1:19" s="82" customFormat="1">
      <c r="B87" s="63"/>
      <c r="C87" s="63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</row>
    <row r="88" spans="1:19" s="82" customFormat="1">
      <c r="B88" s="63"/>
      <c r="C88" s="63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</row>
    <row r="89" spans="1:19" s="82" customFormat="1" ht="13.5" customHeight="1">
      <c r="B89" s="63"/>
      <c r="C89" s="63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</row>
    <row r="90" spans="1:19" s="82" customFormat="1">
      <c r="B90" s="63"/>
      <c r="C90" s="63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</row>
    <row r="91" spans="1:19" s="82" customFormat="1">
      <c r="B91" s="63"/>
      <c r="C91" s="63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</row>
    <row r="92" spans="1:19" s="82" customFormat="1">
      <c r="B92" s="63"/>
      <c r="C92" s="63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</row>
    <row r="93" spans="1:19" s="82" customFormat="1">
      <c r="B93" s="63"/>
      <c r="C93" s="63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</row>
    <row r="94" spans="1:19" s="82" customFormat="1">
      <c r="B94" s="63"/>
      <c r="C94" s="63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</row>
    <row r="95" spans="1:19">
      <c r="A95" s="82"/>
    </row>
    <row r="96" spans="1:19">
      <c r="A96" s="82"/>
    </row>
    <row r="97" spans="1:1">
      <c r="A97" s="82"/>
    </row>
    <row r="98" spans="1:1">
      <c r="A98" s="82"/>
    </row>
    <row r="99" spans="1:1">
      <c r="A99" s="82"/>
    </row>
  </sheetData>
  <mergeCells count="52">
    <mergeCell ref="G8:J8"/>
    <mergeCell ref="G9:J9"/>
    <mergeCell ref="G10:J10"/>
    <mergeCell ref="Q13:S13"/>
    <mergeCell ref="Q17:S17"/>
    <mergeCell ref="I13:J13"/>
    <mergeCell ref="I14:J14"/>
    <mergeCell ref="K12:K37"/>
    <mergeCell ref="G11:J11"/>
    <mergeCell ref="Q33:S33"/>
    <mergeCell ref="Q34:S34"/>
    <mergeCell ref="Q22:S22"/>
    <mergeCell ref="Q23:S23"/>
    <mergeCell ref="Q24:S24"/>
    <mergeCell ref="Q25:S25"/>
    <mergeCell ref="Q37:S37"/>
    <mergeCell ref="R8:S8"/>
    <mergeCell ref="R9:S9"/>
    <mergeCell ref="Q18:S18"/>
    <mergeCell ref="Q19:S19"/>
    <mergeCell ref="R10:S10"/>
    <mergeCell ref="Q14:S14"/>
    <mergeCell ref="Q15:S15"/>
    <mergeCell ref="R11:S11"/>
    <mergeCell ref="Q12:S12"/>
    <mergeCell ref="Q16:S16"/>
    <mergeCell ref="Q29:S29"/>
    <mergeCell ref="Q36:S36"/>
    <mergeCell ref="Q20:S20"/>
    <mergeCell ref="Q21:S21"/>
    <mergeCell ref="Q26:S26"/>
    <mergeCell ref="Q30:S30"/>
    <mergeCell ref="Q31:S31"/>
    <mergeCell ref="Q27:S27"/>
    <mergeCell ref="Q28:S28"/>
    <mergeCell ref="B4:C5"/>
    <mergeCell ref="B3:E3"/>
    <mergeCell ref="K3:S3"/>
    <mergeCell ref="R6:S6"/>
    <mergeCell ref="R7:S7"/>
    <mergeCell ref="R4:S4"/>
    <mergeCell ref="R5:S5"/>
    <mergeCell ref="G4:J4"/>
    <mergeCell ref="G7:J7"/>
    <mergeCell ref="D21:D23"/>
    <mergeCell ref="D30:E30"/>
    <mergeCell ref="D20:E20"/>
    <mergeCell ref="B6:B30"/>
    <mergeCell ref="C6:C20"/>
    <mergeCell ref="C21:C30"/>
    <mergeCell ref="D13:D14"/>
    <mergeCell ref="D15:D17"/>
  </mergeCells>
  <phoneticPr fontId="4"/>
  <pageMargins left="0.78740157480314965" right="0.78740157480314965" top="0.78740157480314965" bottom="0.78740157480314965" header="0.39370078740157483" footer="0.39370078740157483"/>
  <pageSetup paperSize="9" scale="65" orientation="landscape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V192"/>
  <sheetViews>
    <sheetView zoomScale="75" zoomScaleNormal="75" workbookViewId="0"/>
  </sheetViews>
  <sheetFormatPr defaultRowHeight="13.5"/>
  <cols>
    <col min="1" max="1" width="1.625" style="29" customWidth="1"/>
    <col min="2" max="2" width="3.625" style="29" customWidth="1"/>
    <col min="3" max="3" width="15.625" style="29" customWidth="1"/>
    <col min="4" max="7" width="8.625" style="29" customWidth="1"/>
    <col min="8" max="8" width="1.625" style="129" customWidth="1"/>
    <col min="9" max="9" width="3.625" style="29" customWidth="1"/>
    <col min="10" max="10" width="15.625" style="29" customWidth="1"/>
    <col min="11" max="14" width="8.625" style="29" customWidth="1"/>
    <col min="15" max="15" width="3.5" style="29" customWidth="1"/>
    <col min="16" max="16" width="15.625" style="95" customWidth="1"/>
    <col min="17" max="17" width="8.625" style="29" customWidth="1"/>
    <col min="18" max="18" width="8.625" style="30" customWidth="1"/>
    <col min="19" max="21" width="8.625" style="29" customWidth="1"/>
    <col min="22" max="22" width="10.625" style="30" customWidth="1"/>
    <col min="23" max="245" width="9" style="29"/>
    <col min="246" max="246" width="1.375" style="29" customWidth="1"/>
    <col min="247" max="247" width="3.5" style="29" customWidth="1"/>
    <col min="248" max="248" width="22.125" style="29" customWidth="1"/>
    <col min="249" max="249" width="9.75" style="29" customWidth="1"/>
    <col min="250" max="250" width="7.375" style="29" customWidth="1"/>
    <col min="251" max="251" width="9" style="29"/>
    <col min="252" max="252" width="9.25" style="29" customWidth="1"/>
    <col min="253" max="253" width="3.5" style="29" customWidth="1"/>
    <col min="254" max="255" width="12.625" style="29" customWidth="1"/>
    <col min="256" max="256" width="9" style="29"/>
    <col min="257" max="257" width="7.75" style="29" customWidth="1"/>
    <col min="258" max="258" width="13.125" style="29" customWidth="1"/>
    <col min="259" max="259" width="6.125" style="29" customWidth="1"/>
    <col min="260" max="260" width="9.75" style="29" customWidth="1"/>
    <col min="261" max="261" width="1.375" style="29" customWidth="1"/>
    <col min="262" max="501" width="9" style="29"/>
    <col min="502" max="502" width="1.375" style="29" customWidth="1"/>
    <col min="503" max="503" width="3.5" style="29" customWidth="1"/>
    <col min="504" max="504" width="22.125" style="29" customWidth="1"/>
    <col min="505" max="505" width="9.75" style="29" customWidth="1"/>
    <col min="506" max="506" width="7.375" style="29" customWidth="1"/>
    <col min="507" max="507" width="9" style="29"/>
    <col min="508" max="508" width="9.25" style="29" customWidth="1"/>
    <col min="509" max="509" width="3.5" style="29" customWidth="1"/>
    <col min="510" max="511" width="12.625" style="29" customWidth="1"/>
    <col min="512" max="512" width="9" style="29"/>
    <col min="513" max="513" width="7.75" style="29" customWidth="1"/>
    <col min="514" max="514" width="13.125" style="29" customWidth="1"/>
    <col min="515" max="515" width="6.125" style="29" customWidth="1"/>
    <col min="516" max="516" width="9.75" style="29" customWidth="1"/>
    <col min="517" max="517" width="1.375" style="29" customWidth="1"/>
    <col min="518" max="757" width="9" style="29"/>
    <col min="758" max="758" width="1.375" style="29" customWidth="1"/>
    <col min="759" max="759" width="3.5" style="29" customWidth="1"/>
    <col min="760" max="760" width="22.125" style="29" customWidth="1"/>
    <col min="761" max="761" width="9.75" style="29" customWidth="1"/>
    <col min="762" max="762" width="7.375" style="29" customWidth="1"/>
    <col min="763" max="763" width="9" style="29"/>
    <col min="764" max="764" width="9.25" style="29" customWidth="1"/>
    <col min="765" max="765" width="3.5" style="29" customWidth="1"/>
    <col min="766" max="767" width="12.625" style="29" customWidth="1"/>
    <col min="768" max="768" width="9" style="29"/>
    <col min="769" max="769" width="7.75" style="29" customWidth="1"/>
    <col min="770" max="770" width="13.125" style="29" customWidth="1"/>
    <col min="771" max="771" width="6.125" style="29" customWidth="1"/>
    <col min="772" max="772" width="9.75" style="29" customWidth="1"/>
    <col min="773" max="773" width="1.375" style="29" customWidth="1"/>
    <col min="774" max="1013" width="9" style="29"/>
    <col min="1014" max="1014" width="1.375" style="29" customWidth="1"/>
    <col min="1015" max="1015" width="3.5" style="29" customWidth="1"/>
    <col min="1016" max="1016" width="22.125" style="29" customWidth="1"/>
    <col min="1017" max="1017" width="9.75" style="29" customWidth="1"/>
    <col min="1018" max="1018" width="7.375" style="29" customWidth="1"/>
    <col min="1019" max="1019" width="9" style="29"/>
    <col min="1020" max="1020" width="9.25" style="29" customWidth="1"/>
    <col min="1021" max="1021" width="3.5" style="29" customWidth="1"/>
    <col min="1022" max="1023" width="12.625" style="29" customWidth="1"/>
    <col min="1024" max="1024" width="9" style="29"/>
    <col min="1025" max="1025" width="7.75" style="29" customWidth="1"/>
    <col min="1026" max="1026" width="13.125" style="29" customWidth="1"/>
    <col min="1027" max="1027" width="6.125" style="29" customWidth="1"/>
    <col min="1028" max="1028" width="9.75" style="29" customWidth="1"/>
    <col min="1029" max="1029" width="1.375" style="29" customWidth="1"/>
    <col min="1030" max="1269" width="9" style="29"/>
    <col min="1270" max="1270" width="1.375" style="29" customWidth="1"/>
    <col min="1271" max="1271" width="3.5" style="29" customWidth="1"/>
    <col min="1272" max="1272" width="22.125" style="29" customWidth="1"/>
    <col min="1273" max="1273" width="9.75" style="29" customWidth="1"/>
    <col min="1274" max="1274" width="7.375" style="29" customWidth="1"/>
    <col min="1275" max="1275" width="9" style="29"/>
    <col min="1276" max="1276" width="9.25" style="29" customWidth="1"/>
    <col min="1277" max="1277" width="3.5" style="29" customWidth="1"/>
    <col min="1278" max="1279" width="12.625" style="29" customWidth="1"/>
    <col min="1280" max="1280" width="9" style="29"/>
    <col min="1281" max="1281" width="7.75" style="29" customWidth="1"/>
    <col min="1282" max="1282" width="13.125" style="29" customWidth="1"/>
    <col min="1283" max="1283" width="6.125" style="29" customWidth="1"/>
    <col min="1284" max="1284" width="9.75" style="29" customWidth="1"/>
    <col min="1285" max="1285" width="1.375" style="29" customWidth="1"/>
    <col min="1286" max="1525" width="9" style="29"/>
    <col min="1526" max="1526" width="1.375" style="29" customWidth="1"/>
    <col min="1527" max="1527" width="3.5" style="29" customWidth="1"/>
    <col min="1528" max="1528" width="22.125" style="29" customWidth="1"/>
    <col min="1529" max="1529" width="9.75" style="29" customWidth="1"/>
    <col min="1530" max="1530" width="7.375" style="29" customWidth="1"/>
    <col min="1531" max="1531" width="9" style="29"/>
    <col min="1532" max="1532" width="9.25" style="29" customWidth="1"/>
    <col min="1533" max="1533" width="3.5" style="29" customWidth="1"/>
    <col min="1534" max="1535" width="12.625" style="29" customWidth="1"/>
    <col min="1536" max="1536" width="9" style="29"/>
    <col min="1537" max="1537" width="7.75" style="29" customWidth="1"/>
    <col min="1538" max="1538" width="13.125" style="29" customWidth="1"/>
    <col min="1539" max="1539" width="6.125" style="29" customWidth="1"/>
    <col min="1540" max="1540" width="9.75" style="29" customWidth="1"/>
    <col min="1541" max="1541" width="1.375" style="29" customWidth="1"/>
    <col min="1542" max="1781" width="9" style="29"/>
    <col min="1782" max="1782" width="1.375" style="29" customWidth="1"/>
    <col min="1783" max="1783" width="3.5" style="29" customWidth="1"/>
    <col min="1784" max="1784" width="22.125" style="29" customWidth="1"/>
    <col min="1785" max="1785" width="9.75" style="29" customWidth="1"/>
    <col min="1786" max="1786" width="7.375" style="29" customWidth="1"/>
    <col min="1787" max="1787" width="9" style="29"/>
    <col min="1788" max="1788" width="9.25" style="29" customWidth="1"/>
    <col min="1789" max="1789" width="3.5" style="29" customWidth="1"/>
    <col min="1790" max="1791" width="12.625" style="29" customWidth="1"/>
    <col min="1792" max="1792" width="9" style="29"/>
    <col min="1793" max="1793" width="7.75" style="29" customWidth="1"/>
    <col min="1794" max="1794" width="13.125" style="29" customWidth="1"/>
    <col min="1795" max="1795" width="6.125" style="29" customWidth="1"/>
    <col min="1796" max="1796" width="9.75" style="29" customWidth="1"/>
    <col min="1797" max="1797" width="1.375" style="29" customWidth="1"/>
    <col min="1798" max="2037" width="9" style="29"/>
    <col min="2038" max="2038" width="1.375" style="29" customWidth="1"/>
    <col min="2039" max="2039" width="3.5" style="29" customWidth="1"/>
    <col min="2040" max="2040" width="22.125" style="29" customWidth="1"/>
    <col min="2041" max="2041" width="9.75" style="29" customWidth="1"/>
    <col min="2042" max="2042" width="7.375" style="29" customWidth="1"/>
    <col min="2043" max="2043" width="9" style="29"/>
    <col min="2044" max="2044" width="9.25" style="29" customWidth="1"/>
    <col min="2045" max="2045" width="3.5" style="29" customWidth="1"/>
    <col min="2046" max="2047" width="12.625" style="29" customWidth="1"/>
    <col min="2048" max="2048" width="9" style="29"/>
    <col min="2049" max="2049" width="7.75" style="29" customWidth="1"/>
    <col min="2050" max="2050" width="13.125" style="29" customWidth="1"/>
    <col min="2051" max="2051" width="6.125" style="29" customWidth="1"/>
    <col min="2052" max="2052" width="9.75" style="29" customWidth="1"/>
    <col min="2053" max="2053" width="1.375" style="29" customWidth="1"/>
    <col min="2054" max="2293" width="9" style="29"/>
    <col min="2294" max="2294" width="1.375" style="29" customWidth="1"/>
    <col min="2295" max="2295" width="3.5" style="29" customWidth="1"/>
    <col min="2296" max="2296" width="22.125" style="29" customWidth="1"/>
    <col min="2297" max="2297" width="9.75" style="29" customWidth="1"/>
    <col min="2298" max="2298" width="7.375" style="29" customWidth="1"/>
    <col min="2299" max="2299" width="9" style="29"/>
    <col min="2300" max="2300" width="9.25" style="29" customWidth="1"/>
    <col min="2301" max="2301" width="3.5" style="29" customWidth="1"/>
    <col min="2302" max="2303" width="12.625" style="29" customWidth="1"/>
    <col min="2304" max="2304" width="9" style="29"/>
    <col min="2305" max="2305" width="7.75" style="29" customWidth="1"/>
    <col min="2306" max="2306" width="13.125" style="29" customWidth="1"/>
    <col min="2307" max="2307" width="6.125" style="29" customWidth="1"/>
    <col min="2308" max="2308" width="9.75" style="29" customWidth="1"/>
    <col min="2309" max="2309" width="1.375" style="29" customWidth="1"/>
    <col min="2310" max="2549" width="9" style="29"/>
    <col min="2550" max="2550" width="1.375" style="29" customWidth="1"/>
    <col min="2551" max="2551" width="3.5" style="29" customWidth="1"/>
    <col min="2552" max="2552" width="22.125" style="29" customWidth="1"/>
    <col min="2553" max="2553" width="9.75" style="29" customWidth="1"/>
    <col min="2554" max="2554" width="7.375" style="29" customWidth="1"/>
    <col min="2555" max="2555" width="9" style="29"/>
    <col min="2556" max="2556" width="9.25" style="29" customWidth="1"/>
    <col min="2557" max="2557" width="3.5" style="29" customWidth="1"/>
    <col min="2558" max="2559" width="12.625" style="29" customWidth="1"/>
    <col min="2560" max="2560" width="9" style="29"/>
    <col min="2561" max="2561" width="7.75" style="29" customWidth="1"/>
    <col min="2562" max="2562" width="13.125" style="29" customWidth="1"/>
    <col min="2563" max="2563" width="6.125" style="29" customWidth="1"/>
    <col min="2564" max="2564" width="9.75" style="29" customWidth="1"/>
    <col min="2565" max="2565" width="1.375" style="29" customWidth="1"/>
    <col min="2566" max="2805" width="9" style="29"/>
    <col min="2806" max="2806" width="1.375" style="29" customWidth="1"/>
    <col min="2807" max="2807" width="3.5" style="29" customWidth="1"/>
    <col min="2808" max="2808" width="22.125" style="29" customWidth="1"/>
    <col min="2809" max="2809" width="9.75" style="29" customWidth="1"/>
    <col min="2810" max="2810" width="7.375" style="29" customWidth="1"/>
    <col min="2811" max="2811" width="9" style="29"/>
    <col min="2812" max="2812" width="9.25" style="29" customWidth="1"/>
    <col min="2813" max="2813" width="3.5" style="29" customWidth="1"/>
    <col min="2814" max="2815" width="12.625" style="29" customWidth="1"/>
    <col min="2816" max="2816" width="9" style="29"/>
    <col min="2817" max="2817" width="7.75" style="29" customWidth="1"/>
    <col min="2818" max="2818" width="13.125" style="29" customWidth="1"/>
    <col min="2819" max="2819" width="6.125" style="29" customWidth="1"/>
    <col min="2820" max="2820" width="9.75" style="29" customWidth="1"/>
    <col min="2821" max="2821" width="1.375" style="29" customWidth="1"/>
    <col min="2822" max="3061" width="9" style="29"/>
    <col min="3062" max="3062" width="1.375" style="29" customWidth="1"/>
    <col min="3063" max="3063" width="3.5" style="29" customWidth="1"/>
    <col min="3064" max="3064" width="22.125" style="29" customWidth="1"/>
    <col min="3065" max="3065" width="9.75" style="29" customWidth="1"/>
    <col min="3066" max="3066" width="7.375" style="29" customWidth="1"/>
    <col min="3067" max="3067" width="9" style="29"/>
    <col min="3068" max="3068" width="9.25" style="29" customWidth="1"/>
    <col min="3069" max="3069" width="3.5" style="29" customWidth="1"/>
    <col min="3070" max="3071" width="12.625" style="29" customWidth="1"/>
    <col min="3072" max="3072" width="9" style="29"/>
    <col min="3073" max="3073" width="7.75" style="29" customWidth="1"/>
    <col min="3074" max="3074" width="13.125" style="29" customWidth="1"/>
    <col min="3075" max="3075" width="6.125" style="29" customWidth="1"/>
    <col min="3076" max="3076" width="9.75" style="29" customWidth="1"/>
    <col min="3077" max="3077" width="1.375" style="29" customWidth="1"/>
    <col min="3078" max="3317" width="9" style="29"/>
    <col min="3318" max="3318" width="1.375" style="29" customWidth="1"/>
    <col min="3319" max="3319" width="3.5" style="29" customWidth="1"/>
    <col min="3320" max="3320" width="22.125" style="29" customWidth="1"/>
    <col min="3321" max="3321" width="9.75" style="29" customWidth="1"/>
    <col min="3322" max="3322" width="7.375" style="29" customWidth="1"/>
    <col min="3323" max="3323" width="9" style="29"/>
    <col min="3324" max="3324" width="9.25" style="29" customWidth="1"/>
    <col min="3325" max="3325" width="3.5" style="29" customWidth="1"/>
    <col min="3326" max="3327" width="12.625" style="29" customWidth="1"/>
    <col min="3328" max="3328" width="9" style="29"/>
    <col min="3329" max="3329" width="7.75" style="29" customWidth="1"/>
    <col min="3330" max="3330" width="13.125" style="29" customWidth="1"/>
    <col min="3331" max="3331" width="6.125" style="29" customWidth="1"/>
    <col min="3332" max="3332" width="9.75" style="29" customWidth="1"/>
    <col min="3333" max="3333" width="1.375" style="29" customWidth="1"/>
    <col min="3334" max="3573" width="9" style="29"/>
    <col min="3574" max="3574" width="1.375" style="29" customWidth="1"/>
    <col min="3575" max="3575" width="3.5" style="29" customWidth="1"/>
    <col min="3576" max="3576" width="22.125" style="29" customWidth="1"/>
    <col min="3577" max="3577" width="9.75" style="29" customWidth="1"/>
    <col min="3578" max="3578" width="7.375" style="29" customWidth="1"/>
    <col min="3579" max="3579" width="9" style="29"/>
    <col min="3580" max="3580" width="9.25" style="29" customWidth="1"/>
    <col min="3581" max="3581" width="3.5" style="29" customWidth="1"/>
    <col min="3582" max="3583" width="12.625" style="29" customWidth="1"/>
    <col min="3584" max="3584" width="9" style="29"/>
    <col min="3585" max="3585" width="7.75" style="29" customWidth="1"/>
    <col min="3586" max="3586" width="13.125" style="29" customWidth="1"/>
    <col min="3587" max="3587" width="6.125" style="29" customWidth="1"/>
    <col min="3588" max="3588" width="9.75" style="29" customWidth="1"/>
    <col min="3589" max="3589" width="1.375" style="29" customWidth="1"/>
    <col min="3590" max="3829" width="9" style="29"/>
    <col min="3830" max="3830" width="1.375" style="29" customWidth="1"/>
    <col min="3831" max="3831" width="3.5" style="29" customWidth="1"/>
    <col min="3832" max="3832" width="22.125" style="29" customWidth="1"/>
    <col min="3833" max="3833" width="9.75" style="29" customWidth="1"/>
    <col min="3834" max="3834" width="7.375" style="29" customWidth="1"/>
    <col min="3835" max="3835" width="9" style="29"/>
    <col min="3836" max="3836" width="9.25" style="29" customWidth="1"/>
    <col min="3837" max="3837" width="3.5" style="29" customWidth="1"/>
    <col min="3838" max="3839" width="12.625" style="29" customWidth="1"/>
    <col min="3840" max="3840" width="9" style="29"/>
    <col min="3841" max="3841" width="7.75" style="29" customWidth="1"/>
    <col min="3842" max="3842" width="13.125" style="29" customWidth="1"/>
    <col min="3843" max="3843" width="6.125" style="29" customWidth="1"/>
    <col min="3844" max="3844" width="9.75" style="29" customWidth="1"/>
    <col min="3845" max="3845" width="1.375" style="29" customWidth="1"/>
    <col min="3846" max="4085" width="9" style="29"/>
    <col min="4086" max="4086" width="1.375" style="29" customWidth="1"/>
    <col min="4087" max="4087" width="3.5" style="29" customWidth="1"/>
    <col min="4088" max="4088" width="22.125" style="29" customWidth="1"/>
    <col min="4089" max="4089" width="9.75" style="29" customWidth="1"/>
    <col min="4090" max="4090" width="7.375" style="29" customWidth="1"/>
    <col min="4091" max="4091" width="9" style="29"/>
    <col min="4092" max="4092" width="9.25" style="29" customWidth="1"/>
    <col min="4093" max="4093" width="3.5" style="29" customWidth="1"/>
    <col min="4094" max="4095" width="12.625" style="29" customWidth="1"/>
    <col min="4096" max="4096" width="9" style="29"/>
    <col min="4097" max="4097" width="7.75" style="29" customWidth="1"/>
    <col min="4098" max="4098" width="13.125" style="29" customWidth="1"/>
    <col min="4099" max="4099" width="6.125" style="29" customWidth="1"/>
    <col min="4100" max="4100" width="9.75" style="29" customWidth="1"/>
    <col min="4101" max="4101" width="1.375" style="29" customWidth="1"/>
    <col min="4102" max="4341" width="9" style="29"/>
    <col min="4342" max="4342" width="1.375" style="29" customWidth="1"/>
    <col min="4343" max="4343" width="3.5" style="29" customWidth="1"/>
    <col min="4344" max="4344" width="22.125" style="29" customWidth="1"/>
    <col min="4345" max="4345" width="9.75" style="29" customWidth="1"/>
    <col min="4346" max="4346" width="7.375" style="29" customWidth="1"/>
    <col min="4347" max="4347" width="9" style="29"/>
    <col min="4348" max="4348" width="9.25" style="29" customWidth="1"/>
    <col min="4349" max="4349" width="3.5" style="29" customWidth="1"/>
    <col min="4350" max="4351" width="12.625" style="29" customWidth="1"/>
    <col min="4352" max="4352" width="9" style="29"/>
    <col min="4353" max="4353" width="7.75" style="29" customWidth="1"/>
    <col min="4354" max="4354" width="13.125" style="29" customWidth="1"/>
    <col min="4355" max="4355" width="6.125" style="29" customWidth="1"/>
    <col min="4356" max="4356" width="9.75" style="29" customWidth="1"/>
    <col min="4357" max="4357" width="1.375" style="29" customWidth="1"/>
    <col min="4358" max="4597" width="9" style="29"/>
    <col min="4598" max="4598" width="1.375" style="29" customWidth="1"/>
    <col min="4599" max="4599" width="3.5" style="29" customWidth="1"/>
    <col min="4600" max="4600" width="22.125" style="29" customWidth="1"/>
    <col min="4601" max="4601" width="9.75" style="29" customWidth="1"/>
    <col min="4602" max="4602" width="7.375" style="29" customWidth="1"/>
    <col min="4603" max="4603" width="9" style="29"/>
    <col min="4604" max="4604" width="9.25" style="29" customWidth="1"/>
    <col min="4605" max="4605" width="3.5" style="29" customWidth="1"/>
    <col min="4606" max="4607" width="12.625" style="29" customWidth="1"/>
    <col min="4608" max="4608" width="9" style="29"/>
    <col min="4609" max="4609" width="7.75" style="29" customWidth="1"/>
    <col min="4610" max="4610" width="13.125" style="29" customWidth="1"/>
    <col min="4611" max="4611" width="6.125" style="29" customWidth="1"/>
    <col min="4612" max="4612" width="9.75" style="29" customWidth="1"/>
    <col min="4613" max="4613" width="1.375" style="29" customWidth="1"/>
    <col min="4614" max="4853" width="9" style="29"/>
    <col min="4854" max="4854" width="1.375" style="29" customWidth="1"/>
    <col min="4855" max="4855" width="3.5" style="29" customWidth="1"/>
    <col min="4856" max="4856" width="22.125" style="29" customWidth="1"/>
    <col min="4857" max="4857" width="9.75" style="29" customWidth="1"/>
    <col min="4858" max="4858" width="7.375" style="29" customWidth="1"/>
    <col min="4859" max="4859" width="9" style="29"/>
    <col min="4860" max="4860" width="9.25" style="29" customWidth="1"/>
    <col min="4861" max="4861" width="3.5" style="29" customWidth="1"/>
    <col min="4862" max="4863" width="12.625" style="29" customWidth="1"/>
    <col min="4864" max="4864" width="9" style="29"/>
    <col min="4865" max="4865" width="7.75" style="29" customWidth="1"/>
    <col min="4866" max="4866" width="13.125" style="29" customWidth="1"/>
    <col min="4867" max="4867" width="6.125" style="29" customWidth="1"/>
    <col min="4868" max="4868" width="9.75" style="29" customWidth="1"/>
    <col min="4869" max="4869" width="1.375" style="29" customWidth="1"/>
    <col min="4870" max="5109" width="9" style="29"/>
    <col min="5110" max="5110" width="1.375" style="29" customWidth="1"/>
    <col min="5111" max="5111" width="3.5" style="29" customWidth="1"/>
    <col min="5112" max="5112" width="22.125" style="29" customWidth="1"/>
    <col min="5113" max="5113" width="9.75" style="29" customWidth="1"/>
    <col min="5114" max="5114" width="7.375" style="29" customWidth="1"/>
    <col min="5115" max="5115" width="9" style="29"/>
    <col min="5116" max="5116" width="9.25" style="29" customWidth="1"/>
    <col min="5117" max="5117" width="3.5" style="29" customWidth="1"/>
    <col min="5118" max="5119" width="12.625" style="29" customWidth="1"/>
    <col min="5120" max="5120" width="9" style="29"/>
    <col min="5121" max="5121" width="7.75" style="29" customWidth="1"/>
    <col min="5122" max="5122" width="13.125" style="29" customWidth="1"/>
    <col min="5123" max="5123" width="6.125" style="29" customWidth="1"/>
    <col min="5124" max="5124" width="9.75" style="29" customWidth="1"/>
    <col min="5125" max="5125" width="1.375" style="29" customWidth="1"/>
    <col min="5126" max="5365" width="9" style="29"/>
    <col min="5366" max="5366" width="1.375" style="29" customWidth="1"/>
    <col min="5367" max="5367" width="3.5" style="29" customWidth="1"/>
    <col min="5368" max="5368" width="22.125" style="29" customWidth="1"/>
    <col min="5369" max="5369" width="9.75" style="29" customWidth="1"/>
    <col min="5370" max="5370" width="7.375" style="29" customWidth="1"/>
    <col min="5371" max="5371" width="9" style="29"/>
    <col min="5372" max="5372" width="9.25" style="29" customWidth="1"/>
    <col min="5373" max="5373" width="3.5" style="29" customWidth="1"/>
    <col min="5374" max="5375" width="12.625" style="29" customWidth="1"/>
    <col min="5376" max="5376" width="9" style="29"/>
    <col min="5377" max="5377" width="7.75" style="29" customWidth="1"/>
    <col min="5378" max="5378" width="13.125" style="29" customWidth="1"/>
    <col min="5379" max="5379" width="6.125" style="29" customWidth="1"/>
    <col min="5380" max="5380" width="9.75" style="29" customWidth="1"/>
    <col min="5381" max="5381" width="1.375" style="29" customWidth="1"/>
    <col min="5382" max="5621" width="9" style="29"/>
    <col min="5622" max="5622" width="1.375" style="29" customWidth="1"/>
    <col min="5623" max="5623" width="3.5" style="29" customWidth="1"/>
    <col min="5624" max="5624" width="22.125" style="29" customWidth="1"/>
    <col min="5625" max="5625" width="9.75" style="29" customWidth="1"/>
    <col min="5626" max="5626" width="7.375" style="29" customWidth="1"/>
    <col min="5627" max="5627" width="9" style="29"/>
    <col min="5628" max="5628" width="9.25" style="29" customWidth="1"/>
    <col min="5629" max="5629" width="3.5" style="29" customWidth="1"/>
    <col min="5630" max="5631" width="12.625" style="29" customWidth="1"/>
    <col min="5632" max="5632" width="9" style="29"/>
    <col min="5633" max="5633" width="7.75" style="29" customWidth="1"/>
    <col min="5634" max="5634" width="13.125" style="29" customWidth="1"/>
    <col min="5635" max="5635" width="6.125" style="29" customWidth="1"/>
    <col min="5636" max="5636" width="9.75" style="29" customWidth="1"/>
    <col min="5637" max="5637" width="1.375" style="29" customWidth="1"/>
    <col min="5638" max="5877" width="9" style="29"/>
    <col min="5878" max="5878" width="1.375" style="29" customWidth="1"/>
    <col min="5879" max="5879" width="3.5" style="29" customWidth="1"/>
    <col min="5880" max="5880" width="22.125" style="29" customWidth="1"/>
    <col min="5881" max="5881" width="9.75" style="29" customWidth="1"/>
    <col min="5882" max="5882" width="7.375" style="29" customWidth="1"/>
    <col min="5883" max="5883" width="9" style="29"/>
    <col min="5884" max="5884" width="9.25" style="29" customWidth="1"/>
    <col min="5885" max="5885" width="3.5" style="29" customWidth="1"/>
    <col min="5886" max="5887" width="12.625" style="29" customWidth="1"/>
    <col min="5888" max="5888" width="9" style="29"/>
    <col min="5889" max="5889" width="7.75" style="29" customWidth="1"/>
    <col min="5890" max="5890" width="13.125" style="29" customWidth="1"/>
    <col min="5891" max="5891" width="6.125" style="29" customWidth="1"/>
    <col min="5892" max="5892" width="9.75" style="29" customWidth="1"/>
    <col min="5893" max="5893" width="1.375" style="29" customWidth="1"/>
    <col min="5894" max="6133" width="9" style="29"/>
    <col min="6134" max="6134" width="1.375" style="29" customWidth="1"/>
    <col min="6135" max="6135" width="3.5" style="29" customWidth="1"/>
    <col min="6136" max="6136" width="22.125" style="29" customWidth="1"/>
    <col min="6137" max="6137" width="9.75" style="29" customWidth="1"/>
    <col min="6138" max="6138" width="7.375" style="29" customWidth="1"/>
    <col min="6139" max="6139" width="9" style="29"/>
    <col min="6140" max="6140" width="9.25" style="29" customWidth="1"/>
    <col min="6141" max="6141" width="3.5" style="29" customWidth="1"/>
    <col min="6142" max="6143" width="12.625" style="29" customWidth="1"/>
    <col min="6144" max="6144" width="9" style="29"/>
    <col min="6145" max="6145" width="7.75" style="29" customWidth="1"/>
    <col min="6146" max="6146" width="13.125" style="29" customWidth="1"/>
    <col min="6147" max="6147" width="6.125" style="29" customWidth="1"/>
    <col min="6148" max="6148" width="9.75" style="29" customWidth="1"/>
    <col min="6149" max="6149" width="1.375" style="29" customWidth="1"/>
    <col min="6150" max="6389" width="9" style="29"/>
    <col min="6390" max="6390" width="1.375" style="29" customWidth="1"/>
    <col min="6391" max="6391" width="3.5" style="29" customWidth="1"/>
    <col min="6392" max="6392" width="22.125" style="29" customWidth="1"/>
    <col min="6393" max="6393" width="9.75" style="29" customWidth="1"/>
    <col min="6394" max="6394" width="7.375" style="29" customWidth="1"/>
    <col min="6395" max="6395" width="9" style="29"/>
    <col min="6396" max="6396" width="9.25" style="29" customWidth="1"/>
    <col min="6397" max="6397" width="3.5" style="29" customWidth="1"/>
    <col min="6398" max="6399" width="12.625" style="29" customWidth="1"/>
    <col min="6400" max="6400" width="9" style="29"/>
    <col min="6401" max="6401" width="7.75" style="29" customWidth="1"/>
    <col min="6402" max="6402" width="13.125" style="29" customWidth="1"/>
    <col min="6403" max="6403" width="6.125" style="29" customWidth="1"/>
    <col min="6404" max="6404" width="9.75" style="29" customWidth="1"/>
    <col min="6405" max="6405" width="1.375" style="29" customWidth="1"/>
    <col min="6406" max="6645" width="9" style="29"/>
    <col min="6646" max="6646" width="1.375" style="29" customWidth="1"/>
    <col min="6647" max="6647" width="3.5" style="29" customWidth="1"/>
    <col min="6648" max="6648" width="22.125" style="29" customWidth="1"/>
    <col min="6649" max="6649" width="9.75" style="29" customWidth="1"/>
    <col min="6650" max="6650" width="7.375" style="29" customWidth="1"/>
    <col min="6651" max="6651" width="9" style="29"/>
    <col min="6652" max="6652" width="9.25" style="29" customWidth="1"/>
    <col min="6653" max="6653" width="3.5" style="29" customWidth="1"/>
    <col min="6654" max="6655" width="12.625" style="29" customWidth="1"/>
    <col min="6656" max="6656" width="9" style="29"/>
    <col min="6657" max="6657" width="7.75" style="29" customWidth="1"/>
    <col min="6658" max="6658" width="13.125" style="29" customWidth="1"/>
    <col min="6659" max="6659" width="6.125" style="29" customWidth="1"/>
    <col min="6660" max="6660" width="9.75" style="29" customWidth="1"/>
    <col min="6661" max="6661" width="1.375" style="29" customWidth="1"/>
    <col min="6662" max="6901" width="9" style="29"/>
    <col min="6902" max="6902" width="1.375" style="29" customWidth="1"/>
    <col min="6903" max="6903" width="3.5" style="29" customWidth="1"/>
    <col min="6904" max="6904" width="22.125" style="29" customWidth="1"/>
    <col min="6905" max="6905" width="9.75" style="29" customWidth="1"/>
    <col min="6906" max="6906" width="7.375" style="29" customWidth="1"/>
    <col min="6907" max="6907" width="9" style="29"/>
    <col min="6908" max="6908" width="9.25" style="29" customWidth="1"/>
    <col min="6909" max="6909" width="3.5" style="29" customWidth="1"/>
    <col min="6910" max="6911" width="12.625" style="29" customWidth="1"/>
    <col min="6912" max="6912" width="9" style="29"/>
    <col min="6913" max="6913" width="7.75" style="29" customWidth="1"/>
    <col min="6914" max="6914" width="13.125" style="29" customWidth="1"/>
    <col min="6915" max="6915" width="6.125" style="29" customWidth="1"/>
    <col min="6916" max="6916" width="9.75" style="29" customWidth="1"/>
    <col min="6917" max="6917" width="1.375" style="29" customWidth="1"/>
    <col min="6918" max="7157" width="9" style="29"/>
    <col min="7158" max="7158" width="1.375" style="29" customWidth="1"/>
    <col min="7159" max="7159" width="3.5" style="29" customWidth="1"/>
    <col min="7160" max="7160" width="22.125" style="29" customWidth="1"/>
    <col min="7161" max="7161" width="9.75" style="29" customWidth="1"/>
    <col min="7162" max="7162" width="7.375" style="29" customWidth="1"/>
    <col min="7163" max="7163" width="9" style="29"/>
    <col min="7164" max="7164" width="9.25" style="29" customWidth="1"/>
    <col min="7165" max="7165" width="3.5" style="29" customWidth="1"/>
    <col min="7166" max="7167" width="12.625" style="29" customWidth="1"/>
    <col min="7168" max="7168" width="9" style="29"/>
    <col min="7169" max="7169" width="7.75" style="29" customWidth="1"/>
    <col min="7170" max="7170" width="13.125" style="29" customWidth="1"/>
    <col min="7171" max="7171" width="6.125" style="29" customWidth="1"/>
    <col min="7172" max="7172" width="9.75" style="29" customWidth="1"/>
    <col min="7173" max="7173" width="1.375" style="29" customWidth="1"/>
    <col min="7174" max="7413" width="9" style="29"/>
    <col min="7414" max="7414" width="1.375" style="29" customWidth="1"/>
    <col min="7415" max="7415" width="3.5" style="29" customWidth="1"/>
    <col min="7416" max="7416" width="22.125" style="29" customWidth="1"/>
    <col min="7417" max="7417" width="9.75" style="29" customWidth="1"/>
    <col min="7418" max="7418" width="7.375" style="29" customWidth="1"/>
    <col min="7419" max="7419" width="9" style="29"/>
    <col min="7420" max="7420" width="9.25" style="29" customWidth="1"/>
    <col min="7421" max="7421" width="3.5" style="29" customWidth="1"/>
    <col min="7422" max="7423" width="12.625" style="29" customWidth="1"/>
    <col min="7424" max="7424" width="9" style="29"/>
    <col min="7425" max="7425" width="7.75" style="29" customWidth="1"/>
    <col min="7426" max="7426" width="13.125" style="29" customWidth="1"/>
    <col min="7427" max="7427" width="6.125" style="29" customWidth="1"/>
    <col min="7428" max="7428" width="9.75" style="29" customWidth="1"/>
    <col min="7429" max="7429" width="1.375" style="29" customWidth="1"/>
    <col min="7430" max="7669" width="9" style="29"/>
    <col min="7670" max="7670" width="1.375" style="29" customWidth="1"/>
    <col min="7671" max="7671" width="3.5" style="29" customWidth="1"/>
    <col min="7672" max="7672" width="22.125" style="29" customWidth="1"/>
    <col min="7673" max="7673" width="9.75" style="29" customWidth="1"/>
    <col min="7674" max="7674" width="7.375" style="29" customWidth="1"/>
    <col min="7675" max="7675" width="9" style="29"/>
    <col min="7676" max="7676" width="9.25" style="29" customWidth="1"/>
    <col min="7677" max="7677" width="3.5" style="29" customWidth="1"/>
    <col min="7678" max="7679" width="12.625" style="29" customWidth="1"/>
    <col min="7680" max="7680" width="9" style="29"/>
    <col min="7681" max="7681" width="7.75" style="29" customWidth="1"/>
    <col min="7682" max="7682" width="13.125" style="29" customWidth="1"/>
    <col min="7683" max="7683" width="6.125" style="29" customWidth="1"/>
    <col min="7684" max="7684" width="9.75" style="29" customWidth="1"/>
    <col min="7685" max="7685" width="1.375" style="29" customWidth="1"/>
    <col min="7686" max="7925" width="9" style="29"/>
    <col min="7926" max="7926" width="1.375" style="29" customWidth="1"/>
    <col min="7927" max="7927" width="3.5" style="29" customWidth="1"/>
    <col min="7928" max="7928" width="22.125" style="29" customWidth="1"/>
    <col min="7929" max="7929" width="9.75" style="29" customWidth="1"/>
    <col min="7930" max="7930" width="7.375" style="29" customWidth="1"/>
    <col min="7931" max="7931" width="9" style="29"/>
    <col min="7932" max="7932" width="9.25" style="29" customWidth="1"/>
    <col min="7933" max="7933" width="3.5" style="29" customWidth="1"/>
    <col min="7934" max="7935" width="12.625" style="29" customWidth="1"/>
    <col min="7936" max="7936" width="9" style="29"/>
    <col min="7937" max="7937" width="7.75" style="29" customWidth="1"/>
    <col min="7938" max="7938" width="13.125" style="29" customWidth="1"/>
    <col min="7939" max="7939" width="6.125" style="29" customWidth="1"/>
    <col min="7940" max="7940" width="9.75" style="29" customWidth="1"/>
    <col min="7941" max="7941" width="1.375" style="29" customWidth="1"/>
    <col min="7942" max="8181" width="9" style="29"/>
    <col min="8182" max="8182" width="1.375" style="29" customWidth="1"/>
    <col min="8183" max="8183" width="3.5" style="29" customWidth="1"/>
    <col min="8184" max="8184" width="22.125" style="29" customWidth="1"/>
    <col min="8185" max="8185" width="9.75" style="29" customWidth="1"/>
    <col min="8186" max="8186" width="7.375" style="29" customWidth="1"/>
    <col min="8187" max="8187" width="9" style="29"/>
    <col min="8188" max="8188" width="9.25" style="29" customWidth="1"/>
    <col min="8189" max="8189" width="3.5" style="29" customWidth="1"/>
    <col min="8190" max="8191" width="12.625" style="29" customWidth="1"/>
    <col min="8192" max="8192" width="9" style="29"/>
    <col min="8193" max="8193" width="7.75" style="29" customWidth="1"/>
    <col min="8194" max="8194" width="13.125" style="29" customWidth="1"/>
    <col min="8195" max="8195" width="6.125" style="29" customWidth="1"/>
    <col min="8196" max="8196" width="9.75" style="29" customWidth="1"/>
    <col min="8197" max="8197" width="1.375" style="29" customWidth="1"/>
    <col min="8198" max="8437" width="9" style="29"/>
    <col min="8438" max="8438" width="1.375" style="29" customWidth="1"/>
    <col min="8439" max="8439" width="3.5" style="29" customWidth="1"/>
    <col min="8440" max="8440" width="22.125" style="29" customWidth="1"/>
    <col min="8441" max="8441" width="9.75" style="29" customWidth="1"/>
    <col min="8442" max="8442" width="7.375" style="29" customWidth="1"/>
    <col min="8443" max="8443" width="9" style="29"/>
    <col min="8444" max="8444" width="9.25" style="29" customWidth="1"/>
    <col min="8445" max="8445" width="3.5" style="29" customWidth="1"/>
    <col min="8446" max="8447" width="12.625" style="29" customWidth="1"/>
    <col min="8448" max="8448" width="9" style="29"/>
    <col min="8449" max="8449" width="7.75" style="29" customWidth="1"/>
    <col min="8450" max="8450" width="13.125" style="29" customWidth="1"/>
    <col min="8451" max="8451" width="6.125" style="29" customWidth="1"/>
    <col min="8452" max="8452" width="9.75" style="29" customWidth="1"/>
    <col min="8453" max="8453" width="1.375" style="29" customWidth="1"/>
    <col min="8454" max="8693" width="9" style="29"/>
    <col min="8694" max="8694" width="1.375" style="29" customWidth="1"/>
    <col min="8695" max="8695" width="3.5" style="29" customWidth="1"/>
    <col min="8696" max="8696" width="22.125" style="29" customWidth="1"/>
    <col min="8697" max="8697" width="9.75" style="29" customWidth="1"/>
    <col min="8698" max="8698" width="7.375" style="29" customWidth="1"/>
    <col min="8699" max="8699" width="9" style="29"/>
    <col min="8700" max="8700" width="9.25" style="29" customWidth="1"/>
    <col min="8701" max="8701" width="3.5" style="29" customWidth="1"/>
    <col min="8702" max="8703" width="12.625" style="29" customWidth="1"/>
    <col min="8704" max="8704" width="9" style="29"/>
    <col min="8705" max="8705" width="7.75" style="29" customWidth="1"/>
    <col min="8706" max="8706" width="13.125" style="29" customWidth="1"/>
    <col min="8707" max="8707" width="6.125" style="29" customWidth="1"/>
    <col min="8708" max="8708" width="9.75" style="29" customWidth="1"/>
    <col min="8709" max="8709" width="1.375" style="29" customWidth="1"/>
    <col min="8710" max="8949" width="9" style="29"/>
    <col min="8950" max="8950" width="1.375" style="29" customWidth="1"/>
    <col min="8951" max="8951" width="3.5" style="29" customWidth="1"/>
    <col min="8952" max="8952" width="22.125" style="29" customWidth="1"/>
    <col min="8953" max="8953" width="9.75" style="29" customWidth="1"/>
    <col min="8954" max="8954" width="7.375" style="29" customWidth="1"/>
    <col min="8955" max="8955" width="9" style="29"/>
    <col min="8956" max="8956" width="9.25" style="29" customWidth="1"/>
    <col min="8957" max="8957" width="3.5" style="29" customWidth="1"/>
    <col min="8958" max="8959" width="12.625" style="29" customWidth="1"/>
    <col min="8960" max="8960" width="9" style="29"/>
    <col min="8961" max="8961" width="7.75" style="29" customWidth="1"/>
    <col min="8962" max="8962" width="13.125" style="29" customWidth="1"/>
    <col min="8963" max="8963" width="6.125" style="29" customWidth="1"/>
    <col min="8964" max="8964" width="9.75" style="29" customWidth="1"/>
    <col min="8965" max="8965" width="1.375" style="29" customWidth="1"/>
    <col min="8966" max="9205" width="9" style="29"/>
    <col min="9206" max="9206" width="1.375" style="29" customWidth="1"/>
    <col min="9207" max="9207" width="3.5" style="29" customWidth="1"/>
    <col min="9208" max="9208" width="22.125" style="29" customWidth="1"/>
    <col min="9209" max="9209" width="9.75" style="29" customWidth="1"/>
    <col min="9210" max="9210" width="7.375" style="29" customWidth="1"/>
    <col min="9211" max="9211" width="9" style="29"/>
    <col min="9212" max="9212" width="9.25" style="29" customWidth="1"/>
    <col min="9213" max="9213" width="3.5" style="29" customWidth="1"/>
    <col min="9214" max="9215" width="12.625" style="29" customWidth="1"/>
    <col min="9216" max="9216" width="9" style="29"/>
    <col min="9217" max="9217" width="7.75" style="29" customWidth="1"/>
    <col min="9218" max="9218" width="13.125" style="29" customWidth="1"/>
    <col min="9219" max="9219" width="6.125" style="29" customWidth="1"/>
    <col min="9220" max="9220" width="9.75" style="29" customWidth="1"/>
    <col min="9221" max="9221" width="1.375" style="29" customWidth="1"/>
    <col min="9222" max="9461" width="9" style="29"/>
    <col min="9462" max="9462" width="1.375" style="29" customWidth="1"/>
    <col min="9463" max="9463" width="3.5" style="29" customWidth="1"/>
    <col min="9464" max="9464" width="22.125" style="29" customWidth="1"/>
    <col min="9465" max="9465" width="9.75" style="29" customWidth="1"/>
    <col min="9466" max="9466" width="7.375" style="29" customWidth="1"/>
    <col min="9467" max="9467" width="9" style="29"/>
    <col min="9468" max="9468" width="9.25" style="29" customWidth="1"/>
    <col min="9469" max="9469" width="3.5" style="29" customWidth="1"/>
    <col min="9470" max="9471" width="12.625" style="29" customWidth="1"/>
    <col min="9472" max="9472" width="9" style="29"/>
    <col min="9473" max="9473" width="7.75" style="29" customWidth="1"/>
    <col min="9474" max="9474" width="13.125" style="29" customWidth="1"/>
    <col min="9475" max="9475" width="6.125" style="29" customWidth="1"/>
    <col min="9476" max="9476" width="9.75" style="29" customWidth="1"/>
    <col min="9477" max="9477" width="1.375" style="29" customWidth="1"/>
    <col min="9478" max="9717" width="9" style="29"/>
    <col min="9718" max="9718" width="1.375" style="29" customWidth="1"/>
    <col min="9719" max="9719" width="3.5" style="29" customWidth="1"/>
    <col min="9720" max="9720" width="22.125" style="29" customWidth="1"/>
    <col min="9721" max="9721" width="9.75" style="29" customWidth="1"/>
    <col min="9722" max="9722" width="7.375" style="29" customWidth="1"/>
    <col min="9723" max="9723" width="9" style="29"/>
    <col min="9724" max="9724" width="9.25" style="29" customWidth="1"/>
    <col min="9725" max="9725" width="3.5" style="29" customWidth="1"/>
    <col min="9726" max="9727" width="12.625" style="29" customWidth="1"/>
    <col min="9728" max="9728" width="9" style="29"/>
    <col min="9729" max="9729" width="7.75" style="29" customWidth="1"/>
    <col min="9730" max="9730" width="13.125" style="29" customWidth="1"/>
    <col min="9731" max="9731" width="6.125" style="29" customWidth="1"/>
    <col min="9732" max="9732" width="9.75" style="29" customWidth="1"/>
    <col min="9733" max="9733" width="1.375" style="29" customWidth="1"/>
    <col min="9734" max="9973" width="9" style="29"/>
    <col min="9974" max="9974" width="1.375" style="29" customWidth="1"/>
    <col min="9975" max="9975" width="3.5" style="29" customWidth="1"/>
    <col min="9976" max="9976" width="22.125" style="29" customWidth="1"/>
    <col min="9977" max="9977" width="9.75" style="29" customWidth="1"/>
    <col min="9978" max="9978" width="7.375" style="29" customWidth="1"/>
    <col min="9979" max="9979" width="9" style="29"/>
    <col min="9980" max="9980" width="9.25" style="29" customWidth="1"/>
    <col min="9981" max="9981" width="3.5" style="29" customWidth="1"/>
    <col min="9982" max="9983" width="12.625" style="29" customWidth="1"/>
    <col min="9984" max="9984" width="9" style="29"/>
    <col min="9985" max="9985" width="7.75" style="29" customWidth="1"/>
    <col min="9986" max="9986" width="13.125" style="29" customWidth="1"/>
    <col min="9987" max="9987" width="6.125" style="29" customWidth="1"/>
    <col min="9988" max="9988" width="9.75" style="29" customWidth="1"/>
    <col min="9989" max="9989" width="1.375" style="29" customWidth="1"/>
    <col min="9990" max="10229" width="9" style="29"/>
    <col min="10230" max="10230" width="1.375" style="29" customWidth="1"/>
    <col min="10231" max="10231" width="3.5" style="29" customWidth="1"/>
    <col min="10232" max="10232" width="22.125" style="29" customWidth="1"/>
    <col min="10233" max="10233" width="9.75" style="29" customWidth="1"/>
    <col min="10234" max="10234" width="7.375" style="29" customWidth="1"/>
    <col min="10235" max="10235" width="9" style="29"/>
    <col min="10236" max="10236" width="9.25" style="29" customWidth="1"/>
    <col min="10237" max="10237" width="3.5" style="29" customWidth="1"/>
    <col min="10238" max="10239" width="12.625" style="29" customWidth="1"/>
    <col min="10240" max="10240" width="9" style="29"/>
    <col min="10241" max="10241" width="7.75" style="29" customWidth="1"/>
    <col min="10242" max="10242" width="13.125" style="29" customWidth="1"/>
    <col min="10243" max="10243" width="6.125" style="29" customWidth="1"/>
    <col min="10244" max="10244" width="9.75" style="29" customWidth="1"/>
    <col min="10245" max="10245" width="1.375" style="29" customWidth="1"/>
    <col min="10246" max="10485" width="9" style="29"/>
    <col min="10486" max="10486" width="1.375" style="29" customWidth="1"/>
    <col min="10487" max="10487" width="3.5" style="29" customWidth="1"/>
    <col min="10488" max="10488" width="22.125" style="29" customWidth="1"/>
    <col min="10489" max="10489" width="9.75" style="29" customWidth="1"/>
    <col min="10490" max="10490" width="7.375" style="29" customWidth="1"/>
    <col min="10491" max="10491" width="9" style="29"/>
    <col min="10492" max="10492" width="9.25" style="29" customWidth="1"/>
    <col min="10493" max="10493" width="3.5" style="29" customWidth="1"/>
    <col min="10494" max="10495" width="12.625" style="29" customWidth="1"/>
    <col min="10496" max="10496" width="9" style="29"/>
    <col min="10497" max="10497" width="7.75" style="29" customWidth="1"/>
    <col min="10498" max="10498" width="13.125" style="29" customWidth="1"/>
    <col min="10499" max="10499" width="6.125" style="29" customWidth="1"/>
    <col min="10500" max="10500" width="9.75" style="29" customWidth="1"/>
    <col min="10501" max="10501" width="1.375" style="29" customWidth="1"/>
    <col min="10502" max="10741" width="9" style="29"/>
    <col min="10742" max="10742" width="1.375" style="29" customWidth="1"/>
    <col min="10743" max="10743" width="3.5" style="29" customWidth="1"/>
    <col min="10744" max="10744" width="22.125" style="29" customWidth="1"/>
    <col min="10745" max="10745" width="9.75" style="29" customWidth="1"/>
    <col min="10746" max="10746" width="7.375" style="29" customWidth="1"/>
    <col min="10747" max="10747" width="9" style="29"/>
    <col min="10748" max="10748" width="9.25" style="29" customWidth="1"/>
    <col min="10749" max="10749" width="3.5" style="29" customWidth="1"/>
    <col min="10750" max="10751" width="12.625" style="29" customWidth="1"/>
    <col min="10752" max="10752" width="9" style="29"/>
    <col min="10753" max="10753" width="7.75" style="29" customWidth="1"/>
    <col min="10754" max="10754" width="13.125" style="29" customWidth="1"/>
    <col min="10755" max="10755" width="6.125" style="29" customWidth="1"/>
    <col min="10756" max="10756" width="9.75" style="29" customWidth="1"/>
    <col min="10757" max="10757" width="1.375" style="29" customWidth="1"/>
    <col min="10758" max="10997" width="9" style="29"/>
    <col min="10998" max="10998" width="1.375" style="29" customWidth="1"/>
    <col min="10999" max="10999" width="3.5" style="29" customWidth="1"/>
    <col min="11000" max="11000" width="22.125" style="29" customWidth="1"/>
    <col min="11001" max="11001" width="9.75" style="29" customWidth="1"/>
    <col min="11002" max="11002" width="7.375" style="29" customWidth="1"/>
    <col min="11003" max="11003" width="9" style="29"/>
    <col min="11004" max="11004" width="9.25" style="29" customWidth="1"/>
    <col min="11005" max="11005" width="3.5" style="29" customWidth="1"/>
    <col min="11006" max="11007" width="12.625" style="29" customWidth="1"/>
    <col min="11008" max="11008" width="9" style="29"/>
    <col min="11009" max="11009" width="7.75" style="29" customWidth="1"/>
    <col min="11010" max="11010" width="13.125" style="29" customWidth="1"/>
    <col min="11011" max="11011" width="6.125" style="29" customWidth="1"/>
    <col min="11012" max="11012" width="9.75" style="29" customWidth="1"/>
    <col min="11013" max="11013" width="1.375" style="29" customWidth="1"/>
    <col min="11014" max="11253" width="9" style="29"/>
    <col min="11254" max="11254" width="1.375" style="29" customWidth="1"/>
    <col min="11255" max="11255" width="3.5" style="29" customWidth="1"/>
    <col min="11256" max="11256" width="22.125" style="29" customWidth="1"/>
    <col min="11257" max="11257" width="9.75" style="29" customWidth="1"/>
    <col min="11258" max="11258" width="7.375" style="29" customWidth="1"/>
    <col min="11259" max="11259" width="9" style="29"/>
    <col min="11260" max="11260" width="9.25" style="29" customWidth="1"/>
    <col min="11261" max="11261" width="3.5" style="29" customWidth="1"/>
    <col min="11262" max="11263" width="12.625" style="29" customWidth="1"/>
    <col min="11264" max="11264" width="9" style="29"/>
    <col min="11265" max="11265" width="7.75" style="29" customWidth="1"/>
    <col min="11266" max="11266" width="13.125" style="29" customWidth="1"/>
    <col min="11267" max="11267" width="6.125" style="29" customWidth="1"/>
    <col min="11268" max="11268" width="9.75" style="29" customWidth="1"/>
    <col min="11269" max="11269" width="1.375" style="29" customWidth="1"/>
    <col min="11270" max="11509" width="9" style="29"/>
    <col min="11510" max="11510" width="1.375" style="29" customWidth="1"/>
    <col min="11511" max="11511" width="3.5" style="29" customWidth="1"/>
    <col min="11512" max="11512" width="22.125" style="29" customWidth="1"/>
    <col min="11513" max="11513" width="9.75" style="29" customWidth="1"/>
    <col min="11514" max="11514" width="7.375" style="29" customWidth="1"/>
    <col min="11515" max="11515" width="9" style="29"/>
    <col min="11516" max="11516" width="9.25" style="29" customWidth="1"/>
    <col min="11517" max="11517" width="3.5" style="29" customWidth="1"/>
    <col min="11518" max="11519" width="12.625" style="29" customWidth="1"/>
    <col min="11520" max="11520" width="9" style="29"/>
    <col min="11521" max="11521" width="7.75" style="29" customWidth="1"/>
    <col min="11522" max="11522" width="13.125" style="29" customWidth="1"/>
    <col min="11523" max="11523" width="6.125" style="29" customWidth="1"/>
    <col min="11524" max="11524" width="9.75" style="29" customWidth="1"/>
    <col min="11525" max="11525" width="1.375" style="29" customWidth="1"/>
    <col min="11526" max="11765" width="9" style="29"/>
    <col min="11766" max="11766" width="1.375" style="29" customWidth="1"/>
    <col min="11767" max="11767" width="3.5" style="29" customWidth="1"/>
    <col min="11768" max="11768" width="22.125" style="29" customWidth="1"/>
    <col min="11769" max="11769" width="9.75" style="29" customWidth="1"/>
    <col min="11770" max="11770" width="7.375" style="29" customWidth="1"/>
    <col min="11771" max="11771" width="9" style="29"/>
    <col min="11772" max="11772" width="9.25" style="29" customWidth="1"/>
    <col min="11773" max="11773" width="3.5" style="29" customWidth="1"/>
    <col min="11774" max="11775" width="12.625" style="29" customWidth="1"/>
    <col min="11776" max="11776" width="9" style="29"/>
    <col min="11777" max="11777" width="7.75" style="29" customWidth="1"/>
    <col min="11778" max="11778" width="13.125" style="29" customWidth="1"/>
    <col min="11779" max="11779" width="6.125" style="29" customWidth="1"/>
    <col min="11780" max="11780" width="9.75" style="29" customWidth="1"/>
    <col min="11781" max="11781" width="1.375" style="29" customWidth="1"/>
    <col min="11782" max="12021" width="9" style="29"/>
    <col min="12022" max="12022" width="1.375" style="29" customWidth="1"/>
    <col min="12023" max="12023" width="3.5" style="29" customWidth="1"/>
    <col min="12024" max="12024" width="22.125" style="29" customWidth="1"/>
    <col min="12025" max="12025" width="9.75" style="29" customWidth="1"/>
    <col min="12026" max="12026" width="7.375" style="29" customWidth="1"/>
    <col min="12027" max="12027" width="9" style="29"/>
    <col min="12028" max="12028" width="9.25" style="29" customWidth="1"/>
    <col min="12029" max="12029" width="3.5" style="29" customWidth="1"/>
    <col min="12030" max="12031" width="12.625" style="29" customWidth="1"/>
    <col min="12032" max="12032" width="9" style="29"/>
    <col min="12033" max="12033" width="7.75" style="29" customWidth="1"/>
    <col min="12034" max="12034" width="13.125" style="29" customWidth="1"/>
    <col min="12035" max="12035" width="6.125" style="29" customWidth="1"/>
    <col min="12036" max="12036" width="9.75" style="29" customWidth="1"/>
    <col min="12037" max="12037" width="1.375" style="29" customWidth="1"/>
    <col min="12038" max="12277" width="9" style="29"/>
    <col min="12278" max="12278" width="1.375" style="29" customWidth="1"/>
    <col min="12279" max="12279" width="3.5" style="29" customWidth="1"/>
    <col min="12280" max="12280" width="22.125" style="29" customWidth="1"/>
    <col min="12281" max="12281" width="9.75" style="29" customWidth="1"/>
    <col min="12282" max="12282" width="7.375" style="29" customWidth="1"/>
    <col min="12283" max="12283" width="9" style="29"/>
    <col min="12284" max="12284" width="9.25" style="29" customWidth="1"/>
    <col min="12285" max="12285" width="3.5" style="29" customWidth="1"/>
    <col min="12286" max="12287" width="12.625" style="29" customWidth="1"/>
    <col min="12288" max="12288" width="9" style="29"/>
    <col min="12289" max="12289" width="7.75" style="29" customWidth="1"/>
    <col min="12290" max="12290" width="13.125" style="29" customWidth="1"/>
    <col min="12291" max="12291" width="6.125" style="29" customWidth="1"/>
    <col min="12292" max="12292" width="9.75" style="29" customWidth="1"/>
    <col min="12293" max="12293" width="1.375" style="29" customWidth="1"/>
    <col min="12294" max="12533" width="9" style="29"/>
    <col min="12534" max="12534" width="1.375" style="29" customWidth="1"/>
    <col min="12535" max="12535" width="3.5" style="29" customWidth="1"/>
    <col min="12536" max="12536" width="22.125" style="29" customWidth="1"/>
    <col min="12537" max="12537" width="9.75" style="29" customWidth="1"/>
    <col min="12538" max="12538" width="7.375" style="29" customWidth="1"/>
    <col min="12539" max="12539" width="9" style="29"/>
    <col min="12540" max="12540" width="9.25" style="29" customWidth="1"/>
    <col min="12541" max="12541" width="3.5" style="29" customWidth="1"/>
    <col min="12542" max="12543" width="12.625" style="29" customWidth="1"/>
    <col min="12544" max="12544" width="9" style="29"/>
    <col min="12545" max="12545" width="7.75" style="29" customWidth="1"/>
    <col min="12546" max="12546" width="13.125" style="29" customWidth="1"/>
    <col min="12547" max="12547" width="6.125" style="29" customWidth="1"/>
    <col min="12548" max="12548" width="9.75" style="29" customWidth="1"/>
    <col min="12549" max="12549" width="1.375" style="29" customWidth="1"/>
    <col min="12550" max="12789" width="9" style="29"/>
    <col min="12790" max="12790" width="1.375" style="29" customWidth="1"/>
    <col min="12791" max="12791" width="3.5" style="29" customWidth="1"/>
    <col min="12792" max="12792" width="22.125" style="29" customWidth="1"/>
    <col min="12793" max="12793" width="9.75" style="29" customWidth="1"/>
    <col min="12794" max="12794" width="7.375" style="29" customWidth="1"/>
    <col min="12795" max="12795" width="9" style="29"/>
    <col min="12796" max="12796" width="9.25" style="29" customWidth="1"/>
    <col min="12797" max="12797" width="3.5" style="29" customWidth="1"/>
    <col min="12798" max="12799" width="12.625" style="29" customWidth="1"/>
    <col min="12800" max="12800" width="9" style="29"/>
    <col min="12801" max="12801" width="7.75" style="29" customWidth="1"/>
    <col min="12802" max="12802" width="13.125" style="29" customWidth="1"/>
    <col min="12803" max="12803" width="6.125" style="29" customWidth="1"/>
    <col min="12804" max="12804" width="9.75" style="29" customWidth="1"/>
    <col min="12805" max="12805" width="1.375" style="29" customWidth="1"/>
    <col min="12806" max="13045" width="9" style="29"/>
    <col min="13046" max="13046" width="1.375" style="29" customWidth="1"/>
    <col min="13047" max="13047" width="3.5" style="29" customWidth="1"/>
    <col min="13048" max="13048" width="22.125" style="29" customWidth="1"/>
    <col min="13049" max="13049" width="9.75" style="29" customWidth="1"/>
    <col min="13050" max="13050" width="7.375" style="29" customWidth="1"/>
    <col min="13051" max="13051" width="9" style="29"/>
    <col min="13052" max="13052" width="9.25" style="29" customWidth="1"/>
    <col min="13053" max="13053" width="3.5" style="29" customWidth="1"/>
    <col min="13054" max="13055" width="12.625" style="29" customWidth="1"/>
    <col min="13056" max="13056" width="9" style="29"/>
    <col min="13057" max="13057" width="7.75" style="29" customWidth="1"/>
    <col min="13058" max="13058" width="13.125" style="29" customWidth="1"/>
    <col min="13059" max="13059" width="6.125" style="29" customWidth="1"/>
    <col min="13060" max="13060" width="9.75" style="29" customWidth="1"/>
    <col min="13061" max="13061" width="1.375" style="29" customWidth="1"/>
    <col min="13062" max="13301" width="9" style="29"/>
    <col min="13302" max="13302" width="1.375" style="29" customWidth="1"/>
    <col min="13303" max="13303" width="3.5" style="29" customWidth="1"/>
    <col min="13304" max="13304" width="22.125" style="29" customWidth="1"/>
    <col min="13305" max="13305" width="9.75" style="29" customWidth="1"/>
    <col min="13306" max="13306" width="7.375" style="29" customWidth="1"/>
    <col min="13307" max="13307" width="9" style="29"/>
    <col min="13308" max="13308" width="9.25" style="29" customWidth="1"/>
    <col min="13309" max="13309" width="3.5" style="29" customWidth="1"/>
    <col min="13310" max="13311" width="12.625" style="29" customWidth="1"/>
    <col min="13312" max="13312" width="9" style="29"/>
    <col min="13313" max="13313" width="7.75" style="29" customWidth="1"/>
    <col min="13314" max="13314" width="13.125" style="29" customWidth="1"/>
    <col min="13315" max="13315" width="6.125" style="29" customWidth="1"/>
    <col min="13316" max="13316" width="9.75" style="29" customWidth="1"/>
    <col min="13317" max="13317" width="1.375" style="29" customWidth="1"/>
    <col min="13318" max="13557" width="9" style="29"/>
    <col min="13558" max="13558" width="1.375" style="29" customWidth="1"/>
    <col min="13559" max="13559" width="3.5" style="29" customWidth="1"/>
    <col min="13560" max="13560" width="22.125" style="29" customWidth="1"/>
    <col min="13561" max="13561" width="9.75" style="29" customWidth="1"/>
    <col min="13562" max="13562" width="7.375" style="29" customWidth="1"/>
    <col min="13563" max="13563" width="9" style="29"/>
    <col min="13564" max="13564" width="9.25" style="29" customWidth="1"/>
    <col min="13565" max="13565" width="3.5" style="29" customWidth="1"/>
    <col min="13566" max="13567" width="12.625" style="29" customWidth="1"/>
    <col min="13568" max="13568" width="9" style="29"/>
    <col min="13569" max="13569" width="7.75" style="29" customWidth="1"/>
    <col min="13570" max="13570" width="13.125" style="29" customWidth="1"/>
    <col min="13571" max="13571" width="6.125" style="29" customWidth="1"/>
    <col min="13572" max="13572" width="9.75" style="29" customWidth="1"/>
    <col min="13573" max="13573" width="1.375" style="29" customWidth="1"/>
    <col min="13574" max="13813" width="9" style="29"/>
    <col min="13814" max="13814" width="1.375" style="29" customWidth="1"/>
    <col min="13815" max="13815" width="3.5" style="29" customWidth="1"/>
    <col min="13816" max="13816" width="22.125" style="29" customWidth="1"/>
    <col min="13817" max="13817" width="9.75" style="29" customWidth="1"/>
    <col min="13818" max="13818" width="7.375" style="29" customWidth="1"/>
    <col min="13819" max="13819" width="9" style="29"/>
    <col min="13820" max="13820" width="9.25" style="29" customWidth="1"/>
    <col min="13821" max="13821" width="3.5" style="29" customWidth="1"/>
    <col min="13822" max="13823" width="12.625" style="29" customWidth="1"/>
    <col min="13824" max="13824" width="9" style="29"/>
    <col min="13825" max="13825" width="7.75" style="29" customWidth="1"/>
    <col min="13826" max="13826" width="13.125" style="29" customWidth="1"/>
    <col min="13827" max="13827" width="6.125" style="29" customWidth="1"/>
    <col min="13828" max="13828" width="9.75" style="29" customWidth="1"/>
    <col min="13829" max="13829" width="1.375" style="29" customWidth="1"/>
    <col min="13830" max="14069" width="9" style="29"/>
    <col min="14070" max="14070" width="1.375" style="29" customWidth="1"/>
    <col min="14071" max="14071" width="3.5" style="29" customWidth="1"/>
    <col min="14072" max="14072" width="22.125" style="29" customWidth="1"/>
    <col min="14073" max="14073" width="9.75" style="29" customWidth="1"/>
    <col min="14074" max="14074" width="7.375" style="29" customWidth="1"/>
    <col min="14075" max="14075" width="9" style="29"/>
    <col min="14076" max="14076" width="9.25" style="29" customWidth="1"/>
    <col min="14077" max="14077" width="3.5" style="29" customWidth="1"/>
    <col min="14078" max="14079" width="12.625" style="29" customWidth="1"/>
    <col min="14080" max="14080" width="9" style="29"/>
    <col min="14081" max="14081" width="7.75" style="29" customWidth="1"/>
    <col min="14082" max="14082" width="13.125" style="29" customWidth="1"/>
    <col min="14083" max="14083" width="6.125" style="29" customWidth="1"/>
    <col min="14084" max="14084" width="9.75" style="29" customWidth="1"/>
    <col min="14085" max="14085" width="1.375" style="29" customWidth="1"/>
    <col min="14086" max="14325" width="9" style="29"/>
    <col min="14326" max="14326" width="1.375" style="29" customWidth="1"/>
    <col min="14327" max="14327" width="3.5" style="29" customWidth="1"/>
    <col min="14328" max="14328" width="22.125" style="29" customWidth="1"/>
    <col min="14329" max="14329" width="9.75" style="29" customWidth="1"/>
    <col min="14330" max="14330" width="7.375" style="29" customWidth="1"/>
    <col min="14331" max="14331" width="9" style="29"/>
    <col min="14332" max="14332" width="9.25" style="29" customWidth="1"/>
    <col min="14333" max="14333" width="3.5" style="29" customWidth="1"/>
    <col min="14334" max="14335" width="12.625" style="29" customWidth="1"/>
    <col min="14336" max="14336" width="9" style="29"/>
    <col min="14337" max="14337" width="7.75" style="29" customWidth="1"/>
    <col min="14338" max="14338" width="13.125" style="29" customWidth="1"/>
    <col min="14339" max="14339" width="6.125" style="29" customWidth="1"/>
    <col min="14340" max="14340" width="9.75" style="29" customWidth="1"/>
    <col min="14341" max="14341" width="1.375" style="29" customWidth="1"/>
    <col min="14342" max="14581" width="9" style="29"/>
    <col min="14582" max="14582" width="1.375" style="29" customWidth="1"/>
    <col min="14583" max="14583" width="3.5" style="29" customWidth="1"/>
    <col min="14584" max="14584" width="22.125" style="29" customWidth="1"/>
    <col min="14585" max="14585" width="9.75" style="29" customWidth="1"/>
    <col min="14586" max="14586" width="7.375" style="29" customWidth="1"/>
    <col min="14587" max="14587" width="9" style="29"/>
    <col min="14588" max="14588" width="9.25" style="29" customWidth="1"/>
    <col min="14589" max="14589" width="3.5" style="29" customWidth="1"/>
    <col min="14590" max="14591" width="12.625" style="29" customWidth="1"/>
    <col min="14592" max="14592" width="9" style="29"/>
    <col min="14593" max="14593" width="7.75" style="29" customWidth="1"/>
    <col min="14594" max="14594" width="13.125" style="29" customWidth="1"/>
    <col min="14595" max="14595" width="6.125" style="29" customWidth="1"/>
    <col min="14596" max="14596" width="9.75" style="29" customWidth="1"/>
    <col min="14597" max="14597" width="1.375" style="29" customWidth="1"/>
    <col min="14598" max="14837" width="9" style="29"/>
    <col min="14838" max="14838" width="1.375" style="29" customWidth="1"/>
    <col min="14839" max="14839" width="3.5" style="29" customWidth="1"/>
    <col min="14840" max="14840" width="22.125" style="29" customWidth="1"/>
    <col min="14841" max="14841" width="9.75" style="29" customWidth="1"/>
    <col min="14842" max="14842" width="7.375" style="29" customWidth="1"/>
    <col min="14843" max="14843" width="9" style="29"/>
    <col min="14844" max="14844" width="9.25" style="29" customWidth="1"/>
    <col min="14845" max="14845" width="3.5" style="29" customWidth="1"/>
    <col min="14846" max="14847" width="12.625" style="29" customWidth="1"/>
    <col min="14848" max="14848" width="9" style="29"/>
    <col min="14849" max="14849" width="7.75" style="29" customWidth="1"/>
    <col min="14850" max="14850" width="13.125" style="29" customWidth="1"/>
    <col min="14851" max="14851" width="6.125" style="29" customWidth="1"/>
    <col min="14852" max="14852" width="9.75" style="29" customWidth="1"/>
    <col min="14853" max="14853" width="1.375" style="29" customWidth="1"/>
    <col min="14854" max="15093" width="9" style="29"/>
    <col min="15094" max="15094" width="1.375" style="29" customWidth="1"/>
    <col min="15095" max="15095" width="3.5" style="29" customWidth="1"/>
    <col min="15096" max="15096" width="22.125" style="29" customWidth="1"/>
    <col min="15097" max="15097" width="9.75" style="29" customWidth="1"/>
    <col min="15098" max="15098" width="7.375" style="29" customWidth="1"/>
    <col min="15099" max="15099" width="9" style="29"/>
    <col min="15100" max="15100" width="9.25" style="29" customWidth="1"/>
    <col min="15101" max="15101" width="3.5" style="29" customWidth="1"/>
    <col min="15102" max="15103" width="12.625" style="29" customWidth="1"/>
    <col min="15104" max="15104" width="9" style="29"/>
    <col min="15105" max="15105" width="7.75" style="29" customWidth="1"/>
    <col min="15106" max="15106" width="13.125" style="29" customWidth="1"/>
    <col min="15107" max="15107" width="6.125" style="29" customWidth="1"/>
    <col min="15108" max="15108" width="9.75" style="29" customWidth="1"/>
    <col min="15109" max="15109" width="1.375" style="29" customWidth="1"/>
    <col min="15110" max="15349" width="9" style="29"/>
    <col min="15350" max="15350" width="1.375" style="29" customWidth="1"/>
    <col min="15351" max="15351" width="3.5" style="29" customWidth="1"/>
    <col min="15352" max="15352" width="22.125" style="29" customWidth="1"/>
    <col min="15353" max="15353" width="9.75" style="29" customWidth="1"/>
    <col min="15354" max="15354" width="7.375" style="29" customWidth="1"/>
    <col min="15355" max="15355" width="9" style="29"/>
    <col min="15356" max="15356" width="9.25" style="29" customWidth="1"/>
    <col min="15357" max="15357" width="3.5" style="29" customWidth="1"/>
    <col min="15358" max="15359" width="12.625" style="29" customWidth="1"/>
    <col min="15360" max="15360" width="9" style="29"/>
    <col min="15361" max="15361" width="7.75" style="29" customWidth="1"/>
    <col min="15362" max="15362" width="13.125" style="29" customWidth="1"/>
    <col min="15363" max="15363" width="6.125" style="29" customWidth="1"/>
    <col min="15364" max="15364" width="9.75" style="29" customWidth="1"/>
    <col min="15365" max="15365" width="1.375" style="29" customWidth="1"/>
    <col min="15366" max="15605" width="9" style="29"/>
    <col min="15606" max="15606" width="1.375" style="29" customWidth="1"/>
    <col min="15607" max="15607" width="3.5" style="29" customWidth="1"/>
    <col min="15608" max="15608" width="22.125" style="29" customWidth="1"/>
    <col min="15609" max="15609" width="9.75" style="29" customWidth="1"/>
    <col min="15610" max="15610" width="7.375" style="29" customWidth="1"/>
    <col min="15611" max="15611" width="9" style="29"/>
    <col min="15612" max="15612" width="9.25" style="29" customWidth="1"/>
    <col min="15613" max="15613" width="3.5" style="29" customWidth="1"/>
    <col min="15614" max="15615" width="12.625" style="29" customWidth="1"/>
    <col min="15616" max="15616" width="9" style="29"/>
    <col min="15617" max="15617" width="7.75" style="29" customWidth="1"/>
    <col min="15618" max="15618" width="13.125" style="29" customWidth="1"/>
    <col min="15619" max="15619" width="6.125" style="29" customWidth="1"/>
    <col min="15620" max="15620" width="9.75" style="29" customWidth="1"/>
    <col min="15621" max="15621" width="1.375" style="29" customWidth="1"/>
    <col min="15622" max="15861" width="9" style="29"/>
    <col min="15862" max="15862" width="1.375" style="29" customWidth="1"/>
    <col min="15863" max="15863" width="3.5" style="29" customWidth="1"/>
    <col min="15864" max="15864" width="22.125" style="29" customWidth="1"/>
    <col min="15865" max="15865" width="9.75" style="29" customWidth="1"/>
    <col min="15866" max="15866" width="7.375" style="29" customWidth="1"/>
    <col min="15867" max="15867" width="9" style="29"/>
    <col min="15868" max="15868" width="9.25" style="29" customWidth="1"/>
    <col min="15869" max="15869" width="3.5" style="29" customWidth="1"/>
    <col min="15870" max="15871" width="12.625" style="29" customWidth="1"/>
    <col min="15872" max="15872" width="9" style="29"/>
    <col min="15873" max="15873" width="7.75" style="29" customWidth="1"/>
    <col min="15874" max="15874" width="13.125" style="29" customWidth="1"/>
    <col min="15875" max="15875" width="6.125" style="29" customWidth="1"/>
    <col min="15876" max="15876" width="9.75" style="29" customWidth="1"/>
    <col min="15877" max="15877" width="1.375" style="29" customWidth="1"/>
    <col min="15878" max="16117" width="9" style="29"/>
    <col min="16118" max="16118" width="1.375" style="29" customWidth="1"/>
    <col min="16119" max="16119" width="3.5" style="29" customWidth="1"/>
    <col min="16120" max="16120" width="22.125" style="29" customWidth="1"/>
    <col min="16121" max="16121" width="9.75" style="29" customWidth="1"/>
    <col min="16122" max="16122" width="7.375" style="29" customWidth="1"/>
    <col min="16123" max="16123" width="9" style="29"/>
    <col min="16124" max="16124" width="9.25" style="29" customWidth="1"/>
    <col min="16125" max="16125" width="3.5" style="29" customWidth="1"/>
    <col min="16126" max="16127" width="12.625" style="29" customWidth="1"/>
    <col min="16128" max="16128" width="9" style="29"/>
    <col min="16129" max="16129" width="7.75" style="29" customWidth="1"/>
    <col min="16130" max="16130" width="13.125" style="29" customWidth="1"/>
    <col min="16131" max="16131" width="6.125" style="29" customWidth="1"/>
    <col min="16132" max="16132" width="9.75" style="29" customWidth="1"/>
    <col min="16133" max="16133" width="1.375" style="29" customWidth="1"/>
    <col min="16134" max="16384" width="9" style="29"/>
  </cols>
  <sheetData>
    <row r="1" spans="2:22" ht="9.9499999999999993" customHeight="1"/>
    <row r="2" spans="2:22" ht="24.95" customHeight="1">
      <c r="B2" s="29" t="s">
        <v>285</v>
      </c>
      <c r="C2" s="31"/>
      <c r="D2" s="5"/>
      <c r="E2" s="5"/>
      <c r="F2" s="31"/>
      <c r="G2" s="64"/>
      <c r="H2" s="74"/>
      <c r="I2" s="64"/>
      <c r="J2" s="64"/>
      <c r="K2" s="64"/>
      <c r="L2" s="64"/>
      <c r="M2" s="64"/>
      <c r="N2" s="64"/>
      <c r="O2" s="5"/>
    </row>
    <row r="3" spans="2:22" ht="15.2" customHeight="1" thickBot="1">
      <c r="B3" s="29" t="s">
        <v>161</v>
      </c>
      <c r="I3" s="5" t="s">
        <v>162</v>
      </c>
      <c r="P3" s="129" t="s">
        <v>181</v>
      </c>
    </row>
    <row r="4" spans="2:22" ht="15.2" customHeight="1">
      <c r="B4" s="206" t="s">
        <v>71</v>
      </c>
      <c r="C4" s="115" t="s">
        <v>137</v>
      </c>
      <c r="D4" s="115" t="s">
        <v>110</v>
      </c>
      <c r="E4" s="115" t="s">
        <v>111</v>
      </c>
      <c r="F4" s="115" t="s">
        <v>21</v>
      </c>
      <c r="G4" s="103" t="s">
        <v>112</v>
      </c>
      <c r="H4" s="116"/>
      <c r="I4" s="715" t="s">
        <v>71</v>
      </c>
      <c r="J4" s="711" t="s">
        <v>140</v>
      </c>
      <c r="K4" s="121" t="s">
        <v>284</v>
      </c>
      <c r="L4" s="121" t="s">
        <v>113</v>
      </c>
      <c r="M4" s="711" t="s">
        <v>21</v>
      </c>
      <c r="N4" s="713" t="s">
        <v>112</v>
      </c>
      <c r="O4" s="139"/>
      <c r="P4" s="207" t="s">
        <v>143</v>
      </c>
      <c r="Q4" s="208" t="s">
        <v>144</v>
      </c>
      <c r="R4" s="208" t="s">
        <v>145</v>
      </c>
      <c r="S4" s="208" t="s">
        <v>146</v>
      </c>
      <c r="T4" s="717" t="s">
        <v>147</v>
      </c>
      <c r="U4" s="630"/>
      <c r="V4" s="209" t="s">
        <v>148</v>
      </c>
    </row>
    <row r="5" spans="2:22" ht="15.2" customHeight="1">
      <c r="B5" s="707" t="s">
        <v>132</v>
      </c>
      <c r="C5" s="28" t="s">
        <v>439</v>
      </c>
      <c r="D5" s="282">
        <v>5</v>
      </c>
      <c r="E5" s="304" t="s">
        <v>333</v>
      </c>
      <c r="F5" s="282">
        <v>4000</v>
      </c>
      <c r="G5" s="104">
        <f t="shared" ref="G5" si="0">D5*F5</f>
        <v>20000</v>
      </c>
      <c r="H5" s="117"/>
      <c r="I5" s="716"/>
      <c r="J5" s="712"/>
      <c r="K5" s="123" t="s">
        <v>114</v>
      </c>
      <c r="L5" s="123" t="s">
        <v>321</v>
      </c>
      <c r="M5" s="712"/>
      <c r="N5" s="714"/>
      <c r="O5" s="139"/>
      <c r="P5" s="210" t="s">
        <v>293</v>
      </c>
      <c r="Q5" s="101">
        <v>1900</v>
      </c>
      <c r="R5" s="137" t="s">
        <v>80</v>
      </c>
      <c r="S5" s="101">
        <v>100</v>
      </c>
      <c r="T5" s="708">
        <v>5</v>
      </c>
      <c r="U5" s="709"/>
      <c r="V5" s="132">
        <f>Q5*S5/T5</f>
        <v>38000</v>
      </c>
    </row>
    <row r="6" spans="2:22" ht="15.2" customHeight="1">
      <c r="B6" s="704"/>
      <c r="C6" s="28"/>
      <c r="D6" s="282"/>
      <c r="E6" s="304"/>
      <c r="F6" s="282"/>
      <c r="G6" s="105"/>
      <c r="H6" s="117"/>
      <c r="I6" s="718" t="s">
        <v>139</v>
      </c>
      <c r="J6" s="28" t="s">
        <v>371</v>
      </c>
      <c r="K6" s="339">
        <v>36.799999999999997</v>
      </c>
      <c r="L6" s="124">
        <v>7</v>
      </c>
      <c r="M6" s="124">
        <v>84.7</v>
      </c>
      <c r="N6" s="105">
        <f>K6*L6*M6</f>
        <v>21818.719999999998</v>
      </c>
      <c r="O6" s="139"/>
      <c r="P6" s="210" t="s">
        <v>294</v>
      </c>
      <c r="Q6" s="101">
        <v>20</v>
      </c>
      <c r="R6" s="137" t="s">
        <v>185</v>
      </c>
      <c r="S6" s="101">
        <v>950</v>
      </c>
      <c r="T6" s="708">
        <v>5</v>
      </c>
      <c r="U6" s="709"/>
      <c r="V6" s="132">
        <f t="shared" ref="V6:V8" si="1">Q6*S6/T6</f>
        <v>3800</v>
      </c>
    </row>
    <row r="7" spans="2:22" ht="15.2" customHeight="1" thickBot="1">
      <c r="B7" s="706"/>
      <c r="C7" s="106" t="s">
        <v>115</v>
      </c>
      <c r="D7" s="106"/>
      <c r="E7" s="106"/>
      <c r="F7" s="106"/>
      <c r="G7" s="107">
        <f>SUM(G5:G6)</f>
        <v>20000</v>
      </c>
      <c r="H7" s="117"/>
      <c r="I7" s="704"/>
      <c r="J7" s="28" t="s">
        <v>370</v>
      </c>
      <c r="K7" s="339">
        <v>10</v>
      </c>
      <c r="L7" s="124">
        <v>2.5</v>
      </c>
      <c r="M7" s="124">
        <v>84.7</v>
      </c>
      <c r="N7" s="105">
        <f t="shared" ref="N7" si="2">K7*L7*M7</f>
        <v>2117.5</v>
      </c>
      <c r="O7" s="139"/>
      <c r="P7" s="210" t="s">
        <v>358</v>
      </c>
      <c r="Q7" s="338">
        <v>3.16</v>
      </c>
      <c r="R7" s="137" t="s">
        <v>361</v>
      </c>
      <c r="S7" s="101">
        <v>20000</v>
      </c>
      <c r="T7" s="708">
        <v>7</v>
      </c>
      <c r="U7" s="709"/>
      <c r="V7" s="132">
        <f t="shared" si="1"/>
        <v>9028.5714285714294</v>
      </c>
    </row>
    <row r="8" spans="2:22" ht="15.2" customHeight="1" thickTop="1">
      <c r="B8" s="703" t="s">
        <v>130</v>
      </c>
      <c r="C8" s="28" t="s">
        <v>440</v>
      </c>
      <c r="D8" s="28">
        <v>5</v>
      </c>
      <c r="E8" s="34" t="s">
        <v>292</v>
      </c>
      <c r="F8" s="28">
        <v>460</v>
      </c>
      <c r="G8" s="105">
        <f>D8*F8</f>
        <v>2300</v>
      </c>
      <c r="H8" s="117"/>
      <c r="I8" s="704"/>
      <c r="J8" s="28" t="s">
        <v>279</v>
      </c>
      <c r="K8" s="339">
        <v>16</v>
      </c>
      <c r="L8" s="124">
        <v>7</v>
      </c>
      <c r="M8" s="124">
        <v>84.7</v>
      </c>
      <c r="N8" s="105">
        <f t="shared" ref="N8:N9" si="3">K8*L8*M8</f>
        <v>9486.4</v>
      </c>
      <c r="O8" s="139"/>
      <c r="P8" s="210" t="s">
        <v>377</v>
      </c>
      <c r="Q8" s="101">
        <v>750</v>
      </c>
      <c r="R8" s="137" t="s">
        <v>378</v>
      </c>
      <c r="S8" s="101">
        <v>220</v>
      </c>
      <c r="T8" s="708">
        <v>7</v>
      </c>
      <c r="U8" s="709"/>
      <c r="V8" s="132">
        <f t="shared" si="1"/>
        <v>23571.428571428572</v>
      </c>
    </row>
    <row r="9" spans="2:22" ht="15.2" customHeight="1">
      <c r="B9" s="704"/>
      <c r="C9" s="28"/>
      <c r="D9" s="28"/>
      <c r="E9" s="34"/>
      <c r="F9" s="28"/>
      <c r="G9" s="105"/>
      <c r="H9" s="117"/>
      <c r="I9" s="704"/>
      <c r="J9" s="28" t="s">
        <v>283</v>
      </c>
      <c r="K9" s="339">
        <v>3.8</v>
      </c>
      <c r="L9" s="124">
        <v>7</v>
      </c>
      <c r="M9" s="124">
        <v>84.7</v>
      </c>
      <c r="N9" s="105">
        <f t="shared" si="3"/>
        <v>2253.02</v>
      </c>
      <c r="O9" s="139"/>
      <c r="P9" s="210"/>
      <c r="Q9" s="101"/>
      <c r="R9" s="137"/>
      <c r="S9" s="101"/>
      <c r="T9" s="708"/>
      <c r="U9" s="709"/>
      <c r="V9" s="132"/>
    </row>
    <row r="10" spans="2:22" ht="15.2" customHeight="1" thickBot="1">
      <c r="B10" s="704"/>
      <c r="C10" s="28"/>
      <c r="D10" s="28"/>
      <c r="E10" s="34"/>
      <c r="F10" s="28"/>
      <c r="G10" s="105"/>
      <c r="H10" s="117"/>
      <c r="I10" s="706"/>
      <c r="J10" s="211" t="s">
        <v>187</v>
      </c>
      <c r="K10" s="125">
        <f t="shared" ref="K10:L10" si="4">SUM(K6:K9)</f>
        <v>66.599999999999994</v>
      </c>
      <c r="L10" s="125">
        <f t="shared" si="4"/>
        <v>23.5</v>
      </c>
      <c r="M10" s="125"/>
      <c r="N10" s="120">
        <f>SUM(N6:N9)</f>
        <v>35675.639999999992</v>
      </c>
      <c r="O10" s="139"/>
      <c r="P10" s="210"/>
      <c r="Q10" s="101"/>
      <c r="R10" s="137"/>
      <c r="S10" s="101"/>
      <c r="T10" s="708"/>
      <c r="U10" s="709"/>
      <c r="V10" s="132"/>
    </row>
    <row r="11" spans="2:22" ht="15.2" customHeight="1" thickTop="1" thickBot="1">
      <c r="B11" s="706"/>
      <c r="C11" s="108" t="s">
        <v>116</v>
      </c>
      <c r="D11" s="109"/>
      <c r="E11" s="109"/>
      <c r="F11" s="109"/>
      <c r="G11" s="110">
        <f>SUM(G8:G10)</f>
        <v>2300</v>
      </c>
      <c r="H11" s="117"/>
      <c r="I11" s="703" t="s">
        <v>188</v>
      </c>
      <c r="J11" s="28" t="s">
        <v>376</v>
      </c>
      <c r="K11" s="339">
        <v>8</v>
      </c>
      <c r="L11" s="124">
        <v>0.7</v>
      </c>
      <c r="M11" s="124">
        <v>158.4</v>
      </c>
      <c r="N11" s="105">
        <f t="shared" ref="N11" si="5">K11*L11*M11</f>
        <v>887.04</v>
      </c>
      <c r="O11" s="139"/>
      <c r="P11" s="210"/>
      <c r="Q11" s="101"/>
      <c r="R11" s="137"/>
      <c r="S11" s="101"/>
      <c r="T11" s="708"/>
      <c r="U11" s="709"/>
      <c r="V11" s="132"/>
    </row>
    <row r="12" spans="2:22" ht="15.2" customHeight="1" thickTop="1">
      <c r="B12" s="703" t="s">
        <v>131</v>
      </c>
      <c r="C12" s="28" t="s">
        <v>434</v>
      </c>
      <c r="D12" s="334">
        <v>0.15</v>
      </c>
      <c r="E12" s="34" t="s">
        <v>292</v>
      </c>
      <c r="F12" s="28">
        <f>1880*1.08</f>
        <v>2030.4</v>
      </c>
      <c r="G12" s="105">
        <f>D12*F12</f>
        <v>304.56</v>
      </c>
      <c r="H12" s="117"/>
      <c r="I12" s="704"/>
      <c r="J12" s="28" t="s">
        <v>373</v>
      </c>
      <c r="K12" s="339">
        <v>64</v>
      </c>
      <c r="L12" s="124">
        <v>1</v>
      </c>
      <c r="M12" s="124">
        <v>158.4</v>
      </c>
      <c r="N12" s="105">
        <f t="shared" ref="N12:N14" si="6">K12*L12*M12</f>
        <v>10137.6</v>
      </c>
      <c r="O12" s="139"/>
      <c r="P12" s="210"/>
      <c r="Q12" s="101"/>
      <c r="R12" s="137"/>
      <c r="S12" s="101"/>
      <c r="T12" s="708"/>
      <c r="U12" s="709"/>
      <c r="V12" s="132"/>
    </row>
    <row r="13" spans="2:22" ht="15.2" customHeight="1">
      <c r="B13" s="704"/>
      <c r="C13" s="28" t="s">
        <v>435</v>
      </c>
      <c r="D13" s="28">
        <v>14</v>
      </c>
      <c r="E13" s="34" t="s">
        <v>292</v>
      </c>
      <c r="F13" s="28">
        <f>2420*1.08</f>
        <v>2613.6000000000004</v>
      </c>
      <c r="G13" s="105">
        <f>D13*F13</f>
        <v>36590.400000000009</v>
      </c>
      <c r="H13" s="117"/>
      <c r="I13" s="704"/>
      <c r="J13" s="282" t="s">
        <v>280</v>
      </c>
      <c r="K13" s="340">
        <v>28.4</v>
      </c>
      <c r="L13" s="305">
        <v>1</v>
      </c>
      <c r="M13" s="124">
        <v>158.4</v>
      </c>
      <c r="N13" s="105">
        <f t="shared" si="6"/>
        <v>4498.5599999999995</v>
      </c>
      <c r="O13" s="139"/>
      <c r="P13" s="210"/>
      <c r="Q13" s="101"/>
      <c r="R13" s="137"/>
      <c r="S13" s="101"/>
      <c r="T13" s="708"/>
      <c r="U13" s="709"/>
      <c r="V13" s="132"/>
    </row>
    <row r="14" spans="2:22" ht="15.2" customHeight="1">
      <c r="B14" s="704"/>
      <c r="C14" s="282"/>
      <c r="D14" s="282"/>
      <c r="E14" s="304"/>
      <c r="F14" s="282"/>
      <c r="G14" s="105"/>
      <c r="H14" s="117"/>
      <c r="I14" s="704"/>
      <c r="J14" s="28" t="s">
        <v>281</v>
      </c>
      <c r="K14" s="339">
        <v>29.6</v>
      </c>
      <c r="L14" s="124">
        <v>0.7</v>
      </c>
      <c r="M14" s="124">
        <v>158.4</v>
      </c>
      <c r="N14" s="105">
        <f t="shared" si="6"/>
        <v>3282.0479999999998</v>
      </c>
      <c r="O14" s="139"/>
      <c r="P14" s="210"/>
      <c r="Q14" s="101"/>
      <c r="R14" s="302"/>
      <c r="S14" s="101"/>
      <c r="T14" s="306"/>
      <c r="U14" s="303"/>
      <c r="V14" s="132"/>
    </row>
    <row r="15" spans="2:22" ht="15.2" customHeight="1">
      <c r="B15" s="704"/>
      <c r="C15" s="28"/>
      <c r="D15" s="28"/>
      <c r="E15" s="34"/>
      <c r="F15" s="28"/>
      <c r="G15" s="105"/>
      <c r="H15" s="117"/>
      <c r="I15" s="704"/>
      <c r="J15" s="344"/>
      <c r="K15" s="345"/>
      <c r="L15" s="345"/>
      <c r="M15" s="345"/>
      <c r="N15" s="105"/>
      <c r="O15" s="139"/>
      <c r="P15" s="210"/>
      <c r="Q15" s="101"/>
      <c r="R15" s="137"/>
      <c r="S15" s="101"/>
      <c r="T15" s="708"/>
      <c r="U15" s="709"/>
      <c r="V15" s="132"/>
    </row>
    <row r="16" spans="2:22" ht="15.2" customHeight="1" thickBot="1">
      <c r="B16" s="704"/>
      <c r="C16" s="28"/>
      <c r="D16" s="28"/>
      <c r="E16" s="28"/>
      <c r="F16" s="28"/>
      <c r="G16" s="105"/>
      <c r="H16" s="117"/>
      <c r="I16" s="706"/>
      <c r="J16" s="211" t="s">
        <v>187</v>
      </c>
      <c r="K16" s="125">
        <f t="shared" ref="K16" si="7">SUM(K11:K15)</f>
        <v>130</v>
      </c>
      <c r="L16" s="125">
        <f t="shared" ref="L16" si="8">SUM(L11:L15)</f>
        <v>3.4000000000000004</v>
      </c>
      <c r="M16" s="125"/>
      <c r="N16" s="120">
        <f>SUM(N11:N15)</f>
        <v>18805.248</v>
      </c>
      <c r="O16" s="139"/>
      <c r="P16" s="210"/>
      <c r="Q16" s="101"/>
      <c r="R16" s="137"/>
      <c r="S16" s="101"/>
      <c r="T16" s="708"/>
      <c r="U16" s="709"/>
      <c r="V16" s="132"/>
    </row>
    <row r="17" spans="2:22" ht="15.2" customHeight="1" thickTop="1" thickBot="1">
      <c r="B17" s="706"/>
      <c r="C17" s="108" t="s">
        <v>116</v>
      </c>
      <c r="D17" s="109"/>
      <c r="E17" s="109"/>
      <c r="F17" s="109"/>
      <c r="G17" s="110">
        <f>SUM(G12:G16)</f>
        <v>36894.960000000006</v>
      </c>
      <c r="H17" s="117"/>
      <c r="I17" s="703" t="s">
        <v>141</v>
      </c>
      <c r="J17" s="28" t="s">
        <v>298</v>
      </c>
      <c r="K17" s="124">
        <v>2</v>
      </c>
      <c r="L17" s="124">
        <v>0.4</v>
      </c>
      <c r="M17" s="124">
        <v>168.4</v>
      </c>
      <c r="N17" s="105">
        <f>L17*M17</f>
        <v>67.36</v>
      </c>
      <c r="O17" s="139"/>
      <c r="P17" s="210"/>
      <c r="Q17" s="101"/>
      <c r="R17" s="278"/>
      <c r="S17" s="101"/>
      <c r="T17" s="708"/>
      <c r="U17" s="709"/>
      <c r="V17" s="132"/>
    </row>
    <row r="18" spans="2:22" ht="15.2" customHeight="1" thickTop="1">
      <c r="B18" s="703" t="s">
        <v>133</v>
      </c>
      <c r="C18" s="28"/>
      <c r="D18" s="28"/>
      <c r="E18" s="34"/>
      <c r="F18" s="28"/>
      <c r="G18" s="105"/>
      <c r="H18" s="117"/>
      <c r="I18" s="704"/>
      <c r="J18" s="28"/>
      <c r="K18" s="124"/>
      <c r="L18" s="124"/>
      <c r="M18" s="124"/>
      <c r="N18" s="105"/>
      <c r="O18" s="139"/>
      <c r="P18" s="210"/>
      <c r="Q18" s="101"/>
      <c r="R18" s="278"/>
      <c r="S18" s="101"/>
      <c r="T18" s="708"/>
      <c r="U18" s="709"/>
      <c r="V18" s="132"/>
    </row>
    <row r="19" spans="2:22" ht="15.2" customHeight="1">
      <c r="B19" s="704"/>
      <c r="C19" s="28"/>
      <c r="D19" s="28"/>
      <c r="E19" s="34"/>
      <c r="F19" s="28"/>
      <c r="G19" s="105"/>
      <c r="H19" s="117"/>
      <c r="I19" s="704"/>
      <c r="J19" s="28"/>
      <c r="K19" s="124"/>
      <c r="L19" s="124"/>
      <c r="M19" s="124"/>
      <c r="N19" s="105"/>
      <c r="O19" s="139"/>
      <c r="P19" s="210"/>
      <c r="Q19" s="101"/>
      <c r="R19" s="137"/>
      <c r="S19" s="101"/>
      <c r="T19" s="708"/>
      <c r="U19" s="709"/>
      <c r="V19" s="132"/>
    </row>
    <row r="20" spans="2:22" ht="15.2" customHeight="1" thickBot="1">
      <c r="B20" s="704"/>
      <c r="C20" s="28"/>
      <c r="D20" s="28"/>
      <c r="E20" s="28"/>
      <c r="F20" s="28"/>
      <c r="G20" s="105"/>
      <c r="H20" s="117"/>
      <c r="I20" s="706"/>
      <c r="J20" s="211" t="s">
        <v>189</v>
      </c>
      <c r="K20" s="125">
        <f>SUM(K17:K19)</f>
        <v>2</v>
      </c>
      <c r="L20" s="126">
        <f>SUM(L17:L19)</f>
        <v>0.4</v>
      </c>
      <c r="M20" s="127"/>
      <c r="N20" s="120">
        <f>SUM(N17:N19)</f>
        <v>67.36</v>
      </c>
      <c r="O20" s="139"/>
      <c r="P20" s="210"/>
      <c r="Q20" s="101"/>
      <c r="R20" s="137"/>
      <c r="S20" s="101"/>
      <c r="T20" s="708"/>
      <c r="U20" s="709"/>
      <c r="V20" s="132"/>
    </row>
    <row r="21" spans="2:22" ht="15.2" customHeight="1" thickTop="1" thickBot="1">
      <c r="B21" s="706"/>
      <c r="C21" s="108" t="s">
        <v>116</v>
      </c>
      <c r="D21" s="109"/>
      <c r="E21" s="109"/>
      <c r="F21" s="109"/>
      <c r="G21" s="110">
        <f>SUM(G18:G20)</f>
        <v>0</v>
      </c>
      <c r="H21" s="117"/>
      <c r="I21" s="703" t="s">
        <v>142</v>
      </c>
      <c r="J21" s="28"/>
      <c r="K21" s="124"/>
      <c r="L21" s="124"/>
      <c r="M21" s="124"/>
      <c r="N21" s="105"/>
      <c r="O21" s="139"/>
      <c r="P21" s="133" t="s">
        <v>26</v>
      </c>
      <c r="Q21" s="134"/>
      <c r="R21" s="134"/>
      <c r="S21" s="134"/>
      <c r="T21" s="710"/>
      <c r="U21" s="698"/>
      <c r="V21" s="135">
        <f>SUM(V5:V20)</f>
        <v>74400</v>
      </c>
    </row>
    <row r="22" spans="2:22" ht="15.2" customHeight="1" thickTop="1">
      <c r="B22" s="703" t="s">
        <v>134</v>
      </c>
      <c r="C22" s="28"/>
      <c r="D22" s="28"/>
      <c r="E22" s="34"/>
      <c r="F22" s="28"/>
      <c r="G22" s="105"/>
      <c r="H22" s="117"/>
      <c r="I22" s="704"/>
      <c r="J22" s="28"/>
      <c r="K22" s="124"/>
      <c r="L22" s="124"/>
      <c r="M22" s="124"/>
      <c r="N22" s="105"/>
      <c r="O22" s="139"/>
    </row>
    <row r="23" spans="2:22" ht="15.2" customHeight="1" thickBot="1">
      <c r="B23" s="704"/>
      <c r="C23" s="28"/>
      <c r="D23" s="28"/>
      <c r="E23" s="34"/>
      <c r="F23" s="28"/>
      <c r="G23" s="105"/>
      <c r="H23" s="117"/>
      <c r="I23" s="704"/>
      <c r="J23" s="28"/>
      <c r="K23" s="124"/>
      <c r="L23" s="124"/>
      <c r="M23" s="124"/>
      <c r="N23" s="105"/>
      <c r="O23" s="139"/>
      <c r="P23" s="129" t="s">
        <v>182</v>
      </c>
    </row>
    <row r="24" spans="2:22" ht="15.2" customHeight="1" thickBot="1">
      <c r="B24" s="704"/>
      <c r="C24" s="28"/>
      <c r="D24" s="28"/>
      <c r="E24" s="34"/>
      <c r="F24" s="28"/>
      <c r="G24" s="105"/>
      <c r="H24" s="117"/>
      <c r="I24" s="706"/>
      <c r="J24" s="211" t="s">
        <v>189</v>
      </c>
      <c r="K24" s="125">
        <f>SUM(K21:K23)</f>
        <v>0</v>
      </c>
      <c r="L24" s="126">
        <f>SUM(L21:L23)</f>
        <v>0</v>
      </c>
      <c r="M24" s="127"/>
      <c r="N24" s="120">
        <f>SUM(N21:N23)</f>
        <v>0</v>
      </c>
      <c r="O24" s="139"/>
      <c r="P24" s="207" t="s">
        <v>149</v>
      </c>
      <c r="Q24" s="208" t="s">
        <v>144</v>
      </c>
      <c r="R24" s="208" t="s">
        <v>145</v>
      </c>
      <c r="S24" s="208" t="s">
        <v>190</v>
      </c>
      <c r="T24" s="208" t="s">
        <v>147</v>
      </c>
      <c r="U24" s="270" t="s">
        <v>233</v>
      </c>
      <c r="V24" s="209" t="s">
        <v>148</v>
      </c>
    </row>
    <row r="25" spans="2:22" ht="15.2" customHeight="1" thickTop="1" thickBot="1">
      <c r="B25" s="705"/>
      <c r="C25" s="111" t="s">
        <v>117</v>
      </c>
      <c r="D25" s="112"/>
      <c r="E25" s="112"/>
      <c r="F25" s="119"/>
      <c r="G25" s="113">
        <f>SUM(G22:G24)</f>
        <v>0</v>
      </c>
      <c r="I25" s="703" t="s">
        <v>236</v>
      </c>
      <c r="J25" s="28"/>
      <c r="K25" s="124"/>
      <c r="L25" s="124"/>
      <c r="M25" s="124"/>
      <c r="N25" s="105"/>
      <c r="O25" s="139"/>
      <c r="P25" s="210" t="s">
        <v>298</v>
      </c>
      <c r="Q25" s="101">
        <v>2</v>
      </c>
      <c r="R25" s="271" t="s">
        <v>79</v>
      </c>
      <c r="S25" s="101">
        <v>35000</v>
      </c>
      <c r="T25" s="101">
        <v>7</v>
      </c>
      <c r="U25" s="102">
        <f>'４　経営収支'!$G$4</f>
        <v>60</v>
      </c>
      <c r="V25" s="132">
        <f t="shared" ref="V25" si="9">Q25*S25/T25/U25*10</f>
        <v>1666.6666666666665</v>
      </c>
    </row>
    <row r="26" spans="2:22" ht="15.2" customHeight="1">
      <c r="H26" s="118"/>
      <c r="I26" s="704"/>
      <c r="J26" s="28"/>
      <c r="K26" s="124"/>
      <c r="L26" s="124"/>
      <c r="M26" s="124"/>
      <c r="N26" s="105"/>
      <c r="O26" s="139"/>
      <c r="P26" s="210" t="s">
        <v>301</v>
      </c>
      <c r="Q26" s="101">
        <v>5</v>
      </c>
      <c r="R26" s="137" t="s">
        <v>299</v>
      </c>
      <c r="S26" s="101">
        <v>1000</v>
      </c>
      <c r="T26" s="101">
        <v>5</v>
      </c>
      <c r="U26" s="102">
        <f>'４　経営収支'!$G$4</f>
        <v>60</v>
      </c>
      <c r="V26" s="132">
        <f t="shared" ref="V26:V27" si="10">Q26*S26/T26/U26*10</f>
        <v>166.66666666666669</v>
      </c>
    </row>
    <row r="27" spans="2:22" ht="15.2" customHeight="1" thickBot="1">
      <c r="B27" s="5" t="s">
        <v>191</v>
      </c>
      <c r="C27" s="5"/>
      <c r="D27" s="31"/>
      <c r="E27" s="5"/>
      <c r="F27" s="31"/>
      <c r="G27" s="32"/>
      <c r="H27" s="116"/>
      <c r="I27" s="704"/>
      <c r="J27" s="28"/>
      <c r="K27" s="124"/>
      <c r="L27" s="124"/>
      <c r="M27" s="124"/>
      <c r="N27" s="105"/>
      <c r="O27" s="139"/>
      <c r="P27" s="210" t="s">
        <v>302</v>
      </c>
      <c r="Q27" s="101">
        <v>5</v>
      </c>
      <c r="R27" s="271" t="s">
        <v>300</v>
      </c>
      <c r="S27" s="101">
        <v>1000</v>
      </c>
      <c r="T27" s="101">
        <v>5</v>
      </c>
      <c r="U27" s="102">
        <f>'４　経営収支'!$G$4</f>
        <v>60</v>
      </c>
      <c r="V27" s="132">
        <f t="shared" si="10"/>
        <v>166.66666666666669</v>
      </c>
    </row>
    <row r="28" spans="2:22" ht="15.2" customHeight="1" thickBot="1">
      <c r="B28" s="206" t="s">
        <v>71</v>
      </c>
      <c r="C28" s="115" t="s">
        <v>109</v>
      </c>
      <c r="D28" s="115" t="s">
        <v>110</v>
      </c>
      <c r="E28" s="115" t="s">
        <v>111</v>
      </c>
      <c r="F28" s="115" t="s">
        <v>21</v>
      </c>
      <c r="G28" s="103" t="s">
        <v>112</v>
      </c>
      <c r="H28" s="117"/>
      <c r="I28" s="706"/>
      <c r="J28" s="211" t="s">
        <v>187</v>
      </c>
      <c r="K28" s="125">
        <f>SUM(K25:K27)</f>
        <v>0</v>
      </c>
      <c r="L28" s="126">
        <f>SUM(L25:L27)</f>
        <v>0</v>
      </c>
      <c r="M28" s="127"/>
      <c r="N28" s="120">
        <f>SUM(N25:N27)</f>
        <v>0</v>
      </c>
      <c r="O28" s="139"/>
      <c r="P28" s="210" t="s">
        <v>331</v>
      </c>
      <c r="Q28" s="101">
        <v>1</v>
      </c>
      <c r="R28" s="271" t="s">
        <v>332</v>
      </c>
      <c r="S28" s="101">
        <v>79500</v>
      </c>
      <c r="T28" s="101">
        <v>7</v>
      </c>
      <c r="U28" s="102">
        <f>'４　経営収支'!$G$4</f>
        <v>60</v>
      </c>
      <c r="V28" s="132">
        <f>Q28*S28/T28/U28*10</f>
        <v>1892.8571428571427</v>
      </c>
    </row>
    <row r="29" spans="2:22" ht="15.2" customHeight="1" thickTop="1">
      <c r="B29" s="707" t="s">
        <v>27</v>
      </c>
      <c r="C29" s="28" t="s">
        <v>436</v>
      </c>
      <c r="D29" s="45">
        <v>1.3</v>
      </c>
      <c r="E29" s="34" t="s">
        <v>286</v>
      </c>
      <c r="F29" s="28">
        <v>19622</v>
      </c>
      <c r="G29" s="105">
        <f>D29*F29</f>
        <v>25508.600000000002</v>
      </c>
      <c r="H29" s="117"/>
      <c r="I29" s="703" t="s">
        <v>138</v>
      </c>
      <c r="J29" s="28" t="s">
        <v>282</v>
      </c>
      <c r="K29" s="124">
        <v>432</v>
      </c>
      <c r="L29" s="124">
        <v>0.75</v>
      </c>
      <c r="M29" s="124">
        <v>14</v>
      </c>
      <c r="N29" s="105">
        <f t="shared" ref="N29:N30" si="11">K29*L29*M29</f>
        <v>4536</v>
      </c>
      <c r="O29" s="139"/>
      <c r="P29" s="210" t="s">
        <v>342</v>
      </c>
      <c r="Q29" s="101">
        <v>5</v>
      </c>
      <c r="R29" s="271" t="s">
        <v>343</v>
      </c>
      <c r="S29" s="101">
        <v>900</v>
      </c>
      <c r="T29" s="101">
        <v>5</v>
      </c>
      <c r="U29" s="102">
        <f>'４　経営収支'!$G$4</f>
        <v>60</v>
      </c>
      <c r="V29" s="132">
        <f>Q29*S29/T29/U29*10</f>
        <v>150</v>
      </c>
    </row>
    <row r="30" spans="2:22" ht="15.2" customHeight="1">
      <c r="B30" s="704"/>
      <c r="C30" s="28"/>
      <c r="D30" s="45"/>
      <c r="E30" s="34"/>
      <c r="F30" s="28"/>
      <c r="G30" s="105"/>
      <c r="H30" s="117"/>
      <c r="I30" s="704"/>
      <c r="J30" s="28" t="s">
        <v>388</v>
      </c>
      <c r="K30" s="124">
        <v>83</v>
      </c>
      <c r="L30" s="124">
        <v>0.5</v>
      </c>
      <c r="M30" s="124">
        <v>14</v>
      </c>
      <c r="N30" s="105">
        <f t="shared" si="11"/>
        <v>581</v>
      </c>
      <c r="O30" s="30"/>
      <c r="P30" s="210" t="s">
        <v>383</v>
      </c>
      <c r="Q30" s="101">
        <v>1</v>
      </c>
      <c r="R30" s="271" t="s">
        <v>349</v>
      </c>
      <c r="S30" s="101">
        <v>55000</v>
      </c>
      <c r="T30" s="101">
        <v>7</v>
      </c>
      <c r="U30" s="102">
        <f>'４　経営収支'!$G$4</f>
        <v>60</v>
      </c>
      <c r="V30" s="132">
        <f>Q30*S30/T30/U30*10</f>
        <v>1309.5238095238094</v>
      </c>
    </row>
    <row r="31" spans="2:22" ht="15.2" customHeight="1">
      <c r="B31" s="704"/>
      <c r="C31" s="28"/>
      <c r="D31" s="28"/>
      <c r="E31" s="34"/>
      <c r="F31" s="28"/>
      <c r="G31" s="105"/>
      <c r="H31" s="117"/>
      <c r="I31" s="704"/>
      <c r="J31" s="28"/>
      <c r="K31" s="124"/>
      <c r="L31" s="124"/>
      <c r="M31" s="124"/>
      <c r="N31" s="105"/>
      <c r="P31" s="210" t="s">
        <v>362</v>
      </c>
      <c r="Q31" s="101">
        <v>2</v>
      </c>
      <c r="R31" s="137" t="s">
        <v>363</v>
      </c>
      <c r="S31" s="101">
        <v>4000</v>
      </c>
      <c r="T31" s="101">
        <v>7</v>
      </c>
      <c r="U31" s="102">
        <f>'４　経営収支'!$G$4</f>
        <v>60</v>
      </c>
      <c r="V31" s="132">
        <f>Q31*S31/T31/U31*10</f>
        <v>190.47619047619048</v>
      </c>
    </row>
    <row r="32" spans="2:22" ht="15.2" customHeight="1" thickBot="1">
      <c r="B32" s="704"/>
      <c r="C32" s="28"/>
      <c r="D32" s="28"/>
      <c r="E32" s="34"/>
      <c r="F32" s="28"/>
      <c r="G32" s="105"/>
      <c r="H32" s="117"/>
      <c r="I32" s="705"/>
      <c r="J32" s="212" t="s">
        <v>192</v>
      </c>
      <c r="K32" s="128">
        <f>SUM(K29:K31)</f>
        <v>515</v>
      </c>
      <c r="L32" s="130">
        <f>SUM(L29:L31)</f>
        <v>1.25</v>
      </c>
      <c r="M32" s="131"/>
      <c r="N32" s="122">
        <f>SUM(N29:N31)</f>
        <v>5117</v>
      </c>
      <c r="P32" s="210"/>
      <c r="Q32" s="101"/>
      <c r="R32" s="137"/>
      <c r="S32" s="101"/>
      <c r="T32" s="101"/>
      <c r="U32" s="102"/>
      <c r="V32" s="132"/>
    </row>
    <row r="33" spans="2:22" ht="15.2" customHeight="1">
      <c r="B33" s="704"/>
      <c r="C33" s="282"/>
      <c r="D33" s="282"/>
      <c r="E33" s="34"/>
      <c r="F33" s="282"/>
      <c r="G33" s="105"/>
      <c r="H33" s="117"/>
      <c r="I33" s="96"/>
      <c r="J33" s="96"/>
      <c r="K33" s="96"/>
      <c r="L33" s="96"/>
      <c r="M33" s="96"/>
      <c r="N33" s="96"/>
      <c r="P33" s="210"/>
      <c r="Q33" s="101"/>
      <c r="R33" s="137"/>
      <c r="S33" s="101"/>
      <c r="T33" s="101"/>
      <c r="U33" s="102"/>
      <c r="V33" s="132"/>
    </row>
    <row r="34" spans="2:22" ht="15.2" customHeight="1" thickBot="1">
      <c r="B34" s="704"/>
      <c r="C34" s="282"/>
      <c r="D34" s="282"/>
      <c r="E34" s="34"/>
      <c r="F34" s="282"/>
      <c r="G34" s="105"/>
      <c r="H34" s="117"/>
      <c r="I34" s="90" t="s">
        <v>180</v>
      </c>
      <c r="J34" s="83"/>
      <c r="K34" s="83"/>
      <c r="L34" s="83"/>
      <c r="M34" s="83"/>
      <c r="P34" s="210"/>
      <c r="Q34" s="101"/>
      <c r="R34" s="137"/>
      <c r="S34" s="101"/>
      <c r="T34" s="101"/>
      <c r="U34" s="102"/>
      <c r="V34" s="132"/>
    </row>
    <row r="35" spans="2:22" ht="15.2" customHeight="1" thickBot="1">
      <c r="B35" s="704"/>
      <c r="C35" s="28"/>
      <c r="D35" s="28"/>
      <c r="E35" s="34"/>
      <c r="F35" s="28"/>
      <c r="G35" s="105"/>
      <c r="H35" s="117"/>
      <c r="I35" s="187" t="s">
        <v>168</v>
      </c>
      <c r="J35" s="188" t="s">
        <v>3</v>
      </c>
      <c r="K35" s="695" t="s">
        <v>169</v>
      </c>
      <c r="L35" s="696"/>
      <c r="M35" s="273" t="s">
        <v>233</v>
      </c>
      <c r="N35" s="213" t="s">
        <v>193</v>
      </c>
      <c r="P35" s="214" t="s">
        <v>173</v>
      </c>
      <c r="Q35" s="134"/>
      <c r="R35" s="134"/>
      <c r="S35" s="134"/>
      <c r="T35" s="134"/>
      <c r="U35" s="136"/>
      <c r="V35" s="135">
        <f>SUM(V25:V34)</f>
        <v>5542.8571428571431</v>
      </c>
    </row>
    <row r="36" spans="2:22" ht="15.2" customHeight="1">
      <c r="B36" s="704"/>
      <c r="C36" s="28"/>
      <c r="D36" s="28"/>
      <c r="E36" s="34"/>
      <c r="F36" s="28"/>
      <c r="G36" s="105"/>
      <c r="H36" s="117"/>
      <c r="I36" s="679" t="s">
        <v>0</v>
      </c>
      <c r="J36" s="258" t="s">
        <v>214</v>
      </c>
      <c r="K36" s="693">
        <f>'６　固定資本装備と減価償却費'!G5</f>
        <v>1296000</v>
      </c>
      <c r="L36" s="693"/>
      <c r="M36" s="102">
        <f>'４　経営収支'!$G$4</f>
        <v>60</v>
      </c>
      <c r="N36" s="201">
        <f>+K36/M36*10*0.014*0.3</f>
        <v>907.19999999999993</v>
      </c>
    </row>
    <row r="37" spans="2:22" ht="15.2" customHeight="1" thickBot="1">
      <c r="B37" s="704"/>
      <c r="C37" s="28"/>
      <c r="D37" s="28"/>
      <c r="E37" s="34"/>
      <c r="F37" s="28"/>
      <c r="G37" s="105"/>
      <c r="H37" s="117"/>
      <c r="I37" s="699"/>
      <c r="J37" s="258" t="s">
        <v>217</v>
      </c>
      <c r="K37" s="693">
        <f>'６　固定資本装備と減価償却費'!G6</f>
        <v>2160000</v>
      </c>
      <c r="L37" s="693"/>
      <c r="M37" s="102">
        <f>'４　経営収支'!$G$4</f>
        <v>60</v>
      </c>
      <c r="N37" s="201">
        <f>+K37/M37*10*0.014*0.3</f>
        <v>1512</v>
      </c>
      <c r="P37" s="90" t="s">
        <v>174</v>
      </c>
      <c r="Q37" s="83"/>
      <c r="R37" s="83"/>
      <c r="S37" s="83"/>
      <c r="T37" s="83"/>
    </row>
    <row r="38" spans="2:22" ht="15.2" customHeight="1">
      <c r="B38" s="704"/>
      <c r="C38" s="28"/>
      <c r="D38" s="28"/>
      <c r="E38" s="34"/>
      <c r="F38" s="28"/>
      <c r="G38" s="105"/>
      <c r="H38" s="117"/>
      <c r="I38" s="699"/>
      <c r="J38" s="114"/>
      <c r="K38" s="693"/>
      <c r="L38" s="693"/>
      <c r="M38" s="102"/>
      <c r="N38" s="201"/>
      <c r="O38" s="129"/>
      <c r="P38" s="187" t="s">
        <v>167</v>
      </c>
      <c r="Q38" s="676" t="s">
        <v>175</v>
      </c>
      <c r="R38" s="676"/>
      <c r="S38" s="200" t="s">
        <v>178</v>
      </c>
      <c r="T38" s="200" t="s">
        <v>177</v>
      </c>
      <c r="U38" s="272" t="s">
        <v>233</v>
      </c>
      <c r="V38" s="215" t="s">
        <v>193</v>
      </c>
    </row>
    <row r="39" spans="2:22" ht="15.2" customHeight="1" thickBot="1">
      <c r="B39" s="706"/>
      <c r="C39" s="106" t="s">
        <v>115</v>
      </c>
      <c r="D39" s="106"/>
      <c r="E39" s="106"/>
      <c r="F39" s="106"/>
      <c r="G39" s="107">
        <f>SUM(G29:G38)</f>
        <v>25508.600000000002</v>
      </c>
      <c r="H39" s="117"/>
      <c r="I39" s="699"/>
      <c r="J39" s="114"/>
      <c r="K39" s="693"/>
      <c r="L39" s="693"/>
      <c r="M39" s="102"/>
      <c r="N39" s="201"/>
      <c r="O39" s="129"/>
      <c r="P39" s="727" t="s">
        <v>176</v>
      </c>
      <c r="Q39" s="351" t="s">
        <v>334</v>
      </c>
      <c r="R39" s="352" t="s">
        <v>390</v>
      </c>
      <c r="S39" s="353">
        <f>25000*U39/10*(9/12)</f>
        <v>112500</v>
      </c>
      <c r="T39" s="354">
        <v>1</v>
      </c>
      <c r="U39" s="353">
        <v>60</v>
      </c>
      <c r="V39" s="355">
        <f>+S39*T39/U39*10</f>
        <v>18750</v>
      </c>
    </row>
    <row r="40" spans="2:22" ht="15.2" customHeight="1" thickTop="1">
      <c r="B40" s="703" t="s">
        <v>135</v>
      </c>
      <c r="C40" s="28" t="s">
        <v>436</v>
      </c>
      <c r="D40" s="28">
        <v>8</v>
      </c>
      <c r="E40" s="34" t="s">
        <v>290</v>
      </c>
      <c r="F40" s="28">
        <v>1278</v>
      </c>
      <c r="G40" s="105">
        <f>D40*F40</f>
        <v>10224</v>
      </c>
      <c r="H40" s="117"/>
      <c r="I40" s="699"/>
      <c r="J40" s="114"/>
      <c r="K40" s="693"/>
      <c r="L40" s="693"/>
      <c r="M40" s="186"/>
      <c r="N40" s="201"/>
      <c r="O40" s="129"/>
      <c r="P40" s="725"/>
      <c r="Q40" s="193"/>
      <c r="R40" s="219"/>
      <c r="S40" s="194"/>
      <c r="T40" s="220"/>
      <c r="U40" s="194"/>
      <c r="V40" s="201"/>
    </row>
    <row r="41" spans="2:22" ht="15.2" customHeight="1">
      <c r="B41" s="704"/>
      <c r="C41" s="28" t="s">
        <v>437</v>
      </c>
      <c r="D41" s="45">
        <v>1.6</v>
      </c>
      <c r="E41" s="34" t="s">
        <v>287</v>
      </c>
      <c r="F41" s="28">
        <v>4942</v>
      </c>
      <c r="G41" s="105">
        <f>D41*F41</f>
        <v>7907.2000000000007</v>
      </c>
      <c r="H41" s="117"/>
      <c r="I41" s="699"/>
      <c r="J41" s="114"/>
      <c r="K41" s="693"/>
      <c r="L41" s="693"/>
      <c r="M41" s="186"/>
      <c r="N41" s="201"/>
      <c r="O41" s="129"/>
      <c r="P41" s="725"/>
      <c r="Q41" s="193"/>
      <c r="R41" s="219"/>
      <c r="S41" s="194"/>
      <c r="T41" s="220"/>
      <c r="U41" s="194"/>
      <c r="V41" s="201"/>
    </row>
    <row r="42" spans="2:22" ht="15.2" customHeight="1">
      <c r="B42" s="704"/>
      <c r="C42" s="28" t="s">
        <v>438</v>
      </c>
      <c r="D42" s="28">
        <v>1.2</v>
      </c>
      <c r="E42" s="34" t="s">
        <v>291</v>
      </c>
      <c r="F42" s="28">
        <v>4098</v>
      </c>
      <c r="G42" s="105">
        <f t="shared" ref="G42" si="12">D42*F42</f>
        <v>4917.5999999999995</v>
      </c>
      <c r="H42" s="117"/>
      <c r="I42" s="699"/>
      <c r="J42" s="114"/>
      <c r="K42" s="693"/>
      <c r="L42" s="693"/>
      <c r="M42" s="186"/>
      <c r="N42" s="201"/>
      <c r="O42" s="129"/>
      <c r="P42" s="725"/>
      <c r="Q42" s="193"/>
      <c r="R42" s="219"/>
      <c r="S42" s="194"/>
      <c r="T42" s="220"/>
      <c r="U42" s="102"/>
      <c r="V42" s="201"/>
    </row>
    <row r="43" spans="2:22" ht="15.2" customHeight="1" thickBot="1">
      <c r="B43" s="704"/>
      <c r="C43" s="282"/>
      <c r="D43" s="282"/>
      <c r="E43" s="34"/>
      <c r="F43" s="282"/>
      <c r="G43" s="105"/>
      <c r="H43" s="117"/>
      <c r="I43" s="700"/>
      <c r="J43" s="189" t="s">
        <v>116</v>
      </c>
      <c r="K43" s="690"/>
      <c r="L43" s="691"/>
      <c r="M43" s="190"/>
      <c r="N43" s="197">
        <f>SUM(N36:N42)</f>
        <v>2419.1999999999998</v>
      </c>
      <c r="O43" s="129"/>
      <c r="P43" s="725"/>
      <c r="Q43" s="193"/>
      <c r="R43" s="219"/>
      <c r="S43" s="194"/>
      <c r="T43" s="220"/>
      <c r="U43" s="194"/>
      <c r="V43" s="201"/>
    </row>
    <row r="44" spans="2:22" ht="15.2" customHeight="1" thickTop="1">
      <c r="B44" s="704"/>
      <c r="C44" s="282"/>
      <c r="D44" s="282"/>
      <c r="E44" s="34"/>
      <c r="F44" s="282"/>
      <c r="G44" s="105"/>
      <c r="H44" s="117"/>
      <c r="I44" s="677" t="s">
        <v>170</v>
      </c>
      <c r="J44" s="191" t="s">
        <v>183</v>
      </c>
      <c r="K44" s="692">
        <v>4100</v>
      </c>
      <c r="L44" s="692"/>
      <c r="M44" s="192">
        <v>60</v>
      </c>
      <c r="N44" s="216">
        <f>K44/M44*10</f>
        <v>683.33333333333326</v>
      </c>
      <c r="O44" s="129"/>
      <c r="P44" s="725"/>
      <c r="Q44" s="193"/>
      <c r="R44" s="219"/>
      <c r="S44" s="194"/>
      <c r="T44" s="220"/>
      <c r="U44" s="194"/>
      <c r="V44" s="201"/>
    </row>
    <row r="45" spans="2:22" ht="15.2" customHeight="1" thickBot="1">
      <c r="B45" s="704"/>
      <c r="C45" s="28"/>
      <c r="D45" s="28"/>
      <c r="E45" s="34"/>
      <c r="F45" s="28"/>
      <c r="G45" s="105"/>
      <c r="H45" s="117"/>
      <c r="I45" s="678"/>
      <c r="J45" s="193"/>
      <c r="K45" s="693"/>
      <c r="L45" s="693"/>
      <c r="M45" s="186"/>
      <c r="N45" s="201"/>
      <c r="O45" s="129"/>
      <c r="P45" s="728"/>
      <c r="Q45" s="202" t="s">
        <v>179</v>
      </c>
      <c r="R45" s="203"/>
      <c r="S45" s="203"/>
      <c r="T45" s="203"/>
      <c r="U45" s="203"/>
      <c r="V45" s="204">
        <f>SUM(V39:V44)</f>
        <v>18750</v>
      </c>
    </row>
    <row r="46" spans="2:22" ht="15.2" customHeight="1" thickTop="1">
      <c r="B46" s="704"/>
      <c r="C46" s="28"/>
      <c r="D46" s="28"/>
      <c r="E46" s="34"/>
      <c r="F46" s="28"/>
      <c r="G46" s="105"/>
      <c r="H46" s="117"/>
      <c r="I46" s="678"/>
      <c r="J46" s="114"/>
      <c r="K46" s="693"/>
      <c r="L46" s="693"/>
      <c r="M46" s="186"/>
      <c r="N46" s="201"/>
      <c r="O46" s="129"/>
      <c r="P46" s="724" t="s">
        <v>184</v>
      </c>
      <c r="Q46" s="721" t="s">
        <v>194</v>
      </c>
      <c r="R46" s="221" t="s">
        <v>183</v>
      </c>
      <c r="S46" s="193">
        <v>15600</v>
      </c>
      <c r="T46" s="220">
        <v>1</v>
      </c>
      <c r="U46" s="102">
        <f>'４　経営収支'!$G$4</f>
        <v>60</v>
      </c>
      <c r="V46" s="201">
        <f>+S46*T46/U46*10</f>
        <v>2600</v>
      </c>
    </row>
    <row r="47" spans="2:22" ht="15.2" customHeight="1" thickBot="1">
      <c r="B47" s="704"/>
      <c r="C47" s="28"/>
      <c r="D47" s="28"/>
      <c r="E47" s="28"/>
      <c r="F47" s="28"/>
      <c r="G47" s="105"/>
      <c r="H47" s="117"/>
      <c r="I47" s="694"/>
      <c r="J47" s="189" t="s">
        <v>116</v>
      </c>
      <c r="K47" s="690"/>
      <c r="L47" s="691"/>
      <c r="M47" s="190"/>
      <c r="N47" s="197">
        <f>SUM(N44:N46)</f>
        <v>683.33333333333326</v>
      </c>
      <c r="O47" s="129"/>
      <c r="P47" s="725"/>
      <c r="Q47" s="722"/>
      <c r="R47" s="221"/>
      <c r="S47" s="193"/>
      <c r="T47" s="220"/>
      <c r="U47" s="193"/>
      <c r="V47" s="201"/>
    </row>
    <row r="48" spans="2:22" ht="15.2" customHeight="1" thickTop="1">
      <c r="B48" s="704"/>
      <c r="C48" s="28"/>
      <c r="D48" s="28"/>
      <c r="E48" s="28"/>
      <c r="F48" s="28"/>
      <c r="G48" s="105"/>
      <c r="H48" s="117"/>
      <c r="I48" s="677" t="s">
        <v>171</v>
      </c>
      <c r="J48" s="191"/>
      <c r="K48" s="692"/>
      <c r="L48" s="692"/>
      <c r="M48" s="192"/>
      <c r="N48" s="216"/>
      <c r="O48" s="129"/>
      <c r="P48" s="725"/>
      <c r="Q48" s="722"/>
      <c r="R48" s="221"/>
      <c r="S48" s="193"/>
      <c r="T48" s="193"/>
      <c r="U48" s="114"/>
      <c r="V48" s="222"/>
    </row>
    <row r="49" spans="2:22" ht="15.2" customHeight="1">
      <c r="B49" s="704"/>
      <c r="C49" s="28"/>
      <c r="D49" s="28"/>
      <c r="E49" s="28"/>
      <c r="F49" s="28"/>
      <c r="G49" s="105"/>
      <c r="H49" s="117"/>
      <c r="I49" s="678"/>
      <c r="J49" s="193"/>
      <c r="K49" s="693"/>
      <c r="L49" s="693"/>
      <c r="M49" s="186"/>
      <c r="N49" s="201"/>
      <c r="O49" s="129"/>
      <c r="P49" s="725"/>
      <c r="Q49" s="722"/>
      <c r="R49" s="221"/>
      <c r="S49" s="193"/>
      <c r="T49" s="220"/>
      <c r="U49" s="102"/>
      <c r="V49" s="201"/>
    </row>
    <row r="50" spans="2:22" ht="15.2" customHeight="1" thickBot="1">
      <c r="B50" s="706"/>
      <c r="C50" s="108" t="s">
        <v>116</v>
      </c>
      <c r="D50" s="109"/>
      <c r="E50" s="109"/>
      <c r="F50" s="109"/>
      <c r="G50" s="110">
        <f>SUM(G40:G49)</f>
        <v>23048.799999999999</v>
      </c>
      <c r="H50" s="117"/>
      <c r="I50" s="678"/>
      <c r="J50" s="114"/>
      <c r="K50" s="693"/>
      <c r="L50" s="693"/>
      <c r="M50" s="186"/>
      <c r="N50" s="201"/>
      <c r="O50" s="129"/>
      <c r="P50" s="725"/>
      <c r="Q50" s="723"/>
      <c r="R50" s="221"/>
      <c r="S50" s="193"/>
      <c r="T50" s="193"/>
      <c r="U50" s="114"/>
      <c r="V50" s="222"/>
    </row>
    <row r="51" spans="2:22" ht="15.2" customHeight="1" thickTop="1" thickBot="1">
      <c r="B51" s="703" t="s">
        <v>29</v>
      </c>
      <c r="C51" s="28" t="s">
        <v>436</v>
      </c>
      <c r="D51" s="28">
        <v>6.4</v>
      </c>
      <c r="E51" s="34" t="s">
        <v>186</v>
      </c>
      <c r="F51" s="28">
        <v>1710</v>
      </c>
      <c r="G51" s="105">
        <f t="shared" ref="G51" si="13">D51*F51</f>
        <v>10944</v>
      </c>
      <c r="H51" s="117"/>
      <c r="I51" s="694"/>
      <c r="J51" s="189" t="s">
        <v>116</v>
      </c>
      <c r="K51" s="690"/>
      <c r="L51" s="691"/>
      <c r="M51" s="190"/>
      <c r="N51" s="197">
        <f>SUM(N48:N50)</f>
        <v>0</v>
      </c>
      <c r="O51" s="129"/>
      <c r="P51" s="725"/>
      <c r="Q51" s="202" t="s">
        <v>179</v>
      </c>
      <c r="R51" s="203"/>
      <c r="S51" s="203"/>
      <c r="T51" s="203"/>
      <c r="U51" s="203"/>
      <c r="V51" s="204">
        <f>SUM(V46:V50)</f>
        <v>2600</v>
      </c>
    </row>
    <row r="52" spans="2:22" ht="15.2" customHeight="1" thickTop="1">
      <c r="B52" s="704"/>
      <c r="C52" s="28"/>
      <c r="D52" s="45"/>
      <c r="E52" s="34"/>
      <c r="F52" s="28"/>
      <c r="G52" s="105"/>
      <c r="H52" s="117"/>
      <c r="I52" s="677" t="s">
        <v>172</v>
      </c>
      <c r="J52" s="191" t="s">
        <v>43</v>
      </c>
      <c r="K52" s="680">
        <v>2400</v>
      </c>
      <c r="L52" s="681"/>
      <c r="M52" s="102">
        <f>'４　経営収支'!$G$4</f>
        <v>60</v>
      </c>
      <c r="N52" s="217">
        <f>+K52/M52*10</f>
        <v>400</v>
      </c>
      <c r="O52" s="129"/>
      <c r="P52" s="725"/>
      <c r="Q52" s="721" t="s">
        <v>195</v>
      </c>
      <c r="R52" s="221" t="s">
        <v>183</v>
      </c>
      <c r="S52" s="193">
        <v>25000</v>
      </c>
      <c r="T52" s="220">
        <v>1</v>
      </c>
      <c r="U52" s="102">
        <f>'４　経営収支'!$G$4</f>
        <v>60</v>
      </c>
      <c r="V52" s="201">
        <f>+S52*T52/U52*10</f>
        <v>4166.666666666667</v>
      </c>
    </row>
    <row r="53" spans="2:22" ht="15.2" customHeight="1">
      <c r="B53" s="704"/>
      <c r="C53" s="28"/>
      <c r="D53" s="28"/>
      <c r="E53" s="28"/>
      <c r="F53" s="28"/>
      <c r="G53" s="105"/>
      <c r="H53" s="117"/>
      <c r="I53" s="678"/>
      <c r="J53" s="310" t="s">
        <v>183</v>
      </c>
      <c r="K53" s="682">
        <v>5000</v>
      </c>
      <c r="L53" s="683"/>
      <c r="M53" s="102">
        <f>'４　経営収支'!$G$4</f>
        <v>60</v>
      </c>
      <c r="N53" s="201">
        <f>+K53/M53*10</f>
        <v>833.33333333333326</v>
      </c>
      <c r="O53" s="129"/>
      <c r="P53" s="725"/>
      <c r="Q53" s="722"/>
      <c r="R53" s="221"/>
      <c r="S53" s="193"/>
      <c r="T53" s="220"/>
      <c r="U53" s="193"/>
      <c r="V53" s="201"/>
    </row>
    <row r="54" spans="2:22" ht="14.25" thickBot="1">
      <c r="B54" s="706"/>
      <c r="C54" s="108" t="s">
        <v>116</v>
      </c>
      <c r="D54" s="109"/>
      <c r="E54" s="109"/>
      <c r="F54" s="109"/>
      <c r="G54" s="110">
        <f>SUM(G51:G53)</f>
        <v>10944</v>
      </c>
      <c r="I54" s="678"/>
      <c r="J54" s="193"/>
      <c r="K54" s="684"/>
      <c r="L54" s="685"/>
      <c r="M54" s="205"/>
      <c r="N54" s="201"/>
      <c r="O54" s="129"/>
      <c r="P54" s="725"/>
      <c r="Q54" s="722"/>
      <c r="R54" s="221"/>
      <c r="S54" s="193"/>
      <c r="T54" s="193"/>
      <c r="U54" s="114"/>
      <c r="V54" s="222"/>
    </row>
    <row r="55" spans="2:22" ht="14.25" thickTop="1">
      <c r="B55" s="703" t="s">
        <v>136</v>
      </c>
      <c r="C55" s="28"/>
      <c r="D55" s="28"/>
      <c r="E55" s="34"/>
      <c r="F55" s="28"/>
      <c r="G55" s="105"/>
      <c r="I55" s="678"/>
      <c r="J55" s="186"/>
      <c r="K55" s="686"/>
      <c r="L55" s="687"/>
      <c r="M55" s="205"/>
      <c r="N55" s="201"/>
      <c r="O55" s="129"/>
      <c r="P55" s="725"/>
      <c r="Q55" s="722"/>
      <c r="R55" s="221"/>
      <c r="S55" s="193"/>
      <c r="T55" s="220"/>
      <c r="U55" s="102"/>
      <c r="V55" s="201"/>
    </row>
    <row r="56" spans="2:22">
      <c r="B56" s="704"/>
      <c r="C56" s="28"/>
      <c r="D56" s="28"/>
      <c r="E56" s="34"/>
      <c r="F56" s="28"/>
      <c r="G56" s="105"/>
      <c r="I56" s="678"/>
      <c r="J56" s="193"/>
      <c r="K56" s="684"/>
      <c r="L56" s="685"/>
      <c r="M56" s="205"/>
      <c r="N56" s="218"/>
      <c r="O56" s="129"/>
      <c r="P56" s="725"/>
      <c r="Q56" s="723"/>
      <c r="R56" s="221"/>
      <c r="S56" s="193"/>
      <c r="T56" s="193"/>
      <c r="U56" s="114"/>
      <c r="V56" s="222"/>
    </row>
    <row r="57" spans="2:22">
      <c r="B57" s="704"/>
      <c r="C57" s="28"/>
      <c r="D57" s="28"/>
      <c r="E57" s="34"/>
      <c r="F57" s="28"/>
      <c r="G57" s="105"/>
      <c r="I57" s="679"/>
      <c r="J57" s="195" t="s">
        <v>116</v>
      </c>
      <c r="K57" s="688"/>
      <c r="L57" s="689"/>
      <c r="M57" s="196"/>
      <c r="N57" s="198">
        <f>SUM(N52:N56)</f>
        <v>1233.3333333333333</v>
      </c>
      <c r="O57" s="129"/>
      <c r="P57" s="726"/>
      <c r="Q57" s="225" t="s">
        <v>179</v>
      </c>
      <c r="R57" s="226"/>
      <c r="S57" s="226"/>
      <c r="T57" s="226"/>
      <c r="U57" s="226"/>
      <c r="V57" s="227">
        <f>SUM(V52:V56)</f>
        <v>4166.666666666667</v>
      </c>
    </row>
    <row r="58" spans="2:22" ht="14.25" thickBot="1">
      <c r="B58" s="705"/>
      <c r="C58" s="111" t="s">
        <v>117</v>
      </c>
      <c r="D58" s="112"/>
      <c r="E58" s="112"/>
      <c r="F58" s="112"/>
      <c r="G58" s="113">
        <f>SUM(G55:G57)</f>
        <v>0</v>
      </c>
      <c r="I58" s="697" t="s">
        <v>173</v>
      </c>
      <c r="J58" s="698"/>
      <c r="K58" s="701"/>
      <c r="L58" s="702"/>
      <c r="M58" s="136"/>
      <c r="N58" s="199">
        <f>SUM(N43,N47,N51,N57)</f>
        <v>4335.8666666666659</v>
      </c>
      <c r="O58" s="129"/>
      <c r="P58" s="719" t="s">
        <v>173</v>
      </c>
      <c r="Q58" s="720"/>
      <c r="R58" s="223"/>
      <c r="S58" s="223"/>
      <c r="T58" s="223"/>
      <c r="U58" s="223"/>
      <c r="V58" s="224">
        <f>SUM(V45,V51,V57)</f>
        <v>25516.666666666668</v>
      </c>
    </row>
    <row r="59" spans="2:22">
      <c r="O59" s="129"/>
      <c r="V59" s="29"/>
    </row>
    <row r="60" spans="2:22">
      <c r="I60" s="129"/>
      <c r="J60" s="129"/>
      <c r="K60" s="129"/>
      <c r="L60" s="129"/>
      <c r="M60" s="129"/>
      <c r="N60" s="129"/>
      <c r="O60" s="129"/>
    </row>
    <row r="61" spans="2:22">
      <c r="I61" s="129"/>
      <c r="J61" s="129"/>
      <c r="K61" s="129"/>
      <c r="L61" s="129"/>
      <c r="M61" s="129"/>
      <c r="N61" s="129"/>
      <c r="O61" s="129"/>
    </row>
    <row r="62" spans="2:22">
      <c r="I62" s="129"/>
      <c r="J62" s="129"/>
      <c r="K62" s="129"/>
      <c r="L62" s="129"/>
      <c r="M62" s="129"/>
      <c r="N62" s="129"/>
      <c r="O62" s="129"/>
    </row>
    <row r="63" spans="2:22">
      <c r="I63" s="129"/>
      <c r="J63" s="129"/>
      <c r="K63" s="129"/>
      <c r="L63" s="129"/>
      <c r="M63" s="129"/>
      <c r="N63" s="129"/>
      <c r="O63" s="129"/>
    </row>
    <row r="64" spans="2:22">
      <c r="I64" s="129"/>
      <c r="J64" s="129"/>
      <c r="K64" s="129"/>
      <c r="L64" s="129"/>
      <c r="M64" s="129"/>
      <c r="N64" s="129"/>
      <c r="O64" s="129"/>
    </row>
    <row r="65" spans="9:15">
      <c r="I65" s="129"/>
      <c r="J65" s="129"/>
      <c r="K65" s="129"/>
      <c r="L65" s="129"/>
      <c r="M65" s="129"/>
      <c r="N65" s="129"/>
      <c r="O65" s="129"/>
    </row>
    <row r="66" spans="9:15">
      <c r="I66" s="129"/>
      <c r="J66" s="129"/>
      <c r="K66" s="129"/>
      <c r="L66" s="129"/>
      <c r="M66" s="129"/>
      <c r="N66" s="129"/>
      <c r="O66" s="129"/>
    </row>
    <row r="67" spans="9:15">
      <c r="I67" s="129"/>
      <c r="J67" s="129"/>
      <c r="K67" s="129"/>
      <c r="L67" s="129"/>
      <c r="M67" s="129"/>
      <c r="N67" s="129"/>
      <c r="O67" s="129"/>
    </row>
    <row r="68" spans="9:15">
      <c r="I68" s="129"/>
      <c r="J68" s="129"/>
      <c r="K68" s="129"/>
      <c r="L68" s="129"/>
      <c r="M68" s="129"/>
      <c r="N68" s="129"/>
      <c r="O68" s="129"/>
    </row>
    <row r="69" spans="9:15">
      <c r="I69" s="129"/>
      <c r="J69" s="129"/>
      <c r="K69" s="129"/>
      <c r="L69" s="129"/>
      <c r="M69" s="129"/>
      <c r="N69" s="129"/>
      <c r="O69" s="129"/>
    </row>
    <row r="70" spans="9:15">
      <c r="I70" s="129"/>
      <c r="J70" s="129"/>
      <c r="K70" s="129"/>
      <c r="L70" s="129"/>
      <c r="M70" s="129"/>
      <c r="N70" s="129"/>
      <c r="O70" s="129"/>
    </row>
    <row r="71" spans="9:15">
      <c r="I71" s="129"/>
      <c r="J71" s="129"/>
      <c r="K71" s="129"/>
      <c r="L71" s="129"/>
      <c r="M71" s="129"/>
      <c r="N71" s="129"/>
      <c r="O71" s="129"/>
    </row>
    <row r="72" spans="9:15">
      <c r="I72" s="129"/>
      <c r="J72" s="129"/>
      <c r="K72" s="129"/>
      <c r="L72" s="129"/>
      <c r="M72" s="129"/>
      <c r="N72" s="129"/>
      <c r="O72" s="129"/>
    </row>
    <row r="73" spans="9:15">
      <c r="I73" s="129"/>
      <c r="J73" s="129"/>
      <c r="K73" s="129"/>
      <c r="L73" s="129"/>
      <c r="M73" s="129"/>
      <c r="N73" s="129"/>
      <c r="O73" s="129"/>
    </row>
    <row r="74" spans="9:15">
      <c r="I74" s="129"/>
      <c r="J74" s="129"/>
      <c r="K74" s="129"/>
      <c r="L74" s="129"/>
      <c r="M74" s="129"/>
      <c r="N74" s="129"/>
      <c r="O74" s="129"/>
    </row>
    <row r="75" spans="9:15">
      <c r="I75" s="129"/>
      <c r="J75" s="129"/>
      <c r="K75" s="129"/>
      <c r="L75" s="129"/>
      <c r="M75" s="129"/>
      <c r="N75" s="129"/>
      <c r="O75" s="129"/>
    </row>
    <row r="76" spans="9:15">
      <c r="I76" s="129"/>
      <c r="J76" s="129"/>
      <c r="K76" s="129"/>
      <c r="L76" s="129"/>
      <c r="M76" s="129"/>
      <c r="N76" s="129"/>
      <c r="O76" s="129"/>
    </row>
    <row r="77" spans="9:15">
      <c r="I77" s="129"/>
      <c r="J77" s="129"/>
      <c r="K77" s="129"/>
      <c r="L77" s="129"/>
      <c r="M77" s="129"/>
      <c r="N77" s="129"/>
      <c r="O77" s="129"/>
    </row>
    <row r="78" spans="9:15">
      <c r="I78" s="129"/>
      <c r="J78" s="129"/>
      <c r="K78" s="129"/>
      <c r="L78" s="129"/>
      <c r="M78" s="129"/>
      <c r="N78" s="129"/>
      <c r="O78" s="129"/>
    </row>
    <row r="79" spans="9:15">
      <c r="I79" s="129"/>
      <c r="J79" s="129"/>
      <c r="K79" s="129"/>
      <c r="L79" s="129"/>
      <c r="M79" s="129"/>
      <c r="N79" s="129"/>
      <c r="O79" s="129"/>
    </row>
    <row r="80" spans="9:15">
      <c r="I80" s="129"/>
      <c r="J80" s="129"/>
      <c r="K80" s="129"/>
      <c r="L80" s="129"/>
      <c r="M80" s="129"/>
      <c r="N80" s="129"/>
      <c r="O80" s="129"/>
    </row>
    <row r="81" spans="2:15">
      <c r="I81" s="129"/>
      <c r="J81" s="129"/>
      <c r="K81" s="129"/>
      <c r="L81" s="129"/>
      <c r="M81" s="129"/>
      <c r="N81" s="129"/>
      <c r="O81" s="129"/>
    </row>
    <row r="82" spans="2:15">
      <c r="I82" s="129"/>
      <c r="J82" s="129"/>
      <c r="K82" s="129"/>
      <c r="L82" s="129"/>
      <c r="M82" s="129"/>
      <c r="N82" s="129"/>
      <c r="O82" s="129"/>
    </row>
    <row r="83" spans="2:15">
      <c r="I83" s="129"/>
      <c r="J83" s="129"/>
      <c r="K83" s="129"/>
      <c r="L83" s="129"/>
      <c r="M83" s="129"/>
      <c r="N83" s="129"/>
      <c r="O83" s="129"/>
    </row>
    <row r="84" spans="2:15">
      <c r="B84" s="116"/>
      <c r="C84" s="117"/>
      <c r="D84" s="117"/>
      <c r="E84" s="117"/>
      <c r="F84" s="117"/>
      <c r="I84" s="129"/>
      <c r="J84" s="129"/>
      <c r="K84" s="129"/>
      <c r="L84" s="129"/>
      <c r="M84" s="129"/>
      <c r="N84" s="129"/>
      <c r="O84" s="129"/>
    </row>
    <row r="85" spans="2:15">
      <c r="B85" s="116"/>
      <c r="C85" s="117"/>
      <c r="D85" s="117"/>
      <c r="E85" s="117"/>
      <c r="F85" s="117"/>
      <c r="I85" s="129"/>
      <c r="J85" s="129"/>
      <c r="K85" s="129"/>
      <c r="L85" s="129"/>
      <c r="M85" s="129"/>
      <c r="N85" s="129"/>
      <c r="O85" s="129"/>
    </row>
    <row r="86" spans="2:15">
      <c r="I86" s="129"/>
      <c r="J86" s="129"/>
      <c r="K86" s="129"/>
      <c r="L86" s="129"/>
      <c r="M86" s="129"/>
      <c r="N86" s="129"/>
      <c r="O86" s="129"/>
    </row>
    <row r="87" spans="2:15">
      <c r="I87" s="129"/>
      <c r="J87" s="129"/>
      <c r="K87" s="129"/>
      <c r="L87" s="129"/>
      <c r="M87" s="129"/>
      <c r="N87" s="129"/>
      <c r="O87" s="129"/>
    </row>
    <row r="88" spans="2:15">
      <c r="I88" s="129"/>
      <c r="J88" s="129"/>
      <c r="K88" s="129"/>
      <c r="L88" s="129"/>
      <c r="M88" s="129"/>
      <c r="N88" s="129"/>
      <c r="O88" s="129"/>
    </row>
    <row r="89" spans="2:15">
      <c r="I89" s="129"/>
      <c r="J89" s="129"/>
      <c r="K89" s="129"/>
      <c r="L89" s="129"/>
      <c r="M89" s="129"/>
      <c r="N89" s="129"/>
      <c r="O89" s="129"/>
    </row>
    <row r="90" spans="2:15">
      <c r="I90" s="129"/>
      <c r="J90" s="129"/>
      <c r="K90" s="129"/>
      <c r="L90" s="129"/>
      <c r="M90" s="129"/>
      <c r="N90" s="129"/>
      <c r="O90" s="129"/>
    </row>
    <row r="91" spans="2:15">
      <c r="I91" s="129"/>
      <c r="J91" s="129"/>
      <c r="K91" s="129"/>
      <c r="L91" s="129"/>
      <c r="M91" s="129"/>
      <c r="N91" s="129"/>
      <c r="O91" s="129"/>
    </row>
    <row r="92" spans="2:15">
      <c r="I92" s="129"/>
      <c r="J92" s="129"/>
      <c r="K92" s="129"/>
      <c r="L92" s="129"/>
      <c r="M92" s="129"/>
      <c r="N92" s="129"/>
      <c r="O92" s="129"/>
    </row>
    <row r="93" spans="2:15">
      <c r="I93" s="129"/>
      <c r="J93" s="129"/>
      <c r="K93" s="129"/>
      <c r="L93" s="129"/>
      <c r="M93" s="129"/>
      <c r="N93" s="129"/>
      <c r="O93" s="129"/>
    </row>
    <row r="94" spans="2:15">
      <c r="I94" s="129"/>
      <c r="J94" s="129"/>
      <c r="K94" s="129"/>
      <c r="L94" s="129"/>
      <c r="M94" s="129"/>
      <c r="N94" s="129"/>
      <c r="O94" s="129"/>
    </row>
    <row r="95" spans="2:15">
      <c r="I95" s="129"/>
      <c r="J95" s="129"/>
      <c r="K95" s="129"/>
      <c r="L95" s="129"/>
      <c r="M95" s="129"/>
      <c r="N95" s="129"/>
      <c r="O95" s="129"/>
    </row>
    <row r="96" spans="2:15">
      <c r="I96" s="129"/>
      <c r="J96" s="129"/>
      <c r="K96" s="129"/>
      <c r="L96" s="129"/>
      <c r="M96" s="129"/>
      <c r="N96" s="129"/>
      <c r="O96" s="129"/>
    </row>
    <row r="97" spans="9:15">
      <c r="I97" s="129"/>
      <c r="J97" s="129"/>
      <c r="K97" s="129"/>
      <c r="L97" s="129"/>
      <c r="M97" s="129"/>
      <c r="N97" s="129"/>
      <c r="O97" s="129"/>
    </row>
    <row r="98" spans="9:15">
      <c r="I98" s="129"/>
      <c r="J98" s="129"/>
      <c r="K98" s="129"/>
      <c r="L98" s="129"/>
      <c r="M98" s="129"/>
      <c r="N98" s="129"/>
      <c r="O98" s="129"/>
    </row>
    <row r="99" spans="9:15">
      <c r="I99" s="129"/>
      <c r="J99" s="129"/>
      <c r="K99" s="129"/>
      <c r="L99" s="129"/>
      <c r="M99" s="129"/>
      <c r="N99" s="129"/>
      <c r="O99" s="129"/>
    </row>
    <row r="100" spans="9:15">
      <c r="I100" s="129"/>
      <c r="J100" s="129"/>
      <c r="K100" s="129"/>
      <c r="L100" s="129"/>
      <c r="M100" s="129"/>
      <c r="N100" s="129"/>
      <c r="O100" s="129"/>
    </row>
    <row r="101" spans="9:15">
      <c r="I101" s="129"/>
      <c r="J101" s="129"/>
      <c r="K101" s="129"/>
      <c r="L101" s="129"/>
      <c r="M101" s="129"/>
      <c r="N101" s="129"/>
      <c r="O101" s="129"/>
    </row>
    <row r="102" spans="9:15">
      <c r="I102" s="129"/>
      <c r="J102" s="129"/>
      <c r="K102" s="129"/>
      <c r="L102" s="129"/>
      <c r="M102" s="129"/>
      <c r="N102" s="129"/>
      <c r="O102" s="129"/>
    </row>
    <row r="103" spans="9:15">
      <c r="I103" s="129"/>
      <c r="J103" s="129"/>
      <c r="K103" s="129"/>
      <c r="L103" s="129"/>
      <c r="M103" s="129"/>
      <c r="N103" s="129"/>
      <c r="O103" s="129"/>
    </row>
    <row r="104" spans="9:15">
      <c r="I104" s="129"/>
      <c r="J104" s="129"/>
      <c r="K104" s="129"/>
      <c r="L104" s="129"/>
      <c r="M104" s="129"/>
      <c r="N104" s="129"/>
      <c r="O104" s="129"/>
    </row>
    <row r="105" spans="9:15">
      <c r="I105" s="129"/>
      <c r="J105" s="129"/>
      <c r="K105" s="129"/>
      <c r="L105" s="129"/>
      <c r="M105" s="129"/>
      <c r="N105" s="129"/>
      <c r="O105" s="129"/>
    </row>
    <row r="106" spans="9:15">
      <c r="I106" s="129"/>
      <c r="J106" s="129"/>
      <c r="K106" s="129"/>
      <c r="L106" s="129"/>
      <c r="M106" s="129"/>
      <c r="N106" s="129"/>
      <c r="O106" s="129"/>
    </row>
    <row r="107" spans="9:15">
      <c r="I107" s="129"/>
      <c r="J107" s="129"/>
      <c r="K107" s="129"/>
      <c r="L107" s="129"/>
      <c r="M107" s="129"/>
      <c r="N107" s="129"/>
      <c r="O107" s="129"/>
    </row>
    <row r="108" spans="9:15">
      <c r="I108" s="129"/>
      <c r="J108" s="129"/>
      <c r="K108" s="129"/>
      <c r="L108" s="129"/>
      <c r="M108" s="129"/>
      <c r="N108" s="129"/>
      <c r="O108" s="129"/>
    </row>
    <row r="109" spans="9:15">
      <c r="I109" s="129"/>
      <c r="J109" s="129"/>
      <c r="K109" s="129"/>
      <c r="L109" s="129"/>
      <c r="M109" s="129"/>
      <c r="N109" s="129"/>
      <c r="O109" s="129"/>
    </row>
    <row r="110" spans="9:15">
      <c r="I110" s="129"/>
      <c r="J110" s="129"/>
      <c r="K110" s="129"/>
      <c r="L110" s="129"/>
      <c r="M110" s="129"/>
      <c r="N110" s="129"/>
      <c r="O110" s="129"/>
    </row>
    <row r="111" spans="9:15">
      <c r="I111" s="129"/>
      <c r="J111" s="129"/>
      <c r="K111" s="129"/>
      <c r="L111" s="129"/>
      <c r="M111" s="129"/>
      <c r="N111" s="129"/>
      <c r="O111" s="129"/>
    </row>
    <row r="112" spans="9:15">
      <c r="I112" s="129"/>
      <c r="J112" s="129"/>
      <c r="K112" s="129"/>
      <c r="L112" s="129"/>
      <c r="M112" s="129"/>
      <c r="N112" s="129"/>
      <c r="O112" s="129"/>
    </row>
    <row r="113" spans="9:15">
      <c r="I113" s="129"/>
      <c r="J113" s="129"/>
      <c r="K113" s="129"/>
      <c r="L113" s="129"/>
      <c r="M113" s="129"/>
      <c r="N113" s="129"/>
      <c r="O113" s="129"/>
    </row>
    <row r="114" spans="9:15">
      <c r="I114" s="129"/>
      <c r="J114" s="129"/>
      <c r="K114" s="129"/>
      <c r="L114" s="129"/>
      <c r="M114" s="129"/>
      <c r="N114" s="129"/>
      <c r="O114" s="129"/>
    </row>
    <row r="115" spans="9:15">
      <c r="I115" s="129"/>
      <c r="J115" s="129"/>
      <c r="K115" s="129"/>
      <c r="L115" s="129"/>
      <c r="M115" s="129"/>
      <c r="N115" s="129"/>
      <c r="O115" s="129"/>
    </row>
    <row r="116" spans="9:15">
      <c r="I116" s="129"/>
      <c r="J116" s="129"/>
      <c r="K116" s="129"/>
      <c r="L116" s="129"/>
      <c r="M116" s="129"/>
      <c r="N116" s="129"/>
      <c r="O116" s="129"/>
    </row>
    <row r="117" spans="9:15">
      <c r="I117" s="129"/>
      <c r="J117" s="129"/>
      <c r="K117" s="129"/>
      <c r="L117" s="129"/>
      <c r="M117" s="129"/>
      <c r="N117" s="129"/>
      <c r="O117" s="129"/>
    </row>
    <row r="118" spans="9:15">
      <c r="I118" s="129"/>
      <c r="J118" s="129"/>
      <c r="K118" s="129"/>
      <c r="L118" s="129"/>
      <c r="M118" s="129"/>
      <c r="N118" s="129"/>
      <c r="O118" s="129"/>
    </row>
    <row r="119" spans="9:15">
      <c r="I119" s="129"/>
      <c r="J119" s="129"/>
      <c r="K119" s="129"/>
      <c r="L119" s="129"/>
      <c r="M119" s="129"/>
      <c r="N119" s="129"/>
      <c r="O119" s="129"/>
    </row>
    <row r="120" spans="9:15">
      <c r="I120" s="129"/>
      <c r="J120" s="129"/>
      <c r="K120" s="129"/>
      <c r="L120" s="129"/>
      <c r="M120" s="129"/>
      <c r="N120" s="129"/>
      <c r="O120" s="129"/>
    </row>
    <row r="121" spans="9:15">
      <c r="I121" s="129"/>
      <c r="J121" s="129"/>
      <c r="K121" s="129"/>
      <c r="L121" s="129"/>
      <c r="M121" s="129"/>
      <c r="N121" s="129"/>
      <c r="O121" s="129"/>
    </row>
    <row r="122" spans="9:15">
      <c r="I122" s="129"/>
      <c r="J122" s="129"/>
      <c r="K122" s="129"/>
      <c r="L122" s="129"/>
      <c r="M122" s="129"/>
      <c r="N122" s="129"/>
      <c r="O122" s="129"/>
    </row>
    <row r="123" spans="9:15">
      <c r="I123" s="129"/>
      <c r="J123" s="129"/>
      <c r="K123" s="129"/>
      <c r="L123" s="129"/>
      <c r="M123" s="129"/>
      <c r="N123" s="129"/>
      <c r="O123" s="129"/>
    </row>
    <row r="124" spans="9:15">
      <c r="I124" s="129"/>
      <c r="J124" s="129"/>
      <c r="K124" s="129"/>
      <c r="L124" s="129"/>
      <c r="M124" s="129"/>
      <c r="N124" s="129"/>
      <c r="O124" s="129"/>
    </row>
    <row r="125" spans="9:15">
      <c r="I125" s="129"/>
      <c r="J125" s="129"/>
      <c r="K125" s="129"/>
      <c r="L125" s="129"/>
      <c r="M125" s="129"/>
      <c r="N125" s="129"/>
      <c r="O125" s="129"/>
    </row>
    <row r="126" spans="9:15">
      <c r="I126" s="129"/>
      <c r="J126" s="129"/>
      <c r="K126" s="129"/>
      <c r="L126" s="129"/>
      <c r="M126" s="129"/>
      <c r="N126" s="129"/>
      <c r="O126" s="129"/>
    </row>
    <row r="127" spans="9:15">
      <c r="I127" s="129"/>
      <c r="J127" s="129"/>
      <c r="K127" s="129"/>
      <c r="L127" s="129"/>
      <c r="M127" s="129"/>
      <c r="N127" s="129"/>
      <c r="O127" s="129"/>
    </row>
    <row r="128" spans="9:15">
      <c r="I128" s="129"/>
      <c r="J128" s="129"/>
      <c r="K128" s="129"/>
      <c r="L128" s="129"/>
      <c r="M128" s="129"/>
      <c r="N128" s="129"/>
      <c r="O128" s="129"/>
    </row>
    <row r="129" spans="9:15">
      <c r="I129" s="129"/>
      <c r="J129" s="129"/>
      <c r="K129" s="129"/>
      <c r="L129" s="129"/>
      <c r="M129" s="129"/>
      <c r="N129" s="129"/>
      <c r="O129" s="129"/>
    </row>
    <row r="130" spans="9:15">
      <c r="I130" s="129"/>
      <c r="J130" s="129"/>
      <c r="K130" s="129"/>
      <c r="L130" s="129"/>
      <c r="M130" s="129"/>
      <c r="N130" s="129"/>
      <c r="O130" s="129"/>
    </row>
    <row r="131" spans="9:15">
      <c r="I131" s="129"/>
      <c r="J131" s="129"/>
      <c r="K131" s="129"/>
      <c r="L131" s="129"/>
      <c r="M131" s="129"/>
      <c r="N131" s="129"/>
      <c r="O131" s="129"/>
    </row>
    <row r="132" spans="9:15">
      <c r="I132" s="129"/>
      <c r="J132" s="129"/>
      <c r="K132" s="129"/>
      <c r="L132" s="129"/>
      <c r="M132" s="129"/>
      <c r="N132" s="129"/>
      <c r="O132" s="129"/>
    </row>
    <row r="133" spans="9:15">
      <c r="I133" s="129"/>
      <c r="J133" s="129"/>
      <c r="K133" s="129"/>
      <c r="L133" s="129"/>
      <c r="M133" s="129"/>
      <c r="N133" s="129"/>
      <c r="O133" s="129"/>
    </row>
    <row r="134" spans="9:15">
      <c r="I134" s="129"/>
      <c r="J134" s="129"/>
      <c r="K134" s="129"/>
      <c r="L134" s="129"/>
      <c r="M134" s="129"/>
      <c r="N134" s="129"/>
      <c r="O134" s="129"/>
    </row>
    <row r="135" spans="9:15">
      <c r="I135" s="129"/>
      <c r="J135" s="129"/>
      <c r="K135" s="129"/>
      <c r="L135" s="129"/>
      <c r="M135" s="129"/>
      <c r="N135" s="129"/>
      <c r="O135" s="129"/>
    </row>
    <row r="136" spans="9:15">
      <c r="I136" s="129"/>
      <c r="J136" s="129"/>
      <c r="K136" s="129"/>
      <c r="L136" s="129"/>
      <c r="M136" s="129"/>
      <c r="N136" s="129"/>
      <c r="O136" s="129"/>
    </row>
    <row r="137" spans="9:15">
      <c r="I137" s="129"/>
      <c r="J137" s="129"/>
      <c r="K137" s="129"/>
      <c r="L137" s="129"/>
      <c r="M137" s="129"/>
      <c r="N137" s="129"/>
      <c r="O137" s="129"/>
    </row>
    <row r="138" spans="9:15">
      <c r="I138" s="129"/>
      <c r="J138" s="129"/>
      <c r="K138" s="129"/>
      <c r="L138" s="129"/>
      <c r="M138" s="129"/>
      <c r="N138" s="129"/>
      <c r="O138" s="129"/>
    </row>
    <row r="139" spans="9:15">
      <c r="I139" s="129"/>
      <c r="J139" s="129"/>
      <c r="K139" s="129"/>
      <c r="L139" s="129"/>
      <c r="M139" s="129"/>
      <c r="N139" s="129"/>
      <c r="O139" s="129"/>
    </row>
    <row r="140" spans="9:15">
      <c r="I140" s="129"/>
      <c r="J140" s="129"/>
      <c r="K140" s="129"/>
      <c r="L140" s="129"/>
      <c r="M140" s="129"/>
      <c r="N140" s="129"/>
    </row>
    <row r="141" spans="9:15">
      <c r="I141" s="129"/>
      <c r="J141" s="129"/>
      <c r="K141" s="129"/>
      <c r="L141" s="129"/>
      <c r="M141" s="129"/>
      <c r="N141" s="129"/>
    </row>
    <row r="142" spans="9:15">
      <c r="I142" s="129"/>
      <c r="J142" s="129"/>
      <c r="K142" s="129"/>
      <c r="L142" s="129"/>
      <c r="M142" s="129"/>
      <c r="N142" s="129"/>
    </row>
    <row r="143" spans="9:15">
      <c r="I143" s="129"/>
      <c r="J143" s="129"/>
      <c r="K143" s="129"/>
      <c r="L143" s="129"/>
      <c r="M143" s="129"/>
      <c r="N143" s="129"/>
    </row>
    <row r="144" spans="9:15">
      <c r="I144" s="129"/>
      <c r="J144" s="129"/>
      <c r="K144" s="129"/>
      <c r="L144" s="129"/>
      <c r="M144" s="129"/>
      <c r="N144" s="129"/>
    </row>
    <row r="145" spans="9:14">
      <c r="I145" s="129"/>
      <c r="J145" s="129"/>
      <c r="K145" s="129"/>
      <c r="L145" s="129"/>
      <c r="M145" s="129"/>
      <c r="N145" s="129"/>
    </row>
    <row r="146" spans="9:14">
      <c r="I146" s="129"/>
      <c r="J146" s="129"/>
      <c r="K146" s="129"/>
      <c r="L146" s="129"/>
      <c r="M146" s="129"/>
      <c r="N146" s="129"/>
    </row>
    <row r="147" spans="9:14">
      <c r="I147" s="129"/>
      <c r="J147" s="129"/>
      <c r="K147" s="129"/>
      <c r="L147" s="129"/>
      <c r="M147" s="129"/>
      <c r="N147" s="129"/>
    </row>
    <row r="148" spans="9:14">
      <c r="I148" s="129"/>
      <c r="J148" s="129"/>
      <c r="K148" s="129"/>
      <c r="L148" s="129"/>
      <c r="M148" s="129"/>
      <c r="N148" s="129"/>
    </row>
    <row r="149" spans="9:14">
      <c r="I149" s="129"/>
      <c r="J149" s="129"/>
      <c r="K149" s="129"/>
      <c r="L149" s="129"/>
      <c r="M149" s="129"/>
      <c r="N149" s="129"/>
    </row>
    <row r="150" spans="9:14">
      <c r="I150" s="129"/>
      <c r="J150" s="129"/>
      <c r="K150" s="129"/>
      <c r="L150" s="129"/>
      <c r="M150" s="129"/>
      <c r="N150" s="129"/>
    </row>
    <row r="151" spans="9:14">
      <c r="I151" s="129"/>
      <c r="J151" s="129"/>
      <c r="K151" s="129"/>
      <c r="L151" s="129"/>
      <c r="M151" s="129"/>
      <c r="N151" s="129"/>
    </row>
    <row r="152" spans="9:14">
      <c r="I152" s="129"/>
      <c r="J152" s="129"/>
      <c r="K152" s="129"/>
      <c r="L152" s="129"/>
      <c r="M152" s="129"/>
      <c r="N152" s="129"/>
    </row>
    <row r="153" spans="9:14">
      <c r="I153" s="129"/>
      <c r="J153" s="129"/>
      <c r="K153" s="129"/>
      <c r="L153" s="129"/>
      <c r="M153" s="129"/>
      <c r="N153" s="129"/>
    </row>
    <row r="154" spans="9:14">
      <c r="I154" s="129"/>
      <c r="J154" s="129"/>
      <c r="K154" s="129"/>
      <c r="L154" s="129"/>
      <c r="M154" s="129"/>
      <c r="N154" s="129"/>
    </row>
    <row r="155" spans="9:14">
      <c r="I155" s="129"/>
      <c r="J155" s="129"/>
      <c r="K155" s="129"/>
      <c r="L155" s="129"/>
      <c r="M155" s="129"/>
      <c r="N155" s="129"/>
    </row>
    <row r="156" spans="9:14">
      <c r="J156" s="129"/>
      <c r="K156" s="129"/>
      <c r="L156" s="129"/>
      <c r="M156" s="129"/>
      <c r="N156" s="129"/>
    </row>
    <row r="157" spans="9:14">
      <c r="J157" s="129"/>
      <c r="K157" s="129"/>
      <c r="L157" s="129"/>
      <c r="M157" s="129"/>
      <c r="N157" s="129"/>
    </row>
    <row r="173" spans="15:15">
      <c r="O173" s="129"/>
    </row>
    <row r="174" spans="15:15">
      <c r="O174" s="129"/>
    </row>
    <row r="175" spans="15:15">
      <c r="O175" s="129"/>
    </row>
    <row r="176" spans="15:15">
      <c r="O176" s="129"/>
    </row>
    <row r="177" spans="15:15">
      <c r="O177" s="129"/>
    </row>
    <row r="178" spans="15:15">
      <c r="O178" s="129"/>
    </row>
    <row r="179" spans="15:15">
      <c r="O179" s="129"/>
    </row>
    <row r="180" spans="15:15">
      <c r="O180" s="129"/>
    </row>
    <row r="181" spans="15:15">
      <c r="O181" s="129"/>
    </row>
    <row r="182" spans="15:15">
      <c r="O182" s="129"/>
    </row>
    <row r="183" spans="15:15">
      <c r="O183" s="129"/>
    </row>
    <row r="184" spans="15:15">
      <c r="O184" s="129"/>
    </row>
    <row r="185" spans="15:15">
      <c r="O185" s="129"/>
    </row>
    <row r="186" spans="15:15">
      <c r="O186" s="129"/>
    </row>
    <row r="187" spans="15:15">
      <c r="O187" s="129"/>
    </row>
    <row r="188" spans="15:15">
      <c r="O188" s="129"/>
    </row>
    <row r="189" spans="15:15">
      <c r="O189" s="129"/>
    </row>
    <row r="190" spans="15:15">
      <c r="O190" s="129"/>
    </row>
    <row r="191" spans="15:15">
      <c r="O191" s="129"/>
    </row>
    <row r="192" spans="15:15">
      <c r="O192" s="129"/>
    </row>
  </sheetData>
  <mergeCells count="71">
    <mergeCell ref="P58:Q58"/>
    <mergeCell ref="Q46:Q50"/>
    <mergeCell ref="Q52:Q56"/>
    <mergeCell ref="P46:P57"/>
    <mergeCell ref="P39:P45"/>
    <mergeCell ref="T13:U13"/>
    <mergeCell ref="M4:M5"/>
    <mergeCell ref="N4:N5"/>
    <mergeCell ref="J4:J5"/>
    <mergeCell ref="I4:I5"/>
    <mergeCell ref="T4:U4"/>
    <mergeCell ref="T5:U5"/>
    <mergeCell ref="T6:U6"/>
    <mergeCell ref="T7:U7"/>
    <mergeCell ref="T8:U8"/>
    <mergeCell ref="T9:U9"/>
    <mergeCell ref="T10:U10"/>
    <mergeCell ref="T11:U11"/>
    <mergeCell ref="T12:U12"/>
    <mergeCell ref="I6:I10"/>
    <mergeCell ref="I11:I16"/>
    <mergeCell ref="I17:I20"/>
    <mergeCell ref="I21:I24"/>
    <mergeCell ref="I29:I32"/>
    <mergeCell ref="T15:U15"/>
    <mergeCell ref="T16:U16"/>
    <mergeCell ref="T19:U19"/>
    <mergeCell ref="T20:U20"/>
    <mergeCell ref="T21:U21"/>
    <mergeCell ref="T17:U17"/>
    <mergeCell ref="T18:U18"/>
    <mergeCell ref="I25:I28"/>
    <mergeCell ref="B55:B58"/>
    <mergeCell ref="B51:B54"/>
    <mergeCell ref="B5:B7"/>
    <mergeCell ref="B8:B11"/>
    <mergeCell ref="B12:B17"/>
    <mergeCell ref="B22:B25"/>
    <mergeCell ref="B18:B21"/>
    <mergeCell ref="B29:B39"/>
    <mergeCell ref="B40:B50"/>
    <mergeCell ref="I58:J58"/>
    <mergeCell ref="K42:L42"/>
    <mergeCell ref="K38:L38"/>
    <mergeCell ref="K39:L39"/>
    <mergeCell ref="I36:I43"/>
    <mergeCell ref="K43:L43"/>
    <mergeCell ref="K46:L46"/>
    <mergeCell ref="K47:L47"/>
    <mergeCell ref="K58:L58"/>
    <mergeCell ref="K35:L35"/>
    <mergeCell ref="K36:L36"/>
    <mergeCell ref="K37:L37"/>
    <mergeCell ref="K40:L40"/>
    <mergeCell ref="K41:L41"/>
    <mergeCell ref="Q38:R38"/>
    <mergeCell ref="I52:I57"/>
    <mergeCell ref="K52:L52"/>
    <mergeCell ref="K53:L53"/>
    <mergeCell ref="K54:L54"/>
    <mergeCell ref="K55:L55"/>
    <mergeCell ref="K56:L56"/>
    <mergeCell ref="K57:L57"/>
    <mergeCell ref="K51:L51"/>
    <mergeCell ref="K48:L48"/>
    <mergeCell ref="K49:L49"/>
    <mergeCell ref="K50:L50"/>
    <mergeCell ref="I44:I47"/>
    <mergeCell ref="I48:I51"/>
    <mergeCell ref="K44:L44"/>
    <mergeCell ref="K45:L45"/>
  </mergeCells>
  <phoneticPr fontId="4"/>
  <pageMargins left="0.78740157480314965" right="0.78740157480314965" top="0.78740157480314965" bottom="0.78740157480314965" header="0.39370078740157483" footer="0.39370078740157483"/>
  <pageSetup paperSize="9" scale="60" orientation="landscape" horizontalDpi="4294967293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20"/>
  <sheetViews>
    <sheetView tabSelected="1" workbookViewId="0">
      <selection activeCell="O15" sqref="O15"/>
    </sheetView>
  </sheetViews>
  <sheetFormatPr defaultRowHeight="13.5"/>
  <cols>
    <col min="1" max="1" width="1.625" style="29" customWidth="1"/>
    <col min="2" max="2" width="18" style="29" customWidth="1"/>
    <col min="3" max="15" width="6.125" style="29" customWidth="1"/>
    <col min="16" max="16384" width="9" style="29"/>
  </cols>
  <sheetData>
    <row r="1" spans="2:15" ht="9.9499999999999993" customHeight="1"/>
    <row r="2" spans="2:15" ht="24.95" customHeight="1">
      <c r="B2" s="29" t="s">
        <v>263</v>
      </c>
    </row>
    <row r="3" spans="2:15" ht="20.25" customHeight="1">
      <c r="D3" s="65" t="s">
        <v>196</v>
      </c>
      <c r="E3" s="64" t="s">
        <v>264</v>
      </c>
      <c r="F3" s="64"/>
      <c r="G3" s="65" t="s">
        <v>197</v>
      </c>
      <c r="H3" s="64" t="s">
        <v>256</v>
      </c>
      <c r="I3" s="64"/>
    </row>
    <row r="4" spans="2:15" ht="20.25" customHeight="1" thickBot="1">
      <c r="B4" s="5" t="s">
        <v>210</v>
      </c>
      <c r="C4" s="5" t="s">
        <v>211</v>
      </c>
      <c r="D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2:15" ht="20.25" customHeight="1">
      <c r="B5" s="296" t="s">
        <v>257</v>
      </c>
      <c r="C5" s="300">
        <v>1</v>
      </c>
      <c r="D5" s="300">
        <v>2</v>
      </c>
      <c r="E5" s="300">
        <v>3</v>
      </c>
      <c r="F5" s="300">
        <v>4</v>
      </c>
      <c r="G5" s="300">
        <v>5</v>
      </c>
      <c r="H5" s="300">
        <v>6</v>
      </c>
      <c r="I5" s="300">
        <v>7</v>
      </c>
      <c r="J5" s="300">
        <v>8</v>
      </c>
      <c r="K5" s="300">
        <v>9</v>
      </c>
      <c r="L5" s="300">
        <v>10</v>
      </c>
      <c r="M5" s="300">
        <v>11</v>
      </c>
      <c r="N5" s="300">
        <v>12</v>
      </c>
      <c r="O5" s="103" t="s">
        <v>212</v>
      </c>
    </row>
    <row r="6" spans="2:15" ht="20.25" customHeight="1">
      <c r="B6" s="301" t="s">
        <v>269</v>
      </c>
      <c r="C6" s="258">
        <v>512</v>
      </c>
      <c r="D6" s="258">
        <v>282</v>
      </c>
      <c r="E6" s="258">
        <v>354</v>
      </c>
      <c r="F6" s="258">
        <v>424</v>
      </c>
      <c r="G6" s="258">
        <v>413</v>
      </c>
      <c r="H6" s="258">
        <v>502</v>
      </c>
      <c r="I6" s="258">
        <v>633</v>
      </c>
      <c r="J6" s="258">
        <v>848</v>
      </c>
      <c r="K6" s="258">
        <v>623</v>
      </c>
      <c r="L6" s="258">
        <v>608</v>
      </c>
      <c r="M6" s="258">
        <v>349</v>
      </c>
      <c r="N6" s="258">
        <v>493</v>
      </c>
      <c r="O6" s="104">
        <f>AVERAGE(C6:N6)</f>
        <v>503.41666666666669</v>
      </c>
    </row>
    <row r="7" spans="2:15" ht="20.25" customHeight="1">
      <c r="B7" s="301" t="s">
        <v>268</v>
      </c>
      <c r="C7" s="258">
        <v>597</v>
      </c>
      <c r="D7" s="258">
        <v>413</v>
      </c>
      <c r="E7" s="258">
        <v>412</v>
      </c>
      <c r="F7" s="258">
        <v>529</v>
      </c>
      <c r="G7" s="258">
        <v>448</v>
      </c>
      <c r="H7" s="258">
        <v>528</v>
      </c>
      <c r="I7" s="258">
        <v>769</v>
      </c>
      <c r="J7" s="258">
        <v>869</v>
      </c>
      <c r="K7" s="258">
        <v>1012</v>
      </c>
      <c r="L7" s="258">
        <v>569</v>
      </c>
      <c r="M7" s="258">
        <v>468</v>
      </c>
      <c r="N7" s="258">
        <v>390</v>
      </c>
      <c r="O7" s="104">
        <f t="shared" ref="O7:O10" si="0">AVERAGE(C7:N7)</f>
        <v>583.66666666666663</v>
      </c>
    </row>
    <row r="8" spans="2:15" ht="20.25" customHeight="1">
      <c r="B8" s="301" t="s">
        <v>267</v>
      </c>
      <c r="C8" s="258">
        <v>602</v>
      </c>
      <c r="D8" s="258">
        <v>503</v>
      </c>
      <c r="E8" s="258">
        <v>315</v>
      </c>
      <c r="F8" s="258">
        <v>336</v>
      </c>
      <c r="G8" s="258">
        <v>423</v>
      </c>
      <c r="H8" s="258">
        <v>581</v>
      </c>
      <c r="I8" s="258">
        <v>746</v>
      </c>
      <c r="J8" s="258">
        <v>729</v>
      </c>
      <c r="K8" s="258">
        <v>1038</v>
      </c>
      <c r="L8" s="258">
        <v>570</v>
      </c>
      <c r="M8" s="258">
        <v>414</v>
      </c>
      <c r="N8" s="258">
        <v>526</v>
      </c>
      <c r="O8" s="104">
        <f t="shared" si="0"/>
        <v>565.25</v>
      </c>
    </row>
    <row r="9" spans="2:15" ht="20.25" customHeight="1">
      <c r="B9" s="301" t="s">
        <v>266</v>
      </c>
      <c r="C9" s="258">
        <v>703</v>
      </c>
      <c r="D9" s="258">
        <v>672</v>
      </c>
      <c r="E9" s="258">
        <v>438</v>
      </c>
      <c r="F9" s="258">
        <v>393</v>
      </c>
      <c r="G9" s="258">
        <v>471</v>
      </c>
      <c r="H9" s="258">
        <v>475</v>
      </c>
      <c r="I9" s="258">
        <v>676</v>
      </c>
      <c r="J9" s="258">
        <v>762</v>
      </c>
      <c r="K9" s="258">
        <v>848</v>
      </c>
      <c r="L9" s="258">
        <v>535</v>
      </c>
      <c r="M9" s="258">
        <v>493</v>
      </c>
      <c r="N9" s="258">
        <v>669</v>
      </c>
      <c r="O9" s="104">
        <f t="shared" si="0"/>
        <v>594.58333333333337</v>
      </c>
    </row>
    <row r="10" spans="2:15" ht="20.25" customHeight="1">
      <c r="B10" s="301" t="s">
        <v>265</v>
      </c>
      <c r="C10" s="258">
        <v>583</v>
      </c>
      <c r="D10" s="258">
        <v>413</v>
      </c>
      <c r="E10" s="258">
        <v>321</v>
      </c>
      <c r="F10" s="258">
        <v>467</v>
      </c>
      <c r="G10" s="258">
        <v>382</v>
      </c>
      <c r="H10" s="258">
        <v>514</v>
      </c>
      <c r="I10" s="258">
        <v>774</v>
      </c>
      <c r="J10" s="258">
        <v>858</v>
      </c>
      <c r="K10" s="258">
        <v>973</v>
      </c>
      <c r="L10" s="258">
        <v>600</v>
      </c>
      <c r="M10" s="258">
        <v>656</v>
      </c>
      <c r="N10" s="258">
        <v>672</v>
      </c>
      <c r="O10" s="104">
        <f t="shared" si="0"/>
        <v>601.08333333333337</v>
      </c>
    </row>
    <row r="11" spans="2:15" ht="20.25" customHeight="1" thickBot="1">
      <c r="B11" s="299" t="s">
        <v>213</v>
      </c>
      <c r="C11" s="297">
        <f>AVERAGE(C6:C10)</f>
        <v>599.4</v>
      </c>
      <c r="D11" s="297">
        <f t="shared" ref="D11:O11" si="1">AVERAGE(D6:D10)</f>
        <v>456.6</v>
      </c>
      <c r="E11" s="297">
        <f t="shared" si="1"/>
        <v>368</v>
      </c>
      <c r="F11" s="297">
        <f t="shared" si="1"/>
        <v>429.8</v>
      </c>
      <c r="G11" s="297">
        <f t="shared" si="1"/>
        <v>427.4</v>
      </c>
      <c r="H11" s="297">
        <f t="shared" si="1"/>
        <v>520</v>
      </c>
      <c r="I11" s="297">
        <f t="shared" si="1"/>
        <v>719.6</v>
      </c>
      <c r="J11" s="297">
        <f t="shared" si="1"/>
        <v>813.2</v>
      </c>
      <c r="K11" s="297">
        <f t="shared" si="1"/>
        <v>898.8</v>
      </c>
      <c r="L11" s="297">
        <f t="shared" si="1"/>
        <v>576.4</v>
      </c>
      <c r="M11" s="297">
        <f t="shared" si="1"/>
        <v>476</v>
      </c>
      <c r="N11" s="297">
        <f t="shared" si="1"/>
        <v>550</v>
      </c>
      <c r="O11" s="298">
        <f t="shared" si="1"/>
        <v>569.6</v>
      </c>
    </row>
    <row r="12" spans="2:15" ht="20.25" customHeight="1"/>
    <row r="13" spans="2:15" ht="20.25" customHeight="1" thickBot="1">
      <c r="B13" s="5" t="s">
        <v>210</v>
      </c>
      <c r="C13" s="5" t="s">
        <v>258</v>
      </c>
      <c r="D13" s="5"/>
      <c r="F13" s="5"/>
      <c r="G13" s="5"/>
      <c r="H13" s="5"/>
      <c r="I13" s="5"/>
      <c r="J13" s="5"/>
      <c r="K13" s="5"/>
      <c r="L13" s="5"/>
      <c r="M13" s="5"/>
      <c r="N13" s="5"/>
      <c r="O13" s="5"/>
    </row>
    <row r="14" spans="2:15" ht="20.25" customHeight="1">
      <c r="B14" s="296" t="s">
        <v>257</v>
      </c>
      <c r="C14" s="300">
        <v>1</v>
      </c>
      <c r="D14" s="300">
        <v>2</v>
      </c>
      <c r="E14" s="300">
        <v>3</v>
      </c>
      <c r="F14" s="300">
        <v>4</v>
      </c>
      <c r="G14" s="300">
        <v>5</v>
      </c>
      <c r="H14" s="300">
        <v>6</v>
      </c>
      <c r="I14" s="300">
        <v>7</v>
      </c>
      <c r="J14" s="300">
        <v>8</v>
      </c>
      <c r="K14" s="300">
        <v>9</v>
      </c>
      <c r="L14" s="300">
        <v>10</v>
      </c>
      <c r="M14" s="300">
        <v>11</v>
      </c>
      <c r="N14" s="300">
        <v>12</v>
      </c>
      <c r="O14" s="103" t="s">
        <v>212</v>
      </c>
    </row>
    <row r="15" spans="2:15" ht="20.25" customHeight="1">
      <c r="B15" s="301" t="s">
        <v>269</v>
      </c>
      <c r="C15" s="258">
        <v>546</v>
      </c>
      <c r="D15" s="258">
        <v>293</v>
      </c>
      <c r="E15" s="258">
        <v>388</v>
      </c>
      <c r="F15" s="258">
        <v>447</v>
      </c>
      <c r="G15" s="258">
        <v>431</v>
      </c>
      <c r="H15" s="258">
        <v>506</v>
      </c>
      <c r="I15" s="258">
        <v>639</v>
      </c>
      <c r="J15" s="258">
        <v>853</v>
      </c>
      <c r="K15" s="258">
        <v>649</v>
      </c>
      <c r="L15" s="258">
        <v>609</v>
      </c>
      <c r="M15" s="258">
        <v>400</v>
      </c>
      <c r="N15" s="258">
        <v>538</v>
      </c>
      <c r="O15" s="104">
        <f t="shared" ref="O15:O19" si="2">AVERAGE(C15:N15)</f>
        <v>524.91666666666663</v>
      </c>
    </row>
    <row r="16" spans="2:15" ht="20.25" customHeight="1">
      <c r="B16" s="301" t="s">
        <v>268</v>
      </c>
      <c r="C16" s="258">
        <v>629</v>
      </c>
      <c r="D16" s="258">
        <v>421</v>
      </c>
      <c r="E16" s="258">
        <v>454</v>
      </c>
      <c r="F16" s="258">
        <v>560</v>
      </c>
      <c r="G16" s="258">
        <v>467</v>
      </c>
      <c r="H16" s="258">
        <v>528</v>
      </c>
      <c r="I16" s="258">
        <v>774</v>
      </c>
      <c r="J16" s="258">
        <v>818</v>
      </c>
      <c r="K16" s="258">
        <v>996</v>
      </c>
      <c r="L16" s="258">
        <v>595</v>
      </c>
      <c r="M16" s="258">
        <v>479</v>
      </c>
      <c r="N16" s="258">
        <v>418</v>
      </c>
      <c r="O16" s="104">
        <f t="shared" si="2"/>
        <v>594.91666666666663</v>
      </c>
    </row>
    <row r="17" spans="2:15" ht="20.25" customHeight="1">
      <c r="B17" s="301" t="s">
        <v>267</v>
      </c>
      <c r="C17" s="258">
        <v>655</v>
      </c>
      <c r="D17" s="258">
        <v>504</v>
      </c>
      <c r="E17" s="258">
        <v>360</v>
      </c>
      <c r="F17" s="258">
        <v>359</v>
      </c>
      <c r="G17" s="258">
        <v>429</v>
      </c>
      <c r="H17" s="258">
        <v>571</v>
      </c>
      <c r="I17" s="258">
        <v>754</v>
      </c>
      <c r="J17" s="258">
        <v>723</v>
      </c>
      <c r="K17" s="258">
        <v>1063</v>
      </c>
      <c r="L17" s="258">
        <v>582</v>
      </c>
      <c r="M17" s="258">
        <v>435</v>
      </c>
      <c r="N17" s="258">
        <v>568</v>
      </c>
      <c r="O17" s="104">
        <f t="shared" si="2"/>
        <v>583.58333333333337</v>
      </c>
    </row>
    <row r="18" spans="2:15" ht="20.25" customHeight="1">
      <c r="B18" s="301" t="s">
        <v>266</v>
      </c>
      <c r="C18" s="258">
        <v>752</v>
      </c>
      <c r="D18" s="258">
        <v>685</v>
      </c>
      <c r="E18" s="258">
        <v>470</v>
      </c>
      <c r="F18" s="258">
        <v>421</v>
      </c>
      <c r="G18" s="258">
        <v>472</v>
      </c>
      <c r="H18" s="258">
        <v>467</v>
      </c>
      <c r="I18" s="258">
        <v>674</v>
      </c>
      <c r="J18" s="258">
        <v>769</v>
      </c>
      <c r="K18" s="258">
        <v>866</v>
      </c>
      <c r="L18" s="258">
        <v>551</v>
      </c>
      <c r="M18" s="258">
        <v>516</v>
      </c>
      <c r="N18" s="258">
        <v>713</v>
      </c>
      <c r="O18" s="104">
        <f t="shared" si="2"/>
        <v>613</v>
      </c>
    </row>
    <row r="19" spans="2:15" ht="20.25" customHeight="1">
      <c r="B19" s="301" t="s">
        <v>265</v>
      </c>
      <c r="C19" s="258">
        <v>618</v>
      </c>
      <c r="D19" s="258">
        <v>440</v>
      </c>
      <c r="E19" s="258">
        <v>316</v>
      </c>
      <c r="F19" s="258">
        <v>485</v>
      </c>
      <c r="G19" s="258">
        <v>385</v>
      </c>
      <c r="H19" s="258">
        <v>513</v>
      </c>
      <c r="I19" s="258">
        <v>766</v>
      </c>
      <c r="J19" s="258">
        <v>834</v>
      </c>
      <c r="K19" s="258">
        <v>960</v>
      </c>
      <c r="L19" s="258">
        <v>610</v>
      </c>
      <c r="M19" s="258">
        <v>682</v>
      </c>
      <c r="N19" s="258">
        <v>700</v>
      </c>
      <c r="O19" s="104">
        <f t="shared" si="2"/>
        <v>609.08333333333337</v>
      </c>
    </row>
    <row r="20" spans="2:15" ht="20.25" customHeight="1" thickBot="1">
      <c r="B20" s="299" t="s">
        <v>213</v>
      </c>
      <c r="C20" s="297">
        <f>AVERAGE(C15:C19)</f>
        <v>640</v>
      </c>
      <c r="D20" s="297">
        <f t="shared" ref="D20" si="3">AVERAGE(D15:D19)</f>
        <v>468.6</v>
      </c>
      <c r="E20" s="297">
        <f t="shared" ref="E20" si="4">AVERAGE(E15:E19)</f>
        <v>397.6</v>
      </c>
      <c r="F20" s="297">
        <f t="shared" ref="F20" si="5">AVERAGE(F15:F19)</f>
        <v>454.4</v>
      </c>
      <c r="G20" s="297">
        <f t="shared" ref="G20" si="6">AVERAGE(G15:G19)</f>
        <v>436.8</v>
      </c>
      <c r="H20" s="297">
        <f t="shared" ref="H20" si="7">AVERAGE(H15:H19)</f>
        <v>517</v>
      </c>
      <c r="I20" s="297">
        <f t="shared" ref="I20" si="8">AVERAGE(I15:I19)</f>
        <v>721.4</v>
      </c>
      <c r="J20" s="297">
        <f t="shared" ref="J20" si="9">AVERAGE(J15:J19)</f>
        <v>799.4</v>
      </c>
      <c r="K20" s="297">
        <f t="shared" ref="K20" si="10">AVERAGE(K15:K19)</f>
        <v>906.8</v>
      </c>
      <c r="L20" s="297">
        <f t="shared" ref="L20" si="11">AVERAGE(L15:L19)</f>
        <v>589.4</v>
      </c>
      <c r="M20" s="297">
        <f t="shared" ref="M20" si="12">AVERAGE(M15:M19)</f>
        <v>502.4</v>
      </c>
      <c r="N20" s="297">
        <f t="shared" ref="N20" si="13">AVERAGE(N15:N19)</f>
        <v>587.4</v>
      </c>
      <c r="O20" s="298">
        <f t="shared" ref="O20" si="14">AVERAGE(O15:O19)</f>
        <v>585.1</v>
      </c>
    </row>
  </sheetData>
  <phoneticPr fontId="4"/>
  <pageMargins left="0.78740157480314965" right="0.78740157480314965" top="0.78740157480314965" bottom="0.78740157480314965" header="0.39370078740157483" footer="0.39370078740157483"/>
  <pageSetup paperSize="9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4</vt:i4>
      </vt:variant>
    </vt:vector>
  </HeadingPairs>
  <TitlesOfParts>
    <vt:vector size="12" baseType="lpstr">
      <vt:lpstr>１　対象経営の概要，２　前提条件</vt:lpstr>
      <vt:lpstr>３　ほうれんそう標準技術</vt:lpstr>
      <vt:lpstr>４　経営収支</vt:lpstr>
      <vt:lpstr>５　ほうれんそう作業時間</vt:lpstr>
      <vt:lpstr>６　固定資本装備と減価償却費</vt:lpstr>
      <vt:lpstr>７　ほうれんそう部門収支</vt:lpstr>
      <vt:lpstr>８　ほうれんそう算出基礎</vt:lpstr>
      <vt:lpstr>９　ほうれんそう単価算出基礎</vt:lpstr>
      <vt:lpstr>'４　経営収支'!Print_Area</vt:lpstr>
      <vt:lpstr>'５　ほうれんそう作業時間'!Print_Area</vt:lpstr>
      <vt:lpstr>'６　固定資本装備と減価償却費'!Print_Area</vt:lpstr>
      <vt:lpstr>'７　ほうれんそう部門収支'!Print_Area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金谷新作</dc:creator>
  <cp:lastModifiedBy>広島県</cp:lastModifiedBy>
  <cp:lastPrinted>2015-03-05T01:00:33Z</cp:lastPrinted>
  <dcterms:created xsi:type="dcterms:W3CDTF">2005-02-26T02:20:11Z</dcterms:created>
  <dcterms:modified xsi:type="dcterms:W3CDTF">2015-08-27T01:58:23Z</dcterms:modified>
</cp:coreProperties>
</file>