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10410" windowHeight="7200" tabRatio="794" activeTab="0"/>
  </bookViews>
  <sheets>
    <sheet name="１　対象経営の概要，２　前提条件" sheetId="1" r:id="rId1"/>
    <sheet name="３　りんご標準技術" sheetId="2" r:id="rId2"/>
    <sheet name="４　経営収支" sheetId="3" r:id="rId3"/>
    <sheet name="５　りんご作業時間" sheetId="4" r:id="rId4"/>
    <sheet name="６　固定資本装備と減価償却費" sheetId="5" r:id="rId5"/>
    <sheet name="７　りんご部門収支" sheetId="6" r:id="rId6"/>
    <sheet name="８　りんご算出基礎" sheetId="7" r:id="rId7"/>
    <sheet name="肥料算出基礎" sheetId="8" state="hidden" r:id="rId8"/>
    <sheet name="農薬算出基礎" sheetId="9" state="hidden" r:id="rId9"/>
    <sheet name="９　りんご単価算出基礎" sheetId="10" r:id="rId10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0">'１　対象経営の概要，２　前提条件'!$A$1:$AP$29</definedName>
    <definedName name="_xlnm.Print_Area" localSheetId="2">'４　経営収支'!$A$1:$P$38</definedName>
    <definedName name="_xlnm.Print_Area" localSheetId="3">'５　りんご作業時間'!$A$1:$AN$41</definedName>
    <definedName name="_xlnm.Print_Area" localSheetId="4">'６　固定資本装備と減価償却費'!$A$1:$P$32</definedName>
    <definedName name="_xlnm.Print_Area" localSheetId="5">'７　りんご部門収支'!$A$1:$S$37</definedName>
    <definedName name="_xlnm.Print_Area" localSheetId="6">'８　りんご算出基礎'!$A$1:$V$59</definedName>
    <definedName name="simizu" hidden="1">#REF!</definedName>
  </definedNames>
  <calcPr fullCalcOnLoad="1"/>
</workbook>
</file>

<file path=xl/sharedStrings.xml><?xml version="1.0" encoding="utf-8"?>
<sst xmlns="http://schemas.openxmlformats.org/spreadsheetml/2006/main" count="894" uniqueCount="523">
  <si>
    <t>固定資産税</t>
  </si>
  <si>
    <t>出荷資材費</t>
  </si>
  <si>
    <t>運賃</t>
  </si>
  <si>
    <t>内容</t>
  </si>
  <si>
    <t>小農具費</t>
  </si>
  <si>
    <t>賃料料金</t>
  </si>
  <si>
    <t>販売手数料</t>
  </si>
  <si>
    <t>（単位）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</si>
  <si>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</si>
  <si>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</si>
  <si>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</si>
  <si>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</si>
  <si>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</si>
  <si>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</si>
  <si>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</si>
  <si>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</si>
  <si>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</si>
  <si>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</si>
  <si>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</si>
  <si>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</si>
  <si>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</si>
  <si>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</si>
  <si>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</si>
  <si>
    <t>数　　量</t>
  </si>
  <si>
    <t>金　額</t>
  </si>
  <si>
    <t>備　考</t>
  </si>
  <si>
    <t>　計</t>
  </si>
  <si>
    <t>殺菌剤</t>
  </si>
  <si>
    <t>殺虫剤</t>
  </si>
  <si>
    <t>除草剤</t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</si>
  <si>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</si>
  <si>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</si>
  <si>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</si>
  <si>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</si>
  <si>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</si>
  <si>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</si>
  <si>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</si>
  <si>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</si>
  <si>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</si>
  <si>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</si>
  <si>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</si>
  <si>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</si>
  <si>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</si>
  <si>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トラクター</t>
  </si>
  <si>
    <t>台</t>
  </si>
  <si>
    <t>売上高</t>
  </si>
  <si>
    <t>種苗費</t>
  </si>
  <si>
    <t>肥料費</t>
  </si>
  <si>
    <t>農薬費</t>
  </si>
  <si>
    <t>諸材料費</t>
  </si>
  <si>
    <t>修繕費</t>
  </si>
  <si>
    <t>大動植物</t>
  </si>
  <si>
    <t>支払地代</t>
  </si>
  <si>
    <t>販売費</t>
  </si>
  <si>
    <t>租税公課</t>
  </si>
  <si>
    <t>経営類型</t>
  </si>
  <si>
    <t>作型</t>
  </si>
  <si>
    <t>対象地域</t>
  </si>
  <si>
    <t>作　   物　   別　   作  　付   　規　   模</t>
  </si>
  <si>
    <t>経　営　耕　地　面　積</t>
  </si>
  <si>
    <t>対 象 作 目</t>
  </si>
  <si>
    <t>面    積</t>
  </si>
  <si>
    <t>そ の 他 の 作 物</t>
  </si>
  <si>
    <t>面   積</t>
  </si>
  <si>
    <t>田</t>
  </si>
  <si>
    <t>畑</t>
  </si>
  <si>
    <t>樹園地</t>
  </si>
  <si>
    <t>草  地</t>
  </si>
  <si>
    <t>（うち施設）</t>
  </si>
  <si>
    <t>凡例</t>
  </si>
  <si>
    <t>対象</t>
  </si>
  <si>
    <t>区分</t>
  </si>
  <si>
    <t>作業受託収入</t>
  </si>
  <si>
    <t>動力光熱費</t>
  </si>
  <si>
    <t>減価
償却費</t>
  </si>
  <si>
    <t>事務通信費</t>
  </si>
  <si>
    <t>土地改良費・水利費</t>
  </si>
  <si>
    <t>負担根拠</t>
  </si>
  <si>
    <t>（数値）</t>
  </si>
  <si>
    <t>台</t>
  </si>
  <si>
    <t>４　経営収支</t>
  </si>
  <si>
    <t>栽培様式</t>
  </si>
  <si>
    <t>技術内容</t>
  </si>
  <si>
    <t>作業時期</t>
  </si>
  <si>
    <t>使用資材
（10a当たり）</t>
  </si>
  <si>
    <t>技術上の
留意事項</t>
  </si>
  <si>
    <t>機械時間（10 a当たり）</t>
  </si>
  <si>
    <t>人力時間（10 a当たり）</t>
  </si>
  <si>
    <t>組作業人員(人）</t>
  </si>
  <si>
    <t>使用施設・機械</t>
  </si>
  <si>
    <t>作業・項目</t>
  </si>
  <si>
    <t>土地利用体系</t>
  </si>
  <si>
    <t>面　積</t>
  </si>
  <si>
    <t>１　対象経営の概要</t>
  </si>
  <si>
    <t>保有労働力</t>
  </si>
  <si>
    <t>作     　目</t>
  </si>
  <si>
    <t>２　前提条件</t>
  </si>
  <si>
    <t>共済掛金　等</t>
  </si>
  <si>
    <t>作　業　別</t>
  </si>
  <si>
    <t>作　　　型</t>
  </si>
  <si>
    <t>旬　別　計</t>
  </si>
  <si>
    <t>月　  　計</t>
  </si>
  <si>
    <t>形式・構造　等</t>
  </si>
  <si>
    <t>取得価格</t>
  </si>
  <si>
    <t>補助率</t>
  </si>
  <si>
    <t>残存割合</t>
  </si>
  <si>
    <t>大動植物</t>
  </si>
  <si>
    <t>③=①×（100-②）（円）</t>
  </si>
  <si>
    <t>展着剤・調整剤　等</t>
  </si>
  <si>
    <t>農薬名</t>
  </si>
  <si>
    <t>使用量</t>
  </si>
  <si>
    <t>単位</t>
  </si>
  <si>
    <t>金額</t>
  </si>
  <si>
    <t xml:space="preserve"> 燃料消費量</t>
  </si>
  <si>
    <t>利用時間</t>
  </si>
  <si>
    <t>　小　計</t>
  </si>
  <si>
    <t>小　計</t>
  </si>
  <si>
    <t>本</t>
  </si>
  <si>
    <t>小計</t>
  </si>
  <si>
    <t>軽油</t>
  </si>
  <si>
    <t>ガソリン</t>
  </si>
  <si>
    <t>燃料費の</t>
  </si>
  <si>
    <t>潤滑油</t>
  </si>
  <si>
    <t>混合</t>
  </si>
  <si>
    <t>灯油</t>
  </si>
  <si>
    <t>電気</t>
  </si>
  <si>
    <t>（ア）種苗名</t>
  </si>
  <si>
    <t>（イ）肥料名</t>
  </si>
  <si>
    <t>（ウ）農薬名</t>
  </si>
  <si>
    <t>（エ）燃料名</t>
  </si>
  <si>
    <t>生産雑費</t>
  </si>
  <si>
    <t>土づくり資材</t>
  </si>
  <si>
    <t>化成肥料</t>
  </si>
  <si>
    <t>有機物資材</t>
  </si>
  <si>
    <t>その他</t>
  </si>
  <si>
    <t>殺虫剤</t>
  </si>
  <si>
    <t>t</t>
  </si>
  <si>
    <t>展着剤等</t>
  </si>
  <si>
    <t>肥料名</t>
  </si>
  <si>
    <t>電気</t>
  </si>
  <si>
    <t>軽油</t>
  </si>
  <si>
    <t>作業名（使用機械）</t>
  </si>
  <si>
    <t>混合</t>
  </si>
  <si>
    <t>灯油</t>
  </si>
  <si>
    <t>資材名</t>
  </si>
  <si>
    <t>使用量</t>
  </si>
  <si>
    <t>単位</t>
  </si>
  <si>
    <t>単価</t>
  </si>
  <si>
    <t>使用期間（年）</t>
  </si>
  <si>
    <t>金額（1年あたり）</t>
  </si>
  <si>
    <t>農具名</t>
  </si>
  <si>
    <t>建物・施設</t>
  </si>
  <si>
    <t>機械・器具</t>
  </si>
  <si>
    <t>負担価格の</t>
  </si>
  <si>
    <t>販売費・
一般管理費</t>
  </si>
  <si>
    <t>※６　資本装備・償却費シート参照</t>
  </si>
  <si>
    <t>売上高　計　①</t>
  </si>
  <si>
    <t>売上原価　計　②</t>
  </si>
  <si>
    <t>販売費・一般管理費　計</t>
  </si>
  <si>
    <t>売上原価　計</t>
  </si>
  <si>
    <t>販売収入</t>
  </si>
  <si>
    <t>（１）肥料費</t>
  </si>
  <si>
    <t>（３）動力光熱費</t>
  </si>
  <si>
    <t>農　　　　業　　　　経　　　　営　　　　費</t>
  </si>
  <si>
    <t>費　　　　用　　　　の　　　　算　　　　出</t>
  </si>
  <si>
    <t>粗　　　収　　　益　　　の　　　算　　　出</t>
  </si>
  <si>
    <t>売上原価の</t>
  </si>
  <si>
    <t>区　分</t>
  </si>
  <si>
    <t>区分</t>
  </si>
  <si>
    <t>取得価格・評価額・負担額</t>
  </si>
  <si>
    <t>自動車重量税</t>
  </si>
  <si>
    <t>自動車税</t>
  </si>
  <si>
    <t>軽自動車税</t>
  </si>
  <si>
    <t>合　　計</t>
  </si>
  <si>
    <t>（７）共済掛金　等</t>
  </si>
  <si>
    <t>内　容</t>
  </si>
  <si>
    <t>共済掛金</t>
  </si>
  <si>
    <t>負担率</t>
  </si>
  <si>
    <t>評価額・負担額</t>
  </si>
  <si>
    <t>小計</t>
  </si>
  <si>
    <t>（４）租税公課</t>
  </si>
  <si>
    <t>（５）諸材料費（使用可能期間を想定して算出）</t>
  </si>
  <si>
    <t>（６）小農具費（使用可能期間を想定して算出）</t>
  </si>
  <si>
    <t>軽トラック</t>
  </si>
  <si>
    <t>保険料</t>
  </si>
  <si>
    <t>小　計</t>
  </si>
  <si>
    <t>ガソリン</t>
  </si>
  <si>
    <t>K</t>
  </si>
  <si>
    <t>小　計</t>
  </si>
  <si>
    <t>単価</t>
  </si>
  <si>
    <t>（２）農薬費</t>
  </si>
  <si>
    <t>小　計</t>
  </si>
  <si>
    <t>金額</t>
  </si>
  <si>
    <t>自賠責保険</t>
  </si>
  <si>
    <t>任意保険</t>
  </si>
  <si>
    <t>作目：</t>
  </si>
  <si>
    <t>作型：</t>
  </si>
  <si>
    <t>設定規模</t>
  </si>
  <si>
    <t>ａ</t>
  </si>
  <si>
    <t>（１）10a当たり</t>
  </si>
  <si>
    <t>（２）労働需給（経営体）</t>
  </si>
  <si>
    <t>Ａ</t>
  </si>
  <si>
    <t>Ｂ</t>
  </si>
  <si>
    <t>保有労働力</t>
  </si>
  <si>
    <t>雇用労働力</t>
  </si>
  <si>
    <t>旬　別　計　①</t>
  </si>
  <si>
    <t>計　②</t>
  </si>
  <si>
    <t>過不足労働力　③=②-①</t>
  </si>
  <si>
    <t>C</t>
  </si>
  <si>
    <t>月別平均価格の推移</t>
  </si>
  <si>
    <t>（全産地）</t>
  </si>
  <si>
    <t>平均</t>
  </si>
  <si>
    <t>平　　均</t>
  </si>
  <si>
    <t>㎡</t>
  </si>
  <si>
    <t>軽トラック</t>
  </si>
  <si>
    <t>６　固定資本装備と減価償却費（10a当たり・1年当たり）</t>
  </si>
  <si>
    <t>本作目
負担割合</t>
  </si>
  <si>
    <t>①（円）</t>
  </si>
  <si>
    <t>②（％）</t>
  </si>
  <si>
    <t>④ （％）</t>
  </si>
  <si>
    <t>⑥（％）</t>
  </si>
  <si>
    <t>⑧（年）</t>
  </si>
  <si>
    <t>　　合　　計</t>
  </si>
  <si>
    <t>月</t>
  </si>
  <si>
    <t>販売量</t>
  </si>
  <si>
    <t>販売量</t>
  </si>
  <si>
    <t>負担面積（a）</t>
  </si>
  <si>
    <t>数量</t>
  </si>
  <si>
    <t>重油</t>
  </si>
  <si>
    <t>重油</t>
  </si>
  <si>
    <t>研修費</t>
  </si>
  <si>
    <t>管理雑費</t>
  </si>
  <si>
    <t>農業経営費</t>
  </si>
  <si>
    <t>販売費・一般管理費　計　③</t>
  </si>
  <si>
    <t>雇用労賃　④</t>
  </si>
  <si>
    <t>経営費　計　⑤=②+③+④　</t>
  </si>
  <si>
    <t>雇用労賃=</t>
  </si>
  <si>
    <t>円/時間</t>
  </si>
  <si>
    <t>所　　得　⑥=①-⑤</t>
  </si>
  <si>
    <t>所　得　率　⑦=⑥÷①</t>
  </si>
  <si>
    <t>家族労働時間</t>
  </si>
  <si>
    <t>時間</t>
  </si>
  <si>
    <t>雇用労働時間</t>
  </si>
  <si>
    <t>所要労働時間　⑧</t>
  </si>
  <si>
    <t>家族労働時間当たり所得　⑨=⑥÷家族労働時間</t>
  </si>
  <si>
    <t>備　　　　　　　　　　　　　　　　　　　　考</t>
  </si>
  <si>
    <t>区　　　　　　　　　　　　　　　　　　　　分</t>
  </si>
  <si>
    <t>売上原価（労賃を除く）</t>
  </si>
  <si>
    <t>販売費・一般管理費の</t>
  </si>
  <si>
    <t>　　　　　　　　　　　　　　　　　　　　　月
　　　年</t>
  </si>
  <si>
    <t>（広島県産）</t>
  </si>
  <si>
    <t>10a機械</t>
  </si>
  <si>
    <t>ℓ・kw／時</t>
  </si>
  <si>
    <t>（イ）肥料名</t>
  </si>
  <si>
    <t>施用量</t>
  </si>
  <si>
    <t>成分比率（％）</t>
  </si>
  <si>
    <t>成分施用量（ｋｇ）</t>
  </si>
  <si>
    <t>規格(kg)</t>
  </si>
  <si>
    <t>単　価</t>
  </si>
  <si>
    <t>N</t>
  </si>
  <si>
    <t>P</t>
  </si>
  <si>
    <t>(kg)</t>
  </si>
  <si>
    <t>(kg)</t>
  </si>
  <si>
    <t>希釈倍率</t>
  </si>
  <si>
    <t>散布量</t>
  </si>
  <si>
    <t>規格</t>
  </si>
  <si>
    <t>価格</t>
  </si>
  <si>
    <t>殺</t>
  </si>
  <si>
    <t>ベフラン25</t>
  </si>
  <si>
    <t>g･cc</t>
  </si>
  <si>
    <t>菌</t>
  </si>
  <si>
    <t>石灰硫黄合剤</t>
  </si>
  <si>
    <t>剤</t>
  </si>
  <si>
    <t>オーソサイド水和剤</t>
  </si>
  <si>
    <t>ロブラール500アクア</t>
  </si>
  <si>
    <t>オーシャイン水和剤</t>
  </si>
  <si>
    <t>ストロビードライフロアブル</t>
  </si>
  <si>
    <t>スイッチ顆粒水和剤</t>
  </si>
  <si>
    <t>ICボルドー66D</t>
  </si>
  <si>
    <t>ICボルドー6６D</t>
  </si>
  <si>
    <t>小　計</t>
  </si>
  <si>
    <t>スプラサイド水和剤</t>
  </si>
  <si>
    <t>モスピラン水溶剤</t>
  </si>
  <si>
    <t>ジェイエース水溶剤</t>
  </si>
  <si>
    <t>虫</t>
  </si>
  <si>
    <t>アディオンフロアブル</t>
  </si>
  <si>
    <t>スミチオン水和剤</t>
  </si>
  <si>
    <t>除</t>
  </si>
  <si>
    <t>ラウンドアップハイロード</t>
  </si>
  <si>
    <t>草</t>
  </si>
  <si>
    <t>剤</t>
  </si>
  <si>
    <t>調</t>
  </si>
  <si>
    <t>ジベレリン</t>
  </si>
  <si>
    <t>箱</t>
  </si>
  <si>
    <t>成</t>
  </si>
  <si>
    <t>フルメット</t>
  </si>
  <si>
    <t>本</t>
  </si>
  <si>
    <t>フラスター</t>
  </si>
  <si>
    <t>小　計</t>
  </si>
  <si>
    <t>りんご</t>
  </si>
  <si>
    <t>平成２１年</t>
  </si>
  <si>
    <t>平成２２年</t>
  </si>
  <si>
    <t>平成２３年</t>
  </si>
  <si>
    <t>平成２４年</t>
  </si>
  <si>
    <t>平成２５年</t>
  </si>
  <si>
    <t>９　単価の算出基礎（りんご，1kg当たり）</t>
  </si>
  <si>
    <t>フルピカフロアブル</t>
  </si>
  <si>
    <t>アントラコール顆粒水和剤</t>
  </si>
  <si>
    <t>ファンタジスタ顆粒水和剤</t>
  </si>
  <si>
    <t>スコア水和剤</t>
  </si>
  <si>
    <t>トレノックスフロアブル</t>
  </si>
  <si>
    <t>ストロビードライフロアブル</t>
  </si>
  <si>
    <t>ベルクート水和剤</t>
  </si>
  <si>
    <t>パスポートフロアブル</t>
  </si>
  <si>
    <t>アリエッティC水和剤</t>
  </si>
  <si>
    <t>トップジンＭ水和剤</t>
  </si>
  <si>
    <t>ユニックス顆粒水和剤</t>
  </si>
  <si>
    <t>オーソサイド水和剤</t>
  </si>
  <si>
    <t>石灰硫黄合剤</t>
  </si>
  <si>
    <t>エスマルクＤＦ</t>
  </si>
  <si>
    <t>アディオンフロアブル</t>
  </si>
  <si>
    <t>ペンコゼブ水和剤</t>
  </si>
  <si>
    <t>サイアノックス水和剤</t>
  </si>
  <si>
    <t>スプラサイド水和剤</t>
  </si>
  <si>
    <t>スタークル顆粒水溶剤</t>
  </si>
  <si>
    <t>バロックフロアブル</t>
  </si>
  <si>
    <t>アグロスリン水和剤</t>
  </si>
  <si>
    <t>カスケード乳剤</t>
  </si>
  <si>
    <t>スミチオン水和剤</t>
  </si>
  <si>
    <t>フェニックス顆粒水和剤</t>
  </si>
  <si>
    <t>ICボルドー67D</t>
  </si>
  <si>
    <t>ICボルドー68D</t>
  </si>
  <si>
    <t>ICボルドー69D</t>
  </si>
  <si>
    <t>ラウンドアップマックスロード</t>
  </si>
  <si>
    <t>展着剤</t>
  </si>
  <si>
    <t>cc</t>
  </si>
  <si>
    <t>クレフノン</t>
  </si>
  <si>
    <t>バーク堆肥</t>
  </si>
  <si>
    <t>重焼燐</t>
  </si>
  <si>
    <t>苦土石灰</t>
  </si>
  <si>
    <t>硝酸入り化成肥料Ｓ６０４</t>
  </si>
  <si>
    <t>果樹有機８８７</t>
  </si>
  <si>
    <t xml:space="preserve"> 作業場</t>
  </si>
  <si>
    <t>鉄骨スレート</t>
  </si>
  <si>
    <t>多目的ネット</t>
  </si>
  <si>
    <t>ｈａ</t>
  </si>
  <si>
    <t>10a/200a</t>
  </si>
  <si>
    <t>1,000リットル</t>
  </si>
  <si>
    <t>25ｐｓ</t>
  </si>
  <si>
    <t>ブロードキャスタ</t>
  </si>
  <si>
    <t>マニュアスプレッダ</t>
  </si>
  <si>
    <t>ａ</t>
  </si>
  <si>
    <t>10a/10a</t>
  </si>
  <si>
    <t>収穫カゴ</t>
  </si>
  <si>
    <t>コンテナ</t>
  </si>
  <si>
    <t>竹</t>
  </si>
  <si>
    <t>小縄</t>
  </si>
  <si>
    <t>剪定鋸</t>
  </si>
  <si>
    <t>剪定鋏</t>
  </si>
  <si>
    <t>摘果鋏</t>
  </si>
  <si>
    <t>潅水ポンプ</t>
  </si>
  <si>
    <t>（個）</t>
  </si>
  <si>
    <t>（本）</t>
  </si>
  <si>
    <t>（卷）</t>
  </si>
  <si>
    <t>（丁）</t>
  </si>
  <si>
    <t>作業場</t>
  </si>
  <si>
    <t>　右表（ア）広島中央市場の全産地の５カ年平均価格
　生産量3,300kg　　商品化率90％</t>
  </si>
  <si>
    <t>７　経営収支（りんご，10a当たり）</t>
  </si>
  <si>
    <t>１種類</t>
  </si>
  <si>
    <t>２種類</t>
  </si>
  <si>
    <t>配合肥料</t>
  </si>
  <si>
    <t>バーク堆肥</t>
  </si>
  <si>
    <t>ｋｇ</t>
  </si>
  <si>
    <t>ｋｇ</t>
  </si>
  <si>
    <t>１２種類</t>
  </si>
  <si>
    <t>販売量×２５円</t>
  </si>
  <si>
    <t>単価</t>
  </si>
  <si>
    <t>金額</t>
  </si>
  <si>
    <t>使用長</t>
  </si>
  <si>
    <t>単位</t>
  </si>
  <si>
    <t>５　作業別・旬別作業時間（りんご）</t>
  </si>
  <si>
    <t>　蜜蜂8,000円×0.3，フロントローダー2,500円</t>
  </si>
  <si>
    <t>作目：</t>
  </si>
  <si>
    <t>整枝せん定</t>
  </si>
  <si>
    <t>12～3月</t>
  </si>
  <si>
    <t>施肥</t>
  </si>
  <si>
    <t>5・9・10月</t>
  </si>
  <si>
    <t>防除</t>
  </si>
  <si>
    <t>3～9月</t>
  </si>
  <si>
    <t>スピードスプレイヤー</t>
  </si>
  <si>
    <t>農薬</t>
  </si>
  <si>
    <t>除草</t>
  </si>
  <si>
    <t>5～9月</t>
  </si>
  <si>
    <t>受粉</t>
  </si>
  <si>
    <t>5月</t>
  </si>
  <si>
    <t>蜂0.3群</t>
  </si>
  <si>
    <t>収穫</t>
  </si>
  <si>
    <t>接客</t>
  </si>
  <si>
    <t>高所作業車</t>
  </si>
  <si>
    <t>園内管理その他</t>
  </si>
  <si>
    <t>防風網他</t>
  </si>
  <si>
    <t>乗用草刈機　</t>
  </si>
  <si>
    <t>高所作業車</t>
  </si>
  <si>
    <t>乗用草刈機</t>
  </si>
  <si>
    <t>りんご（つがる）</t>
  </si>
  <si>
    <t>りんご（千秋）</t>
  </si>
  <si>
    <t>りんご（ジョナ）</t>
  </si>
  <si>
    <t>りんご（王林）</t>
  </si>
  <si>
    <t>りんご（ふじ）</t>
  </si>
  <si>
    <t xml:space="preserve"> ２ｈａ</t>
  </si>
  <si>
    <r>
      <t>0</t>
    </r>
    <r>
      <rPr>
        <sz val="11"/>
        <color indexed="8"/>
        <rFont val="ＭＳ Ｐゴシック"/>
        <family val="3"/>
      </rPr>
      <t>.2</t>
    </r>
    <r>
      <rPr>
        <sz val="11"/>
        <color indexed="8"/>
        <rFont val="ＭＳ Ｐゴシック"/>
        <family val="3"/>
      </rPr>
      <t>ha</t>
    </r>
  </si>
  <si>
    <r>
      <t>0.4</t>
    </r>
    <r>
      <rPr>
        <sz val="11"/>
        <color indexed="8"/>
        <rFont val="ＭＳ Ｐゴシック"/>
        <family val="3"/>
      </rPr>
      <t>ha</t>
    </r>
  </si>
  <si>
    <t>0.4ha</t>
  </si>
  <si>
    <t>◎</t>
  </si>
  <si>
    <t>りんご（つがる）</t>
  </si>
  <si>
    <t>りんご（千秋）</t>
  </si>
  <si>
    <t>りんご（ジョナ）</t>
  </si>
  <si>
    <t>りんご（王林）</t>
  </si>
  <si>
    <t>りんご（ふじ）</t>
  </si>
  <si>
    <t>0.2ha</t>
  </si>
  <si>
    <t>剪定・誘引</t>
  </si>
  <si>
    <t>摘果</t>
  </si>
  <si>
    <t>開花</t>
  </si>
  <si>
    <t xml:space="preserve">収穫 </t>
  </si>
  <si>
    <t>造成畑，傾斜度５％以下</t>
  </si>
  <si>
    <t>つがる→千秋→ジョナ→王林→ふじ</t>
  </si>
  <si>
    <t>家族労力（２．５人），臨時雇用</t>
  </si>
  <si>
    <t>無袋栽培，品種の組合せ</t>
  </si>
  <si>
    <t>わい性台木利用</t>
  </si>
  <si>
    <t>観光リンゴ狩り</t>
  </si>
  <si>
    <t>露地</t>
  </si>
  <si>
    <t>◎</t>
  </si>
  <si>
    <t>　</t>
  </si>
  <si>
    <t>　　</t>
  </si>
  <si>
    <t>整枝・剪定・誘引</t>
  </si>
  <si>
    <t>施肥</t>
  </si>
  <si>
    <t>防除</t>
  </si>
  <si>
    <t>受粉</t>
  </si>
  <si>
    <t>除草</t>
  </si>
  <si>
    <t>摘花・摘果</t>
  </si>
  <si>
    <t>新梢管理，収穫前管理</t>
  </si>
  <si>
    <t>収穫選果</t>
  </si>
  <si>
    <t>防霜潅水</t>
  </si>
  <si>
    <t>接客</t>
  </si>
  <si>
    <t>土改園内管理</t>
  </si>
  <si>
    <t>年間施肥成分量
Ｎ　16.8ｋｇ
Ｐ　13.8ｋｇ
Ｋ　14.7ｋｇ</t>
  </si>
  <si>
    <t>年間防除回数
17回</t>
  </si>
  <si>
    <t>蜂等の放飼</t>
  </si>
  <si>
    <t>低木台
わい性台Ｍ9
スレンダー
スピンドルブッシュ</t>
  </si>
  <si>
    <t>露地</t>
  </si>
  <si>
    <t>観光リンゴ狩り
直売</t>
  </si>
  <si>
    <t>11月</t>
  </si>
  <si>
    <t>11～12月</t>
  </si>
  <si>
    <t>高所作業車
軽トラック</t>
  </si>
  <si>
    <t>堆肥
土づくり資材
化成肥料
配合肥料</t>
  </si>
  <si>
    <t>収穫カゴ
コンテナ</t>
  </si>
  <si>
    <t>7月，9～10月</t>
  </si>
  <si>
    <t>なわ
ひも
支柱</t>
  </si>
  <si>
    <t>収穫カゴ
ナイフ
ビニールシート
ビニール袋等</t>
  </si>
  <si>
    <t>フロントローダ
マニュアスプレッダ
ブロードキャスター</t>
  </si>
  <si>
    <t>摘蕾・摘果</t>
  </si>
  <si>
    <t>露地</t>
  </si>
  <si>
    <t>８　経費の算出基礎（りんご，10a当たり）</t>
  </si>
  <si>
    <t>りんご（ふじ）</t>
  </si>
  <si>
    <t>樹園地</t>
  </si>
  <si>
    <t>剪定鋸
剪定鋏</t>
  </si>
  <si>
    <t>式</t>
  </si>
  <si>
    <t>10a/200a</t>
  </si>
  <si>
    <t>２作業</t>
  </si>
  <si>
    <t>４作業</t>
  </si>
  <si>
    <t>ｽﾋﾟｰﾄﾞｽﾌﾟﾚｲﾔｰ</t>
  </si>
  <si>
    <t>トレリス</t>
  </si>
  <si>
    <t>スピード
スプレイヤー</t>
  </si>
  <si>
    <t>年5回刈取り
（4，5，6，7，8月）</t>
  </si>
  <si>
    <t>土壌流亡防止，美観づくり，雪害対策，風害対策ほか，気象災害防止など</t>
  </si>
  <si>
    <t>輪紋病，腐らん病等枝幹病害に注意</t>
  </si>
  <si>
    <t>北部</t>
  </si>
  <si>
    <t>りんご専作
（１０ａ当り）</t>
  </si>
  <si>
    <t>スピードスプレイヤー，マニュアスプレッダ，高所作業車，トレリス，多目的ネット</t>
  </si>
  <si>
    <t>がく立ち後中心果で４～５頂芽に１果となるよう摘果</t>
  </si>
  <si>
    <t>枝吊り支柱立て誘引によって，光線利用，樹形改良を行う。着色期には枝抜き，葉摘み等を行う</t>
  </si>
  <si>
    <t>尻部の地色が３程度で収穫</t>
  </si>
  <si>
    <t>開花前７日～開花中は，殺虫剤等の種類散布に注意</t>
  </si>
  <si>
    <t>晩霜時期，梅雨，台風時期，積雪前に特に注意</t>
  </si>
  <si>
    <r>
      <rPr>
        <sz val="11"/>
        <rFont val="ＭＳ Ｐゴシック"/>
        <family val="3"/>
      </rPr>
      <t>4WD</t>
    </r>
  </si>
  <si>
    <t>⑤=③×④（円/10a）</t>
  </si>
  <si>
    <t>⑦＝⑤×⑥（円/10a）</t>
  </si>
  <si>
    <t>⑨＝（⑤－⑦）÷⑧（円/10a）</t>
  </si>
  <si>
    <t>果樹共済</t>
  </si>
  <si>
    <t>半殺・一般</t>
  </si>
  <si>
    <r>
      <rPr>
        <sz val="11"/>
        <rFont val="ＭＳ Ｐゴシック"/>
        <family val="3"/>
      </rPr>
      <t>防除（ｽﾋﾟｰﾄﾞｽﾌﾟﾚｲﾔｰ）</t>
    </r>
  </si>
  <si>
    <r>
      <rPr>
        <sz val="11"/>
        <rFont val="ＭＳ Ｐゴシック"/>
        <family val="3"/>
      </rPr>
      <t>施肥（ﾌﾞﾛｰﾄﾞｷｬｽﾀｰ）</t>
    </r>
  </si>
  <si>
    <r>
      <rPr>
        <sz val="11"/>
        <rFont val="ＭＳ Ｐゴシック"/>
        <family val="3"/>
      </rPr>
      <t>施肥（ﾌﾛﾝﾄﾛｰﾀﾞ）</t>
    </r>
  </si>
  <si>
    <r>
      <rPr>
        <sz val="11"/>
        <rFont val="ＭＳ Ｐゴシック"/>
        <family val="3"/>
      </rPr>
      <t>施肥（ﾏﾆｭｱｽﾌﾟﾚｯﾀﾞ）</t>
    </r>
  </si>
  <si>
    <r>
      <rPr>
        <sz val="11"/>
        <rFont val="ＭＳ Ｐゴシック"/>
        <family val="3"/>
      </rPr>
      <t>摘蕾・摘果（高所作業車）</t>
    </r>
  </si>
  <si>
    <r>
      <rPr>
        <sz val="11"/>
        <rFont val="ＭＳ Ｐゴシック"/>
        <family val="3"/>
      </rPr>
      <t>収穫（軽トラック）</t>
    </r>
  </si>
  <si>
    <r>
      <rPr>
        <sz val="11"/>
        <rFont val="ＭＳ Ｐゴシック"/>
        <family val="3"/>
      </rPr>
      <t>除草（乗用草刈機）</t>
    </r>
  </si>
  <si>
    <t>右表（イ）　</t>
  </si>
  <si>
    <t>右表（ウ）　</t>
  </si>
  <si>
    <t>右表（エ）　</t>
  </si>
  <si>
    <t>３ 標準技術（りんご）</t>
  </si>
  <si>
    <t>複合用</t>
  </si>
  <si>
    <t>新梢・収穫前管理</t>
  </si>
  <si>
    <t>2.5人</t>
  </si>
  <si>
    <t>重焼リン</t>
  </si>
  <si>
    <t>硝酸入り化成肥料</t>
  </si>
  <si>
    <t>配合肥料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</si>
  <si>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</si>
  <si>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</si>
  <si>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</si>
  <si>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</si>
  <si>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</si>
  <si>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</si>
  <si>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</si>
  <si>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</si>
  <si>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</si>
  <si>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</si>
  <si>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</si>
  <si>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</si>
  <si>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</t>
  </si>
  <si>
    <t>K</t>
  </si>
  <si>
    <t>A</t>
  </si>
  <si>
    <t>その他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</si>
</sst>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0_ "/>
    <numFmt numFmtId="187" formatCode="#,##0.00_);[Red]\(#,##0.00\)"/>
    <numFmt numFmtId="188" formatCode="#,##0.00;&quot;▲ &quot;#,##0.00"/>
    <numFmt numFmtId="189" formatCode="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tted">
        <color indexed="8"/>
      </right>
      <top/>
      <bottom/>
    </border>
    <border>
      <left style="dotted">
        <color indexed="8"/>
      </left>
      <right/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/>
      <top>
        <color indexed="63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/>
      <top style="medium">
        <color indexed="8"/>
      </top>
      <bottom style="thin">
        <color indexed="8"/>
      </bottom>
    </border>
    <border>
      <left/>
      <right style="dotted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double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/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double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32" borderId="0" applyNumberFormat="0" applyBorder="0" applyAlignment="0" applyProtection="0"/>
  </cellStyleXfs>
  <cellXfs count="82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0" fillId="0" borderId="0" xfId="5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181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1" fontId="0" fillId="0" borderId="18" xfId="0" applyNumberFormat="1" applyFont="1" applyBorder="1" applyAlignment="1">
      <alignment horizontal="right" vertical="center"/>
    </xf>
    <xf numFmtId="181" fontId="0" fillId="33" borderId="18" xfId="0" applyNumberFormat="1" applyFont="1" applyFill="1" applyBorder="1" applyAlignment="1">
      <alignment horizontal="right" vertical="center"/>
    </xf>
    <xf numFmtId="181" fontId="0" fillId="33" borderId="19" xfId="0" applyNumberFormat="1" applyFont="1" applyFill="1" applyBorder="1" applyAlignment="1">
      <alignment horizontal="right" vertical="center"/>
    </xf>
    <xf numFmtId="181" fontId="0" fillId="0" borderId="20" xfId="0" applyNumberFormat="1" applyFont="1" applyBorder="1" applyAlignment="1">
      <alignment horizontal="right" vertical="center"/>
    </xf>
    <xf numFmtId="181" fontId="0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21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182" fontId="0" fillId="0" borderId="12" xfId="42" applyNumberFormat="1" applyFont="1" applyBorder="1" applyAlignment="1">
      <alignment vertical="center" shrinkToFit="1"/>
    </xf>
    <xf numFmtId="9" fontId="0" fillId="0" borderId="12" xfId="0" applyNumberFormat="1" applyFont="1" applyBorder="1" applyAlignment="1">
      <alignment vertical="center" shrinkToFit="1"/>
    </xf>
    <xf numFmtId="176" fontId="0" fillId="34" borderId="12" xfId="0" applyNumberFormat="1" applyFont="1" applyFill="1" applyBorder="1" applyAlignment="1">
      <alignment horizontal="center" vertical="center" shrinkToFit="1"/>
    </xf>
    <xf numFmtId="176" fontId="0" fillId="34" borderId="12" xfId="0" applyNumberFormat="1" applyFont="1" applyFill="1" applyBorder="1" applyAlignment="1">
      <alignment vertical="center" shrinkToFit="1"/>
    </xf>
    <xf numFmtId="176" fontId="0" fillId="34" borderId="12" xfId="0" applyNumberFormat="1" applyFont="1" applyFill="1" applyBorder="1" applyAlignment="1">
      <alignment horizontal="left" vertical="center" shrinkToFit="1"/>
    </xf>
    <xf numFmtId="179" fontId="0" fillId="34" borderId="12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9" fontId="0" fillId="0" borderId="12" xfId="42" applyFont="1" applyBorder="1" applyAlignment="1">
      <alignment vertical="center" shrinkToFit="1"/>
    </xf>
    <xf numFmtId="176" fontId="0" fillId="34" borderId="22" xfId="0" applyNumberFormat="1" applyFont="1" applyFill="1" applyBorder="1" applyAlignment="1">
      <alignment vertical="center" shrinkToFit="1"/>
    </xf>
    <xf numFmtId="176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horizontal="left" vertical="center" shrinkToFit="1"/>
    </xf>
    <xf numFmtId="179" fontId="0" fillId="0" borderId="25" xfId="0" applyNumberFormat="1" applyFont="1" applyFill="1" applyBorder="1" applyAlignment="1">
      <alignment vertical="center" shrinkToFi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27" xfId="0" applyNumberFormat="1" applyFont="1" applyBorder="1" applyAlignment="1">
      <alignment vertical="center" shrinkToFit="1"/>
    </xf>
    <xf numFmtId="179" fontId="0" fillId="0" borderId="31" xfId="0" applyNumberFormat="1" applyFont="1" applyBorder="1" applyAlignment="1">
      <alignment vertical="center" shrinkToFit="1"/>
    </xf>
    <xf numFmtId="179" fontId="0" fillId="0" borderId="26" xfId="0" applyNumberFormat="1" applyFont="1" applyBorder="1" applyAlignment="1">
      <alignment vertical="center" shrinkToFit="1"/>
    </xf>
    <xf numFmtId="179" fontId="0" fillId="0" borderId="28" xfId="0" applyNumberFormat="1" applyFont="1" applyBorder="1" applyAlignment="1">
      <alignment vertical="center" shrinkToFit="1"/>
    </xf>
    <xf numFmtId="179" fontId="0" fillId="0" borderId="25" xfId="0" applyNumberFormat="1" applyFont="1" applyBorder="1" applyAlignment="1">
      <alignment vertical="center" shrinkToFit="1"/>
    </xf>
    <xf numFmtId="179" fontId="0" fillId="0" borderId="32" xfId="0" applyNumberFormat="1" applyFont="1" applyBorder="1" applyAlignment="1">
      <alignment vertical="center" shrinkToFit="1"/>
    </xf>
    <xf numFmtId="179" fontId="0" fillId="0" borderId="33" xfId="0" applyNumberFormat="1" applyFont="1" applyBorder="1" applyAlignment="1">
      <alignment vertical="center" shrinkToFit="1"/>
    </xf>
    <xf numFmtId="0" fontId="0" fillId="0" borderId="0" xfId="64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1" fillId="0" borderId="34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1" fillId="0" borderId="35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/>
      <protection/>
    </xf>
    <xf numFmtId="0" fontId="0" fillId="0" borderId="35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justify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64" applyFont="1" applyAlignment="1">
      <alignment horizontal="justify" vertical="center"/>
      <protection/>
    </xf>
    <xf numFmtId="0" fontId="0" fillId="0" borderId="22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 wrapText="1"/>
      <protection/>
    </xf>
    <xf numFmtId="0" fontId="0" fillId="0" borderId="28" xfId="64" applyFont="1" applyBorder="1" applyAlignment="1">
      <alignment horizontal="center" vertical="center" wrapText="1"/>
      <protection/>
    </xf>
    <xf numFmtId="0" fontId="0" fillId="0" borderId="36" xfId="64" applyFont="1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0" fillId="0" borderId="38" xfId="64" applyFont="1" applyBorder="1" applyAlignment="1">
      <alignment horizontal="center" vertical="center" wrapText="1"/>
      <protection/>
    </xf>
    <xf numFmtId="0" fontId="0" fillId="0" borderId="30" xfId="64" applyFont="1" applyBorder="1" applyAlignment="1">
      <alignment horizontal="center" vertical="center" wrapText="1"/>
      <protection/>
    </xf>
    <xf numFmtId="0" fontId="0" fillId="0" borderId="0" xfId="64" applyFont="1" applyAlignment="1">
      <alignment vertical="center" wrapText="1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 shrinkToFit="1"/>
    </xf>
    <xf numFmtId="177" fontId="0" fillId="0" borderId="22" xfId="0" applyNumberFormat="1" applyFont="1" applyBorder="1" applyAlignment="1">
      <alignment vertical="center" shrinkToFit="1"/>
    </xf>
    <xf numFmtId="177" fontId="0" fillId="34" borderId="22" xfId="0" applyNumberFormat="1" applyFont="1" applyFill="1" applyBorder="1" applyAlignment="1">
      <alignment horizontal="center" vertical="center" shrinkToFit="1"/>
    </xf>
    <xf numFmtId="177" fontId="0" fillId="34" borderId="41" xfId="0" applyNumberFormat="1" applyFont="1" applyFill="1" applyBorder="1" applyAlignment="1">
      <alignment vertical="center" shrinkToFit="1"/>
    </xf>
    <xf numFmtId="178" fontId="0" fillId="34" borderId="41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34" borderId="42" xfId="0" applyNumberFormat="1" applyFont="1" applyFill="1" applyBorder="1" applyAlignment="1">
      <alignment vertical="center"/>
    </xf>
    <xf numFmtId="177" fontId="0" fillId="34" borderId="43" xfId="0" applyNumberFormat="1" applyFont="1" applyFill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65" applyNumberFormat="1" applyFont="1" applyAlignment="1">
      <alignment vertical="center"/>
      <protection/>
    </xf>
    <xf numFmtId="177" fontId="0" fillId="0" borderId="0" xfId="65" applyNumberFormat="1" applyFont="1" applyBorder="1" applyAlignment="1">
      <alignment vertical="center"/>
      <protection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65" applyNumberFormat="1" applyFont="1" applyBorder="1" applyAlignment="1">
      <alignment horizontal="right" vertical="center"/>
      <protection/>
    </xf>
    <xf numFmtId="177" fontId="0" fillId="34" borderId="32" xfId="0" applyNumberFormat="1" applyFont="1" applyFill="1" applyBorder="1" applyAlignment="1">
      <alignment vertical="center"/>
    </xf>
    <xf numFmtId="177" fontId="0" fillId="34" borderId="25" xfId="0" applyNumberFormat="1" applyFont="1" applyFill="1" applyBorder="1" applyAlignment="1">
      <alignment vertical="center"/>
    </xf>
    <xf numFmtId="177" fontId="0" fillId="0" borderId="0" xfId="65" applyNumberFormat="1" applyFont="1" applyFill="1" applyBorder="1" applyAlignment="1">
      <alignment vertical="center"/>
      <protection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40" xfId="0" applyNumberFormat="1" applyFont="1" applyBorder="1" applyAlignment="1">
      <alignment horizontal="center" vertical="center" shrinkToFit="1"/>
    </xf>
    <xf numFmtId="177" fontId="0" fillId="34" borderId="12" xfId="0" applyNumberFormat="1" applyFont="1" applyFill="1" applyBorder="1" applyAlignment="1">
      <alignment vertical="center" shrinkToFit="1"/>
    </xf>
    <xf numFmtId="177" fontId="0" fillId="0" borderId="12" xfId="65" applyNumberFormat="1" applyFont="1" applyBorder="1" applyAlignment="1">
      <alignment vertical="center" shrinkToFit="1"/>
      <protection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 shrinkToFit="1"/>
    </xf>
    <xf numFmtId="177" fontId="0" fillId="0" borderId="45" xfId="0" applyNumberFormat="1" applyFont="1" applyBorder="1" applyAlignment="1">
      <alignment vertical="center" shrinkToFit="1"/>
    </xf>
    <xf numFmtId="176" fontId="0" fillId="0" borderId="46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vertical="center" shrinkToFit="1"/>
    </xf>
    <xf numFmtId="176" fontId="0" fillId="0" borderId="31" xfId="0" applyNumberFormat="1" applyFont="1" applyBorder="1" applyAlignment="1">
      <alignment vertical="center" shrinkToFit="1"/>
    </xf>
    <xf numFmtId="176" fontId="0" fillId="34" borderId="41" xfId="0" applyNumberFormat="1" applyFont="1" applyFill="1" applyBorder="1" applyAlignment="1">
      <alignment vertical="center" shrinkToFit="1"/>
    </xf>
    <xf numFmtId="176" fontId="0" fillId="34" borderId="47" xfId="0" applyNumberFormat="1" applyFont="1" applyFill="1" applyBorder="1" applyAlignment="1">
      <alignment vertical="center" shrinkToFit="1"/>
    </xf>
    <xf numFmtId="176" fontId="0" fillId="34" borderId="43" xfId="0" applyNumberFormat="1" applyFont="1" applyFill="1" applyBorder="1" applyAlignment="1">
      <alignment horizontal="center" vertical="center" shrinkToFit="1"/>
    </xf>
    <xf numFmtId="176" fontId="0" fillId="34" borderId="43" xfId="0" applyNumberFormat="1" applyFont="1" applyFill="1" applyBorder="1" applyAlignment="1">
      <alignment vertical="center" shrinkToFit="1"/>
    </xf>
    <xf numFmtId="176" fontId="0" fillId="34" borderId="48" xfId="0" applyNumberFormat="1" applyFont="1" applyFill="1" applyBorder="1" applyAlignment="1">
      <alignment vertical="center" shrinkToFit="1"/>
    </xf>
    <xf numFmtId="176" fontId="0" fillId="34" borderId="25" xfId="0" applyNumberFormat="1" applyFont="1" applyFill="1" applyBorder="1" applyAlignment="1">
      <alignment horizontal="center" vertical="center" shrinkToFit="1"/>
    </xf>
    <xf numFmtId="176" fontId="0" fillId="34" borderId="25" xfId="0" applyNumberFormat="1" applyFont="1" applyFill="1" applyBorder="1" applyAlignment="1">
      <alignment vertical="center" shrinkToFit="1"/>
    </xf>
    <xf numFmtId="176" fontId="0" fillId="34" borderId="33" xfId="0" applyNumberFormat="1" applyFont="1" applyFill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34" borderId="49" xfId="0" applyNumberFormat="1" applyFont="1" applyFill="1" applyBorder="1" applyAlignment="1">
      <alignment vertical="center" shrinkToFit="1"/>
    </xf>
    <xf numFmtId="183" fontId="0" fillId="0" borderId="12" xfId="0" applyNumberFormat="1" applyFont="1" applyBorder="1" applyAlignment="1">
      <alignment vertical="center" shrinkToFit="1"/>
    </xf>
    <xf numFmtId="183" fontId="0" fillId="34" borderId="41" xfId="0" applyNumberFormat="1" applyFont="1" applyFill="1" applyBorder="1" applyAlignment="1">
      <alignment vertical="center" shrinkToFit="1"/>
    </xf>
    <xf numFmtId="183" fontId="0" fillId="34" borderId="50" xfId="0" applyNumberFormat="1" applyFont="1" applyFill="1" applyBorder="1" applyAlignment="1">
      <alignment vertical="center" shrinkToFit="1"/>
    </xf>
    <xf numFmtId="183" fontId="0" fillId="34" borderId="51" xfId="0" applyNumberFormat="1" applyFont="1" applyFill="1" applyBorder="1" applyAlignment="1">
      <alignment vertical="center" shrinkToFit="1"/>
    </xf>
    <xf numFmtId="183" fontId="0" fillId="34" borderId="5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34" borderId="53" xfId="0" applyNumberFormat="1" applyFont="1" applyFill="1" applyBorder="1" applyAlignment="1">
      <alignment vertical="center" shrinkToFit="1"/>
    </xf>
    <xf numFmtId="183" fontId="0" fillId="34" borderId="54" xfId="0" applyNumberFormat="1" applyFont="1" applyFill="1" applyBorder="1" applyAlignment="1">
      <alignment vertical="center" shrinkToFit="1"/>
    </xf>
    <xf numFmtId="177" fontId="0" fillId="0" borderId="35" xfId="0" applyNumberFormat="1" applyFont="1" applyBorder="1" applyAlignment="1">
      <alignment vertical="center" shrinkToFit="1"/>
    </xf>
    <xf numFmtId="177" fontId="0" fillId="34" borderId="55" xfId="0" applyNumberFormat="1" applyFont="1" applyFill="1" applyBorder="1" applyAlignment="1">
      <alignment vertical="center" shrinkToFit="1"/>
    </xf>
    <xf numFmtId="177" fontId="0" fillId="34" borderId="53" xfId="0" applyNumberFormat="1" applyFont="1" applyFill="1" applyBorder="1" applyAlignment="1">
      <alignment vertical="center" shrinkToFit="1"/>
    </xf>
    <xf numFmtId="177" fontId="0" fillId="34" borderId="49" xfId="0" applyNumberFormat="1" applyFont="1" applyFill="1" applyBorder="1" applyAlignment="1">
      <alignment vertical="center" shrinkToFit="1"/>
    </xf>
    <xf numFmtId="177" fontId="0" fillId="34" borderId="52" xfId="0" applyNumberFormat="1" applyFont="1" applyFill="1" applyBorder="1" applyAlignment="1">
      <alignment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34" borderId="56" xfId="0" applyNumberFormat="1" applyFont="1" applyFill="1" applyBorder="1" applyAlignment="1">
      <alignment vertical="center" shrinkToFit="1"/>
    </xf>
    <xf numFmtId="177" fontId="0" fillId="0" borderId="56" xfId="65" applyNumberFormat="1" applyFont="1" applyBorder="1" applyAlignment="1">
      <alignment vertical="center"/>
      <protection/>
    </xf>
    <xf numFmtId="177" fontId="0" fillId="0" borderId="57" xfId="65" applyNumberFormat="1" applyFont="1" applyBorder="1" applyAlignment="1">
      <alignment horizontal="right" vertical="center"/>
      <protection/>
    </xf>
    <xf numFmtId="177" fontId="0" fillId="0" borderId="57" xfId="65" applyNumberFormat="1" applyFont="1" applyBorder="1" applyAlignment="1">
      <alignment horizontal="left" vertical="center" shrinkToFit="1"/>
      <protection/>
    </xf>
    <xf numFmtId="177" fontId="0" fillId="0" borderId="58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left" vertical="center"/>
    </xf>
    <xf numFmtId="177" fontId="0" fillId="0" borderId="28" xfId="65" applyNumberFormat="1" applyFont="1" applyBorder="1" applyAlignment="1">
      <alignment vertical="center" shrinkToFit="1"/>
      <protection/>
    </xf>
    <xf numFmtId="177" fontId="0" fillId="0" borderId="2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9" fontId="0" fillId="0" borderId="44" xfId="0" applyNumberFormat="1" applyFont="1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177" fontId="0" fillId="0" borderId="60" xfId="0" applyNumberFormat="1" applyFont="1" applyFill="1" applyBorder="1" applyAlignment="1">
      <alignment vertical="center"/>
    </xf>
    <xf numFmtId="177" fontId="0" fillId="0" borderId="59" xfId="0" applyNumberFormat="1" applyFont="1" applyFill="1" applyBorder="1" applyAlignment="1">
      <alignment horizontal="center" vertical="center"/>
    </xf>
    <xf numFmtId="177" fontId="0" fillId="0" borderId="61" xfId="0" applyNumberFormat="1" applyFon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vertical="center"/>
    </xf>
    <xf numFmtId="177" fontId="0" fillId="0" borderId="62" xfId="0" applyNumberFormat="1" applyFont="1" applyFill="1" applyBorder="1" applyAlignment="1">
      <alignment vertical="center"/>
    </xf>
    <xf numFmtId="177" fontId="0" fillId="0" borderId="63" xfId="0" applyNumberFormat="1" applyFill="1" applyBorder="1" applyAlignment="1">
      <alignment vertical="center" shrinkToFit="1"/>
    </xf>
    <xf numFmtId="177" fontId="0" fillId="0" borderId="63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Fill="1" applyBorder="1" applyAlignment="1">
      <alignment horizontal="center" vertical="center" shrinkToFit="1"/>
    </xf>
    <xf numFmtId="177" fontId="0" fillId="0" borderId="45" xfId="0" applyNumberFormat="1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vertical="center" shrinkToFit="1"/>
    </xf>
    <xf numFmtId="177" fontId="0" fillId="0" borderId="28" xfId="0" applyNumberFormat="1" applyFont="1" applyFill="1" applyBorder="1" applyAlignment="1">
      <alignment vertical="center" shrinkToFit="1"/>
    </xf>
    <xf numFmtId="177" fontId="0" fillId="0" borderId="22" xfId="0" applyNumberFormat="1" applyFont="1" applyFill="1" applyBorder="1" applyAlignment="1">
      <alignment vertical="center" shrinkToFit="1"/>
    </xf>
    <xf numFmtId="177" fontId="0" fillId="0" borderId="64" xfId="0" applyNumberFormat="1" applyFont="1" applyFill="1" applyBorder="1" applyAlignment="1">
      <alignment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177" fontId="0" fillId="0" borderId="65" xfId="0" applyNumberFormat="1" applyFill="1" applyBorder="1" applyAlignment="1">
      <alignment vertical="center" shrinkToFit="1"/>
    </xf>
    <xf numFmtId="177" fontId="0" fillId="0" borderId="62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 shrinkToFit="1"/>
    </xf>
    <xf numFmtId="177" fontId="0" fillId="0" borderId="12" xfId="65" applyNumberFormat="1" applyFont="1" applyFill="1" applyBorder="1" applyAlignment="1">
      <alignment vertical="center"/>
      <protection/>
    </xf>
    <xf numFmtId="0" fontId="0" fillId="0" borderId="44" xfId="65" applyFont="1" applyFill="1" applyBorder="1" applyAlignment="1">
      <alignment vertical="center" shrinkToFit="1"/>
      <protection/>
    </xf>
    <xf numFmtId="0" fontId="0" fillId="0" borderId="10" xfId="65" applyFont="1" applyFill="1" applyBorder="1" applyAlignment="1">
      <alignment vertical="center" shrinkToFit="1"/>
      <protection/>
    </xf>
    <xf numFmtId="178" fontId="0" fillId="0" borderId="10" xfId="0" applyNumberFormat="1" applyFont="1" applyFill="1" applyBorder="1" applyAlignment="1">
      <alignment horizontal="left" vertical="center"/>
    </xf>
    <xf numFmtId="178" fontId="0" fillId="0" borderId="44" xfId="0" applyNumberFormat="1" applyFont="1" applyFill="1" applyBorder="1" applyAlignment="1">
      <alignment horizontal="left" vertical="center"/>
    </xf>
    <xf numFmtId="177" fontId="0" fillId="0" borderId="44" xfId="65" applyNumberFormat="1" applyFont="1" applyFill="1" applyBorder="1" applyAlignment="1">
      <alignment vertical="center" shrinkToFit="1"/>
      <protection/>
    </xf>
    <xf numFmtId="178" fontId="0" fillId="0" borderId="28" xfId="0" applyNumberFormat="1" applyFont="1" applyFill="1" applyBorder="1" applyAlignment="1">
      <alignment horizontal="left" vertical="center"/>
    </xf>
    <xf numFmtId="177" fontId="0" fillId="0" borderId="28" xfId="65" applyNumberFormat="1" applyFont="1" applyFill="1" applyBorder="1" applyAlignment="1">
      <alignment vertical="center" shrinkToFit="1"/>
      <protection/>
    </xf>
    <xf numFmtId="178" fontId="0" fillId="0" borderId="30" xfId="0" applyNumberFormat="1" applyFont="1" applyFill="1" applyBorder="1" applyAlignment="1">
      <alignment horizontal="left" vertical="center"/>
    </xf>
    <xf numFmtId="177" fontId="0" fillId="0" borderId="12" xfId="65" applyNumberFormat="1" applyFont="1" applyFill="1" applyBorder="1" applyAlignment="1">
      <alignment vertical="center" shrinkToFit="1"/>
      <protection/>
    </xf>
    <xf numFmtId="182" fontId="0" fillId="0" borderId="44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66" xfId="65" applyNumberFormat="1" applyFont="1" applyBorder="1" applyAlignment="1">
      <alignment horizontal="center" vertical="center" shrinkToFit="1"/>
      <protection/>
    </xf>
    <xf numFmtId="177" fontId="0" fillId="0" borderId="13" xfId="65" applyNumberFormat="1" applyFont="1" applyBorder="1" applyAlignment="1">
      <alignment horizontal="center" vertical="center" shrinkToFit="1"/>
      <protection/>
    </xf>
    <xf numFmtId="176" fontId="0" fillId="34" borderId="67" xfId="0" applyNumberFormat="1" applyFont="1" applyFill="1" applyBorder="1" applyAlignment="1">
      <alignment horizontal="center" vertical="center" shrinkToFit="1"/>
    </xf>
    <xf numFmtId="177" fontId="0" fillId="34" borderId="67" xfId="0" applyNumberFormat="1" applyFont="1" applyFill="1" applyBorder="1" applyAlignment="1">
      <alignment vertical="center" shrinkToFit="1"/>
    </xf>
    <xf numFmtId="177" fontId="0" fillId="0" borderId="68" xfId="65" applyNumberFormat="1" applyFont="1" applyBorder="1" applyAlignment="1">
      <alignment vertical="center" shrinkToFit="1"/>
      <protection/>
    </xf>
    <xf numFmtId="176" fontId="0" fillId="0" borderId="68" xfId="0" applyNumberFormat="1" applyFont="1" applyBorder="1" applyAlignment="1">
      <alignment vertical="center"/>
    </xf>
    <xf numFmtId="177" fontId="0" fillId="0" borderId="20" xfId="65" applyNumberFormat="1" applyFont="1" applyBorder="1" applyAlignment="1">
      <alignment vertical="center" shrinkToFit="1"/>
      <protection/>
    </xf>
    <xf numFmtId="177" fontId="0" fillId="0" borderId="20" xfId="65" applyNumberFormat="1" applyFont="1" applyFill="1" applyBorder="1" applyAlignment="1">
      <alignment vertical="center" shrinkToFit="1"/>
      <protection/>
    </xf>
    <xf numFmtId="176" fontId="0" fillId="34" borderId="69" xfId="0" applyNumberFormat="1" applyFont="1" applyFill="1" applyBorder="1" applyAlignment="1">
      <alignment horizontal="center" vertical="center" shrinkToFit="1"/>
    </xf>
    <xf numFmtId="177" fontId="0" fillId="34" borderId="69" xfId="0" applyNumberFormat="1" applyFont="1" applyFill="1" applyBorder="1" applyAlignment="1">
      <alignment vertical="center" shrinkToFit="1"/>
    </xf>
    <xf numFmtId="176" fontId="0" fillId="34" borderId="70" xfId="0" applyNumberFormat="1" applyFont="1" applyFill="1" applyBorder="1" applyAlignment="1">
      <alignment vertical="center" shrinkToFit="1"/>
    </xf>
    <xf numFmtId="176" fontId="0" fillId="34" borderId="71" xfId="0" applyNumberFormat="1" applyFont="1" applyFill="1" applyBorder="1" applyAlignment="1">
      <alignment vertical="center" shrinkToFit="1"/>
    </xf>
    <xf numFmtId="177" fontId="0" fillId="0" borderId="16" xfId="65" applyNumberFormat="1" applyFont="1" applyBorder="1" applyAlignment="1">
      <alignment horizontal="center" vertical="center" shrinkToFit="1"/>
      <protection/>
    </xf>
    <xf numFmtId="176" fontId="0" fillId="0" borderId="72" xfId="0" applyNumberFormat="1" applyFont="1" applyBorder="1" applyAlignment="1">
      <alignment vertical="center"/>
    </xf>
    <xf numFmtId="177" fontId="0" fillId="34" borderId="67" xfId="65" applyNumberFormat="1" applyFont="1" applyFill="1" applyBorder="1" applyAlignment="1">
      <alignment horizontal="center" vertical="center" shrinkToFit="1"/>
      <protection/>
    </xf>
    <xf numFmtId="177" fontId="0" fillId="34" borderId="67" xfId="65" applyNumberFormat="1" applyFont="1" applyFill="1" applyBorder="1" applyAlignment="1">
      <alignment vertical="center" shrinkToFit="1"/>
      <protection/>
    </xf>
    <xf numFmtId="176" fontId="0" fillId="34" borderId="70" xfId="0" applyNumberFormat="1" applyFont="1" applyFill="1" applyBorder="1" applyAlignment="1">
      <alignment vertical="center"/>
    </xf>
    <xf numFmtId="176" fontId="0" fillId="0" borderId="68" xfId="65" applyNumberFormat="1" applyFont="1" applyFill="1" applyBorder="1" applyAlignment="1">
      <alignment vertical="center" shrinkToFit="1"/>
      <protection/>
    </xf>
    <xf numFmtId="176" fontId="0" fillId="0" borderId="20" xfId="65" applyNumberFormat="1" applyFont="1" applyFill="1" applyBorder="1" applyAlignment="1">
      <alignment vertical="center" shrinkToFit="1"/>
      <protection/>
    </xf>
    <xf numFmtId="176" fontId="0" fillId="0" borderId="73" xfId="0" applyNumberFormat="1" applyFont="1" applyBorder="1" applyAlignment="1">
      <alignment vertical="center" shrinkToFit="1"/>
    </xf>
    <xf numFmtId="177" fontId="0" fillId="0" borderId="73" xfId="0" applyNumberFormat="1" applyFont="1" applyBorder="1" applyAlignment="1">
      <alignment horizontal="center" vertical="center" shrinkToFit="1"/>
    </xf>
    <xf numFmtId="177" fontId="0" fillId="0" borderId="34" xfId="0" applyNumberFormat="1" applyFont="1" applyBorder="1" applyAlignment="1">
      <alignment horizontal="center" vertical="center" shrinkToFit="1"/>
    </xf>
    <xf numFmtId="177" fontId="0" fillId="0" borderId="46" xfId="0" applyNumberFormat="1" applyFont="1" applyBorder="1" applyAlignment="1">
      <alignment horizontal="center" vertical="center" shrinkToFit="1"/>
    </xf>
    <xf numFmtId="177" fontId="0" fillId="0" borderId="74" xfId="0" applyNumberFormat="1" applyFont="1" applyBorder="1" applyAlignment="1">
      <alignment vertical="center" shrinkToFit="1"/>
    </xf>
    <xf numFmtId="176" fontId="0" fillId="34" borderId="41" xfId="0" applyNumberFormat="1" applyFont="1" applyFill="1" applyBorder="1" applyAlignment="1">
      <alignment horizontal="center" vertical="center" shrinkToFit="1"/>
    </xf>
    <xf numFmtId="176" fontId="0" fillId="34" borderId="52" xfId="0" applyNumberFormat="1" applyFont="1" applyFill="1" applyBorder="1" applyAlignment="1">
      <alignment horizontal="center" vertical="center" shrinkToFit="1"/>
    </xf>
    <xf numFmtId="177" fontId="0" fillId="0" borderId="75" xfId="0" applyNumberFormat="1" applyFont="1" applyBorder="1" applyAlignment="1">
      <alignment horizontal="center" vertical="center" shrinkToFit="1"/>
    </xf>
    <xf numFmtId="177" fontId="0" fillId="34" borderId="55" xfId="0" applyNumberFormat="1" applyFont="1" applyFill="1" applyBorder="1" applyAlignment="1">
      <alignment horizontal="center" vertical="center" shrinkToFit="1"/>
    </xf>
    <xf numFmtId="177" fontId="0" fillId="0" borderId="76" xfId="0" applyNumberFormat="1" applyFont="1" applyBorder="1" applyAlignment="1">
      <alignment horizontal="center" vertical="center" shrinkToFit="1"/>
    </xf>
    <xf numFmtId="176" fontId="0" fillId="0" borderId="77" xfId="0" applyNumberFormat="1" applyFont="1" applyBorder="1" applyAlignment="1">
      <alignment vertical="center"/>
    </xf>
    <xf numFmtId="176" fontId="0" fillId="0" borderId="78" xfId="0" applyNumberFormat="1" applyFont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9" fontId="0" fillId="0" borderId="20" xfId="65" applyNumberFormat="1" applyFont="1" applyFill="1" applyBorder="1" applyAlignment="1">
      <alignment vertical="center" shrinkToFit="1"/>
      <protection/>
    </xf>
    <xf numFmtId="3" fontId="0" fillId="0" borderId="20" xfId="66" applyNumberFormat="1" applyFont="1" applyFill="1" applyBorder="1" applyAlignment="1">
      <alignment vertical="center" shrinkToFit="1"/>
      <protection/>
    </xf>
    <xf numFmtId="176" fontId="0" fillId="0" borderId="72" xfId="0" applyNumberFormat="1" applyFont="1" applyBorder="1" applyAlignment="1">
      <alignment vertical="center" shrinkToFit="1"/>
    </xf>
    <xf numFmtId="177" fontId="0" fillId="34" borderId="69" xfId="65" applyNumberFormat="1" applyFont="1" applyFill="1" applyBorder="1" applyAlignment="1">
      <alignment horizontal="center" vertical="center" shrinkToFit="1"/>
      <protection/>
    </xf>
    <xf numFmtId="177" fontId="0" fillId="34" borderId="69" xfId="65" applyNumberFormat="1" applyFont="1" applyFill="1" applyBorder="1" applyAlignment="1">
      <alignment vertical="center" shrinkToFit="1"/>
      <protection/>
    </xf>
    <xf numFmtId="176" fontId="0" fillId="34" borderId="71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81" fontId="0" fillId="0" borderId="13" xfId="0" applyNumberFormat="1" applyFont="1" applyBorder="1" applyAlignment="1">
      <alignment horizontal="right" vertical="center"/>
    </xf>
    <xf numFmtId="0" fontId="0" fillId="0" borderId="0" xfId="64" applyFont="1" applyAlignment="1">
      <alignment vertical="center"/>
      <protection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8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 shrinkToFit="1"/>
    </xf>
    <xf numFmtId="179" fontId="0" fillId="0" borderId="82" xfId="0" applyNumberFormat="1" applyFont="1" applyBorder="1" applyAlignment="1">
      <alignment vertical="center" shrinkToFit="1"/>
    </xf>
    <xf numFmtId="176" fontId="0" fillId="0" borderId="61" xfId="0" applyNumberFormat="1" applyBorder="1" applyAlignment="1">
      <alignment vertical="center"/>
    </xf>
    <xf numFmtId="179" fontId="0" fillId="0" borderId="83" xfId="0" applyNumberFormat="1" applyFont="1" applyBorder="1" applyAlignment="1">
      <alignment vertical="center" shrinkToFit="1"/>
    </xf>
    <xf numFmtId="179" fontId="0" fillId="0" borderId="43" xfId="0" applyNumberFormat="1" applyFont="1" applyBorder="1" applyAlignment="1">
      <alignment vertical="center" shrinkToFit="1"/>
    </xf>
    <xf numFmtId="179" fontId="0" fillId="0" borderId="84" xfId="0" applyNumberFormat="1" applyFont="1" applyBorder="1" applyAlignment="1">
      <alignment vertical="center" shrinkToFit="1"/>
    </xf>
    <xf numFmtId="179" fontId="0" fillId="0" borderId="48" xfId="0" applyNumberFormat="1" applyFont="1" applyBorder="1" applyAlignment="1">
      <alignment vertical="center" shrinkToFit="1"/>
    </xf>
    <xf numFmtId="179" fontId="0" fillId="0" borderId="52" xfId="0" applyNumberFormat="1" applyFont="1" applyBorder="1" applyAlignment="1">
      <alignment vertical="center" shrinkToFit="1"/>
    </xf>
    <xf numFmtId="179" fontId="0" fillId="0" borderId="85" xfId="0" applyNumberFormat="1" applyFont="1" applyBorder="1" applyAlignment="1">
      <alignment vertical="center" shrinkToFit="1"/>
    </xf>
    <xf numFmtId="179" fontId="0" fillId="0" borderId="49" xfId="0" applyNumberFormat="1" applyFont="1" applyBorder="1" applyAlignment="1">
      <alignment vertical="center" shrinkToFit="1"/>
    </xf>
    <xf numFmtId="176" fontId="0" fillId="0" borderId="50" xfId="0" applyNumberFormat="1" applyBorder="1" applyAlignment="1">
      <alignment horizontal="center" vertical="center"/>
    </xf>
    <xf numFmtId="184" fontId="0" fillId="0" borderId="59" xfId="0" applyNumberFormat="1" applyFont="1" applyBorder="1" applyAlignment="1">
      <alignment vertical="center" shrinkToFit="1"/>
    </xf>
    <xf numFmtId="184" fontId="0" fillId="0" borderId="86" xfId="0" applyNumberFormat="1" applyFont="1" applyBorder="1" applyAlignment="1">
      <alignment vertical="center" shrinkToFit="1"/>
    </xf>
    <xf numFmtId="0" fontId="0" fillId="0" borderId="0" xfId="64" applyFont="1" applyAlignment="1">
      <alignment horizontal="right" vertical="center"/>
      <protection/>
    </xf>
    <xf numFmtId="176" fontId="0" fillId="0" borderId="3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center" vertical="center" shrinkToFit="1"/>
    </xf>
    <xf numFmtId="177" fontId="0" fillId="0" borderId="45" xfId="0" applyNumberFormat="1" applyFill="1" applyBorder="1" applyAlignment="1">
      <alignment vertical="center" shrinkToFit="1"/>
    </xf>
    <xf numFmtId="0" fontId="0" fillId="0" borderId="0" xfId="64" applyFont="1" applyAlignment="1">
      <alignment horizontal="right" vertical="center"/>
      <protection/>
    </xf>
    <xf numFmtId="176" fontId="0" fillId="0" borderId="11" xfId="0" applyNumberFormat="1" applyFont="1" applyBorder="1" applyAlignment="1">
      <alignment vertical="center" shrinkToFit="1"/>
    </xf>
    <xf numFmtId="9" fontId="0" fillId="0" borderId="11" xfId="0" applyNumberFormat="1" applyFont="1" applyBorder="1" applyAlignment="1">
      <alignment vertical="center" shrinkToFit="1"/>
    </xf>
    <xf numFmtId="182" fontId="0" fillId="0" borderId="11" xfId="42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34" borderId="11" xfId="0" applyNumberFormat="1" applyFont="1" applyFill="1" applyBorder="1" applyAlignment="1">
      <alignment vertical="center" shrinkToFit="1"/>
    </xf>
    <xf numFmtId="176" fontId="0" fillId="34" borderId="11" xfId="0" applyNumberFormat="1" applyFont="1" applyFill="1" applyBorder="1" applyAlignment="1">
      <alignment horizontal="left" vertical="center" shrinkToFit="1"/>
    </xf>
    <xf numFmtId="179" fontId="0" fillId="34" borderId="11" xfId="0" applyNumberFormat="1" applyFont="1" applyFill="1" applyBorder="1" applyAlignment="1">
      <alignment vertical="center" shrinkToFit="1"/>
    </xf>
    <xf numFmtId="9" fontId="0" fillId="0" borderId="11" xfId="42" applyFont="1" applyBorder="1" applyAlignment="1">
      <alignment vertical="center" shrinkToFit="1"/>
    </xf>
    <xf numFmtId="177" fontId="0" fillId="0" borderId="87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62" xfId="0" applyNumberFormat="1" applyFill="1" applyBorder="1" applyAlignment="1">
      <alignment vertical="center"/>
    </xf>
    <xf numFmtId="177" fontId="0" fillId="0" borderId="59" xfId="0" applyNumberFormat="1" applyFill="1" applyBorder="1" applyAlignment="1">
      <alignment horizontal="center" vertical="center" shrinkToFit="1"/>
    </xf>
    <xf numFmtId="177" fontId="0" fillId="0" borderId="59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85" fontId="0" fillId="0" borderId="88" xfId="0" applyNumberFormat="1" applyFont="1" applyBorder="1" applyAlignment="1">
      <alignment horizontal="center" vertical="center"/>
    </xf>
    <xf numFmtId="181" fontId="0" fillId="35" borderId="19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36" borderId="18" xfId="0" applyNumberFormat="1" applyFont="1" applyFill="1" applyBorder="1" applyAlignment="1">
      <alignment horizontal="right" vertical="center"/>
    </xf>
    <xf numFmtId="181" fontId="0" fillId="36" borderId="89" xfId="50" applyNumberFormat="1" applyFont="1" applyFill="1" applyBorder="1" applyAlignment="1">
      <alignment horizontal="right" vertical="center"/>
    </xf>
    <xf numFmtId="181" fontId="0" fillId="33" borderId="20" xfId="50" applyNumberFormat="1" applyFont="1" applyFill="1" applyBorder="1" applyAlignment="1">
      <alignment horizontal="right" vertical="center"/>
    </xf>
    <xf numFmtId="182" fontId="0" fillId="33" borderId="20" xfId="50" applyNumberFormat="1" applyFont="1" applyFill="1" applyBorder="1" applyAlignment="1">
      <alignment horizontal="right" vertical="center"/>
    </xf>
    <xf numFmtId="181" fontId="0" fillId="33" borderId="90" xfId="50" applyNumberFormat="1" applyFont="1" applyFill="1" applyBorder="1" applyAlignment="1">
      <alignment horizontal="right" vertical="center"/>
    </xf>
    <xf numFmtId="0" fontId="0" fillId="0" borderId="91" xfId="0" applyFont="1" applyBorder="1" applyAlignment="1">
      <alignment horizontal="center" vertical="center"/>
    </xf>
    <xf numFmtId="185" fontId="0" fillId="0" borderId="92" xfId="0" applyNumberFormat="1" applyFont="1" applyBorder="1" applyAlignment="1">
      <alignment horizontal="center" vertical="center"/>
    </xf>
    <xf numFmtId="181" fontId="0" fillId="0" borderId="91" xfId="0" applyNumberFormat="1" applyFont="1" applyBorder="1" applyAlignment="1">
      <alignment horizontal="right" vertical="center"/>
    </xf>
    <xf numFmtId="181" fontId="0" fillId="35" borderId="93" xfId="0" applyNumberFormat="1" applyFont="1" applyFill="1" applyBorder="1" applyAlignment="1">
      <alignment horizontal="right" vertical="center"/>
    </xf>
    <xf numFmtId="181" fontId="0" fillId="0" borderId="94" xfId="0" applyNumberFormat="1" applyFont="1" applyFill="1" applyBorder="1" applyAlignment="1">
      <alignment horizontal="right" vertical="center"/>
    </xf>
    <xf numFmtId="181" fontId="0" fillId="36" borderId="95" xfId="50" applyNumberFormat="1" applyFont="1" applyFill="1" applyBorder="1" applyAlignment="1">
      <alignment horizontal="right" vertical="center"/>
    </xf>
    <xf numFmtId="181" fontId="0" fillId="33" borderId="17" xfId="50" applyNumberFormat="1" applyFont="1" applyFill="1" applyBorder="1" applyAlignment="1">
      <alignment horizontal="right" vertical="center"/>
    </xf>
    <xf numFmtId="182" fontId="0" fillId="33" borderId="17" xfId="50" applyNumberFormat="1" applyFont="1" applyFill="1" applyBorder="1" applyAlignment="1">
      <alignment horizontal="right" vertical="center"/>
    </xf>
    <xf numFmtId="181" fontId="0" fillId="33" borderId="96" xfId="50" applyNumberFormat="1" applyFont="1" applyFill="1" applyBorder="1" applyAlignment="1">
      <alignment horizontal="right" vertical="center"/>
    </xf>
    <xf numFmtId="181" fontId="0" fillId="35" borderId="69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76" fontId="3" fillId="0" borderId="97" xfId="0" applyNumberFormat="1" applyFont="1" applyBorder="1" applyAlignment="1">
      <alignment horizontal="left" vertical="center" wrapText="1"/>
    </xf>
    <xf numFmtId="176" fontId="0" fillId="0" borderId="25" xfId="0" applyNumberFormat="1" applyFont="1" applyBorder="1" applyAlignment="1">
      <alignment vertical="center" shrinkToFit="1"/>
    </xf>
    <xf numFmtId="176" fontId="0" fillId="0" borderId="33" xfId="0" applyNumberFormat="1" applyFont="1" applyBorder="1" applyAlignment="1">
      <alignment vertical="center" shrinkToFit="1"/>
    </xf>
    <xf numFmtId="176" fontId="0" fillId="0" borderId="98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99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wrapText="1" shrinkToFit="1"/>
    </xf>
    <xf numFmtId="176" fontId="0" fillId="34" borderId="31" xfId="0" applyNumberFormat="1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ont="1" applyAlignment="1">
      <alignment/>
    </xf>
    <xf numFmtId="177" fontId="0" fillId="0" borderId="66" xfId="0" applyNumberFormat="1" applyBorder="1" applyAlignment="1">
      <alignment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7" fontId="0" fillId="0" borderId="100" xfId="0" applyNumberFormat="1" applyBorder="1" applyAlignment="1">
      <alignment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00" xfId="0" applyNumberFormat="1" applyBorder="1" applyAlignment="1">
      <alignment horizontal="center" vertical="center"/>
    </xf>
    <xf numFmtId="177" fontId="0" fillId="0" borderId="7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0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72" xfId="0" applyNumberFormat="1" applyBorder="1" applyAlignment="1">
      <alignment/>
    </xf>
    <xf numFmtId="178" fontId="0" fillId="0" borderId="100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72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72" xfId="0" applyNumberForma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00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/>
    </xf>
    <xf numFmtId="0" fontId="0" fillId="0" borderId="18" xfId="0" applyBorder="1" applyAlignment="1">
      <alignment/>
    </xf>
    <xf numFmtId="0" fontId="0" fillId="0" borderId="101" xfId="0" applyBorder="1" applyAlignment="1">
      <alignment/>
    </xf>
    <xf numFmtId="177" fontId="0" fillId="0" borderId="69" xfId="0" applyNumberFormat="1" applyBorder="1" applyAlignment="1">
      <alignment horizontal="center" vertical="center"/>
    </xf>
    <xf numFmtId="0" fontId="0" fillId="0" borderId="102" xfId="0" applyFont="1" applyBorder="1" applyAlignment="1">
      <alignment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178" fontId="0" fillId="0" borderId="101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Font="1" applyBorder="1" applyAlignment="1">
      <alignment/>
    </xf>
    <xf numFmtId="0" fontId="0" fillId="0" borderId="106" xfId="0" applyBorder="1" applyAlignment="1">
      <alignment/>
    </xf>
    <xf numFmtId="178" fontId="0" fillId="0" borderId="103" xfId="0" applyNumberFormat="1" applyBorder="1" applyAlignment="1">
      <alignment/>
    </xf>
    <xf numFmtId="178" fontId="0" fillId="0" borderId="104" xfId="0" applyNumberFormat="1" applyBorder="1" applyAlignment="1">
      <alignment/>
    </xf>
    <xf numFmtId="178" fontId="0" fillId="0" borderId="106" xfId="0" applyNumberFormat="1" applyBorder="1" applyAlignment="1">
      <alignment/>
    </xf>
    <xf numFmtId="0" fontId="0" fillId="0" borderId="107" xfId="0" applyBorder="1" applyAlignment="1">
      <alignment/>
    </xf>
    <xf numFmtId="177" fontId="0" fillId="0" borderId="106" xfId="0" applyNumberFormat="1" applyBorder="1" applyAlignment="1">
      <alignment/>
    </xf>
    <xf numFmtId="176" fontId="0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horizontal="center" vertical="center"/>
    </xf>
    <xf numFmtId="176" fontId="0" fillId="0" borderId="104" xfId="0" applyNumberFormat="1" applyFont="1" applyBorder="1" applyAlignment="1">
      <alignment horizontal="center" vertical="center"/>
    </xf>
    <xf numFmtId="176" fontId="0" fillId="0" borderId="110" xfId="0" applyNumberFormat="1" applyFont="1" applyBorder="1" applyAlignment="1">
      <alignment horizontal="center" vertical="center"/>
    </xf>
    <xf numFmtId="176" fontId="0" fillId="0" borderId="111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112" xfId="0" applyNumberFormat="1" applyFont="1" applyBorder="1" applyAlignment="1">
      <alignment horizontal="center" vertical="center"/>
    </xf>
    <xf numFmtId="176" fontId="0" fillId="34" borderId="41" xfId="0" applyNumberFormat="1" applyFont="1" applyFill="1" applyBorder="1" applyAlignment="1">
      <alignment horizontal="center" vertical="center"/>
    </xf>
    <xf numFmtId="176" fontId="0" fillId="34" borderId="41" xfId="0" applyNumberFormat="1" applyFont="1" applyFill="1" applyBorder="1" applyAlignment="1">
      <alignment/>
    </xf>
    <xf numFmtId="176" fontId="0" fillId="34" borderId="47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13" xfId="0" applyNumberFormat="1" applyFont="1" applyBorder="1" applyAlignment="1">
      <alignment horizontal="center" vertical="center"/>
    </xf>
    <xf numFmtId="176" fontId="0" fillId="34" borderId="43" xfId="0" applyNumberFormat="1" applyFont="1" applyFill="1" applyBorder="1" applyAlignment="1">
      <alignment horizontal="center" vertical="center"/>
    </xf>
    <xf numFmtId="176" fontId="0" fillId="34" borderId="43" xfId="0" applyNumberFormat="1" applyFont="1" applyFill="1" applyBorder="1" applyAlignment="1">
      <alignment vertical="center"/>
    </xf>
    <xf numFmtId="176" fontId="0" fillId="34" borderId="48" xfId="0" applyNumberFormat="1" applyFont="1" applyFill="1" applyBorder="1" applyAlignment="1">
      <alignment vertical="center"/>
    </xf>
    <xf numFmtId="176" fontId="0" fillId="0" borderId="35" xfId="0" applyNumberFormat="1" applyFont="1" applyBorder="1" applyAlignment="1">
      <alignment/>
    </xf>
    <xf numFmtId="176" fontId="0" fillId="0" borderId="114" xfId="0" applyNumberFormat="1" applyFont="1" applyBorder="1" applyAlignment="1">
      <alignment horizontal="center" vertical="center"/>
    </xf>
    <xf numFmtId="176" fontId="0" fillId="0" borderId="98" xfId="0" applyNumberFormat="1" applyFont="1" applyBorder="1" applyAlignment="1">
      <alignment horizontal="center" vertical="center"/>
    </xf>
    <xf numFmtId="176" fontId="0" fillId="34" borderId="25" xfId="0" applyNumberFormat="1" applyFont="1" applyFill="1" applyBorder="1" applyAlignment="1">
      <alignment horizontal="center" vertical="center"/>
    </xf>
    <xf numFmtId="176" fontId="0" fillId="34" borderId="25" xfId="0" applyNumberFormat="1" applyFont="1" applyFill="1" applyBorder="1" applyAlignment="1">
      <alignment vertical="center"/>
    </xf>
    <xf numFmtId="176" fontId="0" fillId="34" borderId="33" xfId="0" applyNumberFormat="1" applyFont="1" applyFill="1" applyBorder="1" applyAlignment="1">
      <alignment vertical="center"/>
    </xf>
    <xf numFmtId="176" fontId="0" fillId="37" borderId="25" xfId="0" applyNumberFormat="1" applyFont="1" applyFill="1" applyBorder="1" applyAlignment="1">
      <alignment horizontal="center" vertical="center"/>
    </xf>
    <xf numFmtId="176" fontId="0" fillId="37" borderId="25" xfId="0" applyNumberFormat="1" applyFont="1" applyFill="1" applyBorder="1" applyAlignment="1">
      <alignment vertical="center"/>
    </xf>
    <xf numFmtId="176" fontId="0" fillId="37" borderId="33" xfId="0" applyNumberFormat="1" applyFont="1" applyFill="1" applyBorder="1" applyAlignment="1">
      <alignment vertical="center"/>
    </xf>
    <xf numFmtId="176" fontId="0" fillId="38" borderId="12" xfId="0" applyNumberFormat="1" applyFont="1" applyFill="1" applyBorder="1" applyAlignment="1">
      <alignment/>
    </xf>
    <xf numFmtId="186" fontId="0" fillId="38" borderId="12" xfId="0" applyNumberFormat="1" applyFont="1" applyFill="1" applyBorder="1" applyAlignment="1">
      <alignment/>
    </xf>
    <xf numFmtId="176" fontId="0" fillId="38" borderId="12" xfId="0" applyNumberFormat="1" applyFont="1" applyFill="1" applyBorder="1" applyAlignment="1">
      <alignment vertical="center"/>
    </xf>
    <xf numFmtId="176" fontId="0" fillId="0" borderId="45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Border="1" applyAlignment="1">
      <alignment vertical="center"/>
    </xf>
    <xf numFmtId="188" fontId="0" fillId="0" borderId="11" xfId="0" applyNumberFormat="1" applyFont="1" applyBorder="1" applyAlignment="1">
      <alignment vertical="center" shrinkToFit="1"/>
    </xf>
    <xf numFmtId="177" fontId="0" fillId="0" borderId="115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horizontal="center" vertical="center" textRotation="255" shrinkToFit="1"/>
    </xf>
    <xf numFmtId="183" fontId="0" fillId="0" borderId="0" xfId="0" applyNumberFormat="1" applyFont="1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76" xfId="0" applyBorder="1" applyAlignment="1">
      <alignment/>
    </xf>
    <xf numFmtId="176" fontId="0" fillId="0" borderId="1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5" xfId="0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66" xfId="0" applyBorder="1" applyAlignment="1">
      <alignment/>
    </xf>
    <xf numFmtId="176" fontId="0" fillId="0" borderId="69" xfId="0" applyNumberFormat="1" applyFont="1" applyBorder="1" applyAlignment="1">
      <alignment vertical="center"/>
    </xf>
    <xf numFmtId="176" fontId="0" fillId="0" borderId="10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69" xfId="65" applyNumberFormat="1" applyFont="1" applyFill="1" applyBorder="1" applyAlignment="1">
      <alignment vertical="center" shrinkToFit="1"/>
      <protection/>
    </xf>
    <xf numFmtId="176" fontId="0" fillId="0" borderId="120" xfId="0" applyNumberFormat="1" applyFont="1" applyBorder="1" applyAlignment="1">
      <alignment vertical="center"/>
    </xf>
    <xf numFmtId="0" fontId="1" fillId="0" borderId="34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46" xfId="64" applyFont="1" applyBorder="1" applyAlignment="1">
      <alignment horizontal="center" vertical="center" wrapText="1"/>
      <protection/>
    </xf>
    <xf numFmtId="0" fontId="1" fillId="0" borderId="35" xfId="64" applyFont="1" applyBorder="1" applyAlignment="1">
      <alignment vertical="center" wrapText="1"/>
      <protection/>
    </xf>
    <xf numFmtId="0" fontId="1" fillId="0" borderId="35" xfId="64" applyFont="1" applyBorder="1" applyAlignment="1">
      <alignment horizontal="center" vertical="center" wrapText="1"/>
      <protection/>
    </xf>
    <xf numFmtId="0" fontId="15" fillId="0" borderId="1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1" borderId="45" xfId="0" applyFont="1" applyFill="1" applyBorder="1" applyAlignment="1">
      <alignment horizontal="center" vertical="center" wrapText="1"/>
    </xf>
    <xf numFmtId="0" fontId="15" fillId="1" borderId="44" xfId="0" applyFont="1" applyFill="1" applyBorder="1" applyAlignment="1">
      <alignment horizontal="center" vertical="center" wrapText="1"/>
    </xf>
    <xf numFmtId="0" fontId="15" fillId="1" borderId="62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1" borderId="17" xfId="0" applyFont="1" applyFill="1" applyBorder="1" applyAlignment="1">
      <alignment horizontal="center" vertical="center" wrapText="1"/>
    </xf>
    <xf numFmtId="0" fontId="15" fillId="1" borderId="94" xfId="0" applyFont="1" applyFill="1" applyBorder="1" applyAlignment="1">
      <alignment horizontal="center" vertical="center" wrapText="1"/>
    </xf>
    <xf numFmtId="0" fontId="15" fillId="1" borderId="18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22" xfId="0" applyFont="1" applyFill="1" applyBorder="1" applyAlignment="1">
      <alignment horizontal="center" vertical="center" wrapText="1"/>
    </xf>
    <xf numFmtId="0" fontId="15" fillId="39" borderId="44" xfId="0" applyFont="1" applyFill="1" applyBorder="1" applyAlignment="1">
      <alignment horizontal="center" vertical="center" wrapText="1"/>
    </xf>
    <xf numFmtId="0" fontId="15" fillId="39" borderId="62" xfId="0" applyFont="1" applyFill="1" applyBorder="1" applyAlignment="1">
      <alignment horizontal="center" vertical="center" wrapText="1"/>
    </xf>
    <xf numFmtId="0" fontId="1" fillId="0" borderId="29" xfId="64" applyFont="1" applyBorder="1" applyAlignment="1">
      <alignment vertical="center"/>
      <protection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/>
      <protection/>
    </xf>
    <xf numFmtId="0" fontId="1" fillId="0" borderId="121" xfId="64" applyFont="1" applyBorder="1" applyAlignment="1">
      <alignment horizontal="left" vertical="center" wrapText="1"/>
      <protection/>
    </xf>
    <xf numFmtId="0" fontId="0" fillId="0" borderId="122" xfId="64" applyFont="1" applyBorder="1" applyAlignment="1">
      <alignment horizontal="center" vertical="center" wrapText="1"/>
      <protection/>
    </xf>
    <xf numFmtId="0" fontId="0" fillId="0" borderId="29" xfId="64" applyFont="1" applyBorder="1" applyAlignment="1">
      <alignment horizontal="center" vertical="center" wrapText="1"/>
      <protection/>
    </xf>
    <xf numFmtId="0" fontId="0" fillId="0" borderId="123" xfId="64" applyFont="1" applyBorder="1" applyAlignment="1">
      <alignment vertical="center" wrapText="1"/>
      <protection/>
    </xf>
    <xf numFmtId="0" fontId="0" fillId="0" borderId="124" xfId="64" applyFont="1" applyBorder="1" applyAlignment="1">
      <alignment horizontal="center" vertical="center" wrapText="1"/>
      <protection/>
    </xf>
    <xf numFmtId="0" fontId="0" fillId="0" borderId="125" xfId="64" applyFont="1" applyBorder="1" applyAlignment="1">
      <alignment horizontal="center" vertical="center" wrapText="1"/>
      <protection/>
    </xf>
    <xf numFmtId="0" fontId="15" fillId="1" borderId="93" xfId="0" applyFont="1" applyFill="1" applyBorder="1" applyAlignment="1">
      <alignment horizontal="center" vertical="center" wrapText="1"/>
    </xf>
    <xf numFmtId="0" fontId="15" fillId="1" borderId="19" xfId="0" applyFont="1" applyFill="1" applyBorder="1" applyAlignment="1">
      <alignment horizontal="center" vertical="center" wrapText="1"/>
    </xf>
    <xf numFmtId="0" fontId="15" fillId="39" borderId="45" xfId="0" applyFont="1" applyFill="1" applyBorder="1" applyAlignment="1">
      <alignment horizontal="center" vertical="center" wrapText="1"/>
    </xf>
    <xf numFmtId="176" fontId="16" fillId="0" borderId="22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126" xfId="0" applyNumberFormat="1" applyFont="1" applyFill="1" applyBorder="1" applyAlignment="1">
      <alignment horizontal="center" vertical="center"/>
    </xf>
    <xf numFmtId="176" fontId="16" fillId="1" borderId="94" xfId="0" applyNumberFormat="1" applyFont="1" applyFill="1" applyBorder="1" applyAlignment="1">
      <alignment horizontal="center" vertical="center"/>
    </xf>
    <xf numFmtId="176" fontId="16" fillId="1" borderId="18" xfId="0" applyNumberFormat="1" applyFont="1" applyFill="1" applyBorder="1" applyAlignment="1">
      <alignment horizontal="center" vertical="center"/>
    </xf>
    <xf numFmtId="176" fontId="16" fillId="0" borderId="29" xfId="0" applyNumberFormat="1" applyFont="1" applyBorder="1" applyAlignment="1">
      <alignment vertical="center"/>
    </xf>
    <xf numFmtId="0" fontId="1" fillId="0" borderId="53" xfId="64" applyFont="1" applyBorder="1" applyAlignment="1">
      <alignment horizontal="left" vertical="center" wrapText="1"/>
      <protection/>
    </xf>
    <xf numFmtId="0" fontId="1" fillId="0" borderId="53" xfId="64" applyFont="1" applyBorder="1" applyAlignment="1">
      <alignment horizontal="left" vertical="center" wrapText="1"/>
      <protection/>
    </xf>
    <xf numFmtId="0" fontId="0" fillId="0" borderId="53" xfId="64" applyFont="1" applyBorder="1" applyAlignment="1">
      <alignment horizontal="left" vertical="center" wrapText="1"/>
      <protection/>
    </xf>
    <xf numFmtId="0" fontId="0" fillId="0" borderId="53" xfId="64" applyFont="1" applyBorder="1" applyAlignment="1">
      <alignment horizontal="left" vertical="center" wrapText="1"/>
      <protection/>
    </xf>
    <xf numFmtId="0" fontId="0" fillId="0" borderId="49" xfId="64" applyFont="1" applyBorder="1" applyAlignment="1">
      <alignment horizontal="left" vertical="center" wrapText="1"/>
      <protection/>
    </xf>
    <xf numFmtId="189" fontId="0" fillId="0" borderId="11" xfId="64" applyNumberFormat="1" applyFont="1" applyBorder="1" applyAlignment="1">
      <alignment horizontal="center" vertical="center" wrapText="1"/>
      <protection/>
    </xf>
    <xf numFmtId="189" fontId="1" fillId="0" borderId="11" xfId="64" applyNumberFormat="1" applyFont="1" applyBorder="1" applyAlignment="1">
      <alignment horizontal="center" vertical="center" wrapText="1"/>
      <protection/>
    </xf>
    <xf numFmtId="189" fontId="1" fillId="0" borderId="35" xfId="64" applyNumberFormat="1" applyFont="1" applyBorder="1" applyAlignment="1">
      <alignment horizontal="center" vertical="center" wrapText="1"/>
      <protection/>
    </xf>
    <xf numFmtId="177" fontId="0" fillId="0" borderId="45" xfId="0" applyNumberFormat="1" applyFont="1" applyBorder="1" applyAlignment="1">
      <alignment horizontal="center" vertical="center" shrinkToFit="1"/>
    </xf>
    <xf numFmtId="177" fontId="0" fillId="0" borderId="127" xfId="0" applyNumberFormat="1" applyFont="1" applyBorder="1" applyAlignment="1">
      <alignment vertical="center" shrinkToFit="1"/>
    </xf>
    <xf numFmtId="177" fontId="0" fillId="0" borderId="123" xfId="0" applyNumberFormat="1" applyFont="1" applyBorder="1" applyAlignment="1">
      <alignment vertical="center" shrinkToFit="1"/>
    </xf>
    <xf numFmtId="179" fontId="0" fillId="0" borderId="45" xfId="0" applyNumberFormat="1" applyFont="1" applyBorder="1" applyAlignment="1">
      <alignment vertical="center" shrinkToFit="1"/>
    </xf>
    <xf numFmtId="179" fontId="0" fillId="0" borderId="128" xfId="0" applyNumberFormat="1" applyFont="1" applyBorder="1" applyAlignment="1">
      <alignment vertical="center" shrinkToFit="1"/>
    </xf>
    <xf numFmtId="179" fontId="0" fillId="0" borderId="35" xfId="0" applyNumberFormat="1" applyFont="1" applyBorder="1" applyAlignment="1">
      <alignment vertical="center" shrinkToFit="1"/>
    </xf>
    <xf numFmtId="179" fontId="0" fillId="0" borderId="129" xfId="0" applyNumberFormat="1" applyFont="1" applyBorder="1" applyAlignment="1">
      <alignment vertical="center" shrinkToFit="1"/>
    </xf>
    <xf numFmtId="179" fontId="0" fillId="0" borderId="130" xfId="0" applyNumberFormat="1" applyFont="1" applyBorder="1" applyAlignment="1">
      <alignment vertical="center" shrinkToFit="1"/>
    </xf>
    <xf numFmtId="179" fontId="0" fillId="0" borderId="131" xfId="0" applyNumberFormat="1" applyFont="1" applyBorder="1" applyAlignment="1">
      <alignment vertical="center" shrinkToFit="1"/>
    </xf>
    <xf numFmtId="179" fontId="0" fillId="0" borderId="132" xfId="0" applyNumberFormat="1" applyFont="1" applyBorder="1" applyAlignment="1">
      <alignment vertical="center" shrinkToFit="1"/>
    </xf>
    <xf numFmtId="179" fontId="0" fillId="0" borderId="133" xfId="0" applyNumberFormat="1" applyFont="1" applyBorder="1" applyAlignment="1">
      <alignment vertical="center" shrinkToFit="1"/>
    </xf>
    <xf numFmtId="179" fontId="0" fillId="0" borderId="134" xfId="0" applyNumberFormat="1" applyFont="1" applyBorder="1" applyAlignment="1">
      <alignment vertical="center" shrinkToFit="1"/>
    </xf>
    <xf numFmtId="0" fontId="1" fillId="0" borderId="11" xfId="64" applyFont="1" applyBorder="1" applyAlignment="1">
      <alignment horizontal="left" vertical="center" wrapText="1"/>
      <protection/>
    </xf>
    <xf numFmtId="0" fontId="0" fillId="0" borderId="11" xfId="64" applyFont="1" applyBorder="1" applyAlignment="1">
      <alignment horizontal="left" vertical="center" wrapText="1"/>
      <protection/>
    </xf>
    <xf numFmtId="0" fontId="1" fillId="0" borderId="11" xfId="64" applyFont="1" applyBorder="1" applyAlignment="1">
      <alignment horizontal="left" vertical="center" wrapText="1"/>
      <protection/>
    </xf>
    <xf numFmtId="0" fontId="1" fillId="0" borderId="35" xfId="64" applyFont="1" applyBorder="1" applyAlignment="1">
      <alignment horizontal="left" vertical="center" wrapText="1"/>
      <protection/>
    </xf>
    <xf numFmtId="176" fontId="0" fillId="0" borderId="123" xfId="0" applyNumberFormat="1" applyFont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 shrinkToFit="1"/>
    </xf>
    <xf numFmtId="176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16" xfId="0" applyNumberFormat="1" applyFont="1" applyBorder="1" applyAlignment="1">
      <alignment horizontal="center" vertical="center" shrinkToFit="1"/>
    </xf>
    <xf numFmtId="179" fontId="0" fillId="0" borderId="13" xfId="0" applyNumberFormat="1" applyFont="1" applyFill="1" applyBorder="1" applyAlignment="1">
      <alignment horizontal="center" vertical="center" shrinkToFit="1"/>
    </xf>
    <xf numFmtId="179" fontId="0" fillId="0" borderId="118" xfId="0" applyNumberFormat="1" applyFont="1" applyFill="1" applyBorder="1" applyAlignment="1">
      <alignment horizontal="center" vertical="center" shrinkToFit="1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94" xfId="0" applyNumberFormat="1" applyFont="1" applyFill="1" applyBorder="1" applyAlignment="1">
      <alignment vertical="center"/>
    </xf>
    <xf numFmtId="181" fontId="0" fillId="0" borderId="135" xfId="0" applyNumberFormat="1" applyFont="1" applyFill="1" applyBorder="1" applyAlignment="1">
      <alignment vertical="center"/>
    </xf>
    <xf numFmtId="0" fontId="1" fillId="0" borderId="34" xfId="64" applyFont="1" applyBorder="1" applyAlignment="1">
      <alignment horizontal="center" vertical="center" shrinkToFit="1"/>
      <protection/>
    </xf>
    <xf numFmtId="0" fontId="1" fillId="0" borderId="136" xfId="0" applyFont="1" applyBorder="1" applyAlignment="1">
      <alignment horizontal="center" vertical="center" wrapText="1" shrinkToFit="1"/>
    </xf>
    <xf numFmtId="0" fontId="1" fillId="0" borderId="137" xfId="0" applyFont="1" applyBorder="1" applyAlignment="1">
      <alignment horizontal="center" vertical="center" shrinkToFit="1"/>
    </xf>
    <xf numFmtId="0" fontId="1" fillId="0" borderId="138" xfId="0" applyFont="1" applyBorder="1" applyAlignment="1">
      <alignment horizontal="center" vertical="center" shrinkToFit="1"/>
    </xf>
    <xf numFmtId="0" fontId="1" fillId="0" borderId="139" xfId="0" applyFont="1" applyBorder="1" applyAlignment="1" quotePrefix="1">
      <alignment horizontal="center" vertical="center" shrinkToFit="1"/>
    </xf>
    <xf numFmtId="0" fontId="1" fillId="0" borderId="139" xfId="0" applyFont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5" fillId="0" borderId="17" xfId="0" applyFont="1" applyBorder="1" applyAlignment="1">
      <alignment vertical="center" wrapText="1"/>
    </xf>
    <xf numFmtId="0" fontId="15" fillId="0" borderId="94" xfId="0" applyFont="1" applyBorder="1" applyAlignment="1">
      <alignment vertical="center"/>
    </xf>
    <xf numFmtId="0" fontId="15" fillId="0" borderId="135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5" fillId="0" borderId="90" xfId="0" applyFont="1" applyBorder="1" applyAlignment="1">
      <alignment vertical="center"/>
    </xf>
    <xf numFmtId="0" fontId="15" fillId="0" borderId="141" xfId="0" applyFont="1" applyBorder="1" applyAlignment="1">
      <alignment vertical="center"/>
    </xf>
    <xf numFmtId="0" fontId="15" fillId="0" borderId="142" xfId="0" applyFont="1" applyBorder="1" applyAlignment="1">
      <alignment horizontal="center" vertical="center"/>
    </xf>
    <xf numFmtId="0" fontId="15" fillId="0" borderId="143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18" xfId="0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0" fontId="0" fillId="0" borderId="144" xfId="64" applyFont="1" applyBorder="1" applyAlignment="1">
      <alignment horizontal="center" vertical="center" wrapText="1"/>
      <protection/>
    </xf>
    <xf numFmtId="0" fontId="0" fillId="0" borderId="145" xfId="64" applyFont="1" applyBorder="1" applyAlignment="1">
      <alignment horizontal="center" vertical="center" wrapText="1"/>
      <protection/>
    </xf>
    <xf numFmtId="0" fontId="0" fillId="0" borderId="146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horizontal="center" vertical="center" wrapText="1"/>
      <protection/>
    </xf>
    <xf numFmtId="0" fontId="0" fillId="0" borderId="32" xfId="64" applyFont="1" applyBorder="1" applyAlignment="1">
      <alignment horizontal="center" vertical="center" wrapText="1"/>
      <protection/>
    </xf>
    <xf numFmtId="0" fontId="0" fillId="0" borderId="147" xfId="64" applyFont="1" applyBorder="1" applyAlignment="1">
      <alignment horizontal="center" vertical="center" wrapText="1"/>
      <protection/>
    </xf>
    <xf numFmtId="0" fontId="1" fillId="0" borderId="108" xfId="64" applyFont="1" applyBorder="1" applyAlignment="1">
      <alignment horizontal="center" vertical="center" wrapText="1"/>
      <protection/>
    </xf>
    <xf numFmtId="0" fontId="1" fillId="0" borderId="109" xfId="64" applyFont="1" applyBorder="1" applyAlignment="1">
      <alignment horizontal="center" vertical="center" wrapText="1"/>
      <protection/>
    </xf>
    <xf numFmtId="0" fontId="1" fillId="0" borderId="148" xfId="64" applyFont="1" applyBorder="1" applyAlignment="1">
      <alignment horizontal="center" vertical="center" wrapText="1"/>
      <protection/>
    </xf>
    <xf numFmtId="0" fontId="0" fillId="0" borderId="107" xfId="64" applyFont="1" applyBorder="1" applyAlignment="1">
      <alignment horizontal="center" vertical="center"/>
      <protection/>
    </xf>
    <xf numFmtId="0" fontId="0" fillId="0" borderId="104" xfId="64" applyFont="1" applyBorder="1" applyAlignment="1">
      <alignment horizontal="center" vertical="center"/>
      <protection/>
    </xf>
    <xf numFmtId="0" fontId="0" fillId="0" borderId="106" xfId="64" applyFont="1" applyBorder="1" applyAlignment="1">
      <alignment horizontal="center" vertical="center"/>
      <protection/>
    </xf>
    <xf numFmtId="0" fontId="15" fillId="0" borderId="117" xfId="0" applyFont="1" applyBorder="1" applyAlignment="1">
      <alignment horizontal="center" vertical="center"/>
    </xf>
    <xf numFmtId="0" fontId="1" fillId="0" borderId="149" xfId="64" applyFont="1" applyBorder="1" applyAlignment="1">
      <alignment horizontal="center" vertical="center" wrapText="1"/>
      <protection/>
    </xf>
    <xf numFmtId="0" fontId="1" fillId="0" borderId="114" xfId="64" applyFont="1" applyBorder="1" applyAlignment="1">
      <alignment horizontal="center" vertical="center" wrapText="1"/>
      <protection/>
    </xf>
    <xf numFmtId="0" fontId="1" fillId="0" borderId="150" xfId="64" applyFont="1" applyBorder="1" applyAlignment="1">
      <alignment horizontal="center" vertical="center" wrapText="1"/>
      <protection/>
    </xf>
    <xf numFmtId="0" fontId="1" fillId="0" borderId="39" xfId="64" applyFont="1" applyBorder="1" applyAlignment="1">
      <alignment horizontal="center" vertical="center" wrapText="1"/>
      <protection/>
    </xf>
    <xf numFmtId="0" fontId="1" fillId="0" borderId="151" xfId="64" applyFont="1" applyBorder="1" applyAlignment="1">
      <alignment horizontal="center" vertical="center" wrapText="1"/>
      <protection/>
    </xf>
    <xf numFmtId="0" fontId="1" fillId="0" borderId="144" xfId="64" applyFont="1" applyBorder="1" applyAlignment="1">
      <alignment horizontal="left" vertical="center" indent="1"/>
      <protection/>
    </xf>
    <xf numFmtId="0" fontId="0" fillId="0" borderId="145" xfId="0" applyBorder="1" applyAlignment="1">
      <alignment horizontal="left" vertical="center" indent="1"/>
    </xf>
    <xf numFmtId="0" fontId="0" fillId="0" borderId="152" xfId="0" applyBorder="1" applyAlignment="1">
      <alignment horizontal="left" vertical="center" indent="1"/>
    </xf>
    <xf numFmtId="0" fontId="1" fillId="0" borderId="22" xfId="64" applyFont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22" xfId="0" applyBorder="1" applyAlignment="1">
      <alignment horizontal="left" vertical="center" indent="1"/>
    </xf>
    <xf numFmtId="0" fontId="1" fillId="0" borderId="40" xfId="64" applyFont="1" applyBorder="1" applyAlignment="1">
      <alignment horizontal="center" vertical="center" wrapText="1"/>
      <protection/>
    </xf>
    <xf numFmtId="0" fontId="1" fillId="0" borderId="153" xfId="64" applyFont="1" applyBorder="1" applyAlignment="1">
      <alignment horizontal="center" vertical="center" wrapText="1"/>
      <protection/>
    </xf>
    <xf numFmtId="0" fontId="1" fillId="0" borderId="154" xfId="64" applyFont="1" applyBorder="1" applyAlignment="1">
      <alignment horizontal="center" vertical="center" wrapText="1"/>
      <protection/>
    </xf>
    <xf numFmtId="0" fontId="1" fillId="0" borderId="155" xfId="64" applyFont="1" applyBorder="1" applyAlignment="1">
      <alignment horizontal="center" vertical="center" wrapText="1"/>
      <protection/>
    </xf>
    <xf numFmtId="0" fontId="1" fillId="0" borderId="121" xfId="64" applyFont="1" applyBorder="1" applyAlignment="1">
      <alignment horizontal="center" vertical="center" wrapText="1"/>
      <protection/>
    </xf>
    <xf numFmtId="0" fontId="0" fillId="0" borderId="121" xfId="64" applyFont="1" applyBorder="1" applyAlignment="1">
      <alignment horizontal="center" vertical="center" wrapText="1"/>
      <protection/>
    </xf>
    <xf numFmtId="0" fontId="0" fillId="0" borderId="22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horizontal="left" vertical="center" wrapText="1"/>
      <protection/>
    </xf>
    <xf numFmtId="0" fontId="0" fillId="0" borderId="32" xfId="64" applyFont="1" applyBorder="1" applyAlignment="1">
      <alignment horizontal="left" vertical="center" wrapText="1"/>
      <protection/>
    </xf>
    <xf numFmtId="0" fontId="0" fillId="0" borderId="156" xfId="64" applyFont="1" applyBorder="1" applyAlignment="1">
      <alignment horizontal="left" vertical="center" wrapText="1"/>
      <protection/>
    </xf>
    <xf numFmtId="0" fontId="1" fillId="0" borderId="32" xfId="64" applyFont="1" applyBorder="1" applyAlignment="1">
      <alignment horizontal="center" vertical="center" wrapText="1"/>
      <protection/>
    </xf>
    <xf numFmtId="0" fontId="1" fillId="0" borderId="147" xfId="64" applyFont="1" applyBorder="1" applyAlignment="1">
      <alignment horizontal="center" vertical="center" wrapText="1"/>
      <protection/>
    </xf>
    <xf numFmtId="0" fontId="1" fillId="0" borderId="25" xfId="64" applyFont="1" applyBorder="1" applyAlignment="1">
      <alignment horizontal="center" vertical="center" wrapText="1"/>
      <protection/>
    </xf>
    <xf numFmtId="0" fontId="1" fillId="0" borderId="157" xfId="64" applyFont="1" applyBorder="1" applyAlignment="1">
      <alignment horizontal="center" vertical="center" textRotation="255" shrinkToFit="1"/>
      <protection/>
    </xf>
    <xf numFmtId="0" fontId="1" fillId="0" borderId="114" xfId="64" applyFont="1" applyBorder="1" applyAlignment="1">
      <alignment horizontal="center" vertical="center" textRotation="255" shrinkToFit="1"/>
      <protection/>
    </xf>
    <xf numFmtId="0" fontId="1" fillId="0" borderId="158" xfId="64" applyFont="1" applyBorder="1" applyAlignment="1">
      <alignment horizontal="center" vertical="center" textRotation="255" shrinkToFit="1"/>
      <protection/>
    </xf>
    <xf numFmtId="0" fontId="1" fillId="0" borderId="22" xfId="64" applyFont="1" applyBorder="1" applyAlignment="1">
      <alignment horizontal="left" vertical="center" wrapText="1" indent="1"/>
      <protection/>
    </xf>
    <xf numFmtId="0" fontId="1" fillId="0" borderId="0" xfId="64" applyFont="1" applyBorder="1" applyAlignment="1">
      <alignment horizontal="left" vertical="center" wrapText="1" indent="1"/>
      <protection/>
    </xf>
    <xf numFmtId="0" fontId="1" fillId="0" borderId="122" xfId="64" applyFont="1" applyBorder="1" applyAlignment="1">
      <alignment horizontal="left" vertical="center" wrapText="1" indent="1"/>
      <protection/>
    </xf>
    <xf numFmtId="0" fontId="0" fillId="0" borderId="12" xfId="64" applyFont="1" applyBorder="1" applyAlignment="1">
      <alignment horizontal="left" vertical="center" wrapText="1" indent="1"/>
      <protection/>
    </xf>
    <xf numFmtId="0" fontId="0" fillId="0" borderId="28" xfId="64" applyFont="1" applyBorder="1" applyAlignment="1">
      <alignment horizontal="left" vertical="center" wrapText="1" indent="1"/>
      <protection/>
    </xf>
    <xf numFmtId="0" fontId="0" fillId="0" borderId="45" xfId="64" applyFont="1" applyBorder="1" applyAlignment="1">
      <alignment horizontal="left" vertical="center" wrapText="1"/>
      <protection/>
    </xf>
    <xf numFmtId="0" fontId="0" fillId="0" borderId="44" xfId="64" applyFont="1" applyBorder="1" applyAlignment="1">
      <alignment horizontal="left" vertical="center" wrapText="1"/>
      <protection/>
    </xf>
    <xf numFmtId="0" fontId="0" fillId="0" borderId="62" xfId="64" applyFont="1" applyBorder="1" applyAlignment="1">
      <alignment horizontal="left" vertical="center" wrapText="1"/>
      <protection/>
    </xf>
    <xf numFmtId="0" fontId="1" fillId="0" borderId="45" xfId="64" applyFont="1" applyBorder="1" applyAlignment="1">
      <alignment horizontal="center" vertical="center" wrapText="1"/>
      <protection/>
    </xf>
    <xf numFmtId="0" fontId="1" fillId="0" borderId="44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5" fillId="0" borderId="159" xfId="0" applyFont="1" applyBorder="1" applyAlignment="1">
      <alignment vertical="center" wrapText="1"/>
    </xf>
    <xf numFmtId="0" fontId="15" fillId="0" borderId="160" xfId="0" applyFont="1" applyBorder="1" applyAlignment="1">
      <alignment vertical="center" wrapText="1"/>
    </xf>
    <xf numFmtId="0" fontId="1" fillId="0" borderId="62" xfId="64" applyFont="1" applyBorder="1" applyAlignment="1">
      <alignment horizontal="center" vertical="center" wrapText="1"/>
      <protection/>
    </xf>
    <xf numFmtId="0" fontId="1" fillId="0" borderId="144" xfId="64" applyFont="1" applyBorder="1" applyAlignment="1">
      <alignment horizontal="center" vertical="center" wrapText="1"/>
      <protection/>
    </xf>
    <xf numFmtId="0" fontId="1" fillId="0" borderId="145" xfId="64" applyFont="1" applyBorder="1" applyAlignment="1">
      <alignment horizontal="center" vertical="center" wrapText="1"/>
      <protection/>
    </xf>
    <xf numFmtId="0" fontId="1" fillId="0" borderId="152" xfId="64" applyFont="1" applyBorder="1" applyAlignment="1">
      <alignment horizontal="center" vertical="center" wrapText="1"/>
      <protection/>
    </xf>
    <xf numFmtId="0" fontId="1" fillId="0" borderId="45" xfId="64" applyFont="1" applyBorder="1" applyAlignment="1">
      <alignment horizontal="center" vertical="center" wrapText="1"/>
      <protection/>
    </xf>
    <xf numFmtId="0" fontId="1" fillId="0" borderId="74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45" xfId="64" applyFont="1" applyBorder="1" applyAlignment="1">
      <alignment horizontal="center" vertical="center" wrapText="1"/>
      <protection/>
    </xf>
    <xf numFmtId="0" fontId="1" fillId="0" borderId="22" xfId="64" applyFont="1" applyBorder="1" applyAlignment="1">
      <alignment vertical="center" wrapText="1"/>
      <protection/>
    </xf>
    <xf numFmtId="0" fontId="1" fillId="0" borderId="0" xfId="64" applyFont="1" applyBorder="1" applyAlignment="1">
      <alignment vertical="center" wrapText="1"/>
      <protection/>
    </xf>
    <xf numFmtId="0" fontId="1" fillId="0" borderId="161" xfId="64" applyFont="1" applyBorder="1" applyAlignment="1">
      <alignment horizontal="center" vertical="center" wrapText="1"/>
      <protection/>
    </xf>
    <xf numFmtId="0" fontId="1" fillId="0" borderId="40" xfId="64" applyFont="1" applyBorder="1" applyAlignment="1">
      <alignment vertical="center" wrapText="1"/>
      <protection/>
    </xf>
    <xf numFmtId="0" fontId="1" fillId="0" borderId="39" xfId="64" applyFont="1" applyBorder="1" applyAlignment="1">
      <alignment vertical="center" wrapText="1"/>
      <protection/>
    </xf>
    <xf numFmtId="0" fontId="1" fillId="0" borderId="153" xfId="64" applyFont="1" applyBorder="1" applyAlignment="1">
      <alignment vertical="center" wrapText="1"/>
      <protection/>
    </xf>
    <xf numFmtId="0" fontId="1" fillId="0" borderId="22" xfId="64" applyFont="1" applyBorder="1" applyAlignment="1">
      <alignment horizontal="left" vertical="center" wrapText="1"/>
      <protection/>
    </xf>
    <xf numFmtId="0" fontId="1" fillId="0" borderId="0" xfId="64" applyFont="1" applyBorder="1" applyAlignment="1">
      <alignment horizontal="left" vertical="center" wrapText="1"/>
      <protection/>
    </xf>
    <xf numFmtId="0" fontId="1" fillId="0" borderId="122" xfId="64" applyFont="1" applyBorder="1" applyAlignment="1">
      <alignment horizontal="left" vertical="center" wrapText="1"/>
      <protection/>
    </xf>
    <xf numFmtId="0" fontId="1" fillId="0" borderId="0" xfId="64" applyFont="1" applyBorder="1" applyAlignment="1">
      <alignment horizontal="center" vertical="center" wrapText="1"/>
      <protection/>
    </xf>
    <xf numFmtId="0" fontId="1" fillId="0" borderId="29" xfId="64" applyFont="1" applyBorder="1" applyAlignment="1">
      <alignment horizontal="center" vertical="center" wrapText="1"/>
      <protection/>
    </xf>
    <xf numFmtId="0" fontId="1" fillId="0" borderId="74" xfId="64" applyFont="1" applyBorder="1" applyAlignment="1">
      <alignment horizontal="center" vertical="center" textRotation="255" wrapText="1"/>
      <protection/>
    </xf>
    <xf numFmtId="0" fontId="1" fillId="0" borderId="73" xfId="64" applyFont="1" applyBorder="1" applyAlignment="1">
      <alignment horizontal="center" vertical="center" wrapText="1"/>
      <protection/>
    </xf>
    <xf numFmtId="0" fontId="1" fillId="0" borderId="34" xfId="64" applyFont="1" applyBorder="1" applyAlignment="1">
      <alignment horizontal="center" vertical="center" wrapText="1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64" xfId="64" applyFont="1" applyBorder="1" applyAlignment="1">
      <alignment horizontal="center" vertical="center"/>
      <protection/>
    </xf>
    <xf numFmtId="0" fontId="0" fillId="0" borderId="62" xfId="64" applyFont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5" borderId="10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vertical="center"/>
    </xf>
    <xf numFmtId="181" fontId="0" fillId="0" borderId="94" xfId="0" applyNumberFormat="1" applyFont="1" applyBorder="1" applyAlignment="1">
      <alignment vertical="center"/>
    </xf>
    <xf numFmtId="181" fontId="0" fillId="0" borderId="135" xfId="0" applyNumberFormat="1" applyFont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0" fillId="0" borderId="162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16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69" xfId="0" applyFont="1" applyBorder="1" applyAlignment="1">
      <alignment vertical="center" wrapText="1"/>
    </xf>
    <xf numFmtId="0" fontId="0" fillId="0" borderId="89" xfId="0" applyFont="1" applyBorder="1" applyAlignment="1">
      <alignment vertical="center"/>
    </xf>
    <xf numFmtId="0" fontId="0" fillId="35" borderId="69" xfId="0" applyFont="1" applyFill="1" applyBorder="1" applyAlignment="1">
      <alignment horizontal="center" vertical="center" textRotation="255" wrapText="1"/>
    </xf>
    <xf numFmtId="0" fontId="0" fillId="35" borderId="89" xfId="0" applyFont="1" applyFill="1" applyBorder="1" applyAlignment="1">
      <alignment horizontal="center" vertical="center" textRotation="255" wrapText="1"/>
    </xf>
    <xf numFmtId="0" fontId="0" fillId="35" borderId="118" xfId="0" applyFont="1" applyFill="1" applyBorder="1" applyAlignment="1">
      <alignment horizontal="center" vertical="center" textRotation="255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3" borderId="162" xfId="0" applyFont="1" applyFill="1" applyBorder="1" applyAlignment="1">
      <alignment horizontal="center" vertical="center"/>
    </xf>
    <xf numFmtId="0" fontId="0" fillId="33" borderId="165" xfId="0" applyFont="1" applyFill="1" applyBorder="1" applyAlignment="1">
      <alignment horizontal="center" vertical="center"/>
    </xf>
    <xf numFmtId="0" fontId="0" fillId="33" borderId="166" xfId="0" applyFont="1" applyFill="1" applyBorder="1" applyAlignment="1">
      <alignment horizontal="center" vertical="center"/>
    </xf>
    <xf numFmtId="0" fontId="0" fillId="33" borderId="126" xfId="0" applyFont="1" applyFill="1" applyBorder="1" applyAlignment="1">
      <alignment horizontal="center" vertical="center"/>
    </xf>
    <xf numFmtId="0" fontId="0" fillId="33" borderId="167" xfId="0" applyFont="1" applyFill="1" applyBorder="1" applyAlignment="1">
      <alignment horizontal="center" vertical="center"/>
    </xf>
    <xf numFmtId="0" fontId="0" fillId="33" borderId="143" xfId="0" applyFont="1" applyFill="1" applyBorder="1" applyAlignment="1">
      <alignment horizontal="center" vertical="center"/>
    </xf>
    <xf numFmtId="180" fontId="0" fillId="0" borderId="91" xfId="50" applyNumberFormat="1" applyFont="1" applyBorder="1" applyAlignment="1">
      <alignment horizontal="center" vertical="center"/>
    </xf>
    <xf numFmtId="180" fontId="0" fillId="0" borderId="163" xfId="50" applyNumberFormat="1" applyFont="1" applyBorder="1" applyAlignment="1">
      <alignment horizontal="center" vertical="center"/>
    </xf>
    <xf numFmtId="180" fontId="0" fillId="0" borderId="168" xfId="50" applyNumberFormat="1" applyFont="1" applyBorder="1" applyAlignment="1">
      <alignment horizontal="center" vertical="center"/>
    </xf>
    <xf numFmtId="180" fontId="0" fillId="0" borderId="92" xfId="50" applyNumberFormat="1" applyFont="1" applyBorder="1" applyAlignment="1">
      <alignment horizontal="center" vertical="center"/>
    </xf>
    <xf numFmtId="180" fontId="0" fillId="0" borderId="57" xfId="50" applyNumberFormat="1" applyFont="1" applyBorder="1" applyAlignment="1">
      <alignment horizontal="center" vertical="center"/>
    </xf>
    <xf numFmtId="180" fontId="0" fillId="0" borderId="169" xfId="5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vertical="center"/>
    </xf>
    <xf numFmtId="181" fontId="0" fillId="0" borderId="170" xfId="0" applyNumberFormat="1" applyFont="1" applyBorder="1" applyAlignment="1">
      <alignment vertical="center"/>
    </xf>
    <xf numFmtId="181" fontId="0" fillId="0" borderId="171" xfId="0" applyNumberFormat="1" applyFont="1" applyBorder="1" applyAlignment="1">
      <alignment vertical="center"/>
    </xf>
    <xf numFmtId="181" fontId="0" fillId="0" borderId="96" xfId="0" applyNumberFormat="1" applyFont="1" applyBorder="1" applyAlignment="1">
      <alignment vertical="center"/>
    </xf>
    <xf numFmtId="181" fontId="0" fillId="0" borderId="172" xfId="0" applyNumberFormat="1" applyFont="1" applyBorder="1" applyAlignment="1">
      <alignment vertical="center"/>
    </xf>
    <xf numFmtId="181" fontId="0" fillId="0" borderId="173" xfId="0" applyNumberFormat="1" applyFont="1" applyBorder="1" applyAlignment="1">
      <alignment vertical="center"/>
    </xf>
    <xf numFmtId="0" fontId="0" fillId="0" borderId="101" xfId="0" applyFont="1" applyBorder="1" applyAlignment="1">
      <alignment horizontal="center" vertical="center" textRotation="255"/>
    </xf>
    <xf numFmtId="0" fontId="0" fillId="0" borderId="174" xfId="0" applyFont="1" applyBorder="1" applyAlignment="1">
      <alignment horizontal="center" vertical="center" textRotation="255"/>
    </xf>
    <xf numFmtId="0" fontId="0" fillId="33" borderId="142" xfId="0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94" xfId="0" applyNumberFormat="1" applyFont="1" applyFill="1" applyBorder="1" applyAlignment="1">
      <alignment vertical="center"/>
    </xf>
    <xf numFmtId="181" fontId="0" fillId="0" borderId="135" xfId="0" applyNumberFormat="1" applyFont="1" applyFill="1" applyBorder="1" applyAlignment="1">
      <alignment vertical="center"/>
    </xf>
    <xf numFmtId="0" fontId="0" fillId="36" borderId="174" xfId="0" applyFont="1" applyFill="1" applyBorder="1" applyAlignment="1">
      <alignment horizontal="center" vertical="center"/>
    </xf>
    <xf numFmtId="0" fontId="0" fillId="36" borderId="89" xfId="0" applyFont="1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 wrapText="1"/>
    </xf>
    <xf numFmtId="0" fontId="0" fillId="35" borderId="89" xfId="0" applyFont="1" applyFill="1" applyBorder="1" applyAlignment="1">
      <alignment horizontal="center" vertical="center" wrapText="1"/>
    </xf>
    <xf numFmtId="176" fontId="0" fillId="0" borderId="175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153" xfId="0" applyNumberFormat="1" applyFont="1" applyBorder="1" applyAlignment="1">
      <alignment horizontal="center" vertical="center"/>
    </xf>
    <xf numFmtId="176" fontId="0" fillId="0" borderId="99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76" xfId="0" applyNumberFormat="1" applyFont="1" applyBorder="1" applyAlignment="1">
      <alignment horizontal="center" vertical="center"/>
    </xf>
    <xf numFmtId="176" fontId="0" fillId="0" borderId="152" xfId="0" applyNumberFormat="1" applyFont="1" applyBorder="1" applyAlignment="1">
      <alignment horizontal="center" vertical="center"/>
    </xf>
    <xf numFmtId="176" fontId="0" fillId="0" borderId="177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113" xfId="0" applyNumberFormat="1" applyBorder="1" applyAlignment="1">
      <alignment horizontal="center" vertical="center"/>
    </xf>
    <xf numFmtId="176" fontId="0" fillId="0" borderId="64" xfId="0" applyNumberFormat="1" applyFont="1" applyBorder="1" applyAlignment="1">
      <alignment horizontal="left" vertical="center" indent="1"/>
    </xf>
    <xf numFmtId="176" fontId="0" fillId="0" borderId="62" xfId="0" applyNumberFormat="1" applyFont="1" applyBorder="1" applyAlignment="1">
      <alignment horizontal="left" vertical="center" indent="1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178" xfId="0" applyNumberFormat="1" applyFont="1" applyBorder="1" applyAlignment="1">
      <alignment horizontal="center" vertical="center"/>
    </xf>
    <xf numFmtId="176" fontId="0" fillId="0" borderId="179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12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left" vertical="center" indent="1"/>
    </xf>
    <xf numFmtId="176" fontId="0" fillId="0" borderId="180" xfId="0" applyNumberFormat="1" applyFont="1" applyBorder="1" applyAlignment="1">
      <alignment horizontal="center" vertical="center" shrinkToFit="1"/>
    </xf>
    <xf numFmtId="176" fontId="0" fillId="0" borderId="123" xfId="0" applyNumberFormat="1" applyFont="1" applyBorder="1" applyAlignment="1">
      <alignment horizontal="center" vertical="center" shrinkToFit="1"/>
    </xf>
    <xf numFmtId="176" fontId="0" fillId="0" borderId="149" xfId="0" applyNumberFormat="1" applyFont="1" applyBorder="1" applyAlignment="1">
      <alignment horizontal="center" vertical="center" textRotation="255" shrinkToFit="1"/>
    </xf>
    <xf numFmtId="176" fontId="0" fillId="0" borderId="114" xfId="0" applyNumberFormat="1" applyFont="1" applyBorder="1" applyAlignment="1">
      <alignment horizontal="center" vertical="center" textRotation="255" shrinkToFit="1"/>
    </xf>
    <xf numFmtId="176" fontId="0" fillId="0" borderId="158" xfId="0" applyNumberFormat="1" applyFont="1" applyBorder="1" applyAlignment="1">
      <alignment horizontal="center" vertical="center" textRotation="255" shrinkToFit="1"/>
    </xf>
    <xf numFmtId="176" fontId="0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57" xfId="0" applyNumberFormat="1" applyFont="1" applyBorder="1" applyAlignment="1">
      <alignment horizontal="center" vertical="center" shrinkToFit="1"/>
    </xf>
    <xf numFmtId="176" fontId="0" fillId="0" borderId="158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76" fontId="0" fillId="0" borderId="179" xfId="0" applyNumberFormat="1" applyFont="1" applyBorder="1" applyAlignment="1">
      <alignment horizontal="center" vertical="center" shrinkToFit="1"/>
    </xf>
    <xf numFmtId="177" fontId="0" fillId="0" borderId="52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77" fontId="0" fillId="0" borderId="181" xfId="0" applyNumberFormat="1" applyFont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59" xfId="0" applyNumberFormat="1" applyFont="1" applyFill="1" applyBorder="1" applyAlignment="1">
      <alignment horizontal="center" vertical="center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182" xfId="0" applyNumberFormat="1" applyFon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vertical="center" shrinkToFit="1"/>
    </xf>
    <xf numFmtId="177" fontId="0" fillId="0" borderId="44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34" borderId="144" xfId="0" applyNumberFormat="1" applyFont="1" applyFill="1" applyBorder="1" applyAlignment="1">
      <alignment horizontal="right" vertical="center" shrinkToFit="1"/>
    </xf>
    <xf numFmtId="177" fontId="0" fillId="34" borderId="146" xfId="0" applyNumberFormat="1" applyFont="1" applyFill="1" applyBorder="1" applyAlignment="1">
      <alignment horizontal="right" vertical="center" shrinkToFit="1"/>
    </xf>
    <xf numFmtId="177" fontId="0" fillId="0" borderId="59" xfId="0" applyNumberFormat="1" applyFont="1" applyFill="1" applyBorder="1" applyAlignment="1">
      <alignment horizontal="center" vertical="center" shrinkToFit="1"/>
    </xf>
    <xf numFmtId="177" fontId="0" fillId="0" borderId="63" xfId="0" applyNumberFormat="1" applyFont="1" applyFill="1" applyBorder="1" applyAlignment="1">
      <alignment horizontal="center" vertical="center" shrinkToFit="1"/>
    </xf>
    <xf numFmtId="177" fontId="0" fillId="0" borderId="182" xfId="0" applyNumberFormat="1" applyFont="1" applyFill="1" applyBorder="1" applyAlignment="1">
      <alignment horizontal="center" vertical="center" shrinkToFit="1"/>
    </xf>
    <xf numFmtId="177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74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61" xfId="0" applyNumberFormat="1" applyFont="1" applyBorder="1" applyAlignment="1">
      <alignment horizontal="center" vertical="center" shrinkToFit="1"/>
    </xf>
    <xf numFmtId="177" fontId="0" fillId="0" borderId="39" xfId="0" applyNumberFormat="1" applyFont="1" applyBorder="1" applyAlignment="1">
      <alignment horizontal="center" vertical="center" shrinkToFit="1"/>
    </xf>
    <xf numFmtId="177" fontId="0" fillId="0" borderId="153" xfId="0" applyNumberFormat="1" applyFont="1" applyBorder="1" applyAlignment="1">
      <alignment horizontal="center" vertical="center" shrinkToFit="1"/>
    </xf>
    <xf numFmtId="177" fontId="0" fillId="0" borderId="161" xfId="0" applyNumberFormat="1" applyFill="1" applyBorder="1" applyAlignment="1">
      <alignment horizontal="center" vertical="center"/>
    </xf>
    <xf numFmtId="177" fontId="0" fillId="0" borderId="39" xfId="0" applyNumberFormat="1" applyFont="1" applyFill="1" applyBorder="1" applyAlignment="1">
      <alignment horizontal="center" vertical="center"/>
    </xf>
    <xf numFmtId="177" fontId="0" fillId="0" borderId="151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vertical="center" shrinkToFit="1"/>
    </xf>
    <xf numFmtId="176" fontId="0" fillId="0" borderId="45" xfId="0" applyNumberForma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7" fontId="0" fillId="0" borderId="176" xfId="0" applyNumberFormat="1" applyBorder="1" applyAlignment="1">
      <alignment horizontal="center" vertical="center" textRotation="255" shrinkToFit="1"/>
    </xf>
    <xf numFmtId="177" fontId="0" fillId="0" borderId="65" xfId="0" applyNumberFormat="1" applyBorder="1" applyAlignment="1">
      <alignment horizontal="center" vertical="center" textRotation="255" shrinkToFit="1"/>
    </xf>
    <xf numFmtId="177" fontId="0" fillId="0" borderId="183" xfId="0" applyNumberFormat="1" applyBorder="1" applyAlignment="1">
      <alignment horizontal="center" vertical="center" textRotation="255" shrinkToFit="1"/>
    </xf>
    <xf numFmtId="177" fontId="0" fillId="0" borderId="184" xfId="0" applyNumberFormat="1" applyBorder="1" applyAlignment="1">
      <alignment horizontal="center" vertical="center" textRotation="255" shrinkToFit="1"/>
    </xf>
    <xf numFmtId="177" fontId="0" fillId="0" borderId="114" xfId="0" applyNumberFormat="1" applyBorder="1" applyAlignment="1">
      <alignment horizontal="center" vertical="center" textRotation="255" shrinkToFit="1"/>
    </xf>
    <xf numFmtId="177" fontId="0" fillId="0" borderId="150" xfId="0" applyNumberFormat="1" applyBorder="1" applyAlignment="1">
      <alignment horizontal="center" vertical="center" textRotation="255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30" xfId="0" applyNumberFormat="1" applyFont="1" applyFill="1" applyBorder="1" applyAlignment="1">
      <alignment horizontal="center" vertical="center" shrinkToFit="1"/>
    </xf>
    <xf numFmtId="0" fontId="0" fillId="34" borderId="96" xfId="0" applyFill="1" applyBorder="1" applyAlignment="1">
      <alignment horizontal="left" vertical="center"/>
    </xf>
    <xf numFmtId="0" fontId="0" fillId="34" borderId="140" xfId="0" applyFont="1" applyFill="1" applyBorder="1" applyAlignment="1">
      <alignment horizontal="left" vertical="center"/>
    </xf>
    <xf numFmtId="177" fontId="0" fillId="34" borderId="185" xfId="0" applyNumberFormat="1" applyFill="1" applyBorder="1" applyAlignment="1">
      <alignment horizontal="center" vertical="center" shrinkToFit="1"/>
    </xf>
    <xf numFmtId="177" fontId="0" fillId="34" borderId="186" xfId="0" applyNumberFormat="1" applyFill="1" applyBorder="1" applyAlignment="1">
      <alignment horizontal="center" vertical="center" shrinkToFit="1"/>
    </xf>
    <xf numFmtId="177" fontId="0" fillId="0" borderId="127" xfId="0" applyNumberFormat="1" applyFill="1" applyBorder="1" applyAlignment="1">
      <alignment horizontal="center" vertical="center" textRotation="255" shrinkToFit="1"/>
    </xf>
    <xf numFmtId="177" fontId="0" fillId="0" borderId="121" xfId="0" applyNumberFormat="1" applyFill="1" applyBorder="1" applyAlignment="1">
      <alignment horizontal="center" vertical="center" textRotation="255" shrinkToFit="1"/>
    </xf>
    <xf numFmtId="177" fontId="0" fillId="0" borderId="123" xfId="0" applyNumberFormat="1" applyFill="1" applyBorder="1" applyAlignment="1">
      <alignment horizontal="center" vertical="center" textRotation="255" shrinkToFit="1"/>
    </xf>
    <xf numFmtId="0" fontId="0" fillId="0" borderId="187" xfId="0" applyFill="1" applyBorder="1" applyAlignment="1">
      <alignment horizontal="center" vertical="center" textRotation="255" wrapText="1"/>
    </xf>
    <xf numFmtId="0" fontId="0" fillId="0" borderId="89" xfId="0" applyFill="1" applyBorder="1" applyAlignment="1">
      <alignment horizontal="center" vertical="center" textRotation="255" wrapText="1"/>
    </xf>
    <xf numFmtId="0" fontId="0" fillId="0" borderId="88" xfId="0" applyFill="1" applyBorder="1" applyAlignment="1">
      <alignment horizontal="center" vertical="center" textRotation="255" wrapText="1"/>
    </xf>
    <xf numFmtId="177" fontId="0" fillId="0" borderId="127" xfId="0" applyNumberFormat="1" applyFont="1" applyFill="1" applyBorder="1" applyAlignment="1">
      <alignment vertical="center" shrinkToFit="1"/>
    </xf>
    <xf numFmtId="177" fontId="0" fillId="0" borderId="123" xfId="0" applyNumberFormat="1" applyFont="1" applyFill="1" applyBorder="1" applyAlignment="1">
      <alignment vertical="center" shrinkToFit="1"/>
    </xf>
    <xf numFmtId="177" fontId="0" fillId="0" borderId="121" xfId="0" applyNumberFormat="1" applyFont="1" applyFill="1" applyBorder="1" applyAlignment="1">
      <alignment vertical="center" shrinkToFit="1"/>
    </xf>
    <xf numFmtId="177" fontId="0" fillId="0" borderId="44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77" fontId="0" fillId="0" borderId="45" xfId="0" applyNumberFormat="1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177" fontId="0" fillId="0" borderId="44" xfId="0" applyNumberFormat="1" applyFont="1" applyBorder="1" applyAlignment="1">
      <alignment horizontal="center" vertical="center" shrinkToFit="1"/>
    </xf>
    <xf numFmtId="177" fontId="0" fillId="34" borderId="55" xfId="0" applyNumberFormat="1" applyFont="1" applyFill="1" applyBorder="1" applyAlignment="1">
      <alignment horizontal="center" vertical="center" shrinkToFit="1"/>
    </xf>
    <xf numFmtId="177" fontId="0" fillId="34" borderId="53" xfId="0" applyNumberFormat="1" applyFont="1" applyFill="1" applyBorder="1" applyAlignment="1">
      <alignment horizontal="center" vertical="center" shrinkToFit="1"/>
    </xf>
    <xf numFmtId="3" fontId="0" fillId="0" borderId="188" xfId="66" applyNumberFormat="1" applyFont="1" applyFill="1" applyBorder="1" applyAlignment="1">
      <alignment horizontal="center" vertical="center" shrinkToFit="1"/>
      <protection/>
    </xf>
    <xf numFmtId="3" fontId="0" fillId="0" borderId="89" xfId="66" applyNumberFormat="1" applyFont="1" applyFill="1" applyBorder="1" applyAlignment="1">
      <alignment horizontal="center" vertical="center" shrinkToFit="1"/>
      <protection/>
    </xf>
    <xf numFmtId="3" fontId="0" fillId="0" borderId="118" xfId="66" applyNumberFormat="1" applyFont="1" applyFill="1" applyBorder="1" applyAlignment="1">
      <alignment horizontal="center" vertical="center" shrinkToFit="1"/>
      <protection/>
    </xf>
    <xf numFmtId="177" fontId="0" fillId="0" borderId="189" xfId="65" applyNumberFormat="1" applyFont="1" applyBorder="1" applyAlignment="1">
      <alignment horizontal="center" vertical="center" shrinkToFit="1"/>
      <protection/>
    </xf>
    <xf numFmtId="177" fontId="0" fillId="0" borderId="174" xfId="65" applyNumberFormat="1" applyFont="1" applyBorder="1" applyAlignment="1">
      <alignment horizontal="center" vertical="center" shrinkToFit="1"/>
      <protection/>
    </xf>
    <xf numFmtId="177" fontId="0" fillId="0" borderId="190" xfId="65" applyNumberFormat="1" applyFont="1" applyBorder="1" applyAlignment="1">
      <alignment horizontal="center" vertical="center" shrinkToFit="1"/>
      <protection/>
    </xf>
    <xf numFmtId="177" fontId="0" fillId="0" borderId="101" xfId="65" applyNumberFormat="1" applyFont="1" applyBorder="1" applyAlignment="1">
      <alignment horizontal="center" vertical="center" shrinkToFit="1"/>
      <protection/>
    </xf>
    <xf numFmtId="177" fontId="0" fillId="0" borderId="191" xfId="65" applyNumberFormat="1" applyFont="1" applyBorder="1" applyAlignment="1">
      <alignment horizontal="center" vertical="center" shrinkToFit="1"/>
      <protection/>
    </xf>
    <xf numFmtId="177" fontId="0" fillId="0" borderId="62" xfId="0" applyNumberFormat="1" applyFont="1" applyBorder="1" applyAlignment="1">
      <alignment horizontal="center" vertical="center" shrinkToFit="1"/>
    </xf>
    <xf numFmtId="177" fontId="0" fillId="0" borderId="16" xfId="65" applyNumberFormat="1" applyFont="1" applyBorder="1" applyAlignment="1">
      <alignment horizontal="center" vertical="center" shrinkToFit="1"/>
      <protection/>
    </xf>
    <xf numFmtId="176" fontId="0" fillId="0" borderId="184" xfId="0" applyNumberFormat="1" applyFont="1" applyBorder="1" applyAlignment="1">
      <alignment horizontal="center" vertical="center" textRotation="255" shrinkToFit="1"/>
    </xf>
    <xf numFmtId="176" fontId="0" fillId="0" borderId="112" xfId="0" applyNumberFormat="1" applyFont="1" applyBorder="1" applyAlignment="1">
      <alignment horizontal="center" vertical="center" textRotation="255" shrinkToFit="1"/>
    </xf>
    <xf numFmtId="176" fontId="0" fillId="0" borderId="13" xfId="0" applyNumberFormat="1" applyFont="1" applyBorder="1" applyAlignment="1">
      <alignment horizontal="center" vertical="center" shrinkToFit="1"/>
    </xf>
    <xf numFmtId="176" fontId="0" fillId="0" borderId="118" xfId="0" applyNumberFormat="1" applyFont="1" applyBorder="1" applyAlignment="1">
      <alignment horizontal="center" vertical="center" shrinkToFit="1"/>
    </xf>
    <xf numFmtId="176" fontId="0" fillId="0" borderId="116" xfId="0" applyNumberFormat="1" applyFont="1" applyBorder="1" applyAlignment="1">
      <alignment horizontal="center" vertical="center" textRotation="255" shrinkToFit="1"/>
    </xf>
    <xf numFmtId="176" fontId="0" fillId="0" borderId="117" xfId="0" applyNumberFormat="1" applyFont="1" applyBorder="1" applyAlignment="1">
      <alignment horizontal="center" vertical="center" textRotation="255" shrinkToFit="1"/>
    </xf>
    <xf numFmtId="177" fontId="0" fillId="0" borderId="40" xfId="0" applyNumberFormat="1" applyFont="1" applyBorder="1" applyAlignment="1">
      <alignment horizontal="center" vertical="center" shrinkToFit="1"/>
    </xf>
    <xf numFmtId="176" fontId="0" fillId="0" borderId="192" xfId="0" applyNumberFormat="1" applyFont="1" applyBorder="1" applyAlignment="1">
      <alignment horizontal="center" vertical="center" textRotation="255" shrinkToFit="1"/>
    </xf>
    <xf numFmtId="0" fontId="0" fillId="0" borderId="114" xfId="0" applyFont="1" applyBorder="1" applyAlignment="1">
      <alignment horizontal="center" vertical="center" textRotation="255" shrinkToFit="1"/>
    </xf>
    <xf numFmtId="0" fontId="0" fillId="0" borderId="112" xfId="0" applyFont="1" applyBorder="1" applyAlignment="1">
      <alignment horizontal="center" vertical="center" textRotation="255" shrinkToFit="1"/>
    </xf>
    <xf numFmtId="176" fontId="0" fillId="0" borderId="75" xfId="0" applyNumberFormat="1" applyFont="1" applyBorder="1" applyAlignment="1">
      <alignment horizontal="center" vertical="center" shrinkToFit="1"/>
    </xf>
    <xf numFmtId="176" fontId="0" fillId="0" borderId="119" xfId="0" applyNumberFormat="1" applyFont="1" applyBorder="1" applyAlignment="1">
      <alignment horizontal="center" vertical="center" shrinkToFit="1"/>
    </xf>
    <xf numFmtId="176" fontId="0" fillId="0" borderId="150" xfId="0" applyNumberFormat="1" applyFont="1" applyBorder="1" applyAlignment="1">
      <alignment horizontal="center" vertical="center" textRotation="255" shrinkToFit="1"/>
    </xf>
    <xf numFmtId="177" fontId="0" fillId="34" borderId="52" xfId="0" applyNumberFormat="1" applyFont="1" applyFill="1" applyBorder="1" applyAlignment="1">
      <alignment horizontal="center" vertical="center" shrinkToFit="1"/>
    </xf>
    <xf numFmtId="177" fontId="0" fillId="34" borderId="24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Border="1" applyAlignment="1">
      <alignment vertical="center"/>
    </xf>
    <xf numFmtId="177" fontId="0" fillId="0" borderId="189" xfId="65" applyNumberFormat="1" applyFont="1" applyBorder="1" applyAlignment="1">
      <alignment horizontal="center" vertical="center" textRotation="255" shrinkToFit="1"/>
      <protection/>
    </xf>
    <xf numFmtId="0" fontId="0" fillId="0" borderId="174" xfId="0" applyFont="1" applyBorder="1" applyAlignment="1">
      <alignment vertical="center" shrinkToFit="1"/>
    </xf>
    <xf numFmtId="0" fontId="0" fillId="0" borderId="191" xfId="0" applyFont="1" applyBorder="1" applyAlignment="1">
      <alignment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193" xfId="65" applyNumberFormat="1" applyFont="1" applyFill="1" applyBorder="1" applyAlignment="1">
      <alignment vertical="center" shrinkToFit="1"/>
      <protection/>
    </xf>
    <xf numFmtId="176" fontId="0" fillId="0" borderId="194" xfId="65" applyNumberFormat="1" applyFont="1" applyFill="1" applyBorder="1" applyAlignment="1">
      <alignment vertical="center" shrinkToFit="1"/>
      <protection/>
    </xf>
    <xf numFmtId="177" fontId="0" fillId="0" borderId="14" xfId="65" applyNumberFormat="1" applyFont="1" applyBorder="1" applyAlignment="1">
      <alignment horizontal="center" vertical="center" shrinkToFit="1"/>
      <protection/>
    </xf>
    <xf numFmtId="177" fontId="0" fillId="0" borderId="15" xfId="65" applyNumberFormat="1" applyFont="1" applyBorder="1" applyAlignment="1">
      <alignment horizontal="center" vertical="center" shrinkToFit="1"/>
      <protection/>
    </xf>
    <xf numFmtId="177" fontId="0" fillId="0" borderId="101" xfId="65" applyNumberFormat="1" applyFont="1" applyBorder="1" applyAlignment="1">
      <alignment horizontal="center" vertical="center" textRotation="255" shrinkToFit="1"/>
      <protection/>
    </xf>
    <xf numFmtId="176" fontId="0" fillId="34" borderId="67" xfId="0" applyNumberFormat="1" applyFont="1" applyFill="1" applyBorder="1" applyAlignment="1">
      <alignment vertical="center" shrinkToFit="1"/>
    </xf>
    <xf numFmtId="176" fontId="0" fillId="0" borderId="67" xfId="0" applyNumberFormat="1" applyFont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34" borderId="69" xfId="0" applyNumberFormat="1" applyFont="1" applyFill="1" applyBorder="1" applyAlignment="1">
      <alignment vertical="center" shrinkToFit="1"/>
    </xf>
    <xf numFmtId="176" fontId="0" fillId="0" borderId="69" xfId="0" applyNumberFormat="1" applyFont="1" applyBorder="1" applyAlignment="1">
      <alignment vertical="center"/>
    </xf>
    <xf numFmtId="176" fontId="0" fillId="34" borderId="52" xfId="0" applyNumberFormat="1" applyFont="1" applyFill="1" applyBorder="1" applyAlignment="1">
      <alignment horizontal="center" vertical="center" shrinkToFit="1"/>
    </xf>
    <xf numFmtId="176" fontId="0" fillId="34" borderId="24" xfId="0" applyNumberFormat="1" applyFont="1" applyFill="1" applyBorder="1" applyAlignment="1">
      <alignment horizontal="center" vertical="center" shrinkToFit="1"/>
    </xf>
    <xf numFmtId="177" fontId="0" fillId="34" borderId="23" xfId="0" applyNumberFormat="1" applyFont="1" applyFill="1" applyBorder="1" applyAlignment="1">
      <alignment horizontal="center" vertical="center" shrinkToFit="1"/>
    </xf>
    <xf numFmtId="176" fontId="0" fillId="0" borderId="17" xfId="65" applyNumberFormat="1" applyFont="1" applyFill="1" applyBorder="1" applyAlignment="1">
      <alignment vertical="center" shrinkToFit="1"/>
      <protection/>
    </xf>
    <xf numFmtId="176" fontId="0" fillId="0" borderId="18" xfId="65" applyNumberFormat="1" applyFont="1" applyFill="1" applyBorder="1" applyAlignment="1">
      <alignment vertical="center" shrinkToFit="1"/>
      <protection/>
    </xf>
    <xf numFmtId="0" fontId="0" fillId="0" borderId="189" xfId="65" applyNumberFormat="1" applyFont="1" applyBorder="1" applyAlignment="1">
      <alignment horizontal="center" vertical="center" textRotation="255" shrinkToFit="1"/>
      <protection/>
    </xf>
    <xf numFmtId="0" fontId="0" fillId="0" borderId="117" xfId="0" applyFont="1" applyBorder="1" applyAlignment="1">
      <alignment vertical="center" shrinkToFit="1"/>
    </xf>
    <xf numFmtId="177" fontId="0" fillId="0" borderId="6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6" fontId="0" fillId="37" borderId="195" xfId="0" applyNumberFormat="1" applyFont="1" applyFill="1" applyBorder="1" applyAlignment="1">
      <alignment horizontal="center" vertical="center"/>
    </xf>
    <xf numFmtId="176" fontId="0" fillId="37" borderId="137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_20101209　経営改善計画検討手順（素案）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◇類型12（水稲24・大豆12・ぶどう4）" xfId="64"/>
    <cellStyle name="標準_水稲(24ha規模)＋大豆(6ｈａ)＋きゃべつ" xfId="65"/>
    <cellStyle name="標準_野菜計画(最終 ｱｽﾊﾟﾗ+ｺﾏﾂﾅ)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12</xdr:row>
      <xdr:rowOff>142875</xdr:rowOff>
    </xdr:from>
    <xdr:to>
      <xdr:col>17</xdr:col>
      <xdr:colOff>0</xdr:colOff>
      <xdr:row>12</xdr:row>
      <xdr:rowOff>142875</xdr:rowOff>
    </xdr:to>
    <xdr:sp>
      <xdr:nvSpPr>
        <xdr:cNvPr id="1" name="Line 2"/>
        <xdr:cNvSpPr>
          <a:spLocks/>
        </xdr:cNvSpPr>
      </xdr:nvSpPr>
      <xdr:spPr>
        <a:xfrm>
          <a:off x="5514975" y="3190875"/>
          <a:ext cx="7905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2" name="Line 3"/>
        <xdr:cNvSpPr>
          <a:spLocks/>
        </xdr:cNvSpPr>
      </xdr:nvSpPr>
      <xdr:spPr>
        <a:xfrm>
          <a:off x="5514975" y="3419475"/>
          <a:ext cx="8001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19050</xdr:colOff>
      <xdr:row>12</xdr:row>
      <xdr:rowOff>66675</xdr:rowOff>
    </xdr:from>
    <xdr:to>
      <xdr:col>11</xdr:col>
      <xdr:colOff>238125</xdr:colOff>
      <xdr:row>12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11467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12</xdr:row>
      <xdr:rowOff>66675</xdr:rowOff>
    </xdr:from>
    <xdr:to>
      <xdr:col>12</xdr:col>
      <xdr:colOff>247650</xdr:colOff>
      <xdr:row>12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146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66675</xdr:rowOff>
    </xdr:from>
    <xdr:to>
      <xdr:col>13</xdr:col>
      <xdr:colOff>257175</xdr:colOff>
      <xdr:row>12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1146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12</xdr:row>
      <xdr:rowOff>47625</xdr:rowOff>
    </xdr:from>
    <xdr:to>
      <xdr:col>23</xdr:col>
      <xdr:colOff>219075</xdr:colOff>
      <xdr:row>12</xdr:row>
      <xdr:rowOff>219075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3095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12</xdr:row>
      <xdr:rowOff>47625</xdr:rowOff>
    </xdr:from>
    <xdr:to>
      <xdr:col>20</xdr:col>
      <xdr:colOff>219075</xdr:colOff>
      <xdr:row>12</xdr:row>
      <xdr:rowOff>219075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3095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47625</xdr:rowOff>
    </xdr:from>
    <xdr:to>
      <xdr:col>21</xdr:col>
      <xdr:colOff>219075</xdr:colOff>
      <xdr:row>12</xdr:row>
      <xdr:rowOff>219075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095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12</xdr:row>
      <xdr:rowOff>47625</xdr:rowOff>
    </xdr:from>
    <xdr:to>
      <xdr:col>22</xdr:col>
      <xdr:colOff>219075</xdr:colOff>
      <xdr:row>12</xdr:row>
      <xdr:rowOff>219075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095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12</xdr:row>
      <xdr:rowOff>152400</xdr:rowOff>
    </xdr:from>
    <xdr:to>
      <xdr:col>41</xdr:col>
      <xdr:colOff>190500</xdr:colOff>
      <xdr:row>12</xdr:row>
      <xdr:rowOff>152400</xdr:rowOff>
    </xdr:to>
    <xdr:sp>
      <xdr:nvSpPr>
        <xdr:cNvPr id="10" name="Line 11"/>
        <xdr:cNvSpPr>
          <a:spLocks/>
        </xdr:cNvSpPr>
      </xdr:nvSpPr>
      <xdr:spPr>
        <a:xfrm flipV="1">
          <a:off x="10372725" y="3200400"/>
          <a:ext cx="25241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142875</xdr:rowOff>
    </xdr:from>
    <xdr:to>
      <xdr:col>31</xdr:col>
      <xdr:colOff>200025</xdr:colOff>
      <xdr:row>13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8172450" y="3438525"/>
          <a:ext cx="2066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13</xdr:row>
      <xdr:rowOff>142875</xdr:rowOff>
    </xdr:from>
    <xdr:to>
      <xdr:col>41</xdr:col>
      <xdr:colOff>200025</xdr:colOff>
      <xdr:row>13</xdr:row>
      <xdr:rowOff>142875</xdr:rowOff>
    </xdr:to>
    <xdr:sp>
      <xdr:nvSpPr>
        <xdr:cNvPr id="12" name="Line 13"/>
        <xdr:cNvSpPr>
          <a:spLocks/>
        </xdr:cNvSpPr>
      </xdr:nvSpPr>
      <xdr:spPr>
        <a:xfrm>
          <a:off x="11134725" y="3438525"/>
          <a:ext cx="17716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12</xdr:row>
      <xdr:rowOff>66675</xdr:rowOff>
    </xdr:from>
    <xdr:to>
      <xdr:col>6</xdr:col>
      <xdr:colOff>247650</xdr:colOff>
      <xdr:row>12</xdr:row>
      <xdr:rowOff>247650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11467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66675</xdr:rowOff>
    </xdr:from>
    <xdr:to>
      <xdr:col>10</xdr:col>
      <xdr:colOff>238125</xdr:colOff>
      <xdr:row>12</xdr:row>
      <xdr:rowOff>247650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1146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12</xdr:row>
      <xdr:rowOff>66675</xdr:rowOff>
    </xdr:from>
    <xdr:to>
      <xdr:col>9</xdr:col>
      <xdr:colOff>257175</xdr:colOff>
      <xdr:row>12</xdr:row>
      <xdr:rowOff>247650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1146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66675</xdr:rowOff>
    </xdr:from>
    <xdr:to>
      <xdr:col>8</xdr:col>
      <xdr:colOff>228600</xdr:colOff>
      <xdr:row>12</xdr:row>
      <xdr:rowOff>247650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11467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66675</xdr:rowOff>
    </xdr:from>
    <xdr:to>
      <xdr:col>7</xdr:col>
      <xdr:colOff>228600</xdr:colOff>
      <xdr:row>12</xdr:row>
      <xdr:rowOff>247650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1146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28575</xdr:rowOff>
    </xdr:from>
    <xdr:to>
      <xdr:col>11</xdr:col>
      <xdr:colOff>238125</xdr:colOff>
      <xdr:row>13</xdr:row>
      <xdr:rowOff>209550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3242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13</xdr:row>
      <xdr:rowOff>28575</xdr:rowOff>
    </xdr:from>
    <xdr:to>
      <xdr:col>12</xdr:col>
      <xdr:colOff>247650</xdr:colOff>
      <xdr:row>13</xdr:row>
      <xdr:rowOff>209550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3242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28575</xdr:rowOff>
    </xdr:from>
    <xdr:to>
      <xdr:col>13</xdr:col>
      <xdr:colOff>257175</xdr:colOff>
      <xdr:row>13</xdr:row>
      <xdr:rowOff>209550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3242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28575</xdr:rowOff>
    </xdr:from>
    <xdr:to>
      <xdr:col>6</xdr:col>
      <xdr:colOff>247650</xdr:colOff>
      <xdr:row>13</xdr:row>
      <xdr:rowOff>209550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3242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28575</xdr:rowOff>
    </xdr:from>
    <xdr:to>
      <xdr:col>10</xdr:col>
      <xdr:colOff>238125</xdr:colOff>
      <xdr:row>13</xdr:row>
      <xdr:rowOff>209550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3242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28575</xdr:rowOff>
    </xdr:from>
    <xdr:to>
      <xdr:col>9</xdr:col>
      <xdr:colOff>257175</xdr:colOff>
      <xdr:row>13</xdr:row>
      <xdr:rowOff>209550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3242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28575</xdr:rowOff>
    </xdr:from>
    <xdr:to>
      <xdr:col>8</xdr:col>
      <xdr:colOff>228600</xdr:colOff>
      <xdr:row>13</xdr:row>
      <xdr:rowOff>209550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3242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228600</xdr:colOff>
      <xdr:row>13</xdr:row>
      <xdr:rowOff>209550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3242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12</xdr:row>
      <xdr:rowOff>47625</xdr:rowOff>
    </xdr:from>
    <xdr:to>
      <xdr:col>19</xdr:col>
      <xdr:colOff>219075</xdr:colOff>
      <xdr:row>12</xdr:row>
      <xdr:rowOff>219075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095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13</xdr:row>
      <xdr:rowOff>28575</xdr:rowOff>
    </xdr:from>
    <xdr:to>
      <xdr:col>23</xdr:col>
      <xdr:colOff>200025</xdr:colOff>
      <xdr:row>13</xdr:row>
      <xdr:rowOff>209550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32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13</xdr:row>
      <xdr:rowOff>28575</xdr:rowOff>
    </xdr:from>
    <xdr:to>
      <xdr:col>20</xdr:col>
      <xdr:colOff>200025</xdr:colOff>
      <xdr:row>13</xdr:row>
      <xdr:rowOff>209550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32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13</xdr:row>
      <xdr:rowOff>28575</xdr:rowOff>
    </xdr:from>
    <xdr:to>
      <xdr:col>21</xdr:col>
      <xdr:colOff>200025</xdr:colOff>
      <xdr:row>13</xdr:row>
      <xdr:rowOff>209550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32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13</xdr:row>
      <xdr:rowOff>28575</xdr:rowOff>
    </xdr:from>
    <xdr:to>
      <xdr:col>22</xdr:col>
      <xdr:colOff>200025</xdr:colOff>
      <xdr:row>13</xdr:row>
      <xdr:rowOff>209550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32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13</xdr:row>
      <xdr:rowOff>28575</xdr:rowOff>
    </xdr:from>
    <xdr:to>
      <xdr:col>19</xdr:col>
      <xdr:colOff>200025</xdr:colOff>
      <xdr:row>13</xdr:row>
      <xdr:rowOff>209550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32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12</xdr:row>
      <xdr:rowOff>142875</xdr:rowOff>
    </xdr:from>
    <xdr:to>
      <xdr:col>28</xdr:col>
      <xdr:colOff>238125</xdr:colOff>
      <xdr:row>12</xdr:row>
      <xdr:rowOff>142875</xdr:rowOff>
    </xdr:to>
    <xdr:sp>
      <xdr:nvSpPr>
        <xdr:cNvPr id="32" name="Line 35"/>
        <xdr:cNvSpPr>
          <a:spLocks/>
        </xdr:cNvSpPr>
      </xdr:nvSpPr>
      <xdr:spPr>
        <a:xfrm>
          <a:off x="8172450" y="3190875"/>
          <a:ext cx="1304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19050</xdr:colOff>
      <xdr:row>14</xdr:row>
      <xdr:rowOff>47625</xdr:rowOff>
    </xdr:from>
    <xdr:to>
      <xdr:col>11</xdr:col>
      <xdr:colOff>238125</xdr:colOff>
      <xdr:row>14</xdr:row>
      <xdr:rowOff>219075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5909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14</xdr:row>
      <xdr:rowOff>47625</xdr:rowOff>
    </xdr:from>
    <xdr:to>
      <xdr:col>12</xdr:col>
      <xdr:colOff>247650</xdr:colOff>
      <xdr:row>14</xdr:row>
      <xdr:rowOff>219075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5909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14</xdr:row>
      <xdr:rowOff>47625</xdr:rowOff>
    </xdr:from>
    <xdr:to>
      <xdr:col>13</xdr:col>
      <xdr:colOff>257175</xdr:colOff>
      <xdr:row>14</xdr:row>
      <xdr:rowOff>219075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5909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14</xdr:row>
      <xdr:rowOff>47625</xdr:rowOff>
    </xdr:from>
    <xdr:to>
      <xdr:col>6</xdr:col>
      <xdr:colOff>247650</xdr:colOff>
      <xdr:row>14</xdr:row>
      <xdr:rowOff>219075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5909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47625</xdr:rowOff>
    </xdr:from>
    <xdr:to>
      <xdr:col>10</xdr:col>
      <xdr:colOff>238125</xdr:colOff>
      <xdr:row>14</xdr:row>
      <xdr:rowOff>219075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5909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47625</xdr:rowOff>
    </xdr:from>
    <xdr:to>
      <xdr:col>9</xdr:col>
      <xdr:colOff>257175</xdr:colOff>
      <xdr:row>14</xdr:row>
      <xdr:rowOff>219075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5909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14</xdr:row>
      <xdr:rowOff>47625</xdr:rowOff>
    </xdr:from>
    <xdr:to>
      <xdr:col>8</xdr:col>
      <xdr:colOff>228600</xdr:colOff>
      <xdr:row>14</xdr:row>
      <xdr:rowOff>219075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5909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47625</xdr:rowOff>
    </xdr:from>
    <xdr:to>
      <xdr:col>7</xdr:col>
      <xdr:colOff>228600</xdr:colOff>
      <xdr:row>14</xdr:row>
      <xdr:rowOff>219075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5909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15</xdr:row>
      <xdr:rowOff>47625</xdr:rowOff>
    </xdr:from>
    <xdr:to>
      <xdr:col>11</xdr:col>
      <xdr:colOff>238125</xdr:colOff>
      <xdr:row>15</xdr:row>
      <xdr:rowOff>219075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8385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15</xdr:row>
      <xdr:rowOff>47625</xdr:rowOff>
    </xdr:from>
    <xdr:to>
      <xdr:col>12</xdr:col>
      <xdr:colOff>247650</xdr:colOff>
      <xdr:row>15</xdr:row>
      <xdr:rowOff>219075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8385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47625</xdr:rowOff>
    </xdr:from>
    <xdr:to>
      <xdr:col>13</xdr:col>
      <xdr:colOff>257175</xdr:colOff>
      <xdr:row>15</xdr:row>
      <xdr:rowOff>219075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8385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15</xdr:row>
      <xdr:rowOff>47625</xdr:rowOff>
    </xdr:from>
    <xdr:to>
      <xdr:col>6</xdr:col>
      <xdr:colOff>247650</xdr:colOff>
      <xdr:row>15</xdr:row>
      <xdr:rowOff>219075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8385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47625</xdr:rowOff>
    </xdr:from>
    <xdr:to>
      <xdr:col>10</xdr:col>
      <xdr:colOff>238125</xdr:colOff>
      <xdr:row>15</xdr:row>
      <xdr:rowOff>219075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8385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47625</xdr:rowOff>
    </xdr:from>
    <xdr:to>
      <xdr:col>9</xdr:col>
      <xdr:colOff>257175</xdr:colOff>
      <xdr:row>15</xdr:row>
      <xdr:rowOff>219075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385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15</xdr:row>
      <xdr:rowOff>47625</xdr:rowOff>
    </xdr:from>
    <xdr:to>
      <xdr:col>8</xdr:col>
      <xdr:colOff>228600</xdr:colOff>
      <xdr:row>15</xdr:row>
      <xdr:rowOff>219075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8385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47625</xdr:rowOff>
    </xdr:from>
    <xdr:to>
      <xdr:col>7</xdr:col>
      <xdr:colOff>228600</xdr:colOff>
      <xdr:row>15</xdr:row>
      <xdr:rowOff>219075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8385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16</xdr:row>
      <xdr:rowOff>47625</xdr:rowOff>
    </xdr:from>
    <xdr:to>
      <xdr:col>11</xdr:col>
      <xdr:colOff>238125</xdr:colOff>
      <xdr:row>16</xdr:row>
      <xdr:rowOff>219075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0862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16</xdr:row>
      <xdr:rowOff>47625</xdr:rowOff>
    </xdr:from>
    <xdr:to>
      <xdr:col>12</xdr:col>
      <xdr:colOff>247650</xdr:colOff>
      <xdr:row>16</xdr:row>
      <xdr:rowOff>219075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0862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47625</xdr:rowOff>
    </xdr:from>
    <xdr:to>
      <xdr:col>13</xdr:col>
      <xdr:colOff>257175</xdr:colOff>
      <xdr:row>16</xdr:row>
      <xdr:rowOff>219075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0862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16</xdr:row>
      <xdr:rowOff>47625</xdr:rowOff>
    </xdr:from>
    <xdr:to>
      <xdr:col>6</xdr:col>
      <xdr:colOff>247650</xdr:colOff>
      <xdr:row>16</xdr:row>
      <xdr:rowOff>219075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0862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</xdr:row>
      <xdr:rowOff>47625</xdr:rowOff>
    </xdr:from>
    <xdr:to>
      <xdr:col>10</xdr:col>
      <xdr:colOff>238125</xdr:colOff>
      <xdr:row>16</xdr:row>
      <xdr:rowOff>219075</xdr:rowOff>
    </xdr:to>
    <xdr:pic>
      <xdr:nvPicPr>
        <xdr:cNvPr id="5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0862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16</xdr:row>
      <xdr:rowOff>47625</xdr:rowOff>
    </xdr:from>
    <xdr:to>
      <xdr:col>9</xdr:col>
      <xdr:colOff>257175</xdr:colOff>
      <xdr:row>16</xdr:row>
      <xdr:rowOff>219075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0862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47625</xdr:rowOff>
    </xdr:from>
    <xdr:to>
      <xdr:col>8</xdr:col>
      <xdr:colOff>228600</xdr:colOff>
      <xdr:row>16</xdr:row>
      <xdr:rowOff>219075</xdr:rowOff>
    </xdr:to>
    <xdr:pic>
      <xdr:nvPicPr>
        <xdr:cNvPr id="5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0862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47625</xdr:rowOff>
    </xdr:from>
    <xdr:to>
      <xdr:col>7</xdr:col>
      <xdr:colOff>228600</xdr:colOff>
      <xdr:row>16</xdr:row>
      <xdr:rowOff>219075</xdr:rowOff>
    </xdr:to>
    <xdr:pic>
      <xdr:nvPicPr>
        <xdr:cNvPr id="5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0862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14</xdr:row>
      <xdr:rowOff>142875</xdr:rowOff>
    </xdr:from>
    <xdr:to>
      <xdr:col>17</xdr:col>
      <xdr:colOff>9525</xdr:colOff>
      <xdr:row>14</xdr:row>
      <xdr:rowOff>142875</xdr:rowOff>
    </xdr:to>
    <xdr:sp>
      <xdr:nvSpPr>
        <xdr:cNvPr id="57" name="Line 60"/>
        <xdr:cNvSpPr>
          <a:spLocks/>
        </xdr:cNvSpPr>
      </xdr:nvSpPr>
      <xdr:spPr>
        <a:xfrm>
          <a:off x="5514975" y="3686175"/>
          <a:ext cx="8001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152400</xdr:rowOff>
    </xdr:from>
    <xdr:to>
      <xdr:col>17</xdr:col>
      <xdr:colOff>9525</xdr:colOff>
      <xdr:row>15</xdr:row>
      <xdr:rowOff>152400</xdr:rowOff>
    </xdr:to>
    <xdr:sp>
      <xdr:nvSpPr>
        <xdr:cNvPr id="58" name="Line 61"/>
        <xdr:cNvSpPr>
          <a:spLocks/>
        </xdr:cNvSpPr>
      </xdr:nvSpPr>
      <xdr:spPr>
        <a:xfrm>
          <a:off x="5514975" y="3943350"/>
          <a:ext cx="8001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142875</xdr:rowOff>
    </xdr:from>
    <xdr:to>
      <xdr:col>17</xdr:col>
      <xdr:colOff>9525</xdr:colOff>
      <xdr:row>16</xdr:row>
      <xdr:rowOff>142875</xdr:rowOff>
    </xdr:to>
    <xdr:sp>
      <xdr:nvSpPr>
        <xdr:cNvPr id="59" name="Line 62"/>
        <xdr:cNvSpPr>
          <a:spLocks/>
        </xdr:cNvSpPr>
      </xdr:nvSpPr>
      <xdr:spPr>
        <a:xfrm>
          <a:off x="5505450" y="4181475"/>
          <a:ext cx="8096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142875</xdr:rowOff>
    </xdr:from>
    <xdr:to>
      <xdr:col>19</xdr:col>
      <xdr:colOff>0</xdr:colOff>
      <xdr:row>12</xdr:row>
      <xdr:rowOff>142875</xdr:rowOff>
    </xdr:to>
    <xdr:sp>
      <xdr:nvSpPr>
        <xdr:cNvPr id="60" name="Line 63"/>
        <xdr:cNvSpPr>
          <a:spLocks/>
        </xdr:cNvSpPr>
      </xdr:nvSpPr>
      <xdr:spPr>
        <a:xfrm>
          <a:off x="6572250" y="3190875"/>
          <a:ext cx="266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142875</xdr:rowOff>
    </xdr:from>
    <xdr:to>
      <xdr:col>19</xdr:col>
      <xdr:colOff>0</xdr:colOff>
      <xdr:row>13</xdr:row>
      <xdr:rowOff>142875</xdr:rowOff>
    </xdr:to>
    <xdr:sp>
      <xdr:nvSpPr>
        <xdr:cNvPr id="61" name="Line 64"/>
        <xdr:cNvSpPr>
          <a:spLocks/>
        </xdr:cNvSpPr>
      </xdr:nvSpPr>
      <xdr:spPr>
        <a:xfrm>
          <a:off x="6572250" y="3438525"/>
          <a:ext cx="266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47625</xdr:colOff>
      <xdr:row>14</xdr:row>
      <xdr:rowOff>38100</xdr:rowOff>
    </xdr:from>
    <xdr:to>
      <xdr:col>23</xdr:col>
      <xdr:colOff>200025</xdr:colOff>
      <xdr:row>14</xdr:row>
      <xdr:rowOff>209550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5814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14</xdr:row>
      <xdr:rowOff>38100</xdr:rowOff>
    </xdr:from>
    <xdr:to>
      <xdr:col>20</xdr:col>
      <xdr:colOff>200025</xdr:colOff>
      <xdr:row>14</xdr:row>
      <xdr:rowOff>209550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5814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14</xdr:row>
      <xdr:rowOff>38100</xdr:rowOff>
    </xdr:from>
    <xdr:to>
      <xdr:col>21</xdr:col>
      <xdr:colOff>200025</xdr:colOff>
      <xdr:row>14</xdr:row>
      <xdr:rowOff>209550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5814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14</xdr:row>
      <xdr:rowOff>38100</xdr:rowOff>
    </xdr:from>
    <xdr:to>
      <xdr:col>22</xdr:col>
      <xdr:colOff>200025</xdr:colOff>
      <xdr:row>14</xdr:row>
      <xdr:rowOff>209550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</xdr:row>
      <xdr:rowOff>38100</xdr:rowOff>
    </xdr:from>
    <xdr:to>
      <xdr:col>19</xdr:col>
      <xdr:colOff>200025</xdr:colOff>
      <xdr:row>14</xdr:row>
      <xdr:rowOff>209550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5814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14</xdr:row>
      <xdr:rowOff>152400</xdr:rowOff>
    </xdr:from>
    <xdr:to>
      <xdr:col>19</xdr:col>
      <xdr:colOff>0</xdr:colOff>
      <xdr:row>14</xdr:row>
      <xdr:rowOff>152400</xdr:rowOff>
    </xdr:to>
    <xdr:sp>
      <xdr:nvSpPr>
        <xdr:cNvPr id="67" name="Line 70"/>
        <xdr:cNvSpPr>
          <a:spLocks/>
        </xdr:cNvSpPr>
      </xdr:nvSpPr>
      <xdr:spPr>
        <a:xfrm>
          <a:off x="6572250" y="3695700"/>
          <a:ext cx="266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47625</xdr:colOff>
      <xdr:row>15</xdr:row>
      <xdr:rowOff>28575</xdr:rowOff>
    </xdr:from>
    <xdr:to>
      <xdr:col>23</xdr:col>
      <xdr:colOff>200025</xdr:colOff>
      <xdr:row>15</xdr:row>
      <xdr:rowOff>209550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819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15</xdr:row>
      <xdr:rowOff>28575</xdr:rowOff>
    </xdr:from>
    <xdr:to>
      <xdr:col>20</xdr:col>
      <xdr:colOff>200025</xdr:colOff>
      <xdr:row>15</xdr:row>
      <xdr:rowOff>209550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819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15</xdr:row>
      <xdr:rowOff>28575</xdr:rowOff>
    </xdr:from>
    <xdr:to>
      <xdr:col>21</xdr:col>
      <xdr:colOff>200025</xdr:colOff>
      <xdr:row>15</xdr:row>
      <xdr:rowOff>209550</xdr:rowOff>
    </xdr:to>
    <xdr:pic>
      <xdr:nvPicPr>
        <xdr:cNvPr id="70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819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15</xdr:row>
      <xdr:rowOff>28575</xdr:rowOff>
    </xdr:from>
    <xdr:to>
      <xdr:col>22</xdr:col>
      <xdr:colOff>200025</xdr:colOff>
      <xdr:row>15</xdr:row>
      <xdr:rowOff>209550</xdr:rowOff>
    </xdr:to>
    <xdr:pic>
      <xdr:nvPicPr>
        <xdr:cNvPr id="71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819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15</xdr:row>
      <xdr:rowOff>28575</xdr:rowOff>
    </xdr:from>
    <xdr:to>
      <xdr:col>19</xdr:col>
      <xdr:colOff>200025</xdr:colOff>
      <xdr:row>15</xdr:row>
      <xdr:rowOff>209550</xdr:rowOff>
    </xdr:to>
    <xdr:pic>
      <xdr:nvPicPr>
        <xdr:cNvPr id="7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819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15</xdr:row>
      <xdr:rowOff>152400</xdr:rowOff>
    </xdr:from>
    <xdr:to>
      <xdr:col>18</xdr:col>
      <xdr:colOff>247650</xdr:colOff>
      <xdr:row>15</xdr:row>
      <xdr:rowOff>152400</xdr:rowOff>
    </xdr:to>
    <xdr:sp>
      <xdr:nvSpPr>
        <xdr:cNvPr id="73" name="Line 76"/>
        <xdr:cNvSpPr>
          <a:spLocks/>
        </xdr:cNvSpPr>
      </xdr:nvSpPr>
      <xdr:spPr>
        <a:xfrm>
          <a:off x="6581775" y="3943350"/>
          <a:ext cx="2381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57150</xdr:colOff>
      <xdr:row>16</xdr:row>
      <xdr:rowOff>28575</xdr:rowOff>
    </xdr:from>
    <xdr:to>
      <xdr:col>23</xdr:col>
      <xdr:colOff>219075</xdr:colOff>
      <xdr:row>16</xdr:row>
      <xdr:rowOff>209550</xdr:rowOff>
    </xdr:to>
    <xdr:pic>
      <xdr:nvPicPr>
        <xdr:cNvPr id="74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40671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16</xdr:row>
      <xdr:rowOff>28575</xdr:rowOff>
    </xdr:from>
    <xdr:to>
      <xdr:col>20</xdr:col>
      <xdr:colOff>209550</xdr:colOff>
      <xdr:row>16</xdr:row>
      <xdr:rowOff>209550</xdr:rowOff>
    </xdr:to>
    <xdr:pic>
      <xdr:nvPicPr>
        <xdr:cNvPr id="75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40671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16</xdr:row>
      <xdr:rowOff>28575</xdr:rowOff>
    </xdr:from>
    <xdr:to>
      <xdr:col>21</xdr:col>
      <xdr:colOff>209550</xdr:colOff>
      <xdr:row>16</xdr:row>
      <xdr:rowOff>209550</xdr:rowOff>
    </xdr:to>
    <xdr:pic>
      <xdr:nvPicPr>
        <xdr:cNvPr id="76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40671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16</xdr:row>
      <xdr:rowOff>28575</xdr:rowOff>
    </xdr:from>
    <xdr:to>
      <xdr:col>22</xdr:col>
      <xdr:colOff>209550</xdr:colOff>
      <xdr:row>16</xdr:row>
      <xdr:rowOff>209550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0671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16</xdr:row>
      <xdr:rowOff>28575</xdr:rowOff>
    </xdr:from>
    <xdr:to>
      <xdr:col>19</xdr:col>
      <xdr:colOff>219075</xdr:colOff>
      <xdr:row>16</xdr:row>
      <xdr:rowOff>209550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40671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257175</xdr:colOff>
      <xdr:row>16</xdr:row>
      <xdr:rowOff>142875</xdr:rowOff>
    </xdr:from>
    <xdr:to>
      <xdr:col>19</xdr:col>
      <xdr:colOff>0</xdr:colOff>
      <xdr:row>16</xdr:row>
      <xdr:rowOff>142875</xdr:rowOff>
    </xdr:to>
    <xdr:sp>
      <xdr:nvSpPr>
        <xdr:cNvPr id="79" name="Line 82"/>
        <xdr:cNvSpPr>
          <a:spLocks/>
        </xdr:cNvSpPr>
      </xdr:nvSpPr>
      <xdr:spPr>
        <a:xfrm>
          <a:off x="6562725" y="4181475"/>
          <a:ext cx="2762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152400</xdr:rowOff>
    </xdr:from>
    <xdr:to>
      <xdr:col>32</xdr:col>
      <xdr:colOff>257175</xdr:colOff>
      <xdr:row>14</xdr:row>
      <xdr:rowOff>152400</xdr:rowOff>
    </xdr:to>
    <xdr:sp>
      <xdr:nvSpPr>
        <xdr:cNvPr id="80" name="Line 83"/>
        <xdr:cNvSpPr>
          <a:spLocks/>
        </xdr:cNvSpPr>
      </xdr:nvSpPr>
      <xdr:spPr>
        <a:xfrm>
          <a:off x="8172450" y="3695700"/>
          <a:ext cx="23907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16</xdr:row>
      <xdr:rowOff>142875</xdr:rowOff>
    </xdr:from>
    <xdr:to>
      <xdr:col>35</xdr:col>
      <xdr:colOff>228600</xdr:colOff>
      <xdr:row>16</xdr:row>
      <xdr:rowOff>142875</xdr:rowOff>
    </xdr:to>
    <xdr:sp>
      <xdr:nvSpPr>
        <xdr:cNvPr id="81" name="Line 84"/>
        <xdr:cNvSpPr>
          <a:spLocks/>
        </xdr:cNvSpPr>
      </xdr:nvSpPr>
      <xdr:spPr>
        <a:xfrm flipV="1">
          <a:off x="8181975" y="4181475"/>
          <a:ext cx="31527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15</xdr:row>
      <xdr:rowOff>152400</xdr:rowOff>
    </xdr:from>
    <xdr:to>
      <xdr:col>34</xdr:col>
      <xdr:colOff>200025</xdr:colOff>
      <xdr:row>15</xdr:row>
      <xdr:rowOff>152400</xdr:rowOff>
    </xdr:to>
    <xdr:sp>
      <xdr:nvSpPr>
        <xdr:cNvPr id="82" name="Line 85"/>
        <xdr:cNvSpPr>
          <a:spLocks/>
        </xdr:cNvSpPr>
      </xdr:nvSpPr>
      <xdr:spPr>
        <a:xfrm>
          <a:off x="8201025" y="3943350"/>
          <a:ext cx="2838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15</xdr:row>
      <xdr:rowOff>152400</xdr:rowOff>
    </xdr:from>
    <xdr:to>
      <xdr:col>41</xdr:col>
      <xdr:colOff>190500</xdr:colOff>
      <xdr:row>15</xdr:row>
      <xdr:rowOff>152400</xdr:rowOff>
    </xdr:to>
    <xdr:sp>
      <xdr:nvSpPr>
        <xdr:cNvPr id="83" name="Line 86"/>
        <xdr:cNvSpPr>
          <a:spLocks/>
        </xdr:cNvSpPr>
      </xdr:nvSpPr>
      <xdr:spPr>
        <a:xfrm>
          <a:off x="11982450" y="3943350"/>
          <a:ext cx="9144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14</xdr:row>
      <xdr:rowOff>104775</xdr:rowOff>
    </xdr:from>
    <xdr:to>
      <xdr:col>41</xdr:col>
      <xdr:colOff>180975</xdr:colOff>
      <xdr:row>14</xdr:row>
      <xdr:rowOff>104775</xdr:rowOff>
    </xdr:to>
    <xdr:sp>
      <xdr:nvSpPr>
        <xdr:cNvPr id="84" name="Line 89"/>
        <xdr:cNvSpPr>
          <a:spLocks/>
        </xdr:cNvSpPr>
      </xdr:nvSpPr>
      <xdr:spPr>
        <a:xfrm>
          <a:off x="11458575" y="3648075"/>
          <a:ext cx="14287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16</xdr:row>
      <xdr:rowOff>152400</xdr:rowOff>
    </xdr:from>
    <xdr:to>
      <xdr:col>41</xdr:col>
      <xdr:colOff>190500</xdr:colOff>
      <xdr:row>16</xdr:row>
      <xdr:rowOff>152400</xdr:rowOff>
    </xdr:to>
    <xdr:sp>
      <xdr:nvSpPr>
        <xdr:cNvPr id="85" name="Line 90"/>
        <xdr:cNvSpPr>
          <a:spLocks/>
        </xdr:cNvSpPr>
      </xdr:nvSpPr>
      <xdr:spPr>
        <a:xfrm>
          <a:off x="12211050" y="419100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0</xdr:rowOff>
    </xdr:from>
    <xdr:to>
      <xdr:col>13</xdr:col>
      <xdr:colOff>200025</xdr:colOff>
      <xdr:row>21</xdr:row>
      <xdr:rowOff>0</xdr:rowOff>
    </xdr:to>
    <xdr:sp>
      <xdr:nvSpPr>
        <xdr:cNvPr id="86" name="Rectangle 1" descr="10%"/>
        <xdr:cNvSpPr>
          <a:spLocks/>
        </xdr:cNvSpPr>
      </xdr:nvSpPr>
      <xdr:spPr>
        <a:xfrm>
          <a:off x="4733925" y="5029200"/>
          <a:ext cx="704850" cy="24765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581025</xdr:colOff>
      <xdr:row>20</xdr:row>
      <xdr:rowOff>0</xdr:rowOff>
    </xdr:from>
    <xdr:to>
      <xdr:col>2</xdr:col>
      <xdr:colOff>581025</xdr:colOff>
      <xdr:row>20</xdr:row>
      <xdr:rowOff>228600</xdr:rowOff>
    </xdr:to>
    <xdr:pic>
      <xdr:nvPicPr>
        <xdr:cNvPr id="8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0292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19</xdr:row>
      <xdr:rowOff>209550</xdr:rowOff>
    </xdr:from>
    <xdr:to>
      <xdr:col>4</xdr:col>
      <xdr:colOff>561975</xdr:colOff>
      <xdr:row>21</xdr:row>
      <xdr:rowOff>9525</xdr:rowOff>
    </xdr:to>
    <xdr:pic>
      <xdr:nvPicPr>
        <xdr:cNvPr id="8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49911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20</xdr:row>
      <xdr:rowOff>9525</xdr:rowOff>
    </xdr:from>
    <xdr:to>
      <xdr:col>2</xdr:col>
      <xdr:colOff>400050</xdr:colOff>
      <xdr:row>20</xdr:row>
      <xdr:rowOff>247650</xdr:rowOff>
    </xdr:to>
    <xdr:pic>
      <xdr:nvPicPr>
        <xdr:cNvPr id="8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0387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6</xdr:row>
      <xdr:rowOff>161925</xdr:rowOff>
    </xdr:from>
    <xdr:to>
      <xdr:col>13</xdr:col>
      <xdr:colOff>457200</xdr:colOff>
      <xdr:row>6</xdr:row>
      <xdr:rowOff>161925</xdr:rowOff>
    </xdr:to>
    <xdr:sp>
      <xdr:nvSpPr>
        <xdr:cNvPr id="1" name="Line 14"/>
        <xdr:cNvSpPr>
          <a:spLocks/>
        </xdr:cNvSpPr>
      </xdr:nvSpPr>
      <xdr:spPr>
        <a:xfrm>
          <a:off x="5638800" y="1657350"/>
          <a:ext cx="13811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</xdr:row>
      <xdr:rowOff>161925</xdr:rowOff>
    </xdr:from>
    <xdr:to>
      <xdr:col>15</xdr:col>
      <xdr:colOff>381000</xdr:colOff>
      <xdr:row>6</xdr:row>
      <xdr:rowOff>161925</xdr:rowOff>
    </xdr:to>
    <xdr:sp>
      <xdr:nvSpPr>
        <xdr:cNvPr id="2" name="Line 15"/>
        <xdr:cNvSpPr>
          <a:spLocks/>
        </xdr:cNvSpPr>
      </xdr:nvSpPr>
      <xdr:spPr>
        <a:xfrm>
          <a:off x="7524750" y="1657350"/>
          <a:ext cx="352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6</xdr:row>
      <xdr:rowOff>180975</xdr:rowOff>
    </xdr:from>
    <xdr:to>
      <xdr:col>32</xdr:col>
      <xdr:colOff>419100</xdr:colOff>
      <xdr:row>6</xdr:row>
      <xdr:rowOff>180975</xdr:rowOff>
    </xdr:to>
    <xdr:sp>
      <xdr:nvSpPr>
        <xdr:cNvPr id="3" name="Line 16"/>
        <xdr:cNvSpPr>
          <a:spLocks/>
        </xdr:cNvSpPr>
      </xdr:nvSpPr>
      <xdr:spPr>
        <a:xfrm>
          <a:off x="10353675" y="1676400"/>
          <a:ext cx="5495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6</xdr:row>
      <xdr:rowOff>161925</xdr:rowOff>
    </xdr:from>
    <xdr:to>
      <xdr:col>38</xdr:col>
      <xdr:colOff>466725</xdr:colOff>
      <xdr:row>6</xdr:row>
      <xdr:rowOff>161925</xdr:rowOff>
    </xdr:to>
    <xdr:sp>
      <xdr:nvSpPr>
        <xdr:cNvPr id="4" name="Line 17"/>
        <xdr:cNvSpPr>
          <a:spLocks/>
        </xdr:cNvSpPr>
      </xdr:nvSpPr>
      <xdr:spPr>
        <a:xfrm>
          <a:off x="17392650" y="1657350"/>
          <a:ext cx="1304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114300</xdr:colOff>
      <xdr:row>6</xdr:row>
      <xdr:rowOff>38100</xdr:rowOff>
    </xdr:from>
    <xdr:to>
      <xdr:col>3</xdr:col>
      <xdr:colOff>400050</xdr:colOff>
      <xdr:row>6</xdr:row>
      <xdr:rowOff>247650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38100</xdr:rowOff>
    </xdr:from>
    <xdr:to>
      <xdr:col>4</xdr:col>
      <xdr:colOff>400050</xdr:colOff>
      <xdr:row>6</xdr:row>
      <xdr:rowOff>247650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38100</xdr:rowOff>
    </xdr:from>
    <xdr:to>
      <xdr:col>5</xdr:col>
      <xdr:colOff>400050</xdr:colOff>
      <xdr:row>6</xdr:row>
      <xdr:rowOff>247650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</xdr:row>
      <xdr:rowOff>38100</xdr:rowOff>
    </xdr:from>
    <xdr:to>
      <xdr:col>6</xdr:col>
      <xdr:colOff>400050</xdr:colOff>
      <xdr:row>6</xdr:row>
      <xdr:rowOff>247650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38100</xdr:rowOff>
    </xdr:from>
    <xdr:to>
      <xdr:col>7</xdr:col>
      <xdr:colOff>400050</xdr:colOff>
      <xdr:row>6</xdr:row>
      <xdr:rowOff>247650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38100</xdr:rowOff>
    </xdr:from>
    <xdr:to>
      <xdr:col>8</xdr:col>
      <xdr:colOff>400050</xdr:colOff>
      <xdr:row>6</xdr:row>
      <xdr:rowOff>247650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38100</xdr:rowOff>
    </xdr:from>
    <xdr:to>
      <xdr:col>9</xdr:col>
      <xdr:colOff>400050</xdr:colOff>
      <xdr:row>6</xdr:row>
      <xdr:rowOff>247650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38100</xdr:rowOff>
    </xdr:from>
    <xdr:to>
      <xdr:col>10</xdr:col>
      <xdr:colOff>400050</xdr:colOff>
      <xdr:row>6</xdr:row>
      <xdr:rowOff>247650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5335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6</xdr:row>
      <xdr:rowOff>19050</xdr:rowOff>
    </xdr:from>
    <xdr:to>
      <xdr:col>16</xdr:col>
      <xdr:colOff>419100</xdr:colOff>
      <xdr:row>6</xdr:row>
      <xdr:rowOff>247650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5144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6</xdr:row>
      <xdr:rowOff>19050</xdr:rowOff>
    </xdr:from>
    <xdr:to>
      <xdr:col>17</xdr:col>
      <xdr:colOff>419100</xdr:colOff>
      <xdr:row>6</xdr:row>
      <xdr:rowOff>247650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15144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6</xdr:row>
      <xdr:rowOff>19050</xdr:rowOff>
    </xdr:from>
    <xdr:to>
      <xdr:col>18</xdr:col>
      <xdr:colOff>419100</xdr:colOff>
      <xdr:row>6</xdr:row>
      <xdr:rowOff>247650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5144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6</xdr:row>
      <xdr:rowOff>19050</xdr:rowOff>
    </xdr:from>
    <xdr:to>
      <xdr:col>19</xdr:col>
      <xdr:colOff>419100</xdr:colOff>
      <xdr:row>6</xdr:row>
      <xdr:rowOff>247650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5144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6</xdr:row>
      <xdr:rowOff>19050</xdr:rowOff>
    </xdr:from>
    <xdr:to>
      <xdr:col>20</xdr:col>
      <xdr:colOff>419100</xdr:colOff>
      <xdr:row>6</xdr:row>
      <xdr:rowOff>247650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5144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25</xdr:row>
      <xdr:rowOff>114300</xdr:rowOff>
    </xdr:from>
    <xdr:to>
      <xdr:col>19</xdr:col>
      <xdr:colOff>85725</xdr:colOff>
      <xdr:row>28</xdr:row>
      <xdr:rowOff>190500</xdr:rowOff>
    </xdr:to>
    <xdr:sp>
      <xdr:nvSpPr>
        <xdr:cNvPr id="1" name="角丸四角形吹き出し 3"/>
        <xdr:cNvSpPr>
          <a:spLocks/>
        </xdr:cNvSpPr>
      </xdr:nvSpPr>
      <xdr:spPr>
        <a:xfrm>
          <a:off x="17478375" y="6248400"/>
          <a:ext cx="1352550" cy="819150"/>
        </a:xfrm>
        <a:prstGeom prst="wedgeRoundRectCallout">
          <a:avLst>
            <a:gd name="adj1" fmla="val -104495"/>
            <a:gd name="adj2" fmla="val -7726"/>
          </a:avLst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生物の残存割合は</a:t>
          </a:r>
          <a:r>
            <a:rPr lang="en-US" cap="none" sz="1100" b="0" i="0" u="none" baseline="0">
              <a:solidFill>
                <a:srgbClr val="FFFFFF"/>
              </a:solidFill>
            </a:rPr>
            <a:t>5/100
</a:t>
          </a:r>
          <a:r>
            <a:rPr lang="en-US" cap="none" sz="1100" b="0" i="0" u="none" baseline="0">
              <a:solidFill>
                <a:srgbClr val="FFFFFF"/>
              </a:solidFill>
            </a:rPr>
            <a:t>1%</a:t>
          </a:r>
          <a:r>
            <a:rPr lang="en-US" cap="none" sz="1100" b="0" i="0" u="none" baseline="0">
              <a:solidFill>
                <a:srgbClr val="FFFFFF"/>
              </a:solidFill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5%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tabSelected="1" zoomScale="75" zoomScaleNormal="75" zoomScaleSheetLayoutView="80" zoomScalePageLayoutView="0" workbookViewId="0" topLeftCell="A1">
      <selection activeCell="AL9" sqref="AL9"/>
    </sheetView>
  </sheetViews>
  <sheetFormatPr defaultColWidth="9.00390625" defaultRowHeight="13.5"/>
  <cols>
    <col min="1" max="1" width="1.625" style="68" customWidth="1"/>
    <col min="2" max="3" width="7.625" style="68" customWidth="1"/>
    <col min="4" max="6" width="9.00390625" style="68" customWidth="1"/>
    <col min="7" max="7" width="3.50390625" style="68" customWidth="1"/>
    <col min="8" max="8" width="3.625" style="68" customWidth="1"/>
    <col min="9" max="9" width="3.75390625" style="68" customWidth="1"/>
    <col min="10" max="42" width="3.50390625" style="68" customWidth="1"/>
    <col min="43" max="43" width="1.37890625" style="68" customWidth="1"/>
    <col min="44" max="16384" width="9.00390625" style="68" customWidth="1"/>
  </cols>
  <sheetData>
    <row r="1" spans="2:12" ht="9.75" customHeight="1" thickBo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30" ht="39.75" customHeight="1" thickBot="1">
      <c r="A2" s="76"/>
      <c r="B2" s="253" t="s">
        <v>70</v>
      </c>
      <c r="C2" s="504" t="s">
        <v>501</v>
      </c>
      <c r="D2" s="505"/>
      <c r="E2" s="254" t="s">
        <v>55</v>
      </c>
      <c r="F2" s="504" t="s">
        <v>477</v>
      </c>
      <c r="G2" s="506"/>
      <c r="H2" s="506"/>
      <c r="I2" s="506"/>
      <c r="J2" s="506"/>
      <c r="K2" s="506"/>
      <c r="L2" s="506"/>
      <c r="M2" s="506"/>
      <c r="N2" s="505"/>
      <c r="O2" s="510" t="s">
        <v>56</v>
      </c>
      <c r="P2" s="511"/>
      <c r="Q2" s="512"/>
      <c r="R2" s="513" t="s">
        <v>430</v>
      </c>
      <c r="S2" s="514"/>
      <c r="T2" s="514"/>
      <c r="U2" s="514"/>
      <c r="V2" s="515" t="s">
        <v>57</v>
      </c>
      <c r="W2" s="514"/>
      <c r="X2" s="514"/>
      <c r="Y2" s="507" t="s">
        <v>476</v>
      </c>
      <c r="Z2" s="508"/>
      <c r="AA2" s="509"/>
      <c r="AB2" s="77"/>
      <c r="AC2" s="77"/>
      <c r="AD2" s="77"/>
    </row>
    <row r="3" ht="9.75" customHeight="1">
      <c r="B3" s="78"/>
    </row>
    <row r="4" ht="24.75" customHeight="1" thickBot="1">
      <c r="B4" s="68" t="s">
        <v>93</v>
      </c>
    </row>
    <row r="5" spans="2:38" ht="19.5" customHeight="1">
      <c r="B5" s="598" t="s">
        <v>94</v>
      </c>
      <c r="C5" s="550"/>
      <c r="D5" s="599" t="s">
        <v>503</v>
      </c>
      <c r="E5" s="600"/>
      <c r="F5" s="600"/>
      <c r="G5" s="601"/>
      <c r="H5" s="558" t="s">
        <v>58</v>
      </c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1"/>
      <c r="AD5" s="77"/>
      <c r="AE5" s="77"/>
      <c r="AF5" s="448"/>
      <c r="AG5" s="449"/>
      <c r="AH5" s="449"/>
      <c r="AI5" s="449"/>
      <c r="AJ5" s="449"/>
      <c r="AK5" s="449"/>
      <c r="AL5" s="77"/>
    </row>
    <row r="6" spans="2:37" ht="19.5" customHeight="1">
      <c r="B6" s="592" t="s">
        <v>59</v>
      </c>
      <c r="C6" s="593"/>
      <c r="D6" s="593"/>
      <c r="E6" s="593"/>
      <c r="F6" s="593"/>
      <c r="G6" s="582"/>
      <c r="H6" s="582" t="s">
        <v>60</v>
      </c>
      <c r="I6" s="583"/>
      <c r="J6" s="583"/>
      <c r="K6" s="583"/>
      <c r="L6" s="583"/>
      <c r="M6" s="583"/>
      <c r="N6" s="582" t="s">
        <v>61</v>
      </c>
      <c r="O6" s="583"/>
      <c r="P6" s="583"/>
      <c r="Q6" s="582" t="s">
        <v>62</v>
      </c>
      <c r="R6" s="583"/>
      <c r="S6" s="583"/>
      <c r="T6" s="583"/>
      <c r="U6" s="583"/>
      <c r="V6" s="583"/>
      <c r="W6" s="583"/>
      <c r="X6" s="587"/>
      <c r="Y6" s="583" t="s">
        <v>63</v>
      </c>
      <c r="Z6" s="583"/>
      <c r="AA6" s="584"/>
      <c r="AF6" s="449"/>
      <c r="AG6" s="449"/>
      <c r="AH6" s="449"/>
      <c r="AI6" s="449"/>
      <c r="AJ6" s="449"/>
      <c r="AK6" s="449"/>
    </row>
    <row r="7" spans="2:37" ht="19.5" customHeight="1">
      <c r="B7" s="548" t="s">
        <v>64</v>
      </c>
      <c r="C7" s="562"/>
      <c r="D7" s="596"/>
      <c r="E7" s="597"/>
      <c r="F7" s="597"/>
      <c r="G7" s="597"/>
      <c r="H7" s="591" t="s">
        <v>414</v>
      </c>
      <c r="I7" s="583"/>
      <c r="J7" s="583"/>
      <c r="K7" s="583"/>
      <c r="L7" s="583"/>
      <c r="M7" s="587"/>
      <c r="N7" s="588" t="s">
        <v>410</v>
      </c>
      <c r="O7" s="589"/>
      <c r="P7" s="590"/>
      <c r="Q7" s="602"/>
      <c r="R7" s="603"/>
      <c r="S7" s="603"/>
      <c r="T7" s="603"/>
      <c r="U7" s="603"/>
      <c r="V7" s="603"/>
      <c r="W7" s="603"/>
      <c r="X7" s="604"/>
      <c r="Y7" s="605"/>
      <c r="Z7" s="605"/>
      <c r="AA7" s="606"/>
      <c r="AF7" s="449"/>
      <c r="AG7" s="449"/>
      <c r="AH7" s="449"/>
      <c r="AI7" s="449"/>
      <c r="AJ7" s="449"/>
      <c r="AK7" s="449"/>
    </row>
    <row r="8" spans="2:37" ht="19.5" customHeight="1">
      <c r="B8" s="592" t="s">
        <v>65</v>
      </c>
      <c r="C8" s="593"/>
      <c r="D8" s="594"/>
      <c r="E8" s="594"/>
      <c r="F8" s="594"/>
      <c r="G8" s="595"/>
      <c r="H8" s="582" t="s">
        <v>405</v>
      </c>
      <c r="I8" s="583"/>
      <c r="J8" s="583"/>
      <c r="K8" s="583"/>
      <c r="L8" s="583"/>
      <c r="M8" s="587"/>
      <c r="N8" s="588" t="s">
        <v>410</v>
      </c>
      <c r="O8" s="589"/>
      <c r="P8" s="590"/>
      <c r="Q8" s="579"/>
      <c r="R8" s="580"/>
      <c r="S8" s="580"/>
      <c r="T8" s="580"/>
      <c r="U8" s="580"/>
      <c r="V8" s="580"/>
      <c r="W8" s="580"/>
      <c r="X8" s="581"/>
      <c r="Y8" s="582"/>
      <c r="Z8" s="583"/>
      <c r="AA8" s="584"/>
      <c r="AF8" s="449"/>
      <c r="AG8" s="449"/>
      <c r="AH8" s="449"/>
      <c r="AI8" s="449"/>
      <c r="AJ8" s="449"/>
      <c r="AK8" s="449"/>
    </row>
    <row r="9" spans="2:37" ht="19.5" customHeight="1">
      <c r="B9" s="592" t="s">
        <v>66</v>
      </c>
      <c r="C9" s="593"/>
      <c r="D9" s="585" t="s">
        <v>409</v>
      </c>
      <c r="E9" s="585"/>
      <c r="F9" s="585"/>
      <c r="G9" s="586"/>
      <c r="H9" s="582" t="s">
        <v>406</v>
      </c>
      <c r="I9" s="583"/>
      <c r="J9" s="583"/>
      <c r="K9" s="583"/>
      <c r="L9" s="583"/>
      <c r="M9" s="587"/>
      <c r="N9" s="588" t="s">
        <v>411</v>
      </c>
      <c r="O9" s="589"/>
      <c r="P9" s="590"/>
      <c r="Q9" s="579"/>
      <c r="R9" s="580"/>
      <c r="S9" s="580"/>
      <c r="T9" s="580"/>
      <c r="U9" s="580"/>
      <c r="V9" s="580"/>
      <c r="W9" s="580"/>
      <c r="X9" s="581"/>
      <c r="Y9" s="582"/>
      <c r="Z9" s="583"/>
      <c r="AA9" s="584"/>
      <c r="AF9" s="449"/>
      <c r="AG9" s="449"/>
      <c r="AH9" s="449"/>
      <c r="AI9" s="449"/>
      <c r="AJ9" s="449"/>
      <c r="AK9" s="449"/>
    </row>
    <row r="10" spans="2:27" ht="19.5" customHeight="1">
      <c r="B10" s="592" t="s">
        <v>67</v>
      </c>
      <c r="C10" s="593"/>
      <c r="D10" s="594"/>
      <c r="E10" s="594"/>
      <c r="F10" s="594"/>
      <c r="G10" s="595"/>
      <c r="H10" s="582" t="s">
        <v>407</v>
      </c>
      <c r="I10" s="583"/>
      <c r="J10" s="583"/>
      <c r="K10" s="583"/>
      <c r="L10" s="583"/>
      <c r="M10" s="583"/>
      <c r="N10" s="591" t="s">
        <v>411</v>
      </c>
      <c r="O10" s="583"/>
      <c r="P10" s="587"/>
      <c r="Q10" s="579"/>
      <c r="R10" s="580"/>
      <c r="S10" s="580"/>
      <c r="T10" s="580"/>
      <c r="U10" s="580"/>
      <c r="V10" s="580"/>
      <c r="W10" s="580"/>
      <c r="X10" s="581"/>
      <c r="Y10" s="583"/>
      <c r="Z10" s="583"/>
      <c r="AA10" s="584"/>
    </row>
    <row r="11" spans="2:27" ht="19.5" customHeight="1" thickBot="1">
      <c r="B11" s="549" t="s">
        <v>68</v>
      </c>
      <c r="C11" s="562"/>
      <c r="D11" s="563"/>
      <c r="E11" s="563"/>
      <c r="F11" s="563"/>
      <c r="G11" s="564"/>
      <c r="H11" s="570" t="s">
        <v>408</v>
      </c>
      <c r="I11" s="568"/>
      <c r="J11" s="568"/>
      <c r="K11" s="568"/>
      <c r="L11" s="568"/>
      <c r="M11" s="568"/>
      <c r="N11" s="570" t="s">
        <v>412</v>
      </c>
      <c r="O11" s="568"/>
      <c r="P11" s="568"/>
      <c r="Q11" s="565"/>
      <c r="R11" s="566"/>
      <c r="S11" s="566"/>
      <c r="T11" s="566"/>
      <c r="U11" s="566"/>
      <c r="V11" s="566"/>
      <c r="W11" s="566"/>
      <c r="X11" s="567"/>
      <c r="Y11" s="568"/>
      <c r="Z11" s="568"/>
      <c r="AA11" s="569"/>
    </row>
    <row r="12" spans="2:42" ht="19.5" customHeight="1">
      <c r="B12" s="571" t="s">
        <v>91</v>
      </c>
      <c r="C12" s="558" t="s">
        <v>95</v>
      </c>
      <c r="D12" s="550"/>
      <c r="E12" s="559"/>
      <c r="F12" s="69" t="s">
        <v>92</v>
      </c>
      <c r="G12" s="558">
        <v>1</v>
      </c>
      <c r="H12" s="550"/>
      <c r="I12" s="550"/>
      <c r="J12" s="558">
        <v>2</v>
      </c>
      <c r="K12" s="550"/>
      <c r="L12" s="559"/>
      <c r="M12" s="550">
        <v>3</v>
      </c>
      <c r="N12" s="550"/>
      <c r="O12" s="561"/>
      <c r="P12" s="558">
        <v>4</v>
      </c>
      <c r="Q12" s="550"/>
      <c r="R12" s="559"/>
      <c r="S12" s="560">
        <v>5</v>
      </c>
      <c r="T12" s="550"/>
      <c r="U12" s="561"/>
      <c r="V12" s="558">
        <v>6</v>
      </c>
      <c r="W12" s="550"/>
      <c r="X12" s="559"/>
      <c r="Y12" s="560">
        <v>7</v>
      </c>
      <c r="Z12" s="550"/>
      <c r="AA12" s="561"/>
      <c r="AB12" s="558">
        <v>8</v>
      </c>
      <c r="AC12" s="550"/>
      <c r="AD12" s="559"/>
      <c r="AE12" s="560">
        <v>9</v>
      </c>
      <c r="AF12" s="550"/>
      <c r="AG12" s="561"/>
      <c r="AH12" s="558">
        <v>10</v>
      </c>
      <c r="AI12" s="550"/>
      <c r="AJ12" s="559"/>
      <c r="AK12" s="558">
        <v>11</v>
      </c>
      <c r="AL12" s="550"/>
      <c r="AM12" s="559"/>
      <c r="AN12" s="550">
        <v>12</v>
      </c>
      <c r="AO12" s="550"/>
      <c r="AP12" s="551"/>
    </row>
    <row r="13" spans="2:42" ht="19.5" customHeight="1">
      <c r="B13" s="572"/>
      <c r="C13" s="552" t="s">
        <v>404</v>
      </c>
      <c r="D13" s="553"/>
      <c r="E13" s="554"/>
      <c r="F13" s="427" t="s">
        <v>419</v>
      </c>
      <c r="G13" s="428"/>
      <c r="H13" s="429"/>
      <c r="I13" s="430"/>
      <c r="J13" s="431"/>
      <c r="K13" s="429"/>
      <c r="L13" s="430"/>
      <c r="M13" s="431"/>
      <c r="N13" s="429"/>
      <c r="O13" s="430"/>
      <c r="P13" s="431"/>
      <c r="Q13" s="429"/>
      <c r="R13" s="430" t="s">
        <v>413</v>
      </c>
      <c r="S13" s="431"/>
      <c r="T13" s="429"/>
      <c r="U13" s="430"/>
      <c r="V13" s="431"/>
      <c r="W13" s="429"/>
      <c r="X13" s="430"/>
      <c r="Y13" s="431"/>
      <c r="Z13" s="429"/>
      <c r="AA13" s="429"/>
      <c r="AB13" s="431"/>
      <c r="AC13" s="429"/>
      <c r="AD13" s="432"/>
      <c r="AE13" s="433"/>
      <c r="AF13" s="434"/>
      <c r="AG13" s="429"/>
      <c r="AH13" s="429"/>
      <c r="AI13" s="429"/>
      <c r="AJ13" s="430"/>
      <c r="AK13" s="429"/>
      <c r="AL13" s="429"/>
      <c r="AM13" s="430"/>
      <c r="AN13" s="431"/>
      <c r="AO13" s="429"/>
      <c r="AP13" s="435"/>
    </row>
    <row r="14" spans="2:42" ht="19.5" customHeight="1">
      <c r="B14" s="572"/>
      <c r="C14" s="555" t="s">
        <v>415</v>
      </c>
      <c r="D14" s="556"/>
      <c r="E14" s="557"/>
      <c r="F14" s="427" t="s">
        <v>419</v>
      </c>
      <c r="G14" s="428"/>
      <c r="H14" s="429"/>
      <c r="I14" s="430"/>
      <c r="J14" s="431"/>
      <c r="K14" s="429"/>
      <c r="L14" s="430"/>
      <c r="M14" s="431"/>
      <c r="N14" s="429"/>
      <c r="O14" s="430"/>
      <c r="P14" s="431"/>
      <c r="Q14" s="429"/>
      <c r="R14" s="430" t="s">
        <v>413</v>
      </c>
      <c r="S14" s="431"/>
      <c r="T14" s="429"/>
      <c r="U14" s="430"/>
      <c r="V14" s="431"/>
      <c r="W14" s="429"/>
      <c r="X14" s="429"/>
      <c r="Y14" s="431"/>
      <c r="Z14" s="429"/>
      <c r="AA14" s="430"/>
      <c r="AB14" s="431"/>
      <c r="AC14" s="429"/>
      <c r="AD14" s="430"/>
      <c r="AE14" s="431"/>
      <c r="AF14" s="436"/>
      <c r="AG14" s="437"/>
      <c r="AH14" s="438"/>
      <c r="AI14" s="439"/>
      <c r="AJ14" s="430"/>
      <c r="AK14" s="431"/>
      <c r="AL14" s="429"/>
      <c r="AM14" s="430"/>
      <c r="AN14" s="429"/>
      <c r="AO14" s="429"/>
      <c r="AP14" s="435"/>
    </row>
    <row r="15" spans="2:42" ht="19.5" customHeight="1">
      <c r="B15" s="572"/>
      <c r="C15" s="555" t="s">
        <v>416</v>
      </c>
      <c r="D15" s="556"/>
      <c r="E15" s="557"/>
      <c r="F15" s="427" t="s">
        <v>412</v>
      </c>
      <c r="G15" s="428"/>
      <c r="H15" s="429"/>
      <c r="I15" s="430"/>
      <c r="J15" s="431"/>
      <c r="K15" s="429"/>
      <c r="L15" s="430"/>
      <c r="M15" s="431"/>
      <c r="N15" s="429"/>
      <c r="O15" s="430"/>
      <c r="P15" s="431"/>
      <c r="Q15" s="429"/>
      <c r="R15" s="430" t="s">
        <v>413</v>
      </c>
      <c r="S15" s="431"/>
      <c r="T15" s="429"/>
      <c r="U15" s="430"/>
      <c r="V15" s="431"/>
      <c r="W15" s="429"/>
      <c r="X15" s="430"/>
      <c r="Y15" s="431"/>
      <c r="Z15" s="429"/>
      <c r="AA15" s="430"/>
      <c r="AB15" s="431"/>
      <c r="AC15" s="429"/>
      <c r="AD15" s="429"/>
      <c r="AE15" s="431"/>
      <c r="AF15" s="429"/>
      <c r="AG15" s="440"/>
      <c r="AH15" s="437"/>
      <c r="AI15" s="438"/>
      <c r="AJ15" s="439"/>
      <c r="AK15" s="431"/>
      <c r="AL15" s="429"/>
      <c r="AM15" s="430"/>
      <c r="AN15" s="431"/>
      <c r="AO15" s="429"/>
      <c r="AP15" s="435"/>
    </row>
    <row r="16" spans="2:42" ht="19.5" customHeight="1">
      <c r="B16" s="572"/>
      <c r="C16" s="555" t="s">
        <v>417</v>
      </c>
      <c r="D16" s="556"/>
      <c r="E16" s="557"/>
      <c r="F16" s="427" t="s">
        <v>412</v>
      </c>
      <c r="G16" s="428"/>
      <c r="H16" s="429"/>
      <c r="I16" s="430"/>
      <c r="J16" s="431"/>
      <c r="K16" s="429"/>
      <c r="L16" s="430"/>
      <c r="M16" s="431"/>
      <c r="N16" s="429"/>
      <c r="O16" s="430"/>
      <c r="P16" s="431"/>
      <c r="Q16" s="429"/>
      <c r="R16" s="430" t="s">
        <v>413</v>
      </c>
      <c r="S16" s="431"/>
      <c r="T16" s="429"/>
      <c r="U16" s="430"/>
      <c r="V16" s="431"/>
      <c r="W16" s="429"/>
      <c r="X16" s="430"/>
      <c r="Y16" s="431"/>
      <c r="Z16" s="429"/>
      <c r="AA16" s="430"/>
      <c r="AB16" s="431"/>
      <c r="AC16" s="429"/>
      <c r="AD16" s="430"/>
      <c r="AE16" s="431"/>
      <c r="AF16" s="429"/>
      <c r="AG16" s="429"/>
      <c r="AH16" s="431"/>
      <c r="AI16" s="440"/>
      <c r="AJ16" s="437"/>
      <c r="AK16" s="456"/>
      <c r="AL16" s="457"/>
      <c r="AM16" s="430"/>
      <c r="AN16" s="431"/>
      <c r="AO16" s="429"/>
      <c r="AP16" s="435"/>
    </row>
    <row r="17" spans="2:42" ht="19.5" customHeight="1">
      <c r="B17" s="572"/>
      <c r="C17" s="555" t="s">
        <v>418</v>
      </c>
      <c r="D17" s="556"/>
      <c r="E17" s="557"/>
      <c r="F17" s="427" t="s">
        <v>412</v>
      </c>
      <c r="G17" s="428"/>
      <c r="H17" s="429"/>
      <c r="I17" s="430"/>
      <c r="J17" s="431"/>
      <c r="K17" s="429"/>
      <c r="L17" s="430"/>
      <c r="M17" s="431"/>
      <c r="N17" s="429"/>
      <c r="O17" s="430"/>
      <c r="P17" s="431"/>
      <c r="Q17" s="429"/>
      <c r="R17" s="430" t="s">
        <v>413</v>
      </c>
      <c r="S17" s="431"/>
      <c r="T17" s="429"/>
      <c r="U17" s="430"/>
      <c r="V17" s="431"/>
      <c r="W17" s="429"/>
      <c r="X17" s="430"/>
      <c r="Y17" s="431"/>
      <c r="Z17" s="429"/>
      <c r="AA17" s="430"/>
      <c r="AB17" s="431"/>
      <c r="AC17" s="429"/>
      <c r="AD17" s="430"/>
      <c r="AE17" s="431"/>
      <c r="AF17" s="429"/>
      <c r="AG17" s="430"/>
      <c r="AH17" s="431"/>
      <c r="AI17" s="441"/>
      <c r="AJ17" s="442"/>
      <c r="AK17" s="458"/>
      <c r="AL17" s="443"/>
      <c r="AM17" s="444"/>
      <c r="AN17" s="429"/>
      <c r="AO17" s="429"/>
      <c r="AP17" s="435"/>
    </row>
    <row r="18" spans="2:42" ht="19.5" customHeight="1">
      <c r="B18" s="572"/>
      <c r="C18" s="574"/>
      <c r="D18" s="575"/>
      <c r="E18" s="576"/>
      <c r="F18" s="450"/>
      <c r="G18" s="79"/>
      <c r="H18" s="80"/>
      <c r="I18" s="80"/>
      <c r="J18" s="79"/>
      <c r="K18" s="80"/>
      <c r="L18" s="451"/>
      <c r="M18" s="80"/>
      <c r="N18" s="80"/>
      <c r="O18" s="84"/>
      <c r="P18" s="79"/>
      <c r="Q18" s="80"/>
      <c r="R18" s="451"/>
      <c r="S18" s="85"/>
      <c r="T18" s="80"/>
      <c r="U18" s="84"/>
      <c r="V18" s="79"/>
      <c r="W18" s="80"/>
      <c r="X18" s="451"/>
      <c r="Y18" s="85"/>
      <c r="Z18" s="80"/>
      <c r="AA18" s="84"/>
      <c r="AB18" s="79"/>
      <c r="AC18" s="80"/>
      <c r="AD18" s="451"/>
      <c r="AE18" s="79"/>
      <c r="AF18" s="80"/>
      <c r="AG18" s="451"/>
      <c r="AH18" s="79"/>
      <c r="AI18" s="80"/>
      <c r="AJ18" s="451"/>
      <c r="AK18" s="79"/>
      <c r="AL18" s="80"/>
      <c r="AM18" s="451"/>
      <c r="AN18" s="80"/>
      <c r="AO18" s="80"/>
      <c r="AP18" s="452"/>
    </row>
    <row r="19" spans="2:42" ht="19.5" customHeight="1">
      <c r="B19" s="573"/>
      <c r="C19" s="577"/>
      <c r="D19" s="578"/>
      <c r="E19" s="578"/>
      <c r="F19" s="453"/>
      <c r="G19" s="81"/>
      <c r="H19" s="82"/>
      <c r="I19" s="82"/>
      <c r="J19" s="81"/>
      <c r="K19" s="82"/>
      <c r="L19" s="83"/>
      <c r="M19" s="82"/>
      <c r="N19" s="82"/>
      <c r="O19" s="454"/>
      <c r="P19" s="81"/>
      <c r="Q19" s="82"/>
      <c r="R19" s="83"/>
      <c r="S19" s="455"/>
      <c r="T19" s="82"/>
      <c r="U19" s="454"/>
      <c r="V19" s="81"/>
      <c r="W19" s="82"/>
      <c r="X19" s="83"/>
      <c r="Y19" s="455"/>
      <c r="Z19" s="82"/>
      <c r="AA19" s="454"/>
      <c r="AB19" s="81"/>
      <c r="AC19" s="82"/>
      <c r="AD19" s="83"/>
      <c r="AE19" s="81"/>
      <c r="AF19" s="82"/>
      <c r="AG19" s="83"/>
      <c r="AH19" s="81"/>
      <c r="AI19" s="82"/>
      <c r="AJ19" s="83"/>
      <c r="AK19" s="81"/>
      <c r="AL19" s="82"/>
      <c r="AM19" s="83"/>
      <c r="AN19" s="82"/>
      <c r="AO19" s="82"/>
      <c r="AP19" s="86"/>
    </row>
    <row r="20" spans="2:42" ht="19.5" customHeight="1">
      <c r="B20" s="547" t="s">
        <v>69</v>
      </c>
      <c r="C20" s="534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6"/>
    </row>
    <row r="21" spans="2:42" ht="19.5" customHeight="1">
      <c r="B21" s="548"/>
      <c r="C21" s="446"/>
      <c r="D21" s="447" t="s">
        <v>420</v>
      </c>
      <c r="E21" s="447"/>
      <c r="F21" s="447" t="s">
        <v>421</v>
      </c>
      <c r="G21" s="447"/>
      <c r="H21" s="447" t="s">
        <v>413</v>
      </c>
      <c r="I21" s="447" t="s">
        <v>422</v>
      </c>
      <c r="J21" s="447"/>
      <c r="K21" s="447"/>
      <c r="L21" s="447"/>
      <c r="M21" s="447"/>
      <c r="N21" s="447"/>
      <c r="O21" s="447" t="s">
        <v>423</v>
      </c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5"/>
    </row>
    <row r="22" spans="2:42" ht="19.5" customHeight="1" thickBot="1">
      <c r="B22" s="549"/>
      <c r="C22" s="537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9"/>
    </row>
    <row r="23" spans="2:32" ht="9.7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ht="24.75" customHeight="1" thickBot="1">
      <c r="B24" s="68" t="s">
        <v>96</v>
      </c>
    </row>
    <row r="25" spans="2:42" ht="19.5" customHeight="1" thickBot="1">
      <c r="B25" s="540" t="s">
        <v>16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2"/>
      <c r="O25" s="543" t="s">
        <v>15</v>
      </c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5"/>
    </row>
    <row r="26" spans="2:42" ht="39.75" customHeight="1">
      <c r="B26" s="546" t="s">
        <v>11</v>
      </c>
      <c r="C26" s="531"/>
      <c r="D26" s="531"/>
      <c r="E26" s="532" t="s">
        <v>424</v>
      </c>
      <c r="F26" s="532"/>
      <c r="G26" s="532"/>
      <c r="H26" s="532"/>
      <c r="I26" s="532"/>
      <c r="J26" s="532"/>
      <c r="K26" s="532"/>
      <c r="L26" s="532"/>
      <c r="M26" s="532"/>
      <c r="N26" s="533"/>
      <c r="O26" s="530" t="s">
        <v>8</v>
      </c>
      <c r="P26" s="531"/>
      <c r="Q26" s="531"/>
      <c r="R26" s="531"/>
      <c r="S26" s="531"/>
      <c r="T26" s="532" t="s">
        <v>425</v>
      </c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3"/>
    </row>
    <row r="27" spans="2:42" ht="39.75" customHeight="1">
      <c r="B27" s="519" t="s">
        <v>12</v>
      </c>
      <c r="C27" s="520"/>
      <c r="D27" s="520"/>
      <c r="E27" s="525" t="s">
        <v>426</v>
      </c>
      <c r="F27" s="525"/>
      <c r="G27" s="525"/>
      <c r="H27" s="525"/>
      <c r="I27" s="525"/>
      <c r="J27" s="525"/>
      <c r="K27" s="525"/>
      <c r="L27" s="525"/>
      <c r="M27" s="525"/>
      <c r="N27" s="526"/>
      <c r="O27" s="521" t="s">
        <v>9</v>
      </c>
      <c r="P27" s="520"/>
      <c r="Q27" s="520"/>
      <c r="R27" s="520"/>
      <c r="S27" s="520"/>
      <c r="T27" s="516" t="s">
        <v>427</v>
      </c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8"/>
    </row>
    <row r="28" spans="2:42" ht="39.75" customHeight="1">
      <c r="B28" s="519" t="s">
        <v>13</v>
      </c>
      <c r="C28" s="520"/>
      <c r="D28" s="520"/>
      <c r="E28" s="516" t="s">
        <v>478</v>
      </c>
      <c r="F28" s="517"/>
      <c r="G28" s="517"/>
      <c r="H28" s="517"/>
      <c r="I28" s="517"/>
      <c r="J28" s="517"/>
      <c r="K28" s="517"/>
      <c r="L28" s="517"/>
      <c r="M28" s="517"/>
      <c r="N28" s="518"/>
      <c r="O28" s="521" t="s">
        <v>10</v>
      </c>
      <c r="P28" s="520"/>
      <c r="Q28" s="520"/>
      <c r="R28" s="520"/>
      <c r="S28" s="520"/>
      <c r="T28" s="524" t="s">
        <v>428</v>
      </c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6"/>
    </row>
    <row r="29" spans="2:42" ht="39.75" customHeight="1" thickBot="1">
      <c r="B29" s="529" t="s">
        <v>14</v>
      </c>
      <c r="C29" s="523"/>
      <c r="D29" s="523"/>
      <c r="E29" s="527" t="s">
        <v>429</v>
      </c>
      <c r="F29" s="527"/>
      <c r="G29" s="527"/>
      <c r="H29" s="527"/>
      <c r="I29" s="527"/>
      <c r="J29" s="527"/>
      <c r="K29" s="527"/>
      <c r="L29" s="527"/>
      <c r="M29" s="527"/>
      <c r="N29" s="528"/>
      <c r="O29" s="522"/>
      <c r="P29" s="523"/>
      <c r="Q29" s="523"/>
      <c r="R29" s="523"/>
      <c r="S29" s="523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8"/>
    </row>
    <row r="30" ht="9.75" customHeight="1">
      <c r="B30" s="75"/>
    </row>
  </sheetData>
  <sheetProtection/>
  <mergeCells count="84">
    <mergeCell ref="B5:C5"/>
    <mergeCell ref="D5:G5"/>
    <mergeCell ref="H5:AA5"/>
    <mergeCell ref="Q7:X7"/>
    <mergeCell ref="Y7:AA7"/>
    <mergeCell ref="Q6:X6"/>
    <mergeCell ref="B6:G6"/>
    <mergeCell ref="H6:M6"/>
    <mergeCell ref="N6:P6"/>
    <mergeCell ref="B7:C7"/>
    <mergeCell ref="G12:I12"/>
    <mergeCell ref="B8:C8"/>
    <mergeCell ref="D8:G8"/>
    <mergeCell ref="H8:M8"/>
    <mergeCell ref="N8:P8"/>
    <mergeCell ref="Y6:AA6"/>
    <mergeCell ref="D7:G7"/>
    <mergeCell ref="H7:M7"/>
    <mergeCell ref="N7:P7"/>
    <mergeCell ref="B9:C9"/>
    <mergeCell ref="D9:G9"/>
    <mergeCell ref="H9:M9"/>
    <mergeCell ref="N9:P9"/>
    <mergeCell ref="H10:M10"/>
    <mergeCell ref="N10:P10"/>
    <mergeCell ref="B10:C10"/>
    <mergeCell ref="D10:G10"/>
    <mergeCell ref="J12:L12"/>
    <mergeCell ref="M12:O12"/>
    <mergeCell ref="Q8:X8"/>
    <mergeCell ref="Y8:AA8"/>
    <mergeCell ref="Q9:X9"/>
    <mergeCell ref="Y9:AA9"/>
    <mergeCell ref="Q10:X10"/>
    <mergeCell ref="Y10:AA10"/>
    <mergeCell ref="S12:U12"/>
    <mergeCell ref="V12:X12"/>
    <mergeCell ref="B12:B19"/>
    <mergeCell ref="C16:E16"/>
    <mergeCell ref="C17:E17"/>
    <mergeCell ref="C18:E18"/>
    <mergeCell ref="C19:E19"/>
    <mergeCell ref="C12:E12"/>
    <mergeCell ref="B11:C11"/>
    <mergeCell ref="D11:G11"/>
    <mergeCell ref="Q11:X11"/>
    <mergeCell ref="Y11:AA11"/>
    <mergeCell ref="N11:P11"/>
    <mergeCell ref="H11:M11"/>
    <mergeCell ref="AN12:AP12"/>
    <mergeCell ref="C13:E13"/>
    <mergeCell ref="C14:E14"/>
    <mergeCell ref="C15:E15"/>
    <mergeCell ref="AB12:AD12"/>
    <mergeCell ref="AE12:AG12"/>
    <mergeCell ref="AH12:AJ12"/>
    <mergeCell ref="AK12:AM12"/>
    <mergeCell ref="P12:R12"/>
    <mergeCell ref="Y12:AA12"/>
    <mergeCell ref="O26:S26"/>
    <mergeCell ref="T26:AP26"/>
    <mergeCell ref="C20:AP20"/>
    <mergeCell ref="C22:AP22"/>
    <mergeCell ref="B25:N25"/>
    <mergeCell ref="O25:AP25"/>
    <mergeCell ref="B26:D26"/>
    <mergeCell ref="E26:N26"/>
    <mergeCell ref="B20:B22"/>
    <mergeCell ref="T27:AP27"/>
    <mergeCell ref="B28:D28"/>
    <mergeCell ref="E28:N28"/>
    <mergeCell ref="O28:S29"/>
    <mergeCell ref="T28:AP29"/>
    <mergeCell ref="B29:D29"/>
    <mergeCell ref="E29:N29"/>
    <mergeCell ref="B27:D27"/>
    <mergeCell ref="E27:N27"/>
    <mergeCell ref="O27:S27"/>
    <mergeCell ref="C2:D2"/>
    <mergeCell ref="F2:N2"/>
    <mergeCell ref="Y2:AA2"/>
    <mergeCell ref="O2:Q2"/>
    <mergeCell ref="R2:U2"/>
    <mergeCell ref="V2:X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29" customWidth="1"/>
    <col min="2" max="2" width="18.00390625" style="29" customWidth="1"/>
    <col min="3" max="15" width="6.125" style="29" customWidth="1"/>
    <col min="16" max="16384" width="9.00390625" style="29" customWidth="1"/>
  </cols>
  <sheetData>
    <row r="1" ht="9.75" customHeight="1"/>
    <row r="2" ht="24.75" customHeight="1">
      <c r="B2" s="1" t="s">
        <v>305</v>
      </c>
    </row>
    <row r="3" spans="4:9" ht="19.5" customHeight="1">
      <c r="D3" s="90" t="s">
        <v>195</v>
      </c>
      <c r="E3" s="3" t="s">
        <v>299</v>
      </c>
      <c r="F3" s="89"/>
      <c r="G3" s="90" t="s">
        <v>196</v>
      </c>
      <c r="H3" s="3" t="s">
        <v>461</v>
      </c>
      <c r="I3" s="89"/>
    </row>
    <row r="4" spans="2:15" ht="19.5" customHeight="1" thickBot="1">
      <c r="B4" s="5" t="s">
        <v>209</v>
      </c>
      <c r="C4" s="5" t="s">
        <v>210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9.5" customHeight="1">
      <c r="B5" s="311" t="s">
        <v>249</v>
      </c>
      <c r="C5" s="315">
        <v>1</v>
      </c>
      <c r="D5" s="315">
        <v>2</v>
      </c>
      <c r="E5" s="315">
        <v>3</v>
      </c>
      <c r="F5" s="315">
        <v>4</v>
      </c>
      <c r="G5" s="315">
        <v>5</v>
      </c>
      <c r="H5" s="315">
        <v>6</v>
      </c>
      <c r="I5" s="315">
        <v>7</v>
      </c>
      <c r="J5" s="315">
        <v>8</v>
      </c>
      <c r="K5" s="315">
        <v>9</v>
      </c>
      <c r="L5" s="315">
        <v>10</v>
      </c>
      <c r="M5" s="315">
        <v>11</v>
      </c>
      <c r="N5" s="315">
        <v>12</v>
      </c>
      <c r="O5" s="128" t="s">
        <v>211</v>
      </c>
    </row>
    <row r="6" spans="2:15" ht="19.5" customHeight="1">
      <c r="B6" s="316" t="s">
        <v>300</v>
      </c>
      <c r="C6" s="277">
        <v>185</v>
      </c>
      <c r="D6" s="277">
        <v>202</v>
      </c>
      <c r="E6" s="277">
        <v>226</v>
      </c>
      <c r="F6" s="277">
        <v>241</v>
      </c>
      <c r="G6" s="277">
        <v>280</v>
      </c>
      <c r="H6" s="277">
        <v>299</v>
      </c>
      <c r="I6" s="277">
        <v>387</v>
      </c>
      <c r="J6" s="277">
        <v>402</v>
      </c>
      <c r="K6" s="277">
        <v>466</v>
      </c>
      <c r="L6" s="277">
        <v>262</v>
      </c>
      <c r="M6" s="277">
        <v>228</v>
      </c>
      <c r="N6" s="277">
        <v>200</v>
      </c>
      <c r="O6" s="129">
        <v>231</v>
      </c>
    </row>
    <row r="7" spans="2:15" ht="19.5" customHeight="1">
      <c r="B7" s="316" t="s">
        <v>301</v>
      </c>
      <c r="C7" s="277">
        <v>220</v>
      </c>
      <c r="D7" s="277">
        <v>222</v>
      </c>
      <c r="E7" s="277">
        <v>229</v>
      </c>
      <c r="F7" s="277">
        <v>246</v>
      </c>
      <c r="G7" s="277">
        <v>346</v>
      </c>
      <c r="H7" s="277">
        <v>362</v>
      </c>
      <c r="I7" s="277">
        <v>369</v>
      </c>
      <c r="J7" s="277">
        <v>460</v>
      </c>
      <c r="K7" s="277"/>
      <c r="L7" s="277">
        <v>293</v>
      </c>
      <c r="M7" s="277">
        <v>282</v>
      </c>
      <c r="N7" s="277">
        <v>247</v>
      </c>
      <c r="O7" s="129">
        <v>264</v>
      </c>
    </row>
    <row r="8" spans="2:15" ht="19.5" customHeight="1">
      <c r="B8" s="316" t="s">
        <v>302</v>
      </c>
      <c r="C8" s="277">
        <v>227</v>
      </c>
      <c r="D8" s="277">
        <v>219</v>
      </c>
      <c r="E8" s="277">
        <v>211</v>
      </c>
      <c r="F8" s="277">
        <v>201</v>
      </c>
      <c r="G8" s="277">
        <v>247</v>
      </c>
      <c r="H8" s="277">
        <v>315</v>
      </c>
      <c r="I8" s="277">
        <v>315</v>
      </c>
      <c r="J8" s="277">
        <v>349</v>
      </c>
      <c r="K8" s="277"/>
      <c r="L8" s="277">
        <v>334</v>
      </c>
      <c r="M8" s="277">
        <v>342</v>
      </c>
      <c r="N8" s="277">
        <v>338</v>
      </c>
      <c r="O8" s="129">
        <v>264</v>
      </c>
    </row>
    <row r="9" spans="2:15" ht="19.5" customHeight="1">
      <c r="B9" s="316" t="s">
        <v>303</v>
      </c>
      <c r="C9" s="277">
        <v>344</v>
      </c>
      <c r="D9" s="277">
        <v>354</v>
      </c>
      <c r="E9" s="277">
        <v>369</v>
      </c>
      <c r="F9" s="277">
        <v>395</v>
      </c>
      <c r="G9" s="277">
        <v>418</v>
      </c>
      <c r="H9" s="277">
        <v>574</v>
      </c>
      <c r="I9" s="277">
        <v>574</v>
      </c>
      <c r="J9" s="277">
        <v>632</v>
      </c>
      <c r="K9" s="277">
        <v>235</v>
      </c>
      <c r="L9" s="277">
        <v>244</v>
      </c>
      <c r="M9" s="277">
        <v>244</v>
      </c>
      <c r="N9" s="277">
        <v>261</v>
      </c>
      <c r="O9" s="129">
        <v>333</v>
      </c>
    </row>
    <row r="10" spans="2:15" ht="19.5" customHeight="1">
      <c r="B10" s="316" t="s">
        <v>304</v>
      </c>
      <c r="C10" s="277">
        <v>230</v>
      </c>
      <c r="D10" s="277">
        <v>221</v>
      </c>
      <c r="E10" s="277">
        <v>221</v>
      </c>
      <c r="F10" s="277">
        <v>220</v>
      </c>
      <c r="G10" s="277">
        <v>271</v>
      </c>
      <c r="H10" s="277">
        <v>328</v>
      </c>
      <c r="I10" s="277">
        <v>328</v>
      </c>
      <c r="J10" s="277">
        <v>395</v>
      </c>
      <c r="K10" s="277"/>
      <c r="L10" s="277">
        <v>262</v>
      </c>
      <c r="M10" s="277">
        <v>262</v>
      </c>
      <c r="N10" s="277">
        <v>297</v>
      </c>
      <c r="O10" s="129">
        <v>259</v>
      </c>
    </row>
    <row r="11" spans="2:15" ht="19.5" customHeight="1" thickBot="1">
      <c r="B11" s="314" t="s">
        <v>212</v>
      </c>
      <c r="C11" s="312">
        <f>AVERAGE(C6:C10)</f>
        <v>241.2</v>
      </c>
      <c r="D11" s="312">
        <f aca="true" t="shared" si="0" ref="D11:O11">AVERAGE(D6:D10)</f>
        <v>243.6</v>
      </c>
      <c r="E11" s="312">
        <f t="shared" si="0"/>
        <v>251.2</v>
      </c>
      <c r="F11" s="312">
        <f t="shared" si="0"/>
        <v>260.6</v>
      </c>
      <c r="G11" s="312">
        <f t="shared" si="0"/>
        <v>312.4</v>
      </c>
      <c r="H11" s="312">
        <f t="shared" si="0"/>
        <v>375.6</v>
      </c>
      <c r="I11" s="312">
        <f t="shared" si="0"/>
        <v>394.6</v>
      </c>
      <c r="J11" s="312">
        <f t="shared" si="0"/>
        <v>447.6</v>
      </c>
      <c r="K11" s="312">
        <f t="shared" si="0"/>
        <v>350.5</v>
      </c>
      <c r="L11" s="312">
        <f t="shared" si="0"/>
        <v>279</v>
      </c>
      <c r="M11" s="312">
        <f t="shared" si="0"/>
        <v>271.6</v>
      </c>
      <c r="N11" s="312">
        <f t="shared" si="0"/>
        <v>268.6</v>
      </c>
      <c r="O11" s="313">
        <f t="shared" si="0"/>
        <v>270.2</v>
      </c>
    </row>
    <row r="12" ht="19.5" customHeight="1"/>
    <row r="13" spans="2:15" ht="19.5" customHeight="1" thickBot="1">
      <c r="B13" s="5" t="s">
        <v>209</v>
      </c>
      <c r="C13" s="5" t="s">
        <v>250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9.5" customHeight="1">
      <c r="B14" s="311" t="s">
        <v>249</v>
      </c>
      <c r="C14" s="315">
        <v>1</v>
      </c>
      <c r="D14" s="315">
        <v>2</v>
      </c>
      <c r="E14" s="315">
        <v>3</v>
      </c>
      <c r="F14" s="315">
        <v>4</v>
      </c>
      <c r="G14" s="315">
        <v>5</v>
      </c>
      <c r="H14" s="315">
        <v>6</v>
      </c>
      <c r="I14" s="315">
        <v>7</v>
      </c>
      <c r="J14" s="315">
        <v>8</v>
      </c>
      <c r="K14" s="315">
        <v>9</v>
      </c>
      <c r="L14" s="315">
        <v>10</v>
      </c>
      <c r="M14" s="315">
        <v>11</v>
      </c>
      <c r="N14" s="315">
        <v>12</v>
      </c>
      <c r="O14" s="128" t="s">
        <v>211</v>
      </c>
    </row>
    <row r="15" spans="2:15" ht="19.5" customHeight="1">
      <c r="B15" s="316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129"/>
    </row>
    <row r="16" spans="2:15" ht="19.5" customHeight="1">
      <c r="B16" s="316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129"/>
    </row>
    <row r="17" spans="2:15" ht="19.5" customHeight="1">
      <c r="B17" s="316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129"/>
    </row>
    <row r="18" spans="2:15" ht="19.5" customHeight="1">
      <c r="B18" s="31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29"/>
    </row>
    <row r="19" spans="2:15" ht="19.5" customHeight="1">
      <c r="B19" s="316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129"/>
    </row>
    <row r="20" spans="2:15" ht="19.5" customHeight="1" thickBot="1">
      <c r="B20" s="314" t="s">
        <v>212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3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"/>
  <sheetViews>
    <sheetView zoomScale="75" zoomScaleNormal="75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1.625" style="68" customWidth="1"/>
    <col min="2" max="2" width="7.625" style="68" customWidth="1"/>
    <col min="3" max="3" width="25.625" style="68" customWidth="1"/>
    <col min="4" max="13" width="15.625" style="68" customWidth="1"/>
    <col min="14" max="16384" width="9.00390625" style="68" customWidth="1"/>
  </cols>
  <sheetData>
    <row r="1" spans="2:12" ht="9.75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0" ht="24.75" customHeight="1" thickBot="1">
      <c r="B2" s="252" t="s">
        <v>500</v>
      </c>
      <c r="F2" s="276" t="s">
        <v>382</v>
      </c>
      <c r="G2" s="252" t="s">
        <v>463</v>
      </c>
      <c r="I2" s="272" t="s">
        <v>196</v>
      </c>
      <c r="J2" s="252" t="s">
        <v>449</v>
      </c>
    </row>
    <row r="3" spans="2:13" ht="19.5" customHeight="1">
      <c r="B3" s="608" t="s">
        <v>90</v>
      </c>
      <c r="C3" s="609"/>
      <c r="D3" s="420" t="s">
        <v>383</v>
      </c>
      <c r="E3" s="420" t="s">
        <v>385</v>
      </c>
      <c r="F3" s="420" t="s">
        <v>387</v>
      </c>
      <c r="G3" s="420" t="s">
        <v>391</v>
      </c>
      <c r="H3" s="420" t="s">
        <v>393</v>
      </c>
      <c r="I3" s="420" t="s">
        <v>460</v>
      </c>
      <c r="J3" s="503" t="s">
        <v>502</v>
      </c>
      <c r="K3" s="420" t="s">
        <v>396</v>
      </c>
      <c r="L3" s="420" t="s">
        <v>397</v>
      </c>
      <c r="M3" s="424" t="s">
        <v>399</v>
      </c>
    </row>
    <row r="4" spans="2:13" ht="150" customHeight="1">
      <c r="B4" s="607" t="s">
        <v>81</v>
      </c>
      <c r="C4" s="70" t="s">
        <v>82</v>
      </c>
      <c r="D4" s="487" t="s">
        <v>448</v>
      </c>
      <c r="E4" s="487" t="s">
        <v>445</v>
      </c>
      <c r="F4" s="487" t="s">
        <v>446</v>
      </c>
      <c r="G4" s="487" t="s">
        <v>473</v>
      </c>
      <c r="H4" s="487" t="s">
        <v>447</v>
      </c>
      <c r="I4" s="421" t="s">
        <v>479</v>
      </c>
      <c r="J4" s="421" t="s">
        <v>480</v>
      </c>
      <c r="K4" s="421" t="s">
        <v>481</v>
      </c>
      <c r="L4" s="487" t="s">
        <v>450</v>
      </c>
      <c r="M4" s="425" t="s">
        <v>474</v>
      </c>
    </row>
    <row r="5" spans="2:13" ht="19.5" customHeight="1">
      <c r="B5" s="607"/>
      <c r="C5" s="70" t="s">
        <v>83</v>
      </c>
      <c r="D5" s="422" t="s">
        <v>384</v>
      </c>
      <c r="E5" s="422" t="s">
        <v>386</v>
      </c>
      <c r="F5" s="422" t="s">
        <v>388</v>
      </c>
      <c r="G5" s="422" t="s">
        <v>392</v>
      </c>
      <c r="H5" s="423" t="s">
        <v>394</v>
      </c>
      <c r="I5" s="423" t="s">
        <v>394</v>
      </c>
      <c r="J5" s="423" t="s">
        <v>456</v>
      </c>
      <c r="K5" s="423" t="s">
        <v>451</v>
      </c>
      <c r="L5" s="423" t="s">
        <v>452</v>
      </c>
      <c r="M5" s="426" t="s">
        <v>452</v>
      </c>
    </row>
    <row r="6" spans="2:13" ht="150" customHeight="1">
      <c r="B6" s="607"/>
      <c r="C6" s="70" t="s">
        <v>89</v>
      </c>
      <c r="D6" s="422"/>
      <c r="E6" s="488" t="s">
        <v>459</v>
      </c>
      <c r="F6" s="488" t="s">
        <v>472</v>
      </c>
      <c r="G6" s="488" t="s">
        <v>401</v>
      </c>
      <c r="H6" s="70"/>
      <c r="I6" s="487" t="s">
        <v>398</v>
      </c>
      <c r="J6" s="489"/>
      <c r="K6" s="487" t="s">
        <v>453</v>
      </c>
      <c r="L6" s="423"/>
      <c r="M6" s="490" t="s">
        <v>400</v>
      </c>
    </row>
    <row r="7" spans="2:13" ht="19.5" customHeight="1">
      <c r="B7" s="607"/>
      <c r="C7" s="73" t="s">
        <v>86</v>
      </c>
      <c r="D7" s="71"/>
      <c r="E7" s="71">
        <v>2.3</v>
      </c>
      <c r="F7" s="71">
        <v>5.6</v>
      </c>
      <c r="G7" s="71">
        <v>1.9</v>
      </c>
      <c r="H7" s="70"/>
      <c r="I7" s="70">
        <v>22</v>
      </c>
      <c r="J7" s="70"/>
      <c r="K7" s="70">
        <v>9.6</v>
      </c>
      <c r="L7" s="70"/>
      <c r="M7" s="72"/>
    </row>
    <row r="8" spans="2:13" ht="19.5" customHeight="1">
      <c r="B8" s="607"/>
      <c r="C8" s="71" t="s">
        <v>87</v>
      </c>
      <c r="D8" s="472">
        <v>40</v>
      </c>
      <c r="E8" s="472">
        <v>3</v>
      </c>
      <c r="F8" s="472">
        <v>7.5</v>
      </c>
      <c r="G8" s="472">
        <v>2.5</v>
      </c>
      <c r="H8" s="473">
        <v>0.5</v>
      </c>
      <c r="I8" s="473">
        <v>65</v>
      </c>
      <c r="J8" s="473">
        <v>33.5</v>
      </c>
      <c r="K8" s="473">
        <v>25</v>
      </c>
      <c r="L8" s="473">
        <v>36</v>
      </c>
      <c r="M8" s="474">
        <v>33</v>
      </c>
    </row>
    <row r="9" spans="2:13" ht="19.5" customHeight="1">
      <c r="B9" s="607"/>
      <c r="C9" s="70" t="s">
        <v>88</v>
      </c>
      <c r="D9" s="70">
        <v>1</v>
      </c>
      <c r="E9" s="70">
        <v>1</v>
      </c>
      <c r="F9" s="70">
        <v>1</v>
      </c>
      <c r="G9" s="70">
        <v>1</v>
      </c>
      <c r="H9" s="70">
        <v>1</v>
      </c>
      <c r="I9" s="70">
        <v>1</v>
      </c>
      <c r="J9" s="70">
        <v>2</v>
      </c>
      <c r="K9" s="70">
        <v>1</v>
      </c>
      <c r="L9" s="70">
        <v>2</v>
      </c>
      <c r="M9" s="72">
        <v>2</v>
      </c>
    </row>
    <row r="10" spans="2:13" ht="150" customHeight="1">
      <c r="B10" s="612" t="s">
        <v>84</v>
      </c>
      <c r="C10" s="613"/>
      <c r="D10" s="487" t="s">
        <v>465</v>
      </c>
      <c r="E10" s="487" t="s">
        <v>454</v>
      </c>
      <c r="F10" s="487" t="s">
        <v>390</v>
      </c>
      <c r="G10" s="422"/>
      <c r="H10" s="488" t="s">
        <v>395</v>
      </c>
      <c r="I10" s="71"/>
      <c r="J10" s="488" t="s">
        <v>457</v>
      </c>
      <c r="K10" s="488" t="s">
        <v>455</v>
      </c>
      <c r="L10" s="488" t="s">
        <v>458</v>
      </c>
      <c r="M10" s="74"/>
    </row>
    <row r="11" spans="2:13" ht="150" customHeight="1" thickBot="1">
      <c r="B11" s="610" t="s">
        <v>85</v>
      </c>
      <c r="C11" s="611"/>
      <c r="D11" s="467" t="s">
        <v>475</v>
      </c>
      <c r="E11" s="468"/>
      <c r="F11" s="468"/>
      <c r="G11" s="469"/>
      <c r="H11" s="470" t="s">
        <v>482</v>
      </c>
      <c r="I11" s="469"/>
      <c r="J11" s="469"/>
      <c r="K11" s="469"/>
      <c r="L11" s="469"/>
      <c r="M11" s="471" t="s">
        <v>483</v>
      </c>
    </row>
    <row r="12" ht="9.75" customHeight="1">
      <c r="B12" s="75"/>
    </row>
  </sheetData>
  <sheetProtection/>
  <mergeCells count="4">
    <mergeCell ref="B4:B9"/>
    <mergeCell ref="B3:C3"/>
    <mergeCell ref="B11:C11"/>
    <mergeCell ref="B10:C10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8"/>
  <sheetViews>
    <sheetView showZeros="0" zoomScale="7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9" width="20.625" style="10" hidden="1" customWidth="1"/>
    <col min="10" max="16" width="12.625" style="10" customWidth="1"/>
    <col min="17" max="16384" width="9.00390625" style="10" customWidth="1"/>
  </cols>
  <sheetData>
    <row r="1" ht="9.75" customHeight="1"/>
    <row r="2" spans="2:16" ht="24.75" customHeight="1" thickBot="1">
      <c r="B2" s="11" t="s">
        <v>80</v>
      </c>
      <c r="C2" s="12"/>
      <c r="D2" s="12"/>
      <c r="O2" s="13"/>
      <c r="P2" s="13"/>
    </row>
    <row r="3" spans="2:16" ht="19.5" customHeight="1">
      <c r="B3" s="625" t="s">
        <v>246</v>
      </c>
      <c r="C3" s="626"/>
      <c r="D3" s="626"/>
      <c r="E3" s="626"/>
      <c r="F3" s="14" t="s">
        <v>22</v>
      </c>
      <c r="G3" s="403" t="s">
        <v>299</v>
      </c>
      <c r="H3" s="300"/>
      <c r="I3" s="14"/>
      <c r="J3" s="646" t="s">
        <v>245</v>
      </c>
      <c r="K3" s="647"/>
      <c r="L3" s="647"/>
      <c r="M3" s="647"/>
      <c r="N3" s="647"/>
      <c r="O3" s="647"/>
      <c r="P3" s="648"/>
    </row>
    <row r="4" spans="2:16" ht="19.5" customHeight="1" thickBot="1">
      <c r="B4" s="627"/>
      <c r="C4" s="628"/>
      <c r="D4" s="628"/>
      <c r="E4" s="628"/>
      <c r="F4" s="292">
        <f>G4</f>
        <v>10</v>
      </c>
      <c r="G4" s="292">
        <v>10</v>
      </c>
      <c r="H4" s="301"/>
      <c r="I4" s="292"/>
      <c r="J4" s="649"/>
      <c r="K4" s="650"/>
      <c r="L4" s="650"/>
      <c r="M4" s="650"/>
      <c r="N4" s="650"/>
      <c r="O4" s="650"/>
      <c r="P4" s="651"/>
    </row>
    <row r="5" spans="2:16" ht="19.5" customHeight="1">
      <c r="B5" s="640" t="s">
        <v>45</v>
      </c>
      <c r="C5" s="641"/>
      <c r="D5" s="15" t="s">
        <v>160</v>
      </c>
      <c r="E5" s="16"/>
      <c r="F5" s="17">
        <f>SUM(G5:I5)</f>
        <v>810000</v>
      </c>
      <c r="G5" s="251">
        <f>'７　りんご部門収支'!F4*G$4/10</f>
        <v>810000</v>
      </c>
      <c r="H5" s="302"/>
      <c r="I5" s="251"/>
      <c r="J5" s="652"/>
      <c r="K5" s="653"/>
      <c r="L5" s="653"/>
      <c r="M5" s="653"/>
      <c r="N5" s="653"/>
      <c r="O5" s="653"/>
      <c r="P5" s="654"/>
    </row>
    <row r="6" spans="2:16" ht="19.5" customHeight="1">
      <c r="B6" s="642"/>
      <c r="C6" s="643"/>
      <c r="D6" s="18" t="s">
        <v>72</v>
      </c>
      <c r="E6" s="19"/>
      <c r="F6" s="20">
        <f>SUM(G6:I6)</f>
        <v>0</v>
      </c>
      <c r="G6" s="23">
        <f>'７　りんご部門収支'!F5*G$4/10</f>
        <v>0</v>
      </c>
      <c r="H6" s="24"/>
      <c r="I6" s="23"/>
      <c r="J6" s="619"/>
      <c r="K6" s="620"/>
      <c r="L6" s="620"/>
      <c r="M6" s="620"/>
      <c r="N6" s="620"/>
      <c r="O6" s="620"/>
      <c r="P6" s="621"/>
    </row>
    <row r="7" spans="2:16" ht="19.5" customHeight="1">
      <c r="B7" s="644"/>
      <c r="C7" s="645"/>
      <c r="D7" s="629" t="s">
        <v>156</v>
      </c>
      <c r="E7" s="630"/>
      <c r="F7" s="21">
        <f>SUM(G7:O7)</f>
        <v>810000</v>
      </c>
      <c r="G7" s="22">
        <f>G5+G6</f>
        <v>810000</v>
      </c>
      <c r="H7" s="22"/>
      <c r="I7" s="22"/>
      <c r="J7" s="619"/>
      <c r="K7" s="620"/>
      <c r="L7" s="620"/>
      <c r="M7" s="620"/>
      <c r="N7" s="620"/>
      <c r="O7" s="620"/>
      <c r="P7" s="621"/>
    </row>
    <row r="8" spans="2:16" ht="19.5" customHeight="1">
      <c r="B8" s="658" t="s">
        <v>232</v>
      </c>
      <c r="C8" s="635" t="s">
        <v>247</v>
      </c>
      <c r="D8" s="18" t="s">
        <v>46</v>
      </c>
      <c r="E8" s="19"/>
      <c r="F8" s="20">
        <f aca="true" t="shared" si="0" ref="F8:F33">SUM(G8:I8)</f>
        <v>0</v>
      </c>
      <c r="G8" s="23">
        <f>'７　りんご部門収支'!F6*G$4/10</f>
        <v>0</v>
      </c>
      <c r="H8" s="24"/>
      <c r="I8" s="23"/>
      <c r="J8" s="619"/>
      <c r="K8" s="620"/>
      <c r="L8" s="620"/>
      <c r="M8" s="620"/>
      <c r="N8" s="620"/>
      <c r="O8" s="620"/>
      <c r="P8" s="621"/>
    </row>
    <row r="9" spans="2:16" ht="19.5" customHeight="1">
      <c r="B9" s="659"/>
      <c r="C9" s="636"/>
      <c r="D9" s="18" t="s">
        <v>47</v>
      </c>
      <c r="E9" s="19"/>
      <c r="F9" s="20">
        <f t="shared" si="0"/>
        <v>67860</v>
      </c>
      <c r="G9" s="23">
        <f>'７　りんご部門収支'!F7*G$4/10</f>
        <v>67860</v>
      </c>
      <c r="H9" s="24"/>
      <c r="I9" s="23"/>
      <c r="J9" s="619"/>
      <c r="K9" s="620"/>
      <c r="L9" s="620"/>
      <c r="M9" s="620"/>
      <c r="N9" s="620"/>
      <c r="O9" s="620"/>
      <c r="P9" s="621"/>
    </row>
    <row r="10" spans="2:16" ht="19.5" customHeight="1">
      <c r="B10" s="659"/>
      <c r="C10" s="636"/>
      <c r="D10" s="18" t="s">
        <v>48</v>
      </c>
      <c r="E10" s="19"/>
      <c r="F10" s="20">
        <f t="shared" si="0"/>
        <v>60053.06000000001</v>
      </c>
      <c r="G10" s="23">
        <f>'７　りんご部門収支'!F8*G$4/10</f>
        <v>60053.06000000001</v>
      </c>
      <c r="H10" s="24"/>
      <c r="I10" s="23"/>
      <c r="J10" s="619"/>
      <c r="K10" s="620"/>
      <c r="L10" s="620"/>
      <c r="M10" s="620"/>
      <c r="N10" s="620"/>
      <c r="O10" s="620"/>
      <c r="P10" s="621"/>
    </row>
    <row r="11" spans="2:16" ht="19.5" customHeight="1">
      <c r="B11" s="659"/>
      <c r="C11" s="636"/>
      <c r="D11" s="18" t="s">
        <v>73</v>
      </c>
      <c r="E11" s="19"/>
      <c r="F11" s="20">
        <f t="shared" si="0"/>
        <v>15506.478</v>
      </c>
      <c r="G11" s="23">
        <f>'７　りんご部門収支'!F9*G$4/10</f>
        <v>15506.478</v>
      </c>
      <c r="H11" s="24"/>
      <c r="I11" s="23"/>
      <c r="J11" s="619"/>
      <c r="K11" s="620"/>
      <c r="L11" s="620"/>
      <c r="M11" s="620"/>
      <c r="N11" s="620"/>
      <c r="O11" s="620"/>
      <c r="P11" s="621"/>
    </row>
    <row r="12" spans="2:16" ht="19.5" customHeight="1">
      <c r="B12" s="659"/>
      <c r="C12" s="636"/>
      <c r="D12" s="18" t="s">
        <v>49</v>
      </c>
      <c r="E12" s="19"/>
      <c r="F12" s="20">
        <f t="shared" si="0"/>
        <v>27444</v>
      </c>
      <c r="G12" s="23">
        <f>'７　りんご部門収支'!F10*G$4/10</f>
        <v>27444</v>
      </c>
      <c r="H12" s="24"/>
      <c r="I12" s="23"/>
      <c r="J12" s="619"/>
      <c r="K12" s="620"/>
      <c r="L12" s="620"/>
      <c r="M12" s="620"/>
      <c r="N12" s="620"/>
      <c r="O12" s="620"/>
      <c r="P12" s="621"/>
    </row>
    <row r="13" spans="2:16" ht="19.5" customHeight="1">
      <c r="B13" s="659"/>
      <c r="C13" s="636"/>
      <c r="D13" s="18" t="s">
        <v>4</v>
      </c>
      <c r="E13" s="19"/>
      <c r="F13" s="20">
        <f t="shared" si="0"/>
        <v>1044</v>
      </c>
      <c r="G13" s="23">
        <f>'７　りんご部門収支'!F11*G$4/10</f>
        <v>1044</v>
      </c>
      <c r="H13" s="24"/>
      <c r="I13" s="23"/>
      <c r="J13" s="619"/>
      <c r="K13" s="620"/>
      <c r="L13" s="620"/>
      <c r="M13" s="620"/>
      <c r="N13" s="620"/>
      <c r="O13" s="620"/>
      <c r="P13" s="621"/>
    </row>
    <row r="14" spans="2:16" ht="19.5" customHeight="1">
      <c r="B14" s="659"/>
      <c r="C14" s="636"/>
      <c r="D14" s="18" t="s">
        <v>5</v>
      </c>
      <c r="E14" s="19"/>
      <c r="F14" s="23">
        <f t="shared" si="0"/>
        <v>4900</v>
      </c>
      <c r="G14" s="23">
        <f>'７　りんご部門収支'!F12*G$4/10</f>
        <v>4900</v>
      </c>
      <c r="H14" s="24"/>
      <c r="I14" s="23"/>
      <c r="J14" s="619"/>
      <c r="K14" s="620"/>
      <c r="L14" s="620"/>
      <c r="M14" s="620"/>
      <c r="N14" s="620"/>
      <c r="O14" s="620"/>
      <c r="P14" s="621"/>
    </row>
    <row r="15" spans="2:16" ht="19.5" customHeight="1">
      <c r="B15" s="659"/>
      <c r="C15" s="636"/>
      <c r="D15" s="631" t="s">
        <v>50</v>
      </c>
      <c r="E15" s="290" t="s">
        <v>151</v>
      </c>
      <c r="F15" s="23">
        <f t="shared" si="0"/>
        <v>7594.5</v>
      </c>
      <c r="G15" s="23">
        <f>'７　りんご部門収支'!F13*G$4/10</f>
        <v>7594.5</v>
      </c>
      <c r="H15" s="24"/>
      <c r="I15" s="23"/>
      <c r="J15" s="619"/>
      <c r="K15" s="620"/>
      <c r="L15" s="620"/>
      <c r="M15" s="620"/>
      <c r="N15" s="620"/>
      <c r="O15" s="620"/>
      <c r="P15" s="621"/>
    </row>
    <row r="16" spans="2:16" ht="19.5" customHeight="1">
      <c r="B16" s="659"/>
      <c r="C16" s="636"/>
      <c r="D16" s="632"/>
      <c r="E16" s="290" t="s">
        <v>152</v>
      </c>
      <c r="F16" s="23">
        <f t="shared" si="0"/>
        <v>21637.5</v>
      </c>
      <c r="G16" s="23">
        <f>'７　りんご部門収支'!F14*G$4/10</f>
        <v>21637.5</v>
      </c>
      <c r="H16" s="24"/>
      <c r="I16" s="23"/>
      <c r="J16" s="619"/>
      <c r="K16" s="620"/>
      <c r="L16" s="620"/>
      <c r="M16" s="620"/>
      <c r="N16" s="620"/>
      <c r="O16" s="620"/>
      <c r="P16" s="621"/>
    </row>
    <row r="17" spans="2:16" ht="19.5" customHeight="1">
      <c r="B17" s="659"/>
      <c r="C17" s="636"/>
      <c r="D17" s="633" t="s">
        <v>74</v>
      </c>
      <c r="E17" s="290" t="s">
        <v>151</v>
      </c>
      <c r="F17" s="23">
        <f t="shared" si="0"/>
        <v>52362.6050420168</v>
      </c>
      <c r="G17" s="23">
        <f>'７　りんご部門収支'!F15*G$4/10</f>
        <v>52362.6050420168</v>
      </c>
      <c r="H17" s="24"/>
      <c r="I17" s="23"/>
      <c r="J17" s="619"/>
      <c r="K17" s="620"/>
      <c r="L17" s="620"/>
      <c r="M17" s="620"/>
      <c r="N17" s="620"/>
      <c r="O17" s="620"/>
      <c r="P17" s="621"/>
    </row>
    <row r="18" spans="2:16" ht="19.5" customHeight="1">
      <c r="B18" s="659"/>
      <c r="C18" s="636"/>
      <c r="D18" s="634"/>
      <c r="E18" s="290" t="s">
        <v>152</v>
      </c>
      <c r="F18" s="23">
        <f t="shared" si="0"/>
        <v>66750</v>
      </c>
      <c r="G18" s="23">
        <f>'７　りんご部門収支'!F16*G$4/10</f>
        <v>66750</v>
      </c>
      <c r="H18" s="24"/>
      <c r="I18" s="23"/>
      <c r="J18" s="619"/>
      <c r="K18" s="620"/>
      <c r="L18" s="620"/>
      <c r="M18" s="620"/>
      <c r="N18" s="620"/>
      <c r="O18" s="620"/>
      <c r="P18" s="621"/>
    </row>
    <row r="19" spans="2:16" ht="19.5" customHeight="1">
      <c r="B19" s="659"/>
      <c r="C19" s="636"/>
      <c r="D19" s="632"/>
      <c r="E19" s="291" t="s">
        <v>51</v>
      </c>
      <c r="F19" s="23">
        <f t="shared" si="0"/>
        <v>44032.5</v>
      </c>
      <c r="G19" s="23">
        <f>'７　りんご部門収支'!F17*G$4/10</f>
        <v>44032.5</v>
      </c>
      <c r="H19" s="24"/>
      <c r="I19" s="23"/>
      <c r="J19" s="619"/>
      <c r="K19" s="620"/>
      <c r="L19" s="620"/>
      <c r="M19" s="620"/>
      <c r="N19" s="620"/>
      <c r="O19" s="620"/>
      <c r="P19" s="621"/>
    </row>
    <row r="20" spans="2:16" ht="19.5" customHeight="1">
      <c r="B20" s="659"/>
      <c r="C20" s="636"/>
      <c r="D20" s="18" t="s">
        <v>52</v>
      </c>
      <c r="E20" s="19"/>
      <c r="F20" s="20">
        <f t="shared" si="0"/>
        <v>0</v>
      </c>
      <c r="G20" s="23">
        <f>'７　りんご部門収支'!F18*G$4/10</f>
        <v>0</v>
      </c>
      <c r="H20" s="24"/>
      <c r="I20" s="23"/>
      <c r="J20" s="619"/>
      <c r="K20" s="620"/>
      <c r="L20" s="620"/>
      <c r="M20" s="620"/>
      <c r="N20" s="620"/>
      <c r="O20" s="620"/>
      <c r="P20" s="621"/>
    </row>
    <row r="21" spans="2:16" ht="19.5" customHeight="1">
      <c r="B21" s="659"/>
      <c r="C21" s="636"/>
      <c r="D21" s="18" t="s">
        <v>130</v>
      </c>
      <c r="E21" s="19"/>
      <c r="F21" s="20">
        <f t="shared" si="0"/>
        <v>3729.13780850522</v>
      </c>
      <c r="G21" s="23">
        <f>'７　りんご部門収支'!F19*G$4/10</f>
        <v>3729.13780850522</v>
      </c>
      <c r="H21" s="24"/>
      <c r="I21" s="23"/>
      <c r="J21" s="619"/>
      <c r="K21" s="620"/>
      <c r="L21" s="620"/>
      <c r="M21" s="620"/>
      <c r="N21" s="620"/>
      <c r="O21" s="620"/>
      <c r="P21" s="621"/>
    </row>
    <row r="22" spans="2:16" ht="19.5" customHeight="1">
      <c r="B22" s="659"/>
      <c r="C22" s="637"/>
      <c r="D22" s="638" t="s">
        <v>157</v>
      </c>
      <c r="E22" s="639"/>
      <c r="F22" s="295">
        <f>SUM(F8:F21)</f>
        <v>372913.780850522</v>
      </c>
      <c r="G22" s="295">
        <f>SUM(G8:G21)</f>
        <v>372913.780850522</v>
      </c>
      <c r="H22" s="295">
        <f>SUM(H8:H21)</f>
        <v>0</v>
      </c>
      <c r="I22" s="295">
        <f>SUM(I8:I21)</f>
        <v>0</v>
      </c>
      <c r="J22" s="619"/>
      <c r="K22" s="620"/>
      <c r="L22" s="620"/>
      <c r="M22" s="620"/>
      <c r="N22" s="620"/>
      <c r="O22" s="620"/>
      <c r="P22" s="621"/>
    </row>
    <row r="23" spans="2:16" ht="19.5" customHeight="1">
      <c r="B23" s="659"/>
      <c r="C23" s="669" t="s">
        <v>154</v>
      </c>
      <c r="D23" s="622" t="s">
        <v>53</v>
      </c>
      <c r="E23" s="26" t="s">
        <v>1</v>
      </c>
      <c r="F23" s="23">
        <f t="shared" si="0"/>
        <v>75000</v>
      </c>
      <c r="G23" s="23">
        <f>'７　りんご部門収支'!F21*G$4/10</f>
        <v>75000</v>
      </c>
      <c r="H23" s="24"/>
      <c r="I23" s="23"/>
      <c r="J23" s="619"/>
      <c r="K23" s="620"/>
      <c r="L23" s="620"/>
      <c r="M23" s="620"/>
      <c r="N23" s="620"/>
      <c r="O23" s="620"/>
      <c r="P23" s="621"/>
    </row>
    <row r="24" spans="2:16" ht="19.5" customHeight="1">
      <c r="B24" s="659"/>
      <c r="C24" s="670"/>
      <c r="D24" s="623"/>
      <c r="E24" s="26" t="s">
        <v>2</v>
      </c>
      <c r="F24" s="23">
        <f t="shared" si="0"/>
        <v>0</v>
      </c>
      <c r="G24" s="23">
        <f>'７　りんご部門収支'!F22*G$4/10</f>
        <v>0</v>
      </c>
      <c r="H24" s="24"/>
      <c r="I24" s="23"/>
      <c r="J24" s="619"/>
      <c r="K24" s="620"/>
      <c r="L24" s="620"/>
      <c r="M24" s="620"/>
      <c r="N24" s="620"/>
      <c r="O24" s="620"/>
      <c r="P24" s="621"/>
    </row>
    <row r="25" spans="2:16" ht="19.5" customHeight="1">
      <c r="B25" s="659"/>
      <c r="C25" s="670"/>
      <c r="D25" s="624"/>
      <c r="E25" s="26" t="s">
        <v>6</v>
      </c>
      <c r="F25" s="23">
        <f t="shared" si="0"/>
        <v>0</v>
      </c>
      <c r="G25" s="23">
        <f>'７　りんご部門収支'!F23*G$4/10</f>
        <v>0</v>
      </c>
      <c r="H25" s="24"/>
      <c r="I25" s="23"/>
      <c r="J25" s="619"/>
      <c r="K25" s="620"/>
      <c r="L25" s="620"/>
      <c r="M25" s="620"/>
      <c r="N25" s="620"/>
      <c r="O25" s="620"/>
      <c r="P25" s="621"/>
    </row>
    <row r="26" spans="2:16" ht="19.5" customHeight="1">
      <c r="B26" s="659"/>
      <c r="C26" s="670"/>
      <c r="D26" s="26" t="s">
        <v>230</v>
      </c>
      <c r="E26" s="27"/>
      <c r="F26" s="23">
        <f t="shared" si="0"/>
        <v>0</v>
      </c>
      <c r="G26" s="23">
        <f>'７　りんご部門収支'!F24*G$4/10</f>
        <v>0</v>
      </c>
      <c r="H26" s="24"/>
      <c r="I26" s="23"/>
      <c r="J26" s="619"/>
      <c r="K26" s="620"/>
      <c r="L26" s="620"/>
      <c r="M26" s="620"/>
      <c r="N26" s="620"/>
      <c r="O26" s="620"/>
      <c r="P26" s="621"/>
    </row>
    <row r="27" spans="2:16" ht="19.5" customHeight="1">
      <c r="B27" s="659"/>
      <c r="C27" s="670"/>
      <c r="D27" s="26" t="s">
        <v>75</v>
      </c>
      <c r="E27" s="27"/>
      <c r="F27" s="23">
        <f t="shared" si="0"/>
        <v>0</v>
      </c>
      <c r="G27" s="23">
        <f>'７　りんご部門収支'!F25*G$4/10</f>
        <v>0</v>
      </c>
      <c r="H27" s="24"/>
      <c r="I27" s="23"/>
      <c r="J27" s="619"/>
      <c r="K27" s="620"/>
      <c r="L27" s="620"/>
      <c r="M27" s="620"/>
      <c r="N27" s="620"/>
      <c r="O27" s="620"/>
      <c r="P27" s="621"/>
    </row>
    <row r="28" spans="2:16" ht="19.5" customHeight="1">
      <c r="B28" s="659"/>
      <c r="C28" s="670"/>
      <c r="D28" s="26" t="s">
        <v>97</v>
      </c>
      <c r="E28" s="27"/>
      <c r="F28" s="23">
        <f t="shared" si="0"/>
        <v>5993</v>
      </c>
      <c r="G28" s="23">
        <f>'７　りんご部門収支'!F26*G$4/10</f>
        <v>5993</v>
      </c>
      <c r="H28" s="24"/>
      <c r="I28" s="23"/>
      <c r="J28" s="619"/>
      <c r="K28" s="620"/>
      <c r="L28" s="620"/>
      <c r="M28" s="620"/>
      <c r="N28" s="620"/>
      <c r="O28" s="620"/>
      <c r="P28" s="621"/>
    </row>
    <row r="29" spans="2:16" ht="19.5" customHeight="1">
      <c r="B29" s="659"/>
      <c r="C29" s="670"/>
      <c r="D29" s="26" t="s">
        <v>76</v>
      </c>
      <c r="E29" s="27"/>
      <c r="F29" s="23">
        <f t="shared" si="0"/>
        <v>0</v>
      </c>
      <c r="G29" s="23">
        <f>'７　りんご部門収支'!F27*G$4/10</f>
        <v>0</v>
      </c>
      <c r="H29" s="24"/>
      <c r="I29" s="23"/>
      <c r="J29" s="619"/>
      <c r="K29" s="620"/>
      <c r="L29" s="620"/>
      <c r="M29" s="620"/>
      <c r="N29" s="620"/>
      <c r="O29" s="620"/>
      <c r="P29" s="621"/>
    </row>
    <row r="30" spans="2:16" ht="19.5" customHeight="1">
      <c r="B30" s="659"/>
      <c r="C30" s="670"/>
      <c r="D30" s="26" t="s">
        <v>54</v>
      </c>
      <c r="E30" s="27"/>
      <c r="F30" s="23">
        <f t="shared" si="0"/>
        <v>1662.69</v>
      </c>
      <c r="G30" s="23">
        <f>'７　りんご部門収支'!F28*G$4/10</f>
        <v>1662.69</v>
      </c>
      <c r="H30" s="24"/>
      <c r="I30" s="23"/>
      <c r="J30" s="619"/>
      <c r="K30" s="620"/>
      <c r="L30" s="620"/>
      <c r="M30" s="620"/>
      <c r="N30" s="620"/>
      <c r="O30" s="620"/>
      <c r="P30" s="621"/>
    </row>
    <row r="31" spans="2:16" ht="19.5" customHeight="1">
      <c r="B31" s="659"/>
      <c r="C31" s="670"/>
      <c r="D31" s="26" t="s">
        <v>231</v>
      </c>
      <c r="E31" s="27"/>
      <c r="F31" s="23">
        <f t="shared" si="0"/>
        <v>834.9059595959595</v>
      </c>
      <c r="G31" s="23">
        <f>'７　りんご部門収支'!F29*G$4/10</f>
        <v>834.9059595959595</v>
      </c>
      <c r="H31" s="24"/>
      <c r="I31" s="23"/>
      <c r="J31" s="619"/>
      <c r="K31" s="620"/>
      <c r="L31" s="620"/>
      <c r="M31" s="620"/>
      <c r="N31" s="620"/>
      <c r="O31" s="620"/>
      <c r="P31" s="621"/>
    </row>
    <row r="32" spans="2:16" ht="19.5" customHeight="1">
      <c r="B32" s="659"/>
      <c r="C32" s="670"/>
      <c r="D32" s="617" t="s">
        <v>233</v>
      </c>
      <c r="E32" s="618"/>
      <c r="F32" s="293">
        <f>SUM(F23:F31)</f>
        <v>83490.59595959596</v>
      </c>
      <c r="G32" s="293">
        <f>SUM(G23:G31)</f>
        <v>83490.59595959596</v>
      </c>
      <c r="H32" s="303"/>
      <c r="I32" s="309"/>
      <c r="J32" s="619"/>
      <c r="K32" s="620"/>
      <c r="L32" s="620"/>
      <c r="M32" s="620"/>
      <c r="N32" s="620"/>
      <c r="O32" s="620"/>
      <c r="P32" s="621"/>
    </row>
    <row r="33" spans="2:16" ht="19.5" customHeight="1">
      <c r="B33" s="659"/>
      <c r="C33" s="614" t="s">
        <v>234</v>
      </c>
      <c r="D33" s="615"/>
      <c r="E33" s="616"/>
      <c r="F33" s="23">
        <f t="shared" si="0"/>
        <v>38700</v>
      </c>
      <c r="G33" s="294">
        <f>'５　りんご作業時間'!AN41*'４　経営収支'!K33</f>
        <v>38700</v>
      </c>
      <c r="H33" s="304"/>
      <c r="I33" s="310"/>
      <c r="J33" s="500" t="s">
        <v>236</v>
      </c>
      <c r="K33" s="501">
        <v>900</v>
      </c>
      <c r="L33" s="501" t="s">
        <v>237</v>
      </c>
      <c r="M33" s="501"/>
      <c r="N33" s="501"/>
      <c r="O33" s="501"/>
      <c r="P33" s="502"/>
    </row>
    <row r="34" spans="2:16" ht="19.5" customHeight="1">
      <c r="B34" s="665" t="s">
        <v>235</v>
      </c>
      <c r="C34" s="666"/>
      <c r="D34" s="666"/>
      <c r="E34" s="666"/>
      <c r="F34" s="296">
        <f>F22+F32+F33</f>
        <v>495104.376810118</v>
      </c>
      <c r="G34" s="296">
        <f>G22+G32+G33</f>
        <v>495104.376810118</v>
      </c>
      <c r="H34" s="305"/>
      <c r="I34" s="296"/>
      <c r="J34" s="662"/>
      <c r="K34" s="663"/>
      <c r="L34" s="663"/>
      <c r="M34" s="663"/>
      <c r="N34" s="663"/>
      <c r="O34" s="663"/>
      <c r="P34" s="664"/>
    </row>
    <row r="35" spans="2:16" ht="19.5" customHeight="1">
      <c r="B35" s="667" t="s">
        <v>238</v>
      </c>
      <c r="C35" s="668"/>
      <c r="D35" s="668"/>
      <c r="E35" s="668"/>
      <c r="F35" s="297">
        <f>F7-F34</f>
        <v>314895.623189882</v>
      </c>
      <c r="G35" s="297">
        <f>G7-G34</f>
        <v>314895.623189882</v>
      </c>
      <c r="H35" s="306"/>
      <c r="I35" s="297"/>
      <c r="J35" s="662"/>
      <c r="K35" s="663"/>
      <c r="L35" s="663"/>
      <c r="M35" s="663"/>
      <c r="N35" s="663"/>
      <c r="O35" s="663"/>
      <c r="P35" s="664"/>
    </row>
    <row r="36" spans="2:16" ht="19.5" customHeight="1">
      <c r="B36" s="667" t="s">
        <v>239</v>
      </c>
      <c r="C36" s="668"/>
      <c r="D36" s="668"/>
      <c r="E36" s="668"/>
      <c r="F36" s="298">
        <f>F35/F7</f>
        <v>0.388760028629484</v>
      </c>
      <c r="G36" s="298">
        <f>G35/G7</f>
        <v>0.388760028629484</v>
      </c>
      <c r="H36" s="307"/>
      <c r="I36" s="298"/>
      <c r="J36" s="662"/>
      <c r="K36" s="663"/>
      <c r="L36" s="663"/>
      <c r="M36" s="663"/>
      <c r="N36" s="663"/>
      <c r="O36" s="663"/>
      <c r="P36" s="664"/>
    </row>
    <row r="37" spans="2:16" ht="19.5" customHeight="1">
      <c r="B37" s="667" t="s">
        <v>243</v>
      </c>
      <c r="C37" s="668"/>
      <c r="D37" s="668"/>
      <c r="E37" s="668"/>
      <c r="F37" s="297">
        <f>SUM(G37:I37)</f>
        <v>248</v>
      </c>
      <c r="G37" s="297">
        <f>K37+N37</f>
        <v>248</v>
      </c>
      <c r="H37" s="306"/>
      <c r="I37" s="297"/>
      <c r="J37" s="500" t="s">
        <v>240</v>
      </c>
      <c r="K37" s="501">
        <f>'５　りんご作業時間'!AN34</f>
        <v>205</v>
      </c>
      <c r="L37" s="501" t="s">
        <v>241</v>
      </c>
      <c r="M37" s="304" t="s">
        <v>242</v>
      </c>
      <c r="N37" s="501">
        <f>'５　りんご作業時間'!AN41</f>
        <v>43</v>
      </c>
      <c r="O37" s="501" t="s">
        <v>241</v>
      </c>
      <c r="P37" s="502"/>
    </row>
    <row r="38" spans="2:16" ht="19.5" customHeight="1" thickBot="1">
      <c r="B38" s="660" t="s">
        <v>244</v>
      </c>
      <c r="C38" s="661"/>
      <c r="D38" s="661"/>
      <c r="E38" s="661"/>
      <c r="F38" s="299">
        <f>F35/K37</f>
        <v>1536.0762106823513</v>
      </c>
      <c r="G38" s="299">
        <f>G35/K37</f>
        <v>1536.0762106823513</v>
      </c>
      <c r="H38" s="308"/>
      <c r="I38" s="299"/>
      <c r="J38" s="655"/>
      <c r="K38" s="656"/>
      <c r="L38" s="656"/>
      <c r="M38" s="656"/>
      <c r="N38" s="656"/>
      <c r="O38" s="656"/>
      <c r="P38" s="657"/>
    </row>
  </sheetData>
  <sheetProtection/>
  <mergeCells count="50">
    <mergeCell ref="B34:E34"/>
    <mergeCell ref="J31:P31"/>
    <mergeCell ref="J27:P27"/>
    <mergeCell ref="B35:E35"/>
    <mergeCell ref="B36:E36"/>
    <mergeCell ref="B37:E37"/>
    <mergeCell ref="C23:C32"/>
    <mergeCell ref="J23:P23"/>
    <mergeCell ref="J24:P24"/>
    <mergeCell ref="J25:P25"/>
    <mergeCell ref="J26:P26"/>
    <mergeCell ref="J12:P12"/>
    <mergeCell ref="J38:P38"/>
    <mergeCell ref="B8:B33"/>
    <mergeCell ref="B38:E38"/>
    <mergeCell ref="J34:P34"/>
    <mergeCell ref="J35:P35"/>
    <mergeCell ref="J36:P36"/>
    <mergeCell ref="J28:P28"/>
    <mergeCell ref="J29:P29"/>
    <mergeCell ref="J30:P30"/>
    <mergeCell ref="J3:P4"/>
    <mergeCell ref="J5:P5"/>
    <mergeCell ref="J6:P6"/>
    <mergeCell ref="J7:P7"/>
    <mergeCell ref="J8:P8"/>
    <mergeCell ref="J11:P11"/>
    <mergeCell ref="J18:P18"/>
    <mergeCell ref="J19:P19"/>
    <mergeCell ref="J20:P20"/>
    <mergeCell ref="J21:P21"/>
    <mergeCell ref="J22:P22"/>
    <mergeCell ref="J13:P13"/>
    <mergeCell ref="J32:P32"/>
    <mergeCell ref="D22:E22"/>
    <mergeCell ref="B5:C7"/>
    <mergeCell ref="J14:P14"/>
    <mergeCell ref="J15:P15"/>
    <mergeCell ref="J16:P16"/>
    <mergeCell ref="J17:P17"/>
    <mergeCell ref="C33:E33"/>
    <mergeCell ref="D32:E32"/>
    <mergeCell ref="J9:P9"/>
    <mergeCell ref="J10:P10"/>
    <mergeCell ref="D23:D25"/>
    <mergeCell ref="B3:E4"/>
    <mergeCell ref="D7:E7"/>
    <mergeCell ref="D15:D16"/>
    <mergeCell ref="D17:D19"/>
    <mergeCell ref="C8:C2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41"/>
  <sheetViews>
    <sheetView showZeros="0"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29" customWidth="1"/>
    <col min="2" max="3" width="11.625" style="29" customWidth="1"/>
    <col min="4" max="39" width="6.125" style="29" customWidth="1"/>
    <col min="40" max="40" width="7.00390625" style="29" customWidth="1"/>
    <col min="41" max="41" width="1.4921875" style="29" customWidth="1"/>
    <col min="42" max="16384" width="9.00390625" style="29" customWidth="1"/>
  </cols>
  <sheetData>
    <row r="1" ht="9.75" customHeight="1"/>
    <row r="2" spans="2:63" ht="24.75" customHeight="1">
      <c r="B2" s="2" t="s">
        <v>380</v>
      </c>
      <c r="C2" s="2"/>
      <c r="D2" s="5"/>
      <c r="E2" s="5"/>
      <c r="F2" s="5"/>
      <c r="G2" s="5"/>
      <c r="H2" s="5"/>
      <c r="I2" s="5"/>
      <c r="J2" s="5"/>
      <c r="K2" s="5"/>
      <c r="L2" s="272" t="s">
        <v>195</v>
      </c>
      <c r="M2" s="252" t="s">
        <v>463</v>
      </c>
      <c r="N2" s="68"/>
      <c r="O2" s="272" t="s">
        <v>196</v>
      </c>
      <c r="P2" s="252" t="s">
        <v>461</v>
      </c>
      <c r="Q2" s="5"/>
      <c r="R2" s="5"/>
      <c r="S2" s="5"/>
      <c r="T2" s="5"/>
      <c r="U2" s="5"/>
      <c r="V2" s="5"/>
      <c r="W2" s="3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75" customHeight="1" thickBot="1">
      <c r="B3" s="2" t="s">
        <v>199</v>
      </c>
      <c r="C3" s="2"/>
      <c r="D3" s="5"/>
      <c r="E3" s="5"/>
      <c r="F3" s="5"/>
      <c r="G3" s="5"/>
      <c r="H3" s="5"/>
      <c r="I3" s="5"/>
      <c r="J3" s="5"/>
      <c r="K3" s="5"/>
      <c r="L3" s="5"/>
      <c r="M3" s="31"/>
      <c r="N3" s="5"/>
      <c r="O3" s="5"/>
      <c r="P3" s="31"/>
      <c r="Q3" s="5"/>
      <c r="R3" s="5"/>
      <c r="S3" s="5"/>
      <c r="T3" s="5"/>
      <c r="U3" s="5"/>
      <c r="V3" s="5"/>
      <c r="W3" s="3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40" ht="19.5" customHeight="1">
      <c r="B4" s="691" t="s">
        <v>98</v>
      </c>
      <c r="C4" s="692"/>
      <c r="D4" s="675">
        <v>1</v>
      </c>
      <c r="E4" s="676"/>
      <c r="F4" s="677"/>
      <c r="G4" s="675">
        <v>2</v>
      </c>
      <c r="H4" s="676"/>
      <c r="I4" s="677"/>
      <c r="J4" s="675">
        <v>3</v>
      </c>
      <c r="K4" s="676"/>
      <c r="L4" s="677"/>
      <c r="M4" s="675">
        <v>4</v>
      </c>
      <c r="N4" s="676"/>
      <c r="O4" s="677"/>
      <c r="P4" s="675">
        <v>5</v>
      </c>
      <c r="Q4" s="676"/>
      <c r="R4" s="677"/>
      <c r="S4" s="675">
        <v>6</v>
      </c>
      <c r="T4" s="676"/>
      <c r="U4" s="677"/>
      <c r="V4" s="675">
        <v>7</v>
      </c>
      <c r="W4" s="676"/>
      <c r="X4" s="677"/>
      <c r="Y4" s="675">
        <v>8</v>
      </c>
      <c r="Z4" s="676"/>
      <c r="AA4" s="677"/>
      <c r="AB4" s="675">
        <v>9</v>
      </c>
      <c r="AC4" s="676"/>
      <c r="AD4" s="677"/>
      <c r="AE4" s="675">
        <v>10</v>
      </c>
      <c r="AF4" s="676"/>
      <c r="AG4" s="677"/>
      <c r="AH4" s="675">
        <v>11</v>
      </c>
      <c r="AI4" s="676"/>
      <c r="AJ4" s="677"/>
      <c r="AK4" s="675">
        <v>12</v>
      </c>
      <c r="AL4" s="676"/>
      <c r="AM4" s="677"/>
      <c r="AN4" s="678" t="s">
        <v>30</v>
      </c>
    </row>
    <row r="5" spans="2:40" ht="19.5" customHeight="1">
      <c r="B5" s="693"/>
      <c r="C5" s="681"/>
      <c r="D5" s="50" t="s">
        <v>31</v>
      </c>
      <c r="E5" s="51" t="s">
        <v>32</v>
      </c>
      <c r="F5" s="52" t="s">
        <v>33</v>
      </c>
      <c r="G5" s="50" t="s">
        <v>31</v>
      </c>
      <c r="H5" s="52" t="s">
        <v>32</v>
      </c>
      <c r="I5" s="52" t="s">
        <v>33</v>
      </c>
      <c r="J5" s="50" t="s">
        <v>31</v>
      </c>
      <c r="K5" s="52" t="s">
        <v>32</v>
      </c>
      <c r="L5" s="52" t="s">
        <v>33</v>
      </c>
      <c r="M5" s="50" t="s">
        <v>31</v>
      </c>
      <c r="N5" s="52" t="s">
        <v>32</v>
      </c>
      <c r="O5" s="52" t="s">
        <v>33</v>
      </c>
      <c r="P5" s="50" t="s">
        <v>31</v>
      </c>
      <c r="Q5" s="52" t="s">
        <v>32</v>
      </c>
      <c r="R5" s="52" t="s">
        <v>33</v>
      </c>
      <c r="S5" s="50" t="s">
        <v>31</v>
      </c>
      <c r="T5" s="53" t="s">
        <v>32</v>
      </c>
      <c r="U5" s="53" t="s">
        <v>33</v>
      </c>
      <c r="V5" s="50" t="s">
        <v>31</v>
      </c>
      <c r="W5" s="52" t="s">
        <v>32</v>
      </c>
      <c r="X5" s="52" t="s">
        <v>33</v>
      </c>
      <c r="Y5" s="50" t="s">
        <v>31</v>
      </c>
      <c r="Z5" s="52" t="s">
        <v>32</v>
      </c>
      <c r="AA5" s="52" t="s">
        <v>33</v>
      </c>
      <c r="AB5" s="50" t="s">
        <v>31</v>
      </c>
      <c r="AC5" s="52" t="s">
        <v>32</v>
      </c>
      <c r="AD5" s="52" t="s">
        <v>33</v>
      </c>
      <c r="AE5" s="50" t="s">
        <v>31</v>
      </c>
      <c r="AF5" s="52" t="s">
        <v>32</v>
      </c>
      <c r="AG5" s="52" t="s">
        <v>33</v>
      </c>
      <c r="AH5" s="50" t="s">
        <v>31</v>
      </c>
      <c r="AI5" s="52" t="s">
        <v>32</v>
      </c>
      <c r="AJ5" s="52" t="s">
        <v>33</v>
      </c>
      <c r="AK5" s="50" t="s">
        <v>31</v>
      </c>
      <c r="AL5" s="52" t="s">
        <v>32</v>
      </c>
      <c r="AM5" s="52" t="s">
        <v>33</v>
      </c>
      <c r="AN5" s="679"/>
    </row>
    <row r="6" spans="2:40" ht="19.5" customHeight="1">
      <c r="B6" s="682" t="s">
        <v>99</v>
      </c>
      <c r="C6" s="683"/>
      <c r="D6" s="54"/>
      <c r="E6" s="5"/>
      <c r="F6" s="5"/>
      <c r="G6" s="5"/>
      <c r="H6" s="5"/>
      <c r="I6" s="5"/>
      <c r="J6" s="5"/>
      <c r="K6" s="5"/>
      <c r="L6" s="5"/>
      <c r="M6" s="5"/>
      <c r="N6" s="5"/>
      <c r="O6" s="31"/>
      <c r="P6" s="31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5"/>
    </row>
    <row r="7" spans="2:40" ht="19.5" customHeight="1">
      <c r="B7" s="696"/>
      <c r="C7" s="697"/>
      <c r="D7" s="459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1" t="s">
        <v>431</v>
      </c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2"/>
      <c r="AC7" s="462"/>
      <c r="AD7" s="462"/>
      <c r="AE7" s="462"/>
      <c r="AF7" s="462"/>
      <c r="AG7" s="463"/>
      <c r="AH7" s="464"/>
      <c r="AI7" s="464"/>
      <c r="AJ7" s="465"/>
      <c r="AK7" s="460"/>
      <c r="AL7" s="460"/>
      <c r="AM7" s="460"/>
      <c r="AN7" s="466"/>
    </row>
    <row r="8" spans="2:40" ht="19.5" customHeight="1">
      <c r="B8" s="693"/>
      <c r="C8" s="68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</row>
    <row r="9" spans="2:40" ht="19.5" customHeight="1">
      <c r="B9" s="687" t="s">
        <v>434</v>
      </c>
      <c r="C9" s="698"/>
      <c r="D9" s="59">
        <v>4</v>
      </c>
      <c r="E9" s="60">
        <v>4</v>
      </c>
      <c r="F9" s="60">
        <v>4</v>
      </c>
      <c r="G9" s="59">
        <v>4</v>
      </c>
      <c r="H9" s="60">
        <v>4</v>
      </c>
      <c r="I9" s="60">
        <v>4</v>
      </c>
      <c r="J9" s="59">
        <v>4</v>
      </c>
      <c r="K9" s="60">
        <v>4</v>
      </c>
      <c r="L9" s="60">
        <v>4</v>
      </c>
      <c r="M9" s="59">
        <v>4</v>
      </c>
      <c r="N9" s="60"/>
      <c r="O9" s="60"/>
      <c r="P9" s="59"/>
      <c r="Q9" s="60"/>
      <c r="R9" s="60"/>
      <c r="S9" s="59"/>
      <c r="T9" s="60"/>
      <c r="U9" s="60"/>
      <c r="V9" s="59"/>
      <c r="W9" s="60"/>
      <c r="X9" s="60"/>
      <c r="Y9" s="59"/>
      <c r="Z9" s="60"/>
      <c r="AA9" s="60"/>
      <c r="AB9" s="59"/>
      <c r="AC9" s="60"/>
      <c r="AD9" s="60"/>
      <c r="AE9" s="59"/>
      <c r="AF9" s="60"/>
      <c r="AG9" s="60"/>
      <c r="AH9" s="59"/>
      <c r="AI9" s="60"/>
      <c r="AJ9" s="60"/>
      <c r="AK9" s="59"/>
      <c r="AL9" s="60"/>
      <c r="AM9" s="60"/>
      <c r="AN9" s="61">
        <f>SUM(D9:AM9)</f>
        <v>40</v>
      </c>
    </row>
    <row r="10" spans="2:40" ht="19.5" customHeight="1">
      <c r="B10" s="687" t="s">
        <v>435</v>
      </c>
      <c r="C10" s="698"/>
      <c r="D10" s="59"/>
      <c r="E10" s="60"/>
      <c r="F10" s="60"/>
      <c r="G10" s="59"/>
      <c r="H10" s="60"/>
      <c r="I10" s="60"/>
      <c r="J10" s="59">
        <v>1</v>
      </c>
      <c r="K10" s="60"/>
      <c r="L10" s="60"/>
      <c r="M10" s="59"/>
      <c r="N10" s="60"/>
      <c r="O10" s="60"/>
      <c r="P10" s="59"/>
      <c r="Q10" s="60"/>
      <c r="R10" s="60"/>
      <c r="S10" s="59"/>
      <c r="T10" s="60"/>
      <c r="U10" s="60"/>
      <c r="V10" s="59"/>
      <c r="W10" s="60"/>
      <c r="X10" s="60"/>
      <c r="Y10" s="59"/>
      <c r="Z10" s="60"/>
      <c r="AA10" s="60"/>
      <c r="AB10" s="59"/>
      <c r="AC10" s="60"/>
      <c r="AD10" s="60"/>
      <c r="AE10" s="59"/>
      <c r="AF10" s="60"/>
      <c r="AG10" s="60"/>
      <c r="AH10" s="59"/>
      <c r="AI10" s="60"/>
      <c r="AJ10" s="60"/>
      <c r="AK10" s="59">
        <v>2</v>
      </c>
      <c r="AL10" s="60"/>
      <c r="AM10" s="60"/>
      <c r="AN10" s="61">
        <f aca="true" t="shared" si="0" ref="AN10:AN23">SUM(D10:AM10)</f>
        <v>3</v>
      </c>
    </row>
    <row r="11" spans="2:40" ht="19.5" customHeight="1">
      <c r="B11" s="687" t="s">
        <v>436</v>
      </c>
      <c r="C11" s="698"/>
      <c r="D11" s="59"/>
      <c r="E11" s="60"/>
      <c r="F11" s="60"/>
      <c r="G11" s="59"/>
      <c r="H11" s="60"/>
      <c r="I11" s="60"/>
      <c r="J11" s="59"/>
      <c r="K11" s="60"/>
      <c r="L11" s="60">
        <v>0.5</v>
      </c>
      <c r="M11" s="59"/>
      <c r="N11" s="60">
        <v>0.5</v>
      </c>
      <c r="O11" s="60">
        <v>0.5</v>
      </c>
      <c r="P11" s="59">
        <v>0.5</v>
      </c>
      <c r="Q11" s="60">
        <v>0.5</v>
      </c>
      <c r="R11" s="60">
        <v>0.5</v>
      </c>
      <c r="S11" s="59">
        <v>0.5</v>
      </c>
      <c r="T11" s="60">
        <v>0.5</v>
      </c>
      <c r="U11" s="60">
        <v>0.5</v>
      </c>
      <c r="V11" s="59">
        <v>0.5</v>
      </c>
      <c r="W11" s="60">
        <v>0.5</v>
      </c>
      <c r="X11" s="60"/>
      <c r="Y11" s="59" t="s">
        <v>432</v>
      </c>
      <c r="Z11" s="60">
        <v>1</v>
      </c>
      <c r="AA11" s="60">
        <v>0.5</v>
      </c>
      <c r="AB11" s="59" t="s">
        <v>432</v>
      </c>
      <c r="AC11" s="60" t="s">
        <v>432</v>
      </c>
      <c r="AD11" s="60">
        <v>0.5</v>
      </c>
      <c r="AE11" s="59"/>
      <c r="AF11" s="60"/>
      <c r="AG11" s="60"/>
      <c r="AH11" s="59"/>
      <c r="AI11" s="60"/>
      <c r="AJ11" s="60" t="s">
        <v>432</v>
      </c>
      <c r="AK11" s="59"/>
      <c r="AL11" s="60"/>
      <c r="AM11" s="60"/>
      <c r="AN11" s="61">
        <f t="shared" si="0"/>
        <v>7.5</v>
      </c>
    </row>
    <row r="12" spans="2:40" ht="19.5" customHeight="1">
      <c r="B12" s="687" t="s">
        <v>437</v>
      </c>
      <c r="C12" s="698"/>
      <c r="D12" s="59"/>
      <c r="E12" s="60"/>
      <c r="F12" s="60"/>
      <c r="G12" s="59"/>
      <c r="H12" s="60"/>
      <c r="I12" s="60"/>
      <c r="J12" s="59"/>
      <c r="K12" s="60"/>
      <c r="L12" s="60"/>
      <c r="M12" s="59"/>
      <c r="N12" s="60"/>
      <c r="O12" s="60">
        <v>0.5</v>
      </c>
      <c r="P12" s="59"/>
      <c r="Q12" s="60"/>
      <c r="R12" s="60"/>
      <c r="S12" s="59"/>
      <c r="T12" s="60"/>
      <c r="U12" s="60"/>
      <c r="V12" s="59"/>
      <c r="W12" s="60"/>
      <c r="X12" s="60"/>
      <c r="Y12" s="59"/>
      <c r="Z12" s="60"/>
      <c r="AA12" s="60"/>
      <c r="AB12" s="59"/>
      <c r="AC12" s="60"/>
      <c r="AD12" s="60"/>
      <c r="AE12" s="59"/>
      <c r="AF12" s="60"/>
      <c r="AG12" s="60"/>
      <c r="AH12" s="59"/>
      <c r="AI12" s="60"/>
      <c r="AJ12" s="60"/>
      <c r="AK12" s="59"/>
      <c r="AL12" s="60"/>
      <c r="AM12" s="60"/>
      <c r="AN12" s="61">
        <f t="shared" si="0"/>
        <v>0.5</v>
      </c>
    </row>
    <row r="13" spans="2:40" ht="19.5" customHeight="1">
      <c r="B13" s="687" t="s">
        <v>438</v>
      </c>
      <c r="C13" s="698"/>
      <c r="D13" s="59"/>
      <c r="E13" s="60"/>
      <c r="F13" s="60"/>
      <c r="G13" s="59"/>
      <c r="H13" s="60"/>
      <c r="I13" s="60"/>
      <c r="J13" s="59"/>
      <c r="K13" s="60"/>
      <c r="L13" s="60"/>
      <c r="M13" s="59">
        <v>0.5</v>
      </c>
      <c r="N13" s="60"/>
      <c r="O13" s="60"/>
      <c r="P13" s="59">
        <v>0.5</v>
      </c>
      <c r="Q13" s="60"/>
      <c r="R13" s="60"/>
      <c r="S13" s="59">
        <v>0.5</v>
      </c>
      <c r="T13" s="60"/>
      <c r="U13" s="60"/>
      <c r="V13" s="59"/>
      <c r="W13" s="60">
        <v>0.5</v>
      </c>
      <c r="X13" s="60"/>
      <c r="Y13" s="59"/>
      <c r="Z13" s="60"/>
      <c r="AA13" s="60">
        <v>0.5</v>
      </c>
      <c r="AB13" s="59"/>
      <c r="AC13" s="60"/>
      <c r="AD13" s="60"/>
      <c r="AE13" s="59"/>
      <c r="AF13" s="60"/>
      <c r="AG13" s="60"/>
      <c r="AH13" s="59"/>
      <c r="AI13" s="60"/>
      <c r="AJ13" s="60"/>
      <c r="AK13" s="59"/>
      <c r="AL13" s="60"/>
      <c r="AM13" s="60"/>
      <c r="AN13" s="61">
        <f t="shared" si="0"/>
        <v>2.5</v>
      </c>
    </row>
    <row r="14" spans="2:40" ht="19.5" customHeight="1">
      <c r="B14" s="687" t="s">
        <v>439</v>
      </c>
      <c r="C14" s="698"/>
      <c r="D14" s="59"/>
      <c r="E14" s="60"/>
      <c r="F14" s="60"/>
      <c r="G14" s="59"/>
      <c r="H14" s="60"/>
      <c r="I14" s="60"/>
      <c r="J14" s="59"/>
      <c r="K14" s="60"/>
      <c r="L14" s="60"/>
      <c r="M14" s="59" t="s">
        <v>432</v>
      </c>
      <c r="N14" s="60"/>
      <c r="O14" s="60"/>
      <c r="P14" s="59">
        <v>5</v>
      </c>
      <c r="Q14" s="60">
        <v>5</v>
      </c>
      <c r="R14" s="60">
        <v>10</v>
      </c>
      <c r="S14" s="59">
        <v>10</v>
      </c>
      <c r="T14" s="60">
        <v>15</v>
      </c>
      <c r="U14" s="60">
        <v>10</v>
      </c>
      <c r="V14" s="59">
        <v>10</v>
      </c>
      <c r="W14" s="60" t="s">
        <v>432</v>
      </c>
      <c r="X14" s="60"/>
      <c r="Y14" s="59"/>
      <c r="Z14" s="60"/>
      <c r="AA14" s="60" t="s">
        <v>432</v>
      </c>
      <c r="AB14" s="59"/>
      <c r="AC14" s="60"/>
      <c r="AD14" s="60"/>
      <c r="AE14" s="59"/>
      <c r="AF14" s="60"/>
      <c r="AG14" s="60"/>
      <c r="AH14" s="59"/>
      <c r="AI14" s="60"/>
      <c r="AJ14" s="60"/>
      <c r="AK14" s="59"/>
      <c r="AL14" s="60"/>
      <c r="AM14" s="60"/>
      <c r="AN14" s="61">
        <f t="shared" si="0"/>
        <v>65</v>
      </c>
    </row>
    <row r="15" spans="2:40" ht="19.5" customHeight="1">
      <c r="B15" s="687" t="s">
        <v>440</v>
      </c>
      <c r="C15" s="698"/>
      <c r="D15" s="59"/>
      <c r="E15" s="60"/>
      <c r="F15" s="60"/>
      <c r="G15" s="59"/>
      <c r="H15" s="60"/>
      <c r="I15" s="60"/>
      <c r="J15" s="59"/>
      <c r="K15" s="60"/>
      <c r="L15" s="60"/>
      <c r="M15" s="59"/>
      <c r="N15" s="60"/>
      <c r="O15" s="60"/>
      <c r="P15" s="59"/>
      <c r="Q15" s="60"/>
      <c r="R15" s="60"/>
      <c r="S15" s="59"/>
      <c r="T15" s="60" t="s">
        <v>432</v>
      </c>
      <c r="U15" s="60" t="s">
        <v>432</v>
      </c>
      <c r="V15" s="59"/>
      <c r="W15" s="60">
        <v>6.5</v>
      </c>
      <c r="X15" s="60">
        <v>6</v>
      </c>
      <c r="Y15" s="59"/>
      <c r="Z15" s="60"/>
      <c r="AA15" s="60"/>
      <c r="AB15" s="59"/>
      <c r="AC15" s="60"/>
      <c r="AD15" s="60">
        <v>7</v>
      </c>
      <c r="AE15" s="59">
        <v>7</v>
      </c>
      <c r="AF15" s="60">
        <v>7</v>
      </c>
      <c r="AG15" s="60"/>
      <c r="AH15" s="59"/>
      <c r="AI15" s="60"/>
      <c r="AJ15" s="60"/>
      <c r="AK15" s="59"/>
      <c r="AL15" s="60"/>
      <c r="AM15" s="60"/>
      <c r="AN15" s="61">
        <f t="shared" si="0"/>
        <v>33.5</v>
      </c>
    </row>
    <row r="16" spans="2:40" ht="19.5" customHeight="1">
      <c r="B16" s="687" t="s">
        <v>441</v>
      </c>
      <c r="C16" s="698"/>
      <c r="D16" s="59"/>
      <c r="E16" s="60"/>
      <c r="F16" s="60"/>
      <c r="G16" s="59"/>
      <c r="H16" s="60"/>
      <c r="I16" s="60"/>
      <c r="J16" s="59"/>
      <c r="K16" s="60"/>
      <c r="L16" s="60"/>
      <c r="M16" s="59"/>
      <c r="N16" s="60"/>
      <c r="O16" s="60"/>
      <c r="P16" s="59"/>
      <c r="Q16" s="60"/>
      <c r="R16" s="60"/>
      <c r="S16" s="59"/>
      <c r="T16" s="60"/>
      <c r="U16" s="60"/>
      <c r="V16" s="59"/>
      <c r="W16" s="60"/>
      <c r="X16" s="60"/>
      <c r="Y16" s="59" t="s">
        <v>432</v>
      </c>
      <c r="Z16" s="60"/>
      <c r="AA16" s="60"/>
      <c r="AB16" s="59"/>
      <c r="AC16" s="60"/>
      <c r="AD16" s="60"/>
      <c r="AE16" s="59"/>
      <c r="AF16" s="60"/>
      <c r="AG16" s="60"/>
      <c r="AH16" s="59">
        <v>5</v>
      </c>
      <c r="AI16" s="60">
        <v>10</v>
      </c>
      <c r="AJ16" s="60">
        <v>10</v>
      </c>
      <c r="AK16" s="59"/>
      <c r="AL16" s="60"/>
      <c r="AM16" s="60"/>
      <c r="AN16" s="61">
        <f t="shared" si="0"/>
        <v>25</v>
      </c>
    </row>
    <row r="17" spans="2:40" ht="19.5" customHeight="1">
      <c r="B17" s="687" t="s">
        <v>442</v>
      </c>
      <c r="C17" s="698"/>
      <c r="D17" s="59"/>
      <c r="E17" s="60"/>
      <c r="F17" s="60"/>
      <c r="G17" s="59"/>
      <c r="H17" s="60"/>
      <c r="I17" s="60"/>
      <c r="J17" s="59"/>
      <c r="K17" s="60"/>
      <c r="L17" s="60"/>
      <c r="M17" s="59"/>
      <c r="N17" s="60"/>
      <c r="O17" s="60">
        <v>0.5</v>
      </c>
      <c r="P17" s="59"/>
      <c r="Q17" s="60"/>
      <c r="R17" s="60"/>
      <c r="S17" s="59"/>
      <c r="T17" s="60"/>
      <c r="U17" s="60"/>
      <c r="V17" s="59"/>
      <c r="W17" s="60"/>
      <c r="X17" s="60"/>
      <c r="Y17" s="59">
        <v>0.5</v>
      </c>
      <c r="Z17" s="60">
        <v>0.5</v>
      </c>
      <c r="AA17" s="60">
        <v>0.5</v>
      </c>
      <c r="AB17" s="59"/>
      <c r="AC17" s="60"/>
      <c r="AD17" s="60"/>
      <c r="AE17" s="59" t="s">
        <v>433</v>
      </c>
      <c r="AF17" s="60" t="s">
        <v>432</v>
      </c>
      <c r="AG17" s="60" t="s">
        <v>432</v>
      </c>
      <c r="AH17" s="59" t="s">
        <v>432</v>
      </c>
      <c r="AI17" s="60" t="s">
        <v>432</v>
      </c>
      <c r="AJ17" s="60"/>
      <c r="AK17" s="59"/>
      <c r="AL17" s="60"/>
      <c r="AM17" s="60"/>
      <c r="AN17" s="61">
        <f t="shared" si="0"/>
        <v>2</v>
      </c>
    </row>
    <row r="18" spans="2:40" ht="19.5" customHeight="1">
      <c r="B18" s="687" t="s">
        <v>443</v>
      </c>
      <c r="C18" s="698"/>
      <c r="D18" s="59"/>
      <c r="E18" s="60"/>
      <c r="F18" s="60"/>
      <c r="G18" s="59"/>
      <c r="H18" s="60"/>
      <c r="I18" s="60"/>
      <c r="J18" s="59"/>
      <c r="K18" s="60"/>
      <c r="L18" s="60"/>
      <c r="M18" s="59"/>
      <c r="N18" s="60"/>
      <c r="O18" s="60"/>
      <c r="P18" s="59"/>
      <c r="Q18" s="60"/>
      <c r="R18" s="60"/>
      <c r="S18" s="59"/>
      <c r="T18" s="60"/>
      <c r="U18" s="60"/>
      <c r="V18" s="59"/>
      <c r="W18" s="60"/>
      <c r="X18" s="60"/>
      <c r="Y18" s="59"/>
      <c r="Z18" s="60"/>
      <c r="AA18" s="60"/>
      <c r="AB18" s="59"/>
      <c r="AC18" s="60"/>
      <c r="AD18" s="60"/>
      <c r="AE18" s="59"/>
      <c r="AF18" s="60"/>
      <c r="AG18" s="60"/>
      <c r="AH18" s="59">
        <v>7</v>
      </c>
      <c r="AI18" s="60">
        <v>7</v>
      </c>
      <c r="AJ18" s="60">
        <v>7</v>
      </c>
      <c r="AK18" s="59">
        <v>7</v>
      </c>
      <c r="AL18" s="60">
        <v>4</v>
      </c>
      <c r="AM18" s="60">
        <v>4</v>
      </c>
      <c r="AN18" s="61">
        <f t="shared" si="0"/>
        <v>36</v>
      </c>
    </row>
    <row r="19" spans="2:40" ht="19.5" customHeight="1">
      <c r="B19" s="687" t="s">
        <v>444</v>
      </c>
      <c r="C19" s="698"/>
      <c r="D19" s="59">
        <v>0.5</v>
      </c>
      <c r="E19" s="60">
        <v>0.5</v>
      </c>
      <c r="F19" s="60">
        <v>0.5</v>
      </c>
      <c r="G19" s="59">
        <v>0.5</v>
      </c>
      <c r="H19" s="60">
        <v>0.5</v>
      </c>
      <c r="I19" s="60">
        <v>0.5</v>
      </c>
      <c r="J19" s="59">
        <v>0.5</v>
      </c>
      <c r="K19" s="60"/>
      <c r="L19" s="60">
        <v>0.5</v>
      </c>
      <c r="M19" s="59">
        <v>0.5</v>
      </c>
      <c r="N19" s="60">
        <v>0.5</v>
      </c>
      <c r="O19" s="60"/>
      <c r="P19" s="59">
        <v>7</v>
      </c>
      <c r="Q19" s="60"/>
      <c r="R19" s="60" t="s">
        <v>432</v>
      </c>
      <c r="S19" s="59" t="s">
        <v>432</v>
      </c>
      <c r="T19" s="60" t="s">
        <v>432</v>
      </c>
      <c r="U19" s="60"/>
      <c r="V19" s="59">
        <v>1</v>
      </c>
      <c r="W19" s="60">
        <v>1</v>
      </c>
      <c r="X19" s="60"/>
      <c r="Y19" s="59"/>
      <c r="Z19" s="60"/>
      <c r="AA19" s="60"/>
      <c r="AB19" s="59"/>
      <c r="AC19" s="60"/>
      <c r="AD19" s="60">
        <v>1</v>
      </c>
      <c r="AE19" s="59">
        <v>5</v>
      </c>
      <c r="AF19" s="60">
        <v>1</v>
      </c>
      <c r="AG19" s="60">
        <v>4.5</v>
      </c>
      <c r="AH19" s="59">
        <v>4.5</v>
      </c>
      <c r="AI19" s="60">
        <v>1</v>
      </c>
      <c r="AJ19" s="60">
        <v>0.5</v>
      </c>
      <c r="AK19" s="59">
        <v>0.5</v>
      </c>
      <c r="AL19" s="60">
        <v>0.5</v>
      </c>
      <c r="AM19" s="60">
        <v>0.5</v>
      </c>
      <c r="AN19" s="61">
        <f t="shared" si="0"/>
        <v>33</v>
      </c>
    </row>
    <row r="20" spans="2:40" ht="19.5" customHeight="1">
      <c r="B20" s="687"/>
      <c r="C20" s="688"/>
      <c r="D20" s="59"/>
      <c r="E20" s="60"/>
      <c r="F20" s="60"/>
      <c r="G20" s="59"/>
      <c r="H20" s="60"/>
      <c r="I20" s="60"/>
      <c r="J20" s="59"/>
      <c r="K20" s="60"/>
      <c r="L20" s="60"/>
      <c r="M20" s="59"/>
      <c r="N20" s="60"/>
      <c r="O20" s="60"/>
      <c r="P20" s="59"/>
      <c r="Q20" s="60"/>
      <c r="R20" s="60"/>
      <c r="S20" s="59"/>
      <c r="T20" s="60"/>
      <c r="U20" s="60"/>
      <c r="V20" s="59"/>
      <c r="W20" s="60"/>
      <c r="X20" s="60"/>
      <c r="Y20" s="59"/>
      <c r="Z20" s="60"/>
      <c r="AA20" s="60"/>
      <c r="AB20" s="59"/>
      <c r="AC20" s="60"/>
      <c r="AD20" s="60"/>
      <c r="AE20" s="59"/>
      <c r="AF20" s="60"/>
      <c r="AG20" s="60"/>
      <c r="AH20" s="59"/>
      <c r="AI20" s="60"/>
      <c r="AJ20" s="60"/>
      <c r="AK20" s="59"/>
      <c r="AL20" s="60"/>
      <c r="AM20" s="60"/>
      <c r="AN20" s="61">
        <f t="shared" si="0"/>
        <v>0</v>
      </c>
    </row>
    <row r="21" spans="2:40" ht="19.5" customHeight="1">
      <c r="B21" s="687"/>
      <c r="C21" s="688"/>
      <c r="D21" s="59"/>
      <c r="E21" s="60"/>
      <c r="F21" s="60"/>
      <c r="G21" s="59"/>
      <c r="H21" s="60"/>
      <c r="I21" s="60"/>
      <c r="J21" s="59"/>
      <c r="K21" s="60"/>
      <c r="L21" s="60"/>
      <c r="M21" s="59"/>
      <c r="N21" s="60"/>
      <c r="O21" s="60"/>
      <c r="P21" s="59"/>
      <c r="Q21" s="60"/>
      <c r="R21" s="60"/>
      <c r="S21" s="59"/>
      <c r="T21" s="60"/>
      <c r="U21" s="60"/>
      <c r="V21" s="59"/>
      <c r="W21" s="60"/>
      <c r="X21" s="60"/>
      <c r="Y21" s="59"/>
      <c r="Z21" s="60"/>
      <c r="AA21" s="60"/>
      <c r="AB21" s="59"/>
      <c r="AC21" s="60"/>
      <c r="AD21" s="60"/>
      <c r="AE21" s="59"/>
      <c r="AF21" s="60"/>
      <c r="AG21" s="60"/>
      <c r="AH21" s="59"/>
      <c r="AI21" s="60"/>
      <c r="AJ21" s="60"/>
      <c r="AK21" s="59"/>
      <c r="AL21" s="60"/>
      <c r="AM21" s="60"/>
      <c r="AN21" s="61">
        <f t="shared" si="0"/>
        <v>0</v>
      </c>
    </row>
    <row r="22" spans="2:40" ht="19.5" customHeight="1">
      <c r="B22" s="687"/>
      <c r="C22" s="688"/>
      <c r="D22" s="59"/>
      <c r="E22" s="60"/>
      <c r="F22" s="60"/>
      <c r="G22" s="59"/>
      <c r="H22" s="60"/>
      <c r="I22" s="60"/>
      <c r="J22" s="59"/>
      <c r="K22" s="60"/>
      <c r="L22" s="60"/>
      <c r="M22" s="59"/>
      <c r="N22" s="60"/>
      <c r="O22" s="60"/>
      <c r="P22" s="59"/>
      <c r="Q22" s="60"/>
      <c r="R22" s="60"/>
      <c r="S22" s="59"/>
      <c r="T22" s="60"/>
      <c r="U22" s="60"/>
      <c r="V22" s="59"/>
      <c r="W22" s="60"/>
      <c r="X22" s="60"/>
      <c r="Y22" s="59"/>
      <c r="Z22" s="60"/>
      <c r="AA22" s="60"/>
      <c r="AB22" s="59"/>
      <c r="AC22" s="60"/>
      <c r="AD22" s="60"/>
      <c r="AE22" s="59"/>
      <c r="AF22" s="60"/>
      <c r="AG22" s="60"/>
      <c r="AH22" s="59"/>
      <c r="AI22" s="60"/>
      <c r="AJ22" s="60"/>
      <c r="AK22" s="59"/>
      <c r="AL22" s="60"/>
      <c r="AM22" s="60"/>
      <c r="AN22" s="61">
        <f t="shared" si="0"/>
        <v>0</v>
      </c>
    </row>
    <row r="23" spans="2:40" ht="19.5" customHeight="1">
      <c r="B23" s="687"/>
      <c r="C23" s="688"/>
      <c r="D23" s="59"/>
      <c r="E23" s="60"/>
      <c r="F23" s="60"/>
      <c r="G23" s="59"/>
      <c r="H23" s="60"/>
      <c r="I23" s="60"/>
      <c r="J23" s="59"/>
      <c r="K23" s="60"/>
      <c r="L23" s="60"/>
      <c r="M23" s="59"/>
      <c r="N23" s="60"/>
      <c r="O23" s="60"/>
      <c r="P23" s="59"/>
      <c r="Q23" s="60"/>
      <c r="R23" s="60"/>
      <c r="S23" s="59"/>
      <c r="T23" s="60"/>
      <c r="U23" s="60"/>
      <c r="V23" s="59"/>
      <c r="W23" s="60"/>
      <c r="X23" s="60"/>
      <c r="Y23" s="59"/>
      <c r="Z23" s="60"/>
      <c r="AA23" s="60"/>
      <c r="AB23" s="59"/>
      <c r="AC23" s="60"/>
      <c r="AD23" s="60"/>
      <c r="AE23" s="59"/>
      <c r="AF23" s="60"/>
      <c r="AG23" s="60"/>
      <c r="AH23" s="59"/>
      <c r="AI23" s="60"/>
      <c r="AJ23" s="60"/>
      <c r="AK23" s="59"/>
      <c r="AL23" s="60"/>
      <c r="AM23" s="60"/>
      <c r="AN23" s="61">
        <f t="shared" si="0"/>
        <v>0</v>
      </c>
    </row>
    <row r="24" spans="2:40" ht="19.5" customHeight="1">
      <c r="B24" s="694" t="s">
        <v>100</v>
      </c>
      <c r="C24" s="695"/>
      <c r="D24" s="59">
        <f aca="true" t="shared" si="1" ref="D24:AG24">SUM(D9:D23)</f>
        <v>4.5</v>
      </c>
      <c r="E24" s="62">
        <f t="shared" si="1"/>
        <v>4.5</v>
      </c>
      <c r="F24" s="63">
        <f t="shared" si="1"/>
        <v>4.5</v>
      </c>
      <c r="G24" s="59">
        <f t="shared" si="1"/>
        <v>4.5</v>
      </c>
      <c r="H24" s="62">
        <f t="shared" si="1"/>
        <v>4.5</v>
      </c>
      <c r="I24" s="63">
        <f t="shared" si="1"/>
        <v>4.5</v>
      </c>
      <c r="J24" s="59">
        <f t="shared" si="1"/>
        <v>5.5</v>
      </c>
      <c r="K24" s="62">
        <f t="shared" si="1"/>
        <v>4</v>
      </c>
      <c r="L24" s="63">
        <f t="shared" si="1"/>
        <v>5</v>
      </c>
      <c r="M24" s="59">
        <f t="shared" si="1"/>
        <v>5</v>
      </c>
      <c r="N24" s="62">
        <f t="shared" si="1"/>
        <v>1</v>
      </c>
      <c r="O24" s="63">
        <f t="shared" si="1"/>
        <v>1.5</v>
      </c>
      <c r="P24" s="59">
        <f t="shared" si="1"/>
        <v>13</v>
      </c>
      <c r="Q24" s="62">
        <f t="shared" si="1"/>
        <v>5.5</v>
      </c>
      <c r="R24" s="63">
        <f t="shared" si="1"/>
        <v>10.5</v>
      </c>
      <c r="S24" s="59">
        <f t="shared" si="1"/>
        <v>11</v>
      </c>
      <c r="T24" s="62">
        <f t="shared" si="1"/>
        <v>15.5</v>
      </c>
      <c r="U24" s="63">
        <f t="shared" si="1"/>
        <v>10.5</v>
      </c>
      <c r="V24" s="59">
        <f t="shared" si="1"/>
        <v>11.5</v>
      </c>
      <c r="W24" s="62">
        <f t="shared" si="1"/>
        <v>8.5</v>
      </c>
      <c r="X24" s="63">
        <f t="shared" si="1"/>
        <v>6</v>
      </c>
      <c r="Y24" s="59">
        <f t="shared" si="1"/>
        <v>0.5</v>
      </c>
      <c r="Z24" s="62">
        <f t="shared" si="1"/>
        <v>1.5</v>
      </c>
      <c r="AA24" s="63">
        <f t="shared" si="1"/>
        <v>1.5</v>
      </c>
      <c r="AB24" s="59">
        <f t="shared" si="1"/>
        <v>0</v>
      </c>
      <c r="AC24" s="62">
        <f t="shared" si="1"/>
        <v>0</v>
      </c>
      <c r="AD24" s="63">
        <f t="shared" si="1"/>
        <v>8.5</v>
      </c>
      <c r="AE24" s="59">
        <f t="shared" si="1"/>
        <v>12</v>
      </c>
      <c r="AF24" s="62">
        <f t="shared" si="1"/>
        <v>8</v>
      </c>
      <c r="AG24" s="63">
        <f t="shared" si="1"/>
        <v>4.5</v>
      </c>
      <c r="AH24" s="59">
        <v>16.5</v>
      </c>
      <c r="AI24" s="62">
        <v>18</v>
      </c>
      <c r="AJ24" s="63">
        <v>17.5</v>
      </c>
      <c r="AK24" s="59">
        <v>9.5</v>
      </c>
      <c r="AL24" s="62">
        <v>4.5</v>
      </c>
      <c r="AM24" s="63">
        <v>4.5</v>
      </c>
      <c r="AN24" s="61"/>
    </row>
    <row r="25" spans="2:40" ht="19.5" customHeight="1" thickBot="1">
      <c r="B25" s="689" t="s">
        <v>101</v>
      </c>
      <c r="C25" s="690"/>
      <c r="D25" s="64"/>
      <c r="E25" s="65">
        <f>SUM(D24:F24)</f>
        <v>13.5</v>
      </c>
      <c r="F25" s="65"/>
      <c r="G25" s="64"/>
      <c r="H25" s="65">
        <f>SUM(G24:I24)</f>
        <v>13.5</v>
      </c>
      <c r="I25" s="65"/>
      <c r="J25" s="64"/>
      <c r="K25" s="65">
        <f>SUM(J24:L24)</f>
        <v>14.5</v>
      </c>
      <c r="L25" s="65"/>
      <c r="M25" s="64"/>
      <c r="N25" s="65">
        <f>SUM(M24:O24)</f>
        <v>7.5</v>
      </c>
      <c r="O25" s="65"/>
      <c r="P25" s="64"/>
      <c r="Q25" s="65">
        <f>SUM(P24:R24)</f>
        <v>29</v>
      </c>
      <c r="R25" s="65"/>
      <c r="S25" s="64"/>
      <c r="T25" s="65">
        <f>SUM(S24:U24)</f>
        <v>37</v>
      </c>
      <c r="U25" s="65"/>
      <c r="V25" s="64"/>
      <c r="W25" s="65">
        <f>SUM(V24:X24)</f>
        <v>26</v>
      </c>
      <c r="X25" s="65"/>
      <c r="Y25" s="64"/>
      <c r="Z25" s="65">
        <f>SUM(Y24:AA24)</f>
        <v>3.5</v>
      </c>
      <c r="AA25" s="65"/>
      <c r="AB25" s="64"/>
      <c r="AC25" s="65">
        <f>SUM(AB24:AD24)</f>
        <v>8.5</v>
      </c>
      <c r="AD25" s="65"/>
      <c r="AE25" s="64"/>
      <c r="AF25" s="65">
        <f>SUM(AE24:AG24)</f>
        <v>24.5</v>
      </c>
      <c r="AG25" s="65"/>
      <c r="AH25" s="64"/>
      <c r="AI25" s="65">
        <f>SUM(AH24:AJ24)</f>
        <v>52</v>
      </c>
      <c r="AJ25" s="65"/>
      <c r="AK25" s="64"/>
      <c r="AL25" s="65">
        <f>SUM(AK24:AM24)</f>
        <v>18.5</v>
      </c>
      <c r="AM25" s="65"/>
      <c r="AN25" s="66">
        <f>SUM(AN9:AN23)</f>
        <v>248</v>
      </c>
    </row>
    <row r="26" ht="9.75" customHeight="1"/>
    <row r="27" ht="24.75" customHeight="1">
      <c r="B27" s="2" t="s">
        <v>200</v>
      </c>
    </row>
    <row r="28" ht="9.75" customHeight="1" thickBot="1"/>
    <row r="29" spans="2:4" ht="19.5" customHeight="1" thickBot="1">
      <c r="B29" s="1" t="s">
        <v>197</v>
      </c>
      <c r="C29" s="256">
        <v>10</v>
      </c>
      <c r="D29" s="1" t="s">
        <v>198</v>
      </c>
    </row>
    <row r="30" ht="9.75" customHeight="1" thickBot="1"/>
    <row r="31" spans="2:40" ht="19.5" customHeight="1">
      <c r="B31" s="691" t="s">
        <v>98</v>
      </c>
      <c r="C31" s="692"/>
      <c r="D31" s="675">
        <v>1</v>
      </c>
      <c r="E31" s="676"/>
      <c r="F31" s="677"/>
      <c r="G31" s="675">
        <v>2</v>
      </c>
      <c r="H31" s="676"/>
      <c r="I31" s="677"/>
      <c r="J31" s="675">
        <v>3</v>
      </c>
      <c r="K31" s="676"/>
      <c r="L31" s="677"/>
      <c r="M31" s="675">
        <v>4</v>
      </c>
      <c r="N31" s="676"/>
      <c r="O31" s="677"/>
      <c r="P31" s="675">
        <v>5</v>
      </c>
      <c r="Q31" s="676"/>
      <c r="R31" s="677"/>
      <c r="S31" s="675">
        <v>6</v>
      </c>
      <c r="T31" s="676"/>
      <c r="U31" s="677"/>
      <c r="V31" s="675">
        <v>7</v>
      </c>
      <c r="W31" s="676"/>
      <c r="X31" s="677"/>
      <c r="Y31" s="675">
        <v>8</v>
      </c>
      <c r="Z31" s="676"/>
      <c r="AA31" s="677"/>
      <c r="AB31" s="675">
        <v>9</v>
      </c>
      <c r="AC31" s="676"/>
      <c r="AD31" s="677"/>
      <c r="AE31" s="675">
        <v>10</v>
      </c>
      <c r="AF31" s="676"/>
      <c r="AG31" s="677"/>
      <c r="AH31" s="675">
        <v>11</v>
      </c>
      <c r="AI31" s="676"/>
      <c r="AJ31" s="677"/>
      <c r="AK31" s="675">
        <v>12</v>
      </c>
      <c r="AL31" s="676"/>
      <c r="AM31" s="677"/>
      <c r="AN31" s="678" t="s">
        <v>30</v>
      </c>
    </row>
    <row r="32" spans="2:40" ht="19.5" customHeight="1">
      <c r="B32" s="693"/>
      <c r="C32" s="681"/>
      <c r="D32" s="50" t="s">
        <v>31</v>
      </c>
      <c r="E32" s="51" t="s">
        <v>32</v>
      </c>
      <c r="F32" s="52" t="s">
        <v>33</v>
      </c>
      <c r="G32" s="50" t="s">
        <v>31</v>
      </c>
      <c r="H32" s="52" t="s">
        <v>32</v>
      </c>
      <c r="I32" s="52" t="s">
        <v>33</v>
      </c>
      <c r="J32" s="50" t="s">
        <v>31</v>
      </c>
      <c r="K32" s="52" t="s">
        <v>32</v>
      </c>
      <c r="L32" s="52" t="s">
        <v>33</v>
      </c>
      <c r="M32" s="50" t="s">
        <v>31</v>
      </c>
      <c r="N32" s="52" t="s">
        <v>32</v>
      </c>
      <c r="O32" s="52" t="s">
        <v>33</v>
      </c>
      <c r="P32" s="50" t="s">
        <v>31</v>
      </c>
      <c r="Q32" s="52" t="s">
        <v>32</v>
      </c>
      <c r="R32" s="52" t="s">
        <v>33</v>
      </c>
      <c r="S32" s="50" t="s">
        <v>31</v>
      </c>
      <c r="T32" s="53" t="s">
        <v>32</v>
      </c>
      <c r="U32" s="53" t="s">
        <v>33</v>
      </c>
      <c r="V32" s="50" t="s">
        <v>31</v>
      </c>
      <c r="W32" s="52" t="s">
        <v>32</v>
      </c>
      <c r="X32" s="52" t="s">
        <v>33</v>
      </c>
      <c r="Y32" s="50" t="s">
        <v>31</v>
      </c>
      <c r="Z32" s="52" t="s">
        <v>32</v>
      </c>
      <c r="AA32" s="52" t="s">
        <v>33</v>
      </c>
      <c r="AB32" s="50" t="s">
        <v>31</v>
      </c>
      <c r="AC32" s="52" t="s">
        <v>32</v>
      </c>
      <c r="AD32" s="52" t="s">
        <v>33</v>
      </c>
      <c r="AE32" s="50" t="s">
        <v>31</v>
      </c>
      <c r="AF32" s="52" t="s">
        <v>32</v>
      </c>
      <c r="AG32" s="52" t="s">
        <v>33</v>
      </c>
      <c r="AH32" s="50" t="s">
        <v>31</v>
      </c>
      <c r="AI32" s="52" t="s">
        <v>32</v>
      </c>
      <c r="AJ32" s="52" t="s">
        <v>33</v>
      </c>
      <c r="AK32" s="50" t="s">
        <v>31</v>
      </c>
      <c r="AL32" s="52" t="s">
        <v>32</v>
      </c>
      <c r="AM32" s="52" t="s">
        <v>33</v>
      </c>
      <c r="AN32" s="679"/>
    </row>
    <row r="33" spans="2:40" ht="19.5" customHeight="1">
      <c r="B33" s="680" t="s">
        <v>205</v>
      </c>
      <c r="C33" s="681"/>
      <c r="D33" s="478">
        <f>D24</f>
        <v>4.5</v>
      </c>
      <c r="E33" s="479">
        <f aca="true" t="shared" si="2" ref="E33:AM33">E24</f>
        <v>4.5</v>
      </c>
      <c r="F33" s="479">
        <f t="shared" si="2"/>
        <v>4.5</v>
      </c>
      <c r="G33" s="478">
        <f t="shared" si="2"/>
        <v>4.5</v>
      </c>
      <c r="H33" s="479">
        <f t="shared" si="2"/>
        <v>4.5</v>
      </c>
      <c r="I33" s="479">
        <f t="shared" si="2"/>
        <v>4.5</v>
      </c>
      <c r="J33" s="478">
        <f t="shared" si="2"/>
        <v>5.5</v>
      </c>
      <c r="K33" s="479">
        <f t="shared" si="2"/>
        <v>4</v>
      </c>
      <c r="L33" s="479">
        <f t="shared" si="2"/>
        <v>5</v>
      </c>
      <c r="M33" s="478">
        <f t="shared" si="2"/>
        <v>5</v>
      </c>
      <c r="N33" s="479">
        <f t="shared" si="2"/>
        <v>1</v>
      </c>
      <c r="O33" s="479">
        <f t="shared" si="2"/>
        <v>1.5</v>
      </c>
      <c r="P33" s="478">
        <f t="shared" si="2"/>
        <v>13</v>
      </c>
      <c r="Q33" s="479">
        <f t="shared" si="2"/>
        <v>5.5</v>
      </c>
      <c r="R33" s="479">
        <f t="shared" si="2"/>
        <v>10.5</v>
      </c>
      <c r="S33" s="478">
        <f t="shared" si="2"/>
        <v>11</v>
      </c>
      <c r="T33" s="479">
        <f t="shared" si="2"/>
        <v>15.5</v>
      </c>
      <c r="U33" s="479">
        <f t="shared" si="2"/>
        <v>10.5</v>
      </c>
      <c r="V33" s="478">
        <f t="shared" si="2"/>
        <v>11.5</v>
      </c>
      <c r="W33" s="479">
        <f t="shared" si="2"/>
        <v>8.5</v>
      </c>
      <c r="X33" s="479">
        <f t="shared" si="2"/>
        <v>6</v>
      </c>
      <c r="Y33" s="478">
        <f t="shared" si="2"/>
        <v>0.5</v>
      </c>
      <c r="Z33" s="479">
        <f t="shared" si="2"/>
        <v>1.5</v>
      </c>
      <c r="AA33" s="479">
        <f t="shared" si="2"/>
        <v>1.5</v>
      </c>
      <c r="AB33" s="478">
        <f t="shared" si="2"/>
        <v>0</v>
      </c>
      <c r="AC33" s="479">
        <f t="shared" si="2"/>
        <v>0</v>
      </c>
      <c r="AD33" s="479">
        <f t="shared" si="2"/>
        <v>8.5</v>
      </c>
      <c r="AE33" s="478">
        <f t="shared" si="2"/>
        <v>12</v>
      </c>
      <c r="AF33" s="479">
        <f t="shared" si="2"/>
        <v>8</v>
      </c>
      <c r="AG33" s="479">
        <f t="shared" si="2"/>
        <v>4.5</v>
      </c>
      <c r="AH33" s="478">
        <f t="shared" si="2"/>
        <v>16.5</v>
      </c>
      <c r="AI33" s="479">
        <f t="shared" si="2"/>
        <v>18</v>
      </c>
      <c r="AJ33" s="479">
        <f t="shared" si="2"/>
        <v>17.5</v>
      </c>
      <c r="AK33" s="478">
        <f t="shared" si="2"/>
        <v>9.5</v>
      </c>
      <c r="AL33" s="479">
        <f t="shared" si="2"/>
        <v>4.5</v>
      </c>
      <c r="AM33" s="479">
        <f t="shared" si="2"/>
        <v>4.5</v>
      </c>
      <c r="AN33" s="480">
        <f aca="true" t="shared" si="3" ref="AN33:AN41">SUM(D33:AM33)</f>
        <v>248</v>
      </c>
    </row>
    <row r="34" spans="2:40" ht="19.5" customHeight="1" thickBot="1">
      <c r="B34" s="682" t="s">
        <v>101</v>
      </c>
      <c r="C34" s="683"/>
      <c r="D34" s="259"/>
      <c r="E34" s="255"/>
      <c r="F34" s="255"/>
      <c r="G34" s="259"/>
      <c r="H34" s="255"/>
      <c r="I34" s="255"/>
      <c r="J34" s="259"/>
      <c r="K34" s="255"/>
      <c r="L34" s="255"/>
      <c r="M34" s="259"/>
      <c r="N34" s="255"/>
      <c r="O34" s="255"/>
      <c r="P34" s="259"/>
      <c r="Q34" s="255"/>
      <c r="R34" s="255"/>
      <c r="S34" s="259"/>
      <c r="T34" s="255"/>
      <c r="U34" s="255"/>
      <c r="V34" s="259"/>
      <c r="W34" s="255"/>
      <c r="X34" s="255"/>
      <c r="Y34" s="259"/>
      <c r="Z34" s="255"/>
      <c r="AA34" s="255"/>
      <c r="AB34" s="259"/>
      <c r="AC34" s="255"/>
      <c r="AD34" s="255"/>
      <c r="AE34" s="259"/>
      <c r="AF34" s="255"/>
      <c r="AG34" s="255"/>
      <c r="AH34" s="259"/>
      <c r="AI34" s="255"/>
      <c r="AJ34" s="255"/>
      <c r="AK34" s="259"/>
      <c r="AL34" s="255"/>
      <c r="AM34" s="255"/>
      <c r="AN34" s="260">
        <f>AN33-AN41</f>
        <v>205</v>
      </c>
    </row>
    <row r="35" spans="2:40" ht="19.5" customHeight="1" thickTop="1">
      <c r="B35" s="684" t="s">
        <v>203</v>
      </c>
      <c r="C35" s="261" t="s">
        <v>201</v>
      </c>
      <c r="D35" s="481">
        <f aca="true" t="shared" si="4" ref="D35:AM35">D39/5*2</f>
        <v>1.8</v>
      </c>
      <c r="E35" s="482">
        <f t="shared" si="4"/>
        <v>1.8</v>
      </c>
      <c r="F35" s="483">
        <f t="shared" si="4"/>
        <v>1.8</v>
      </c>
      <c r="G35" s="481">
        <f t="shared" si="4"/>
        <v>1.8</v>
      </c>
      <c r="H35" s="482">
        <f t="shared" si="4"/>
        <v>1.8</v>
      </c>
      <c r="I35" s="483">
        <f t="shared" si="4"/>
        <v>1.8</v>
      </c>
      <c r="J35" s="481">
        <f t="shared" si="4"/>
        <v>2.2</v>
      </c>
      <c r="K35" s="482">
        <f t="shared" si="4"/>
        <v>1.6</v>
      </c>
      <c r="L35" s="483">
        <f t="shared" si="4"/>
        <v>2</v>
      </c>
      <c r="M35" s="481">
        <f t="shared" si="4"/>
        <v>2</v>
      </c>
      <c r="N35" s="482">
        <f t="shared" si="4"/>
        <v>0.4</v>
      </c>
      <c r="O35" s="483">
        <f t="shared" si="4"/>
        <v>0.6</v>
      </c>
      <c r="P35" s="481">
        <f t="shared" si="4"/>
        <v>3.6</v>
      </c>
      <c r="Q35" s="482">
        <f t="shared" si="4"/>
        <v>2.2</v>
      </c>
      <c r="R35" s="483">
        <f t="shared" si="4"/>
        <v>3.8</v>
      </c>
      <c r="S35" s="481">
        <f t="shared" si="4"/>
        <v>3.6</v>
      </c>
      <c r="T35" s="482">
        <f t="shared" si="4"/>
        <v>3.8</v>
      </c>
      <c r="U35" s="483">
        <f t="shared" si="4"/>
        <v>3.8</v>
      </c>
      <c r="V35" s="481">
        <f t="shared" si="4"/>
        <v>3.8</v>
      </c>
      <c r="W35" s="482">
        <f t="shared" si="4"/>
        <v>3.4</v>
      </c>
      <c r="X35" s="483">
        <f t="shared" si="4"/>
        <v>2.4</v>
      </c>
      <c r="Y35" s="481">
        <f t="shared" si="4"/>
        <v>0.2</v>
      </c>
      <c r="Z35" s="482">
        <f t="shared" si="4"/>
        <v>0.6</v>
      </c>
      <c r="AA35" s="483">
        <f t="shared" si="4"/>
        <v>0.6</v>
      </c>
      <c r="AB35" s="481">
        <f t="shared" si="4"/>
        <v>0</v>
      </c>
      <c r="AC35" s="482">
        <f t="shared" si="4"/>
        <v>0</v>
      </c>
      <c r="AD35" s="483">
        <f t="shared" si="4"/>
        <v>3.4</v>
      </c>
      <c r="AE35" s="481">
        <f t="shared" si="4"/>
        <v>3.6</v>
      </c>
      <c r="AF35" s="482">
        <f t="shared" si="4"/>
        <v>3.2</v>
      </c>
      <c r="AG35" s="483">
        <f t="shared" si="4"/>
        <v>1.8</v>
      </c>
      <c r="AH35" s="481">
        <f t="shared" si="4"/>
        <v>3.8</v>
      </c>
      <c r="AI35" s="482">
        <f t="shared" si="4"/>
        <v>3.6</v>
      </c>
      <c r="AJ35" s="483">
        <f t="shared" si="4"/>
        <v>3.8</v>
      </c>
      <c r="AK35" s="481">
        <f t="shared" si="4"/>
        <v>3.8</v>
      </c>
      <c r="AL35" s="482">
        <f t="shared" si="4"/>
        <v>1.8</v>
      </c>
      <c r="AM35" s="483">
        <f t="shared" si="4"/>
        <v>1.8</v>
      </c>
      <c r="AN35" s="262">
        <f t="shared" si="3"/>
        <v>81.99999999999999</v>
      </c>
    </row>
    <row r="36" spans="2:40" ht="19.5" customHeight="1">
      <c r="B36" s="685"/>
      <c r="C36" s="257" t="s">
        <v>202</v>
      </c>
      <c r="D36" s="484">
        <f aca="true" t="shared" si="5" ref="D36:AM36">D39/5*2</f>
        <v>1.8</v>
      </c>
      <c r="E36" s="485">
        <f t="shared" si="5"/>
        <v>1.8</v>
      </c>
      <c r="F36" s="486">
        <f t="shared" si="5"/>
        <v>1.8</v>
      </c>
      <c r="G36" s="484">
        <f t="shared" si="5"/>
        <v>1.8</v>
      </c>
      <c r="H36" s="485">
        <f t="shared" si="5"/>
        <v>1.8</v>
      </c>
      <c r="I36" s="486">
        <f t="shared" si="5"/>
        <v>1.8</v>
      </c>
      <c r="J36" s="484">
        <f t="shared" si="5"/>
        <v>2.2</v>
      </c>
      <c r="K36" s="485">
        <f t="shared" si="5"/>
        <v>1.6</v>
      </c>
      <c r="L36" s="486">
        <f t="shared" si="5"/>
        <v>2</v>
      </c>
      <c r="M36" s="484">
        <f t="shared" si="5"/>
        <v>2</v>
      </c>
      <c r="N36" s="485">
        <f t="shared" si="5"/>
        <v>0.4</v>
      </c>
      <c r="O36" s="486">
        <f t="shared" si="5"/>
        <v>0.6</v>
      </c>
      <c r="P36" s="484">
        <f t="shared" si="5"/>
        <v>3.6</v>
      </c>
      <c r="Q36" s="485">
        <f t="shared" si="5"/>
        <v>2.2</v>
      </c>
      <c r="R36" s="486">
        <f t="shared" si="5"/>
        <v>3.8</v>
      </c>
      <c r="S36" s="484">
        <f t="shared" si="5"/>
        <v>3.6</v>
      </c>
      <c r="T36" s="485">
        <f t="shared" si="5"/>
        <v>3.8</v>
      </c>
      <c r="U36" s="486">
        <f t="shared" si="5"/>
        <v>3.8</v>
      </c>
      <c r="V36" s="484">
        <f t="shared" si="5"/>
        <v>3.8</v>
      </c>
      <c r="W36" s="485">
        <f t="shared" si="5"/>
        <v>3.4</v>
      </c>
      <c r="X36" s="486">
        <f t="shared" si="5"/>
        <v>2.4</v>
      </c>
      <c r="Y36" s="484">
        <f t="shared" si="5"/>
        <v>0.2</v>
      </c>
      <c r="Z36" s="485">
        <f t="shared" si="5"/>
        <v>0.6</v>
      </c>
      <c r="AA36" s="486">
        <f t="shared" si="5"/>
        <v>0.6</v>
      </c>
      <c r="AB36" s="484">
        <f t="shared" si="5"/>
        <v>0</v>
      </c>
      <c r="AC36" s="485">
        <f t="shared" si="5"/>
        <v>0</v>
      </c>
      <c r="AD36" s="486">
        <f t="shared" si="5"/>
        <v>3.4</v>
      </c>
      <c r="AE36" s="484">
        <f t="shared" si="5"/>
        <v>3.6</v>
      </c>
      <c r="AF36" s="485">
        <f t="shared" si="5"/>
        <v>3.2</v>
      </c>
      <c r="AG36" s="486">
        <f t="shared" si="5"/>
        <v>1.8</v>
      </c>
      <c r="AH36" s="484">
        <f t="shared" si="5"/>
        <v>3.8</v>
      </c>
      <c r="AI36" s="485">
        <f t="shared" si="5"/>
        <v>3.6</v>
      </c>
      <c r="AJ36" s="486">
        <f t="shared" si="5"/>
        <v>3.8</v>
      </c>
      <c r="AK36" s="484">
        <f t="shared" si="5"/>
        <v>3.8</v>
      </c>
      <c r="AL36" s="485">
        <f t="shared" si="5"/>
        <v>1.8</v>
      </c>
      <c r="AM36" s="486">
        <f t="shared" si="5"/>
        <v>1.8</v>
      </c>
      <c r="AN36" s="61">
        <f t="shared" si="3"/>
        <v>81.99999999999999</v>
      </c>
    </row>
    <row r="37" spans="2:40" ht="19.5" customHeight="1">
      <c r="B37" s="685"/>
      <c r="C37" s="257" t="s">
        <v>208</v>
      </c>
      <c r="D37" s="484">
        <f aca="true" t="shared" si="6" ref="D37:AM37">D39/5</f>
        <v>0.9</v>
      </c>
      <c r="E37" s="485">
        <f t="shared" si="6"/>
        <v>0.9</v>
      </c>
      <c r="F37" s="486">
        <f t="shared" si="6"/>
        <v>0.9</v>
      </c>
      <c r="G37" s="484">
        <f t="shared" si="6"/>
        <v>0.9</v>
      </c>
      <c r="H37" s="485">
        <f t="shared" si="6"/>
        <v>0.9</v>
      </c>
      <c r="I37" s="486">
        <f t="shared" si="6"/>
        <v>0.9</v>
      </c>
      <c r="J37" s="484">
        <f t="shared" si="6"/>
        <v>1.1</v>
      </c>
      <c r="K37" s="485">
        <f t="shared" si="6"/>
        <v>0.8</v>
      </c>
      <c r="L37" s="486">
        <f t="shared" si="6"/>
        <v>1</v>
      </c>
      <c r="M37" s="484">
        <f t="shared" si="6"/>
        <v>1</v>
      </c>
      <c r="N37" s="485">
        <f t="shared" si="6"/>
        <v>0.2</v>
      </c>
      <c r="O37" s="486">
        <f t="shared" si="6"/>
        <v>0.3</v>
      </c>
      <c r="P37" s="484">
        <f t="shared" si="6"/>
        <v>1.8</v>
      </c>
      <c r="Q37" s="485">
        <f t="shared" si="6"/>
        <v>1.1</v>
      </c>
      <c r="R37" s="486">
        <f t="shared" si="6"/>
        <v>1.9</v>
      </c>
      <c r="S37" s="484">
        <f t="shared" si="6"/>
        <v>1.8</v>
      </c>
      <c r="T37" s="485">
        <f t="shared" si="6"/>
        <v>1.9</v>
      </c>
      <c r="U37" s="486">
        <f t="shared" si="6"/>
        <v>1.9</v>
      </c>
      <c r="V37" s="484">
        <f t="shared" si="6"/>
        <v>1.9</v>
      </c>
      <c r="W37" s="485">
        <f t="shared" si="6"/>
        <v>1.7</v>
      </c>
      <c r="X37" s="486">
        <f t="shared" si="6"/>
        <v>1.2</v>
      </c>
      <c r="Y37" s="484">
        <f t="shared" si="6"/>
        <v>0.1</v>
      </c>
      <c r="Z37" s="485">
        <f t="shared" si="6"/>
        <v>0.3</v>
      </c>
      <c r="AA37" s="486">
        <f t="shared" si="6"/>
        <v>0.3</v>
      </c>
      <c r="AB37" s="484">
        <f t="shared" si="6"/>
        <v>0</v>
      </c>
      <c r="AC37" s="485">
        <f t="shared" si="6"/>
        <v>0</v>
      </c>
      <c r="AD37" s="486">
        <f t="shared" si="6"/>
        <v>1.7</v>
      </c>
      <c r="AE37" s="484">
        <f t="shared" si="6"/>
        <v>1.8</v>
      </c>
      <c r="AF37" s="485">
        <f t="shared" si="6"/>
        <v>1.6</v>
      </c>
      <c r="AG37" s="486">
        <f t="shared" si="6"/>
        <v>0.9</v>
      </c>
      <c r="AH37" s="484">
        <f t="shared" si="6"/>
        <v>1.9</v>
      </c>
      <c r="AI37" s="485">
        <f t="shared" si="6"/>
        <v>1.8</v>
      </c>
      <c r="AJ37" s="486">
        <f t="shared" si="6"/>
        <v>1.9</v>
      </c>
      <c r="AK37" s="484">
        <f t="shared" si="6"/>
        <v>1.9</v>
      </c>
      <c r="AL37" s="485">
        <f t="shared" si="6"/>
        <v>0.9</v>
      </c>
      <c r="AM37" s="486">
        <f t="shared" si="6"/>
        <v>0.9</v>
      </c>
      <c r="AN37" s="61">
        <f t="shared" si="3"/>
        <v>40.99999999999999</v>
      </c>
    </row>
    <row r="38" spans="2:40" ht="19.5" customHeight="1">
      <c r="B38" s="685"/>
      <c r="C38" s="258"/>
      <c r="D38" s="59"/>
      <c r="E38" s="60"/>
      <c r="F38" s="60"/>
      <c r="G38" s="59"/>
      <c r="H38" s="60"/>
      <c r="I38" s="60"/>
      <c r="J38" s="59"/>
      <c r="K38" s="60"/>
      <c r="L38" s="60"/>
      <c r="M38" s="59"/>
      <c r="N38" s="60"/>
      <c r="O38" s="60"/>
      <c r="P38" s="59"/>
      <c r="Q38" s="60"/>
      <c r="R38" s="60"/>
      <c r="S38" s="59"/>
      <c r="T38" s="60"/>
      <c r="U38" s="60"/>
      <c r="V38" s="59"/>
      <c r="W38" s="60"/>
      <c r="X38" s="60"/>
      <c r="Y38" s="59"/>
      <c r="Z38" s="60"/>
      <c r="AA38" s="60"/>
      <c r="AB38" s="59"/>
      <c r="AC38" s="60"/>
      <c r="AD38" s="60"/>
      <c r="AE38" s="59"/>
      <c r="AF38" s="60"/>
      <c r="AG38" s="60"/>
      <c r="AH38" s="59"/>
      <c r="AI38" s="60"/>
      <c r="AJ38" s="60"/>
      <c r="AK38" s="59"/>
      <c r="AL38" s="60"/>
      <c r="AM38" s="60"/>
      <c r="AN38" s="61">
        <f t="shared" si="3"/>
        <v>0</v>
      </c>
    </row>
    <row r="39" spans="2:40" ht="19.5" customHeight="1" thickBot="1">
      <c r="B39" s="686"/>
      <c r="C39" s="269" t="s">
        <v>206</v>
      </c>
      <c r="D39" s="263">
        <f aca="true" t="shared" si="7" ref="D39:AM39">D33-D41</f>
        <v>4.5</v>
      </c>
      <c r="E39" s="264">
        <f t="shared" si="7"/>
        <v>4.5</v>
      </c>
      <c r="F39" s="264">
        <f t="shared" si="7"/>
        <v>4.5</v>
      </c>
      <c r="G39" s="263">
        <f t="shared" si="7"/>
        <v>4.5</v>
      </c>
      <c r="H39" s="264">
        <f t="shared" si="7"/>
        <v>4.5</v>
      </c>
      <c r="I39" s="264">
        <f t="shared" si="7"/>
        <v>4.5</v>
      </c>
      <c r="J39" s="263">
        <f t="shared" si="7"/>
        <v>5.5</v>
      </c>
      <c r="K39" s="264">
        <f t="shared" si="7"/>
        <v>4</v>
      </c>
      <c r="L39" s="264">
        <f t="shared" si="7"/>
        <v>5</v>
      </c>
      <c r="M39" s="263">
        <f t="shared" si="7"/>
        <v>5</v>
      </c>
      <c r="N39" s="264">
        <f t="shared" si="7"/>
        <v>1</v>
      </c>
      <c r="O39" s="264">
        <f t="shared" si="7"/>
        <v>1.5</v>
      </c>
      <c r="P39" s="263">
        <f t="shared" si="7"/>
        <v>9</v>
      </c>
      <c r="Q39" s="264">
        <f t="shared" si="7"/>
        <v>5.5</v>
      </c>
      <c r="R39" s="264">
        <f t="shared" si="7"/>
        <v>9.5</v>
      </c>
      <c r="S39" s="263">
        <f t="shared" si="7"/>
        <v>9</v>
      </c>
      <c r="T39" s="264">
        <f t="shared" si="7"/>
        <v>9.5</v>
      </c>
      <c r="U39" s="264">
        <f t="shared" si="7"/>
        <v>9.5</v>
      </c>
      <c r="V39" s="263">
        <f t="shared" si="7"/>
        <v>9.5</v>
      </c>
      <c r="W39" s="264">
        <f t="shared" si="7"/>
        <v>8.5</v>
      </c>
      <c r="X39" s="264">
        <f t="shared" si="7"/>
        <v>6</v>
      </c>
      <c r="Y39" s="263">
        <f t="shared" si="7"/>
        <v>0.5</v>
      </c>
      <c r="Z39" s="264">
        <f t="shared" si="7"/>
        <v>1.5</v>
      </c>
      <c r="AA39" s="264">
        <f t="shared" si="7"/>
        <v>1.5</v>
      </c>
      <c r="AB39" s="263">
        <f t="shared" si="7"/>
        <v>0</v>
      </c>
      <c r="AC39" s="264">
        <f t="shared" si="7"/>
        <v>0</v>
      </c>
      <c r="AD39" s="264">
        <f t="shared" si="7"/>
        <v>8.5</v>
      </c>
      <c r="AE39" s="263">
        <f t="shared" si="7"/>
        <v>9</v>
      </c>
      <c r="AF39" s="264">
        <f t="shared" si="7"/>
        <v>8</v>
      </c>
      <c r="AG39" s="264">
        <f t="shared" si="7"/>
        <v>4.5</v>
      </c>
      <c r="AH39" s="263">
        <f t="shared" si="7"/>
        <v>9.5</v>
      </c>
      <c r="AI39" s="264">
        <f t="shared" si="7"/>
        <v>9</v>
      </c>
      <c r="AJ39" s="264">
        <f t="shared" si="7"/>
        <v>9.5</v>
      </c>
      <c r="AK39" s="263">
        <f t="shared" si="7"/>
        <v>9.5</v>
      </c>
      <c r="AL39" s="264">
        <f t="shared" si="7"/>
        <v>4.5</v>
      </c>
      <c r="AM39" s="264">
        <f t="shared" si="7"/>
        <v>4.5</v>
      </c>
      <c r="AN39" s="265">
        <f t="shared" si="3"/>
        <v>205</v>
      </c>
    </row>
    <row r="40" spans="2:40" ht="19.5" customHeight="1" thickTop="1">
      <c r="B40" s="671" t="s">
        <v>207</v>
      </c>
      <c r="C40" s="672"/>
      <c r="D40" s="270">
        <f>D39-D33</f>
        <v>0</v>
      </c>
      <c r="E40" s="271">
        <f aca="true" t="shared" si="8" ref="E40:AM40">E39-E33</f>
        <v>0</v>
      </c>
      <c r="F40" s="271">
        <f t="shared" si="8"/>
        <v>0</v>
      </c>
      <c r="G40" s="270">
        <f t="shared" si="8"/>
        <v>0</v>
      </c>
      <c r="H40" s="271">
        <f t="shared" si="8"/>
        <v>0</v>
      </c>
      <c r="I40" s="271">
        <f t="shared" si="8"/>
        <v>0</v>
      </c>
      <c r="J40" s="270">
        <f t="shared" si="8"/>
        <v>0</v>
      </c>
      <c r="K40" s="271">
        <f t="shared" si="8"/>
        <v>0</v>
      </c>
      <c r="L40" s="271">
        <f t="shared" si="8"/>
        <v>0</v>
      </c>
      <c r="M40" s="270">
        <f t="shared" si="8"/>
        <v>0</v>
      </c>
      <c r="N40" s="271">
        <f t="shared" si="8"/>
        <v>0</v>
      </c>
      <c r="O40" s="271">
        <f t="shared" si="8"/>
        <v>0</v>
      </c>
      <c r="P40" s="270">
        <f t="shared" si="8"/>
        <v>-4</v>
      </c>
      <c r="Q40" s="271">
        <f t="shared" si="8"/>
        <v>0</v>
      </c>
      <c r="R40" s="271">
        <f t="shared" si="8"/>
        <v>-1</v>
      </c>
      <c r="S40" s="270">
        <f t="shared" si="8"/>
        <v>-2</v>
      </c>
      <c r="T40" s="271">
        <f t="shared" si="8"/>
        <v>-6</v>
      </c>
      <c r="U40" s="271">
        <f t="shared" si="8"/>
        <v>-1</v>
      </c>
      <c r="V40" s="270">
        <f t="shared" si="8"/>
        <v>-2</v>
      </c>
      <c r="W40" s="271">
        <f t="shared" si="8"/>
        <v>0</v>
      </c>
      <c r="X40" s="271">
        <f t="shared" si="8"/>
        <v>0</v>
      </c>
      <c r="Y40" s="270">
        <f t="shared" si="8"/>
        <v>0</v>
      </c>
      <c r="Z40" s="271">
        <f t="shared" si="8"/>
        <v>0</v>
      </c>
      <c r="AA40" s="271">
        <f t="shared" si="8"/>
        <v>0</v>
      </c>
      <c r="AB40" s="270">
        <f t="shared" si="8"/>
        <v>0</v>
      </c>
      <c r="AC40" s="271">
        <f t="shared" si="8"/>
        <v>0</v>
      </c>
      <c r="AD40" s="271">
        <f t="shared" si="8"/>
        <v>0</v>
      </c>
      <c r="AE40" s="270">
        <f t="shared" si="8"/>
        <v>-3</v>
      </c>
      <c r="AF40" s="271">
        <f t="shared" si="8"/>
        <v>0</v>
      </c>
      <c r="AG40" s="271">
        <f t="shared" si="8"/>
        <v>0</v>
      </c>
      <c r="AH40" s="270">
        <f t="shared" si="8"/>
        <v>-7</v>
      </c>
      <c r="AI40" s="271">
        <f t="shared" si="8"/>
        <v>-9</v>
      </c>
      <c r="AJ40" s="271">
        <f t="shared" si="8"/>
        <v>-8</v>
      </c>
      <c r="AK40" s="270">
        <f t="shared" si="8"/>
        <v>0</v>
      </c>
      <c r="AL40" s="271">
        <f t="shared" si="8"/>
        <v>0</v>
      </c>
      <c r="AM40" s="271">
        <f t="shared" si="8"/>
        <v>0</v>
      </c>
      <c r="AN40" s="262">
        <f t="shared" si="3"/>
        <v>-43</v>
      </c>
    </row>
    <row r="41" spans="2:40" ht="19.5" customHeight="1" thickBot="1">
      <c r="B41" s="673" t="s">
        <v>204</v>
      </c>
      <c r="C41" s="674"/>
      <c r="D41" s="266"/>
      <c r="E41" s="267"/>
      <c r="F41" s="267"/>
      <c r="G41" s="266"/>
      <c r="H41" s="267"/>
      <c r="I41" s="267"/>
      <c r="J41" s="266"/>
      <c r="K41" s="267"/>
      <c r="L41" s="267"/>
      <c r="M41" s="266"/>
      <c r="N41" s="267"/>
      <c r="O41" s="267"/>
      <c r="P41" s="266">
        <v>4</v>
      </c>
      <c r="Q41" s="267"/>
      <c r="R41" s="267">
        <v>1</v>
      </c>
      <c r="S41" s="266">
        <v>2</v>
      </c>
      <c r="T41" s="267">
        <v>6</v>
      </c>
      <c r="U41" s="267">
        <v>1</v>
      </c>
      <c r="V41" s="266">
        <v>2</v>
      </c>
      <c r="W41" s="267"/>
      <c r="X41" s="267"/>
      <c r="Y41" s="266"/>
      <c r="Z41" s="267"/>
      <c r="AA41" s="267"/>
      <c r="AB41" s="266"/>
      <c r="AC41" s="267"/>
      <c r="AD41" s="267"/>
      <c r="AE41" s="266">
        <v>3</v>
      </c>
      <c r="AF41" s="267"/>
      <c r="AG41" s="267"/>
      <c r="AH41" s="266">
        <v>7</v>
      </c>
      <c r="AI41" s="267">
        <v>9</v>
      </c>
      <c r="AJ41" s="267">
        <v>8</v>
      </c>
      <c r="AK41" s="266"/>
      <c r="AL41" s="267"/>
      <c r="AM41" s="267"/>
      <c r="AN41" s="268">
        <f t="shared" si="3"/>
        <v>43</v>
      </c>
    </row>
  </sheetData>
  <sheetProtection/>
  <mergeCells count="51">
    <mergeCell ref="J4:L4"/>
    <mergeCell ref="AN4:AN5"/>
    <mergeCell ref="S4:U4"/>
    <mergeCell ref="V4:X4"/>
    <mergeCell ref="Y4:AA4"/>
    <mergeCell ref="AB4:AD4"/>
    <mergeCell ref="AE4:AG4"/>
    <mergeCell ref="AH4:AJ4"/>
    <mergeCell ref="B14:C14"/>
    <mergeCell ref="B15:C15"/>
    <mergeCell ref="B16:C16"/>
    <mergeCell ref="B17:C17"/>
    <mergeCell ref="P4:R4"/>
    <mergeCell ref="AK4:AM4"/>
    <mergeCell ref="M4:O4"/>
    <mergeCell ref="B4:C5"/>
    <mergeCell ref="D4:F4"/>
    <mergeCell ref="G4:I4"/>
    <mergeCell ref="B6:C8"/>
    <mergeCell ref="B9:C9"/>
    <mergeCell ref="B10:C10"/>
    <mergeCell ref="B11:C11"/>
    <mergeCell ref="B12:C12"/>
    <mergeCell ref="B21:C21"/>
    <mergeCell ref="B18:C18"/>
    <mergeCell ref="B19:C19"/>
    <mergeCell ref="B20:C20"/>
    <mergeCell ref="B13:C13"/>
    <mergeCell ref="B22:C22"/>
    <mergeCell ref="B25:C25"/>
    <mergeCell ref="B31:C32"/>
    <mergeCell ref="D31:F31"/>
    <mergeCell ref="B24:C24"/>
    <mergeCell ref="B23:C23"/>
    <mergeCell ref="AE31:AG31"/>
    <mergeCell ref="AH31:AJ31"/>
    <mergeCell ref="G31:I31"/>
    <mergeCell ref="J31:L31"/>
    <mergeCell ref="M31:O31"/>
    <mergeCell ref="P31:R31"/>
    <mergeCell ref="S31:U31"/>
    <mergeCell ref="B40:C40"/>
    <mergeCell ref="B41:C41"/>
    <mergeCell ref="AK31:AM31"/>
    <mergeCell ref="AN31:AN32"/>
    <mergeCell ref="B33:C33"/>
    <mergeCell ref="B34:C34"/>
    <mergeCell ref="B35:B39"/>
    <mergeCell ref="V31:X31"/>
    <mergeCell ref="Y31:AA31"/>
    <mergeCell ref="AB31:AD3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="75" zoomScaleNormal="75" zoomScaleSheetLayoutView="80" zoomScalePageLayoutView="0" workbookViewId="0" topLeftCell="A1">
      <selection activeCell="S18" sqref="S18"/>
    </sheetView>
  </sheetViews>
  <sheetFormatPr defaultColWidth="9.00390625" defaultRowHeight="13.5"/>
  <cols>
    <col min="1" max="1" width="1.625" style="29" customWidth="1"/>
    <col min="2" max="2" width="5.00390625" style="29" customWidth="1"/>
    <col min="3" max="3" width="22.50390625" style="29" bestFit="1" customWidth="1"/>
    <col min="4" max="4" width="30.00390625" style="29" bestFit="1" customWidth="1"/>
    <col min="5" max="6" width="6.00390625" style="29" bestFit="1" customWidth="1"/>
    <col min="7" max="7" width="17.625" style="29" customWidth="1"/>
    <col min="8" max="8" width="10.625" style="29" customWidth="1"/>
    <col min="9" max="9" width="17.625" style="29" customWidth="1"/>
    <col min="10" max="10" width="10.625" style="29" customWidth="1"/>
    <col min="11" max="11" width="15.125" style="30" bestFit="1" customWidth="1"/>
    <col min="12" max="12" width="17.625" style="29" customWidth="1"/>
    <col min="13" max="13" width="10.625" style="29" customWidth="1"/>
    <col min="14" max="14" width="17.625" style="29" customWidth="1"/>
    <col min="15" max="15" width="10.625" style="29" customWidth="1"/>
    <col min="16" max="16" width="19.75390625" style="29" bestFit="1" customWidth="1"/>
    <col min="17" max="16384" width="9.00390625" style="29" customWidth="1"/>
  </cols>
  <sheetData>
    <row r="1" ht="9.75" customHeight="1"/>
    <row r="2" spans="2:16" ht="24.75" customHeight="1" thickBot="1">
      <c r="B2" s="5" t="s">
        <v>215</v>
      </c>
      <c r="C2" s="5"/>
      <c r="D2" s="5"/>
      <c r="E2" s="31"/>
      <c r="F2" s="704"/>
      <c r="G2" s="705"/>
      <c r="H2" s="276" t="s">
        <v>195</v>
      </c>
      <c r="I2" s="252" t="s">
        <v>463</v>
      </c>
      <c r="J2" s="252"/>
      <c r="K2" s="276" t="s">
        <v>196</v>
      </c>
      <c r="L2" s="252" t="s">
        <v>461</v>
      </c>
      <c r="M2" s="32"/>
      <c r="P2" s="273"/>
    </row>
    <row r="3" spans="2:16" ht="19.5" customHeight="1">
      <c r="B3" s="706" t="s">
        <v>71</v>
      </c>
      <c r="C3" s="699" t="s">
        <v>34</v>
      </c>
      <c r="D3" s="699" t="s">
        <v>102</v>
      </c>
      <c r="E3" s="708" t="s">
        <v>35</v>
      </c>
      <c r="F3" s="709"/>
      <c r="G3" s="274" t="s">
        <v>36</v>
      </c>
      <c r="H3" s="274" t="s">
        <v>104</v>
      </c>
      <c r="I3" s="274" t="s">
        <v>103</v>
      </c>
      <c r="J3" s="699" t="s">
        <v>77</v>
      </c>
      <c r="K3" s="33" t="s">
        <v>216</v>
      </c>
      <c r="L3" s="274" t="s">
        <v>37</v>
      </c>
      <c r="M3" s="274" t="s">
        <v>105</v>
      </c>
      <c r="N3" s="274" t="s">
        <v>38</v>
      </c>
      <c r="O3" s="274" t="s">
        <v>39</v>
      </c>
      <c r="P3" s="317" t="s">
        <v>40</v>
      </c>
    </row>
    <row r="4" spans="2:16" ht="19.5" customHeight="1">
      <c r="B4" s="707"/>
      <c r="C4" s="700"/>
      <c r="D4" s="700"/>
      <c r="E4" s="7" t="s">
        <v>78</v>
      </c>
      <c r="F4" s="7" t="s">
        <v>7</v>
      </c>
      <c r="G4" s="8" t="s">
        <v>217</v>
      </c>
      <c r="H4" s="8" t="s">
        <v>218</v>
      </c>
      <c r="I4" s="8" t="s">
        <v>107</v>
      </c>
      <c r="J4" s="700"/>
      <c r="K4" s="9" t="s">
        <v>219</v>
      </c>
      <c r="L4" s="8" t="s">
        <v>485</v>
      </c>
      <c r="M4" s="8" t="s">
        <v>220</v>
      </c>
      <c r="N4" s="8" t="s">
        <v>486</v>
      </c>
      <c r="O4" s="8" t="s">
        <v>221</v>
      </c>
      <c r="P4" s="318" t="s">
        <v>487</v>
      </c>
    </row>
    <row r="5" spans="2:16" ht="19.5" customHeight="1">
      <c r="B5" s="701" t="s">
        <v>151</v>
      </c>
      <c r="C5" s="56" t="s">
        <v>342</v>
      </c>
      <c r="D5" s="56" t="s">
        <v>343</v>
      </c>
      <c r="E5" s="258">
        <v>50</v>
      </c>
      <c r="F5" s="53" t="s">
        <v>213</v>
      </c>
      <c r="G5" s="56">
        <v>2989000</v>
      </c>
      <c r="H5" s="278">
        <v>0</v>
      </c>
      <c r="I5" s="277">
        <f>G5*(1-H5)</f>
        <v>2989000</v>
      </c>
      <c r="J5" s="56" t="s">
        <v>346</v>
      </c>
      <c r="K5" s="279">
        <f>10/200</f>
        <v>0.05</v>
      </c>
      <c r="L5" s="28">
        <f>I5*K5</f>
        <v>149450</v>
      </c>
      <c r="M5" s="37">
        <v>0</v>
      </c>
      <c r="N5" s="28">
        <f>L5*M5</f>
        <v>0</v>
      </c>
      <c r="O5" s="28">
        <v>17</v>
      </c>
      <c r="P5" s="130">
        <f>IF(O5="","",(L5-N5)/O5)</f>
        <v>8791.176470588236</v>
      </c>
    </row>
    <row r="6" spans="2:16" ht="19.5" customHeight="1">
      <c r="B6" s="702"/>
      <c r="C6" s="56" t="s">
        <v>344</v>
      </c>
      <c r="D6" s="56"/>
      <c r="E6" s="491">
        <v>2</v>
      </c>
      <c r="F6" s="53" t="s">
        <v>345</v>
      </c>
      <c r="G6" s="56">
        <v>5000000</v>
      </c>
      <c r="H6" s="278">
        <v>0</v>
      </c>
      <c r="I6" s="277">
        <f>G6*(1-H6)</f>
        <v>5000000</v>
      </c>
      <c r="J6" s="56" t="s">
        <v>346</v>
      </c>
      <c r="K6" s="279">
        <f>10/200</f>
        <v>0.05</v>
      </c>
      <c r="L6" s="28">
        <f>I6*K6</f>
        <v>250000</v>
      </c>
      <c r="M6" s="37">
        <v>0</v>
      </c>
      <c r="N6" s="28">
        <f>L6*M6</f>
        <v>0</v>
      </c>
      <c r="O6" s="28">
        <v>14</v>
      </c>
      <c r="P6" s="130">
        <f>IF(O6="","",(L6-N6)/O6)</f>
        <v>17857.14285714286</v>
      </c>
    </row>
    <row r="7" spans="2:16" ht="19.5" customHeight="1">
      <c r="B7" s="702"/>
      <c r="C7" s="277" t="s">
        <v>471</v>
      </c>
      <c r="D7" s="277"/>
      <c r="E7" s="277">
        <v>1</v>
      </c>
      <c r="F7" s="34" t="s">
        <v>466</v>
      </c>
      <c r="G7" s="277">
        <v>7200000</v>
      </c>
      <c r="H7" s="278">
        <v>0</v>
      </c>
      <c r="I7" s="277">
        <f>G7*(1-H7)</f>
        <v>7200000</v>
      </c>
      <c r="J7" s="277" t="s">
        <v>346</v>
      </c>
      <c r="K7" s="279">
        <v>0.05</v>
      </c>
      <c r="L7" s="28">
        <f>I7*K7</f>
        <v>360000</v>
      </c>
      <c r="M7" s="37">
        <v>0</v>
      </c>
      <c r="N7" s="28">
        <f>L7*M7</f>
        <v>0</v>
      </c>
      <c r="O7" s="28">
        <v>14</v>
      </c>
      <c r="P7" s="130">
        <f>IF(O7="","",(L7-N7)/O7)</f>
        <v>25714.285714285714</v>
      </c>
    </row>
    <row r="8" spans="2:16" ht="19.5" customHeight="1">
      <c r="B8" s="702"/>
      <c r="C8" s="277"/>
      <c r="D8" s="277"/>
      <c r="E8" s="280"/>
      <c r="F8" s="34"/>
      <c r="G8" s="277"/>
      <c r="H8" s="278"/>
      <c r="I8" s="277"/>
      <c r="J8" s="277"/>
      <c r="K8" s="279"/>
      <c r="L8" s="28"/>
      <c r="M8" s="37"/>
      <c r="N8" s="28"/>
      <c r="O8" s="28"/>
      <c r="P8" s="130"/>
    </row>
    <row r="9" spans="2:16" ht="19.5" customHeight="1">
      <c r="B9" s="702"/>
      <c r="C9" s="277"/>
      <c r="D9" s="277"/>
      <c r="E9" s="280"/>
      <c r="F9" s="34"/>
      <c r="G9" s="277"/>
      <c r="H9" s="278"/>
      <c r="I9" s="277"/>
      <c r="J9" s="277"/>
      <c r="K9" s="279"/>
      <c r="L9" s="28"/>
      <c r="M9" s="37"/>
      <c r="N9" s="28"/>
      <c r="O9" s="28"/>
      <c r="P9" s="130"/>
    </row>
    <row r="10" spans="2:16" ht="19.5" customHeight="1">
      <c r="B10" s="703"/>
      <c r="C10" s="38" t="s">
        <v>41</v>
      </c>
      <c r="D10" s="39"/>
      <c r="E10" s="39"/>
      <c r="F10" s="40"/>
      <c r="G10" s="39">
        <f>SUM(G5:G9)</f>
        <v>15189000</v>
      </c>
      <c r="H10" s="39"/>
      <c r="I10" s="39">
        <f>SUM(I5:I9)</f>
        <v>15189000</v>
      </c>
      <c r="J10" s="39"/>
      <c r="K10" s="41"/>
      <c r="L10" s="39">
        <f>SUM(L5:L9)</f>
        <v>759450</v>
      </c>
      <c r="M10" s="39"/>
      <c r="N10" s="39"/>
      <c r="O10" s="39"/>
      <c r="P10" s="319">
        <f>SUM(P5:P9)</f>
        <v>52362.6050420168</v>
      </c>
    </row>
    <row r="11" spans="2:16" ht="19.5" customHeight="1">
      <c r="B11" s="701" t="s">
        <v>152</v>
      </c>
      <c r="C11" s="277" t="s">
        <v>389</v>
      </c>
      <c r="D11" s="277" t="s">
        <v>347</v>
      </c>
      <c r="E11" s="277">
        <v>1</v>
      </c>
      <c r="F11" s="34" t="s">
        <v>44</v>
      </c>
      <c r="G11" s="277">
        <v>3783000</v>
      </c>
      <c r="H11" s="278">
        <v>0</v>
      </c>
      <c r="I11" s="277">
        <f aca="true" t="shared" si="0" ref="I11:I18">G11*(1-H11)</f>
        <v>3783000</v>
      </c>
      <c r="J11" s="56" t="s">
        <v>346</v>
      </c>
      <c r="K11" s="279">
        <f>10/200</f>
        <v>0.05</v>
      </c>
      <c r="L11" s="277">
        <f aca="true" t="shared" si="1" ref="L11:L18">I11*K11</f>
        <v>189150</v>
      </c>
      <c r="M11" s="37">
        <v>0</v>
      </c>
      <c r="N11" s="28">
        <f aca="true" t="shared" si="2" ref="N11:N18">L11*M11</f>
        <v>0</v>
      </c>
      <c r="O11" s="42">
        <v>7</v>
      </c>
      <c r="P11" s="130">
        <f aca="true" t="shared" si="3" ref="P11:P18">IF(O11="","",(L11-N11)/O11)</f>
        <v>27021.428571428572</v>
      </c>
    </row>
    <row r="12" spans="2:16" ht="19.5" customHeight="1">
      <c r="B12" s="702"/>
      <c r="C12" s="277" t="s">
        <v>43</v>
      </c>
      <c r="D12" s="277" t="s">
        <v>348</v>
      </c>
      <c r="E12" s="277">
        <v>1</v>
      </c>
      <c r="F12" s="34" t="s">
        <v>44</v>
      </c>
      <c r="G12" s="277">
        <v>1632000</v>
      </c>
      <c r="H12" s="278">
        <v>0</v>
      </c>
      <c r="I12" s="277">
        <f t="shared" si="0"/>
        <v>1632000</v>
      </c>
      <c r="J12" s="56" t="s">
        <v>346</v>
      </c>
      <c r="K12" s="279">
        <f aca="true" t="shared" si="4" ref="K12:K17">10/200</f>
        <v>0.05</v>
      </c>
      <c r="L12" s="277">
        <f t="shared" si="1"/>
        <v>81600</v>
      </c>
      <c r="M12" s="37">
        <v>0</v>
      </c>
      <c r="N12" s="28">
        <f t="shared" si="2"/>
        <v>0</v>
      </c>
      <c r="O12" s="42">
        <v>7</v>
      </c>
      <c r="P12" s="130">
        <f t="shared" si="3"/>
        <v>11657.142857142857</v>
      </c>
    </row>
    <row r="13" spans="2:16" ht="19.5" customHeight="1">
      <c r="B13" s="702"/>
      <c r="C13" s="277" t="s">
        <v>214</v>
      </c>
      <c r="D13" s="277" t="s">
        <v>484</v>
      </c>
      <c r="E13" s="277">
        <v>1</v>
      </c>
      <c r="F13" s="34" t="s">
        <v>44</v>
      </c>
      <c r="G13" s="277">
        <v>920000</v>
      </c>
      <c r="H13" s="278">
        <v>0</v>
      </c>
      <c r="I13" s="277">
        <f t="shared" si="0"/>
        <v>920000</v>
      </c>
      <c r="J13" s="56" t="s">
        <v>346</v>
      </c>
      <c r="K13" s="279">
        <f t="shared" si="4"/>
        <v>0.05</v>
      </c>
      <c r="L13" s="277">
        <f t="shared" si="1"/>
        <v>46000</v>
      </c>
      <c r="M13" s="37">
        <v>0</v>
      </c>
      <c r="N13" s="28">
        <f t="shared" si="2"/>
        <v>0</v>
      </c>
      <c r="O13" s="42">
        <v>4</v>
      </c>
      <c r="P13" s="130">
        <f t="shared" si="3"/>
        <v>11500</v>
      </c>
    </row>
    <row r="14" spans="2:16" ht="19.5" customHeight="1">
      <c r="B14" s="702"/>
      <c r="C14" s="56" t="s">
        <v>403</v>
      </c>
      <c r="D14" s="277"/>
      <c r="E14" s="277">
        <v>1</v>
      </c>
      <c r="F14" s="34" t="s">
        <v>44</v>
      </c>
      <c r="G14" s="56">
        <v>700000</v>
      </c>
      <c r="H14" s="278">
        <v>0</v>
      </c>
      <c r="I14" s="277">
        <f t="shared" si="0"/>
        <v>700000</v>
      </c>
      <c r="J14" s="56" t="s">
        <v>346</v>
      </c>
      <c r="K14" s="279">
        <f t="shared" si="4"/>
        <v>0.05</v>
      </c>
      <c r="L14" s="277">
        <f t="shared" si="1"/>
        <v>35000</v>
      </c>
      <c r="M14" s="37">
        <v>0</v>
      </c>
      <c r="N14" s="28">
        <f t="shared" si="2"/>
        <v>0</v>
      </c>
      <c r="O14" s="42">
        <v>7</v>
      </c>
      <c r="P14" s="130">
        <f t="shared" si="3"/>
        <v>5000</v>
      </c>
    </row>
    <row r="15" spans="2:16" ht="19.5" customHeight="1">
      <c r="B15" s="702"/>
      <c r="C15" s="277" t="s">
        <v>349</v>
      </c>
      <c r="D15" s="277"/>
      <c r="E15" s="277">
        <v>1</v>
      </c>
      <c r="F15" s="34" t="s">
        <v>44</v>
      </c>
      <c r="G15" s="277">
        <v>300000</v>
      </c>
      <c r="H15" s="278">
        <v>0</v>
      </c>
      <c r="I15" s="277">
        <f t="shared" si="0"/>
        <v>300000</v>
      </c>
      <c r="J15" s="56" t="s">
        <v>346</v>
      </c>
      <c r="K15" s="279">
        <f t="shared" si="4"/>
        <v>0.05</v>
      </c>
      <c r="L15" s="277">
        <f t="shared" si="1"/>
        <v>15000</v>
      </c>
      <c r="M15" s="37">
        <v>0</v>
      </c>
      <c r="N15" s="28">
        <f t="shared" si="2"/>
        <v>0</v>
      </c>
      <c r="O15" s="42">
        <v>7</v>
      </c>
      <c r="P15" s="130">
        <f t="shared" si="3"/>
        <v>2142.8571428571427</v>
      </c>
    </row>
    <row r="16" spans="2:16" ht="19.5" customHeight="1">
      <c r="B16" s="702"/>
      <c r="C16" s="277" t="s">
        <v>350</v>
      </c>
      <c r="D16" s="277"/>
      <c r="E16" s="277">
        <v>1</v>
      </c>
      <c r="F16" s="34" t="s">
        <v>44</v>
      </c>
      <c r="G16" s="277">
        <v>508000</v>
      </c>
      <c r="H16" s="278">
        <v>0</v>
      </c>
      <c r="I16" s="277">
        <f t="shared" si="0"/>
        <v>508000</v>
      </c>
      <c r="J16" s="56" t="s">
        <v>346</v>
      </c>
      <c r="K16" s="279">
        <f t="shared" si="4"/>
        <v>0.05</v>
      </c>
      <c r="L16" s="277">
        <f t="shared" si="1"/>
        <v>25400</v>
      </c>
      <c r="M16" s="37">
        <v>0</v>
      </c>
      <c r="N16" s="28">
        <f t="shared" si="2"/>
        <v>0</v>
      </c>
      <c r="O16" s="42">
        <v>7</v>
      </c>
      <c r="P16" s="130">
        <f t="shared" si="3"/>
        <v>3628.5714285714284</v>
      </c>
    </row>
    <row r="17" spans="2:16" ht="19.5" customHeight="1">
      <c r="B17" s="702"/>
      <c r="C17" s="277" t="s">
        <v>402</v>
      </c>
      <c r="D17" s="277"/>
      <c r="E17" s="277">
        <v>1</v>
      </c>
      <c r="F17" s="34" t="s">
        <v>79</v>
      </c>
      <c r="G17" s="277">
        <v>620000</v>
      </c>
      <c r="H17" s="278">
        <v>0</v>
      </c>
      <c r="I17" s="277">
        <f t="shared" si="0"/>
        <v>620000</v>
      </c>
      <c r="J17" s="56" t="s">
        <v>346</v>
      </c>
      <c r="K17" s="279">
        <f t="shared" si="4"/>
        <v>0.05</v>
      </c>
      <c r="L17" s="277">
        <f t="shared" si="1"/>
        <v>31000</v>
      </c>
      <c r="M17" s="37">
        <v>0</v>
      </c>
      <c r="N17" s="28">
        <f t="shared" si="2"/>
        <v>0</v>
      </c>
      <c r="O17" s="42">
        <v>7</v>
      </c>
      <c r="P17" s="130">
        <f t="shared" si="3"/>
        <v>4428.571428571428</v>
      </c>
    </row>
    <row r="18" spans="2:16" ht="19.5" customHeight="1">
      <c r="B18" s="702"/>
      <c r="C18" s="277" t="s">
        <v>360</v>
      </c>
      <c r="D18" s="277"/>
      <c r="E18" s="277">
        <v>1</v>
      </c>
      <c r="F18" s="34" t="s">
        <v>466</v>
      </c>
      <c r="G18" s="277">
        <v>192000</v>
      </c>
      <c r="H18" s="278">
        <v>0</v>
      </c>
      <c r="I18" s="277">
        <f t="shared" si="0"/>
        <v>192000</v>
      </c>
      <c r="J18" s="56" t="s">
        <v>467</v>
      </c>
      <c r="K18" s="279">
        <v>0.05</v>
      </c>
      <c r="L18" s="277">
        <f t="shared" si="1"/>
        <v>9600</v>
      </c>
      <c r="M18" s="37">
        <v>0</v>
      </c>
      <c r="N18" s="28">
        <f t="shared" si="2"/>
        <v>0</v>
      </c>
      <c r="O18" s="42">
        <v>7</v>
      </c>
      <c r="P18" s="130">
        <f t="shared" si="3"/>
        <v>1371.4285714285713</v>
      </c>
    </row>
    <row r="19" spans="2:16" ht="19.5" customHeight="1">
      <c r="B19" s="702"/>
      <c r="C19" s="277"/>
      <c r="D19" s="277"/>
      <c r="E19" s="277"/>
      <c r="F19" s="34"/>
      <c r="G19" s="277"/>
      <c r="H19" s="278"/>
      <c r="I19" s="277"/>
      <c r="J19" s="277"/>
      <c r="K19" s="279"/>
      <c r="L19" s="277"/>
      <c r="M19" s="37"/>
      <c r="N19" s="28"/>
      <c r="O19" s="28"/>
      <c r="P19" s="130"/>
    </row>
    <row r="20" spans="2:16" ht="19.5" customHeight="1">
      <c r="B20" s="702"/>
      <c r="C20" s="277"/>
      <c r="D20" s="277"/>
      <c r="E20" s="277"/>
      <c r="F20" s="34"/>
      <c r="G20" s="277"/>
      <c r="H20" s="278"/>
      <c r="I20" s="277"/>
      <c r="J20" s="277"/>
      <c r="K20" s="279"/>
      <c r="L20" s="277"/>
      <c r="M20" s="37"/>
      <c r="N20" s="28"/>
      <c r="O20" s="28"/>
      <c r="P20" s="130"/>
    </row>
    <row r="21" spans="2:16" ht="19.5" customHeight="1">
      <c r="B21" s="702"/>
      <c r="C21" s="277"/>
      <c r="D21" s="277"/>
      <c r="E21" s="277"/>
      <c r="F21" s="34"/>
      <c r="G21" s="277"/>
      <c r="H21" s="278"/>
      <c r="I21" s="277"/>
      <c r="J21" s="277"/>
      <c r="K21" s="279"/>
      <c r="L21" s="277"/>
      <c r="M21" s="37"/>
      <c r="N21" s="28"/>
      <c r="O21" s="28"/>
      <c r="P21" s="130"/>
    </row>
    <row r="22" spans="2:16" ht="19.5" customHeight="1">
      <c r="B22" s="702"/>
      <c r="C22" s="277"/>
      <c r="D22" s="277"/>
      <c r="E22" s="277"/>
      <c r="F22" s="34"/>
      <c r="G22" s="277"/>
      <c r="H22" s="278"/>
      <c r="I22" s="277"/>
      <c r="J22" s="277"/>
      <c r="K22" s="279"/>
      <c r="L22" s="277"/>
      <c r="M22" s="37"/>
      <c r="N22" s="28"/>
      <c r="O22" s="28"/>
      <c r="P22" s="130"/>
    </row>
    <row r="23" spans="2:16" ht="19.5" customHeight="1">
      <c r="B23" s="702"/>
      <c r="C23" s="277"/>
      <c r="D23" s="277"/>
      <c r="E23" s="277"/>
      <c r="F23" s="34"/>
      <c r="G23" s="277"/>
      <c r="H23" s="278"/>
      <c r="I23" s="277"/>
      <c r="J23" s="277"/>
      <c r="K23" s="279"/>
      <c r="L23" s="277"/>
      <c r="M23" s="37"/>
      <c r="N23" s="28"/>
      <c r="O23" s="28"/>
      <c r="P23" s="130"/>
    </row>
    <row r="24" spans="2:16" ht="19.5" customHeight="1">
      <c r="B24" s="702"/>
      <c r="C24" s="277"/>
      <c r="D24" s="277"/>
      <c r="E24" s="277"/>
      <c r="F24" s="34"/>
      <c r="G24" s="277"/>
      <c r="H24" s="278"/>
      <c r="I24" s="277"/>
      <c r="J24" s="277"/>
      <c r="K24" s="279"/>
      <c r="L24" s="277"/>
      <c r="M24" s="37"/>
      <c r="N24" s="28"/>
      <c r="O24" s="28"/>
      <c r="P24" s="130"/>
    </row>
    <row r="25" spans="2:16" ht="19.5" customHeight="1">
      <c r="B25" s="702"/>
      <c r="C25" s="277"/>
      <c r="D25" s="277"/>
      <c r="E25" s="277"/>
      <c r="F25" s="34"/>
      <c r="G25" s="277"/>
      <c r="H25" s="278"/>
      <c r="I25" s="277"/>
      <c r="J25" s="277"/>
      <c r="K25" s="279"/>
      <c r="L25" s="277"/>
      <c r="M25" s="37"/>
      <c r="N25" s="28"/>
      <c r="O25" s="28"/>
      <c r="P25" s="130"/>
    </row>
    <row r="26" spans="2:16" ht="19.5" customHeight="1">
      <c r="B26" s="703"/>
      <c r="C26" s="281" t="s">
        <v>42</v>
      </c>
      <c r="D26" s="281"/>
      <c r="E26" s="281"/>
      <c r="F26" s="282"/>
      <c r="G26" s="281">
        <f>SUM(G11:G25)</f>
        <v>8655000</v>
      </c>
      <c r="H26" s="281"/>
      <c r="I26" s="281">
        <f>SUM(I11:I25)</f>
        <v>8655000</v>
      </c>
      <c r="J26" s="281"/>
      <c r="K26" s="283"/>
      <c r="L26" s="281">
        <f>SUM(L11:L25)</f>
        <v>432750</v>
      </c>
      <c r="M26" s="39"/>
      <c r="N26" s="39"/>
      <c r="O26" s="39"/>
      <c r="P26" s="319">
        <f>SUM(P11:P25)</f>
        <v>66750</v>
      </c>
    </row>
    <row r="27" spans="2:16" ht="19.5" customHeight="1">
      <c r="B27" s="701" t="s">
        <v>106</v>
      </c>
      <c r="C27" s="56" t="s">
        <v>299</v>
      </c>
      <c r="D27" s="277"/>
      <c r="E27" s="277">
        <v>10</v>
      </c>
      <c r="F27" s="34" t="s">
        <v>351</v>
      </c>
      <c r="G27" s="277">
        <v>927000</v>
      </c>
      <c r="H27" s="278">
        <v>0</v>
      </c>
      <c r="I27" s="277">
        <f>G27*(1-H27)</f>
        <v>927000</v>
      </c>
      <c r="J27" s="56" t="s">
        <v>352</v>
      </c>
      <c r="K27" s="279">
        <v>1</v>
      </c>
      <c r="L27" s="277">
        <f>I27*K27</f>
        <v>927000</v>
      </c>
      <c r="M27" s="37">
        <v>0.05</v>
      </c>
      <c r="N27" s="28">
        <f>L27*M27</f>
        <v>46350</v>
      </c>
      <c r="O27" s="28">
        <v>20</v>
      </c>
      <c r="P27" s="130">
        <f>IF(O27="","",(L27-N27)/O27)</f>
        <v>44032.5</v>
      </c>
    </row>
    <row r="28" spans="2:16" ht="19.5" customHeight="1">
      <c r="B28" s="702"/>
      <c r="C28" s="277"/>
      <c r="D28" s="277"/>
      <c r="E28" s="277"/>
      <c r="F28" s="277"/>
      <c r="G28" s="277"/>
      <c r="H28" s="284"/>
      <c r="I28" s="277"/>
      <c r="J28" s="277"/>
      <c r="K28" s="279"/>
      <c r="L28" s="277"/>
      <c r="M28" s="43"/>
      <c r="N28" s="28"/>
      <c r="O28" s="28"/>
      <c r="P28" s="130"/>
    </row>
    <row r="29" spans="2:16" ht="19.5" customHeight="1">
      <c r="B29" s="702"/>
      <c r="C29" s="28"/>
      <c r="D29" s="28"/>
      <c r="E29" s="28"/>
      <c r="F29" s="28"/>
      <c r="G29" s="28"/>
      <c r="H29" s="43"/>
      <c r="I29" s="28"/>
      <c r="J29" s="28"/>
      <c r="K29" s="36"/>
      <c r="L29" s="28"/>
      <c r="M29" s="43"/>
      <c r="N29" s="28"/>
      <c r="O29" s="28"/>
      <c r="P29" s="130"/>
    </row>
    <row r="30" spans="2:16" ht="19.5" customHeight="1">
      <c r="B30" s="702"/>
      <c r="C30" s="28"/>
      <c r="D30" s="28"/>
      <c r="E30" s="28"/>
      <c r="F30" s="28"/>
      <c r="G30" s="28"/>
      <c r="H30" s="43"/>
      <c r="I30" s="28"/>
      <c r="J30" s="28"/>
      <c r="K30" s="36"/>
      <c r="L30" s="28"/>
      <c r="M30" s="43"/>
      <c r="N30" s="28"/>
      <c r="O30" s="28"/>
      <c r="P30" s="130"/>
    </row>
    <row r="31" spans="2:16" ht="19.5" customHeight="1">
      <c r="B31" s="703"/>
      <c r="C31" s="44" t="s">
        <v>42</v>
      </c>
      <c r="D31" s="39"/>
      <c r="E31" s="39"/>
      <c r="F31" s="40"/>
      <c r="G31" s="39">
        <f>SUM(G27:G30)</f>
        <v>927000</v>
      </c>
      <c r="H31" s="39"/>
      <c r="I31" s="39">
        <f>SUM(I27:I30)</f>
        <v>927000</v>
      </c>
      <c r="J31" s="39"/>
      <c r="K31" s="41"/>
      <c r="L31" s="39">
        <f>SUM(L27:L30)</f>
        <v>927000</v>
      </c>
      <c r="M31" s="39"/>
      <c r="N31" s="39"/>
      <c r="O31" s="39"/>
      <c r="P31" s="319">
        <f>SUM(P27:P30)</f>
        <v>44032.5</v>
      </c>
    </row>
    <row r="32" spans="2:16" ht="19.5" customHeight="1" thickBot="1">
      <c r="B32" s="45"/>
      <c r="C32" s="46" t="s">
        <v>222</v>
      </c>
      <c r="D32" s="47"/>
      <c r="E32" s="47"/>
      <c r="F32" s="48"/>
      <c r="G32" s="47">
        <f>G10+G26+G31</f>
        <v>24771000</v>
      </c>
      <c r="H32" s="47"/>
      <c r="I32" s="47">
        <f>I10+I26+I31</f>
        <v>24771000</v>
      </c>
      <c r="J32" s="47"/>
      <c r="K32" s="49"/>
      <c r="L32" s="47">
        <f>L10+L26+L31</f>
        <v>2119200</v>
      </c>
      <c r="M32" s="47"/>
      <c r="N32" s="47"/>
      <c r="O32" s="47"/>
      <c r="P32" s="320">
        <f>P10+P26+P31</f>
        <v>163145.1050420168</v>
      </c>
    </row>
    <row r="33" ht="11.25" customHeight="1"/>
  </sheetData>
  <sheetProtection/>
  <mergeCells count="9">
    <mergeCell ref="J3:J4"/>
    <mergeCell ref="B27:B31"/>
    <mergeCell ref="B11:B26"/>
    <mergeCell ref="B5:B10"/>
    <mergeCell ref="F2:G2"/>
    <mergeCell ref="B3:B4"/>
    <mergeCell ref="C3:C4"/>
    <mergeCell ref="D3:D4"/>
    <mergeCell ref="E3:F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showZeros="0" zoomScale="75" zoomScaleNormal="75" zoomScaleSheetLayoutView="80" zoomScalePageLayoutView="0" workbookViewId="0" topLeftCell="A1">
      <selection activeCell="A1" sqref="A1"/>
    </sheetView>
  </sheetViews>
  <sheetFormatPr defaultColWidth="10.875" defaultRowHeight="13.5"/>
  <cols>
    <col min="1" max="1" width="1.625" style="88" customWidth="1"/>
    <col min="2" max="2" width="5.875" style="88" customWidth="1"/>
    <col min="3" max="3" width="10.625" style="88" customWidth="1"/>
    <col min="4" max="4" width="12.375" style="88" customWidth="1"/>
    <col min="5" max="5" width="14.625" style="88" customWidth="1"/>
    <col min="6" max="7" width="15.875" style="88" customWidth="1"/>
    <col min="8" max="8" width="10.875" style="88" customWidth="1"/>
    <col min="9" max="9" width="11.375" style="88" bestFit="1" customWidth="1"/>
    <col min="10" max="10" width="13.375" style="88" customWidth="1"/>
    <col min="11" max="11" width="7.125" style="88" customWidth="1"/>
    <col min="12" max="12" width="15.375" style="88" customWidth="1"/>
    <col min="13" max="13" width="9.375" style="88" bestFit="1" customWidth="1"/>
    <col min="14" max="14" width="10.875" style="88" customWidth="1"/>
    <col min="15" max="15" width="7.25390625" style="88" customWidth="1"/>
    <col min="16" max="16" width="9.625" style="88" customWidth="1"/>
    <col min="17" max="17" width="10.875" style="88" customWidth="1"/>
    <col min="18" max="18" width="7.50390625" style="88" customWidth="1"/>
    <col min="19" max="19" width="3.75390625" style="88" customWidth="1"/>
    <col min="20" max="16384" width="10.875" style="88" customWidth="1"/>
  </cols>
  <sheetData>
    <row r="1" spans="2:19" s="89" customFormat="1" ht="9.75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8" s="89" customFormat="1" ht="24.75" customHeight="1" thickBot="1">
      <c r="B2" s="3" t="s">
        <v>367</v>
      </c>
      <c r="H2" s="90" t="s">
        <v>195</v>
      </c>
      <c r="I2" s="252" t="s">
        <v>463</v>
      </c>
      <c r="K2" s="90" t="s">
        <v>196</v>
      </c>
      <c r="L2" s="3" t="s">
        <v>461</v>
      </c>
      <c r="N2" s="88"/>
      <c r="O2" s="88"/>
      <c r="Q2" s="4"/>
      <c r="R2" s="4"/>
    </row>
    <row r="3" spans="2:19" s="89" customFormat="1" ht="18" customHeight="1">
      <c r="B3" s="738" t="s">
        <v>17</v>
      </c>
      <c r="C3" s="739"/>
      <c r="D3" s="739"/>
      <c r="E3" s="740"/>
      <c r="F3" s="122" t="s">
        <v>18</v>
      </c>
      <c r="G3" s="92"/>
      <c r="H3" s="93" t="s">
        <v>19</v>
      </c>
      <c r="I3" s="91"/>
      <c r="J3" s="91"/>
      <c r="K3" s="741" t="s">
        <v>165</v>
      </c>
      <c r="L3" s="742"/>
      <c r="M3" s="742"/>
      <c r="N3" s="742"/>
      <c r="O3" s="742"/>
      <c r="P3" s="742"/>
      <c r="Q3" s="742"/>
      <c r="R3" s="742"/>
      <c r="S3" s="743"/>
    </row>
    <row r="4" spans="2:19" s="89" customFormat="1" ht="36" customHeight="1">
      <c r="B4" s="736" t="s">
        <v>20</v>
      </c>
      <c r="C4" s="737"/>
      <c r="D4" s="182" t="s">
        <v>160</v>
      </c>
      <c r="E4" s="195"/>
      <c r="F4" s="189">
        <f>R11</f>
        <v>810000</v>
      </c>
      <c r="G4" s="745" t="s">
        <v>366</v>
      </c>
      <c r="H4" s="746"/>
      <c r="I4" s="746"/>
      <c r="J4" s="747"/>
      <c r="K4" s="285" t="s">
        <v>223</v>
      </c>
      <c r="L4" s="286" t="s">
        <v>224</v>
      </c>
      <c r="M4" s="188" t="s">
        <v>21</v>
      </c>
      <c r="N4" s="188" t="s">
        <v>20</v>
      </c>
      <c r="O4" s="286" t="s">
        <v>223</v>
      </c>
      <c r="P4" s="286" t="s">
        <v>225</v>
      </c>
      <c r="Q4" s="188" t="s">
        <v>21</v>
      </c>
      <c r="R4" s="754" t="s">
        <v>20</v>
      </c>
      <c r="S4" s="755"/>
    </row>
    <row r="5" spans="2:19" s="89" customFormat="1" ht="18" customHeight="1">
      <c r="B5" s="736"/>
      <c r="C5" s="737"/>
      <c r="D5" s="182" t="s">
        <v>72</v>
      </c>
      <c r="E5" s="195"/>
      <c r="F5" s="189"/>
      <c r="G5" s="159"/>
      <c r="H5" s="171"/>
      <c r="I5" s="171"/>
      <c r="J5" s="171"/>
      <c r="K5" s="400">
        <v>11</v>
      </c>
      <c r="L5" s="189">
        <v>3000</v>
      </c>
      <c r="M5" s="189">
        <v>270</v>
      </c>
      <c r="N5" s="189">
        <f>L5*M5</f>
        <v>810000</v>
      </c>
      <c r="O5" s="189"/>
      <c r="P5" s="189"/>
      <c r="Q5" s="189"/>
      <c r="R5" s="744"/>
      <c r="S5" s="724"/>
    </row>
    <row r="6" spans="2:19" s="89" customFormat="1" ht="18" customHeight="1">
      <c r="B6" s="748" t="s">
        <v>163</v>
      </c>
      <c r="C6" s="760" t="s">
        <v>247</v>
      </c>
      <c r="D6" s="189" t="s">
        <v>46</v>
      </c>
      <c r="E6" s="190"/>
      <c r="F6" s="189"/>
      <c r="G6" s="159"/>
      <c r="H6" s="171"/>
      <c r="I6" s="171"/>
      <c r="J6" s="171"/>
      <c r="K6" s="194"/>
      <c r="L6" s="191"/>
      <c r="M6" s="189"/>
      <c r="N6" s="189"/>
      <c r="O6" s="189"/>
      <c r="P6" s="189"/>
      <c r="Q6" s="189"/>
      <c r="R6" s="744"/>
      <c r="S6" s="724"/>
    </row>
    <row r="7" spans="2:19" s="89" customFormat="1" ht="18" customHeight="1">
      <c r="B7" s="749"/>
      <c r="C7" s="761"/>
      <c r="D7" s="189" t="s">
        <v>47</v>
      </c>
      <c r="E7" s="190"/>
      <c r="F7" s="189">
        <f>P22</f>
        <v>67860</v>
      </c>
      <c r="G7" s="182" t="s">
        <v>497</v>
      </c>
      <c r="H7" s="104"/>
      <c r="I7" s="104"/>
      <c r="J7" s="196"/>
      <c r="K7" s="192"/>
      <c r="L7" s="193"/>
      <c r="M7" s="189"/>
      <c r="N7" s="189"/>
      <c r="O7" s="189"/>
      <c r="P7" s="189"/>
      <c r="Q7" s="189"/>
      <c r="R7" s="744"/>
      <c r="S7" s="724"/>
    </row>
    <row r="8" spans="2:19" s="89" customFormat="1" ht="18" customHeight="1">
      <c r="B8" s="749"/>
      <c r="C8" s="761"/>
      <c r="D8" s="189" t="s">
        <v>48</v>
      </c>
      <c r="E8" s="190"/>
      <c r="F8" s="189">
        <f>P28</f>
        <v>60053.060000000005</v>
      </c>
      <c r="G8" s="159" t="s">
        <v>498</v>
      </c>
      <c r="H8" s="171"/>
      <c r="I8" s="171"/>
      <c r="J8" s="197"/>
      <c r="K8" s="190"/>
      <c r="L8" s="189"/>
      <c r="M8" s="189"/>
      <c r="N8" s="189"/>
      <c r="O8" s="189"/>
      <c r="P8" s="189"/>
      <c r="Q8" s="189"/>
      <c r="R8" s="744"/>
      <c r="S8" s="724"/>
    </row>
    <row r="9" spans="2:19" s="89" customFormat="1" ht="18" customHeight="1">
      <c r="B9" s="749"/>
      <c r="C9" s="761"/>
      <c r="D9" s="189" t="s">
        <v>73</v>
      </c>
      <c r="E9" s="190"/>
      <c r="F9" s="189">
        <f>P37</f>
        <v>15506.478000000001</v>
      </c>
      <c r="G9" s="159" t="s">
        <v>499</v>
      </c>
      <c r="H9" s="171"/>
      <c r="I9" s="171"/>
      <c r="J9" s="197"/>
      <c r="K9" s="190"/>
      <c r="L9" s="189"/>
      <c r="M9" s="189"/>
      <c r="N9" s="189"/>
      <c r="O9" s="189"/>
      <c r="P9" s="189"/>
      <c r="Q9" s="189"/>
      <c r="R9" s="744"/>
      <c r="S9" s="724"/>
    </row>
    <row r="10" spans="2:19" s="89" customFormat="1" ht="18" customHeight="1">
      <c r="B10" s="749"/>
      <c r="C10" s="761"/>
      <c r="D10" s="189" t="s">
        <v>49</v>
      </c>
      <c r="E10" s="190"/>
      <c r="F10" s="189">
        <f>'８　りんご算出基礎'!V19</f>
        <v>27444</v>
      </c>
      <c r="G10" s="722"/>
      <c r="H10" s="723"/>
      <c r="I10" s="723"/>
      <c r="J10" s="724"/>
      <c r="K10" s="190"/>
      <c r="L10" s="189"/>
      <c r="M10" s="189"/>
      <c r="N10" s="189"/>
      <c r="O10" s="189"/>
      <c r="P10" s="189"/>
      <c r="Q10" s="189"/>
      <c r="R10" s="744"/>
      <c r="S10" s="724"/>
    </row>
    <row r="11" spans="2:19" s="89" customFormat="1" ht="18" customHeight="1" thickBot="1">
      <c r="B11" s="749"/>
      <c r="C11" s="761"/>
      <c r="D11" s="189" t="s">
        <v>4</v>
      </c>
      <c r="E11" s="190"/>
      <c r="F11" s="189">
        <f>'８　りんご算出基礎'!V35</f>
        <v>1044</v>
      </c>
      <c r="G11" s="722"/>
      <c r="H11" s="723"/>
      <c r="I11" s="723"/>
      <c r="J11" s="724"/>
      <c r="K11" s="110"/>
      <c r="L11" s="95"/>
      <c r="M11" s="95"/>
      <c r="N11" s="94"/>
      <c r="O11" s="96" t="s">
        <v>22</v>
      </c>
      <c r="P11" s="97">
        <f>SUM(L5:L11,P5:P10)</f>
        <v>3000</v>
      </c>
      <c r="Q11" s="98">
        <f>R11/P11</f>
        <v>270</v>
      </c>
      <c r="R11" s="725">
        <f>SUM(N5:N11,R5:S10)</f>
        <v>810000</v>
      </c>
      <c r="S11" s="726"/>
    </row>
    <row r="12" spans="2:19" s="89" customFormat="1" ht="18" customHeight="1" thickTop="1">
      <c r="B12" s="749"/>
      <c r="C12" s="761"/>
      <c r="D12" s="189" t="s">
        <v>5</v>
      </c>
      <c r="E12" s="190"/>
      <c r="F12" s="189">
        <v>4900</v>
      </c>
      <c r="G12" s="398" t="s">
        <v>381</v>
      </c>
      <c r="H12" s="171"/>
      <c r="I12" s="171"/>
      <c r="J12" s="197"/>
      <c r="K12" s="751" t="s">
        <v>164</v>
      </c>
      <c r="L12" s="184" t="s">
        <v>126</v>
      </c>
      <c r="M12" s="185" t="s">
        <v>7</v>
      </c>
      <c r="N12" s="288" t="s">
        <v>227</v>
      </c>
      <c r="O12" s="186" t="s">
        <v>21</v>
      </c>
      <c r="P12" s="186" t="s">
        <v>24</v>
      </c>
      <c r="Q12" s="727" t="s">
        <v>25</v>
      </c>
      <c r="R12" s="728"/>
      <c r="S12" s="729"/>
    </row>
    <row r="13" spans="2:19" s="89" customFormat="1" ht="18" customHeight="1">
      <c r="B13" s="749"/>
      <c r="C13" s="761"/>
      <c r="D13" s="766" t="s">
        <v>50</v>
      </c>
      <c r="E13" s="198" t="s">
        <v>151</v>
      </c>
      <c r="F13" s="189">
        <f>'６　固定資本装備と減価償却費'!L10*'７　りんご部門収支'!H13</f>
        <v>7594.5</v>
      </c>
      <c r="G13" s="159" t="s">
        <v>153</v>
      </c>
      <c r="H13" s="492">
        <v>0.01</v>
      </c>
      <c r="I13" s="769" t="s">
        <v>155</v>
      </c>
      <c r="J13" s="770"/>
      <c r="K13" s="752"/>
      <c r="L13" s="275"/>
      <c r="M13" s="287"/>
      <c r="N13" s="125"/>
      <c r="O13" s="125"/>
      <c r="P13" s="125">
        <f>N13*O13</f>
        <v>0</v>
      </c>
      <c r="Q13" s="730"/>
      <c r="R13" s="731"/>
      <c r="S13" s="732"/>
    </row>
    <row r="14" spans="2:19" s="89" customFormat="1" ht="18" customHeight="1">
      <c r="B14" s="749"/>
      <c r="C14" s="761"/>
      <c r="D14" s="767"/>
      <c r="E14" s="198" t="s">
        <v>152</v>
      </c>
      <c r="F14" s="189">
        <f>'６　固定資本装備と減価償却費'!L26*'７　りんご部門収支'!H14</f>
        <v>21637.5</v>
      </c>
      <c r="G14" s="159" t="s">
        <v>153</v>
      </c>
      <c r="H14" s="492">
        <v>0.05</v>
      </c>
      <c r="I14" s="769" t="s">
        <v>155</v>
      </c>
      <c r="J14" s="770"/>
      <c r="K14" s="752"/>
      <c r="L14" s="187"/>
      <c r="M14" s="183"/>
      <c r="N14" s="125"/>
      <c r="O14" s="125"/>
      <c r="P14" s="125">
        <f>N14*O14</f>
        <v>0</v>
      </c>
      <c r="Q14" s="730"/>
      <c r="R14" s="731"/>
      <c r="S14" s="732"/>
    </row>
    <row r="15" spans="2:19" s="89" customFormat="1" ht="18" customHeight="1" thickBot="1">
      <c r="B15" s="749"/>
      <c r="C15" s="761"/>
      <c r="D15" s="766" t="s">
        <v>74</v>
      </c>
      <c r="E15" s="198" t="s">
        <v>151</v>
      </c>
      <c r="F15" s="189">
        <f>'６　固定資本装備と減価償却費'!P10</f>
        <v>52362.6050420168</v>
      </c>
      <c r="G15" s="159" t="s">
        <v>155</v>
      </c>
      <c r="H15" s="166"/>
      <c r="I15" s="166"/>
      <c r="J15" s="167"/>
      <c r="K15" s="752"/>
      <c r="L15" s="102" t="s">
        <v>26</v>
      </c>
      <c r="M15" s="101"/>
      <c r="N15" s="102"/>
      <c r="O15" s="102"/>
      <c r="P15" s="102">
        <f>SUM(P10:P14)</f>
        <v>3000</v>
      </c>
      <c r="Q15" s="716"/>
      <c r="R15" s="717"/>
      <c r="S15" s="718"/>
    </row>
    <row r="16" spans="2:19" s="89" customFormat="1" ht="18" customHeight="1" thickTop="1">
      <c r="B16" s="749"/>
      <c r="C16" s="761"/>
      <c r="D16" s="768"/>
      <c r="E16" s="198" t="s">
        <v>152</v>
      </c>
      <c r="F16" s="189">
        <f>'６　固定資本装備と減価償却費'!P26</f>
        <v>66750</v>
      </c>
      <c r="G16" s="159" t="s">
        <v>155</v>
      </c>
      <c r="H16" s="166"/>
      <c r="I16" s="166"/>
      <c r="J16" s="167"/>
      <c r="K16" s="752"/>
      <c r="L16" s="178" t="s">
        <v>127</v>
      </c>
      <c r="M16" s="179"/>
      <c r="N16" s="289" t="s">
        <v>227</v>
      </c>
      <c r="O16" s="180" t="s">
        <v>21</v>
      </c>
      <c r="P16" s="181" t="s">
        <v>24</v>
      </c>
      <c r="Q16" s="719" t="s">
        <v>25</v>
      </c>
      <c r="R16" s="720"/>
      <c r="S16" s="721"/>
    </row>
    <row r="17" spans="2:19" s="89" customFormat="1" ht="18" customHeight="1">
      <c r="B17" s="749"/>
      <c r="C17" s="761"/>
      <c r="D17" s="767"/>
      <c r="E17" s="189" t="s">
        <v>51</v>
      </c>
      <c r="F17" s="189">
        <f>'６　固定資本装備と減価償却費'!P31</f>
        <v>44032.5</v>
      </c>
      <c r="G17" s="159" t="s">
        <v>155</v>
      </c>
      <c r="H17" s="166"/>
      <c r="I17" s="166"/>
      <c r="J17" s="167"/>
      <c r="K17" s="752"/>
      <c r="L17" s="182" t="s">
        <v>133</v>
      </c>
      <c r="M17" s="183"/>
      <c r="N17" s="159" t="s">
        <v>368</v>
      </c>
      <c r="O17" s="175"/>
      <c r="P17" s="173">
        <f>'８　りんご算出基礎'!G7</f>
        <v>35700</v>
      </c>
      <c r="Q17" s="713"/>
      <c r="R17" s="714"/>
      <c r="S17" s="715"/>
    </row>
    <row r="18" spans="1:19" s="89" customFormat="1" ht="18" customHeight="1">
      <c r="A18" s="88"/>
      <c r="B18" s="749"/>
      <c r="C18" s="761"/>
      <c r="D18" s="189" t="s">
        <v>52</v>
      </c>
      <c r="E18" s="190"/>
      <c r="F18" s="189"/>
      <c r="G18" s="159"/>
      <c r="H18" s="166"/>
      <c r="I18" s="493"/>
      <c r="J18" s="167"/>
      <c r="K18" s="752"/>
      <c r="L18" s="182" t="s">
        <v>131</v>
      </c>
      <c r="M18" s="183"/>
      <c r="N18" s="159" t="s">
        <v>369</v>
      </c>
      <c r="O18" s="175"/>
      <c r="P18" s="173">
        <f>'８　りんご算出基礎'!G11</f>
        <v>10640</v>
      </c>
      <c r="Q18" s="713"/>
      <c r="R18" s="714"/>
      <c r="S18" s="715"/>
    </row>
    <row r="19" spans="1:19" s="89" customFormat="1" ht="18" customHeight="1">
      <c r="A19" s="88"/>
      <c r="B19" s="749"/>
      <c r="C19" s="761"/>
      <c r="D19" s="189" t="s">
        <v>130</v>
      </c>
      <c r="E19" s="190"/>
      <c r="F19" s="189">
        <f>SUM(F6:F18)/99</f>
        <v>3729.13780850522</v>
      </c>
      <c r="G19" s="199" t="s">
        <v>166</v>
      </c>
      <c r="H19" s="209">
        <v>0.01</v>
      </c>
      <c r="I19" s="103"/>
      <c r="J19" s="6"/>
      <c r="K19" s="752"/>
      <c r="L19" s="159" t="s">
        <v>132</v>
      </c>
      <c r="M19" s="171"/>
      <c r="N19" s="159" t="s">
        <v>368</v>
      </c>
      <c r="O19" s="175"/>
      <c r="P19" s="173">
        <f>'８　りんご算出基礎'!G15</f>
        <v>7000</v>
      </c>
      <c r="Q19" s="713"/>
      <c r="R19" s="714"/>
      <c r="S19" s="715"/>
    </row>
    <row r="20" spans="1:19" s="89" customFormat="1" ht="18" customHeight="1">
      <c r="A20" s="88"/>
      <c r="B20" s="749"/>
      <c r="C20" s="762"/>
      <c r="D20" s="758" t="s">
        <v>159</v>
      </c>
      <c r="E20" s="759"/>
      <c r="F20" s="123">
        <f>SUM(F6:F19)</f>
        <v>372913.780850522</v>
      </c>
      <c r="G20" s="168"/>
      <c r="H20" s="103"/>
      <c r="I20" s="103"/>
      <c r="J20" s="106"/>
      <c r="K20" s="752"/>
      <c r="L20" s="159" t="s">
        <v>370</v>
      </c>
      <c r="M20" s="171"/>
      <c r="N20" s="159" t="s">
        <v>368</v>
      </c>
      <c r="O20" s="175"/>
      <c r="P20" s="173">
        <f>'８　りんご算出基礎'!G19</f>
        <v>14520</v>
      </c>
      <c r="Q20" s="713"/>
      <c r="R20" s="714"/>
      <c r="S20" s="715"/>
    </row>
    <row r="21" spans="1:19" s="89" customFormat="1" ht="18" customHeight="1">
      <c r="A21" s="88"/>
      <c r="B21" s="749"/>
      <c r="C21" s="763" t="s">
        <v>154</v>
      </c>
      <c r="D21" s="631" t="s">
        <v>53</v>
      </c>
      <c r="E21" s="18" t="s">
        <v>1</v>
      </c>
      <c r="F21" s="94">
        <v>75000</v>
      </c>
      <c r="G21" s="182" t="s">
        <v>375</v>
      </c>
      <c r="H21" s="171"/>
      <c r="I21" s="99"/>
      <c r="J21" s="197"/>
      <c r="K21" s="752"/>
      <c r="L21" s="159"/>
      <c r="M21" s="171"/>
      <c r="N21" s="159"/>
      <c r="O21" s="173"/>
      <c r="P21" s="173"/>
      <c r="Q21" s="713"/>
      <c r="R21" s="714"/>
      <c r="S21" s="715"/>
    </row>
    <row r="22" spans="1:19" s="89" customFormat="1" ht="18" customHeight="1" thickBot="1">
      <c r="A22" s="88"/>
      <c r="B22" s="749"/>
      <c r="C22" s="764"/>
      <c r="D22" s="634"/>
      <c r="E22" s="18" t="s">
        <v>2</v>
      </c>
      <c r="F22" s="124"/>
      <c r="G22" s="182"/>
      <c r="H22" s="200"/>
      <c r="I22" s="200"/>
      <c r="J22" s="201"/>
      <c r="K22" s="752"/>
      <c r="L22" s="102" t="s">
        <v>26</v>
      </c>
      <c r="M22" s="101"/>
      <c r="N22" s="102"/>
      <c r="O22" s="102"/>
      <c r="P22" s="102">
        <f>SUM(P17:P21)</f>
        <v>67860</v>
      </c>
      <c r="Q22" s="716"/>
      <c r="R22" s="717"/>
      <c r="S22" s="718"/>
    </row>
    <row r="23" spans="1:19" s="89" customFormat="1" ht="18" customHeight="1" thickTop="1">
      <c r="A23" s="88"/>
      <c r="B23" s="749"/>
      <c r="C23" s="764"/>
      <c r="D23" s="632"/>
      <c r="E23" s="18" t="s">
        <v>6</v>
      </c>
      <c r="F23" s="94"/>
      <c r="G23" s="182"/>
      <c r="H23" s="104"/>
      <c r="I23" s="200"/>
      <c r="J23" s="196"/>
      <c r="K23" s="752"/>
      <c r="L23" s="159" t="s">
        <v>128</v>
      </c>
      <c r="M23" s="171"/>
      <c r="N23" s="172" t="s">
        <v>23</v>
      </c>
      <c r="O23" s="172" t="s">
        <v>21</v>
      </c>
      <c r="P23" s="172" t="s">
        <v>24</v>
      </c>
      <c r="Q23" s="719" t="s">
        <v>25</v>
      </c>
      <c r="R23" s="720"/>
      <c r="S23" s="721"/>
    </row>
    <row r="24" spans="1:19" s="89" customFormat="1" ht="18" customHeight="1">
      <c r="A24" s="88"/>
      <c r="B24" s="749"/>
      <c r="C24" s="764"/>
      <c r="D24" s="18" t="s">
        <v>230</v>
      </c>
      <c r="E24" s="25"/>
      <c r="F24" s="124"/>
      <c r="G24" s="182"/>
      <c r="H24" s="203"/>
      <c r="I24" s="204"/>
      <c r="J24" s="202"/>
      <c r="K24" s="752"/>
      <c r="L24" s="173" t="s">
        <v>27</v>
      </c>
      <c r="M24" s="171"/>
      <c r="N24" s="159" t="s">
        <v>374</v>
      </c>
      <c r="O24" s="173"/>
      <c r="P24" s="173">
        <f>'８　りんご算出基礎'!G39</f>
        <v>26858.52</v>
      </c>
      <c r="Q24" s="713"/>
      <c r="R24" s="714"/>
      <c r="S24" s="715"/>
    </row>
    <row r="25" spans="1:19" s="89" customFormat="1" ht="18" customHeight="1">
      <c r="A25" s="88"/>
      <c r="B25" s="749"/>
      <c r="C25" s="764"/>
      <c r="D25" s="18" t="s">
        <v>75</v>
      </c>
      <c r="E25" s="25"/>
      <c r="F25" s="124"/>
      <c r="G25" s="182"/>
      <c r="H25" s="205"/>
      <c r="I25" s="206"/>
      <c r="J25" s="207"/>
      <c r="K25" s="752"/>
      <c r="L25" s="173" t="s">
        <v>28</v>
      </c>
      <c r="M25" s="171"/>
      <c r="N25" s="159" t="s">
        <v>374</v>
      </c>
      <c r="O25" s="173"/>
      <c r="P25" s="173">
        <f>'８　りんご算出基礎'!G52</f>
        <v>28204.14</v>
      </c>
      <c r="Q25" s="713"/>
      <c r="R25" s="714"/>
      <c r="S25" s="715"/>
    </row>
    <row r="26" spans="1:19" s="89" customFormat="1" ht="18" customHeight="1">
      <c r="A26" s="88"/>
      <c r="B26" s="749"/>
      <c r="C26" s="764"/>
      <c r="D26" s="18" t="s">
        <v>97</v>
      </c>
      <c r="E26" s="19"/>
      <c r="F26" s="124">
        <f>'８　りんご算出基礎'!V58</f>
        <v>5993</v>
      </c>
      <c r="G26" s="182"/>
      <c r="H26" s="249"/>
      <c r="I26" s="249"/>
      <c r="J26" s="250"/>
      <c r="K26" s="752"/>
      <c r="L26" s="173" t="s">
        <v>29</v>
      </c>
      <c r="M26" s="171"/>
      <c r="N26" s="159" t="s">
        <v>368</v>
      </c>
      <c r="O26" s="173"/>
      <c r="P26" s="173">
        <f>'８　りんご算出基礎'!G55</f>
        <v>3060</v>
      </c>
      <c r="Q26" s="713"/>
      <c r="R26" s="714"/>
      <c r="S26" s="715"/>
    </row>
    <row r="27" spans="1:19" s="89" customFormat="1" ht="18" customHeight="1">
      <c r="A27" s="88"/>
      <c r="B27" s="749"/>
      <c r="C27" s="764"/>
      <c r="D27" s="26" t="s">
        <v>76</v>
      </c>
      <c r="E27" s="27"/>
      <c r="F27" s="208"/>
      <c r="G27" s="159"/>
      <c r="H27" s="205"/>
      <c r="I27" s="206"/>
      <c r="J27" s="202"/>
      <c r="K27" s="752"/>
      <c r="L27" s="173" t="s">
        <v>108</v>
      </c>
      <c r="M27" s="171"/>
      <c r="N27" s="159" t="s">
        <v>369</v>
      </c>
      <c r="O27" s="173"/>
      <c r="P27" s="173">
        <f>'８　りんご算出基礎'!G59</f>
        <v>1930.4</v>
      </c>
      <c r="Q27" s="713"/>
      <c r="R27" s="714"/>
      <c r="S27" s="715"/>
    </row>
    <row r="28" spans="1:19" s="89" customFormat="1" ht="18" customHeight="1" thickBot="1">
      <c r="A28" s="88"/>
      <c r="B28" s="749"/>
      <c r="C28" s="764"/>
      <c r="D28" s="18" t="s">
        <v>54</v>
      </c>
      <c r="E28" s="19"/>
      <c r="F28" s="124">
        <f>'８　りんご算出基礎'!N54</f>
        <v>1662.69</v>
      </c>
      <c r="G28" s="182"/>
      <c r="H28" s="249"/>
      <c r="I28" s="249"/>
      <c r="J28" s="250"/>
      <c r="K28" s="752"/>
      <c r="L28" s="102" t="s">
        <v>26</v>
      </c>
      <c r="M28" s="101"/>
      <c r="N28" s="102"/>
      <c r="O28" s="102"/>
      <c r="P28" s="102">
        <f>SUM(P24:P27)</f>
        <v>60053.060000000005</v>
      </c>
      <c r="Q28" s="716"/>
      <c r="R28" s="717"/>
      <c r="S28" s="718"/>
    </row>
    <row r="29" spans="1:19" s="89" customFormat="1" ht="18" customHeight="1" thickTop="1">
      <c r="A29" s="88"/>
      <c r="B29" s="749"/>
      <c r="C29" s="764"/>
      <c r="D29" s="18" t="s">
        <v>231</v>
      </c>
      <c r="E29" s="25"/>
      <c r="F29" s="124">
        <f>SUM(F21:F28)/99</f>
        <v>834.9059595959596</v>
      </c>
      <c r="G29" s="208" t="s">
        <v>248</v>
      </c>
      <c r="H29" s="209">
        <v>0.01</v>
      </c>
      <c r="I29" s="170"/>
      <c r="J29" s="169"/>
      <c r="K29" s="752"/>
      <c r="L29" s="159" t="s">
        <v>129</v>
      </c>
      <c r="M29" s="171"/>
      <c r="N29" s="172" t="s">
        <v>23</v>
      </c>
      <c r="O29" s="172" t="s">
        <v>21</v>
      </c>
      <c r="P29" s="172" t="s">
        <v>24</v>
      </c>
      <c r="Q29" s="719" t="s">
        <v>25</v>
      </c>
      <c r="R29" s="720"/>
      <c r="S29" s="721"/>
    </row>
    <row r="30" spans="1:19" s="89" customFormat="1" ht="18" customHeight="1" thickBot="1">
      <c r="A30" s="88"/>
      <c r="B30" s="750"/>
      <c r="C30" s="765"/>
      <c r="D30" s="756" t="s">
        <v>158</v>
      </c>
      <c r="E30" s="757"/>
      <c r="F30" s="161">
        <f>SUM(F21:F29)</f>
        <v>83490.59595959596</v>
      </c>
      <c r="G30" s="162"/>
      <c r="H30" s="163"/>
      <c r="I30" s="164"/>
      <c r="J30" s="165"/>
      <c r="K30" s="752"/>
      <c r="L30" s="173" t="s">
        <v>119</v>
      </c>
      <c r="M30" s="174"/>
      <c r="N30" s="159" t="s">
        <v>468</v>
      </c>
      <c r="O30" s="175"/>
      <c r="P30" s="173">
        <f>'８　りんご算出基礎'!N11</f>
        <v>5913.6</v>
      </c>
      <c r="Q30" s="733"/>
      <c r="R30" s="734"/>
      <c r="S30" s="735"/>
    </row>
    <row r="31" spans="1:19" s="89" customFormat="1" ht="18" customHeight="1">
      <c r="A31" s="88"/>
      <c r="B31" s="112"/>
      <c r="C31" s="108"/>
      <c r="D31" s="108"/>
      <c r="E31" s="108"/>
      <c r="F31" s="108"/>
      <c r="G31" s="108"/>
      <c r="H31" s="108"/>
      <c r="I31" s="108"/>
      <c r="J31" s="108"/>
      <c r="K31" s="752"/>
      <c r="L31" s="173" t="s">
        <v>120</v>
      </c>
      <c r="M31" s="174"/>
      <c r="N31" s="159" t="s">
        <v>469</v>
      </c>
      <c r="O31" s="175"/>
      <c r="P31" s="173">
        <f>'８　りんご算出基礎'!N15</f>
        <v>6014.46</v>
      </c>
      <c r="Q31" s="733"/>
      <c r="R31" s="734"/>
      <c r="S31" s="735"/>
    </row>
    <row r="32" spans="1:19" s="89" customFormat="1" ht="18" customHeight="1">
      <c r="A32" s="88"/>
      <c r="B32" s="100"/>
      <c r="C32" s="118"/>
      <c r="D32" s="100"/>
      <c r="E32" s="100"/>
      <c r="F32" s="116"/>
      <c r="G32" s="116"/>
      <c r="H32" s="117"/>
      <c r="I32" s="108"/>
      <c r="J32" s="108"/>
      <c r="K32" s="752"/>
      <c r="L32" s="173" t="s">
        <v>122</v>
      </c>
      <c r="M32" s="171"/>
      <c r="N32" s="175"/>
      <c r="O32" s="175"/>
      <c r="P32" s="173">
        <f>SUM(P30:P31)*R32</f>
        <v>3578.418</v>
      </c>
      <c r="Q32" s="176" t="s">
        <v>121</v>
      </c>
      <c r="R32" s="177">
        <v>0.3</v>
      </c>
      <c r="S32" s="105"/>
    </row>
    <row r="33" spans="11:19" ht="18" customHeight="1">
      <c r="K33" s="752"/>
      <c r="L33" s="173" t="s">
        <v>123</v>
      </c>
      <c r="M33" s="174"/>
      <c r="N33" s="159"/>
      <c r="O33" s="175"/>
      <c r="P33" s="173">
        <f>'８　りんご算出基礎'!N19</f>
        <v>0</v>
      </c>
      <c r="Q33" s="713"/>
      <c r="R33" s="714"/>
      <c r="S33" s="715"/>
    </row>
    <row r="34" spans="11:19" ht="18" customHeight="1">
      <c r="K34" s="752"/>
      <c r="L34" s="173" t="s">
        <v>124</v>
      </c>
      <c r="M34" s="174"/>
      <c r="N34" s="159"/>
      <c r="O34" s="175"/>
      <c r="P34" s="173">
        <f>'８　りんご算出基礎'!N23</f>
        <v>0</v>
      </c>
      <c r="Q34" s="713"/>
      <c r="R34" s="714"/>
      <c r="S34" s="715"/>
    </row>
    <row r="35" spans="11:19" ht="18" customHeight="1">
      <c r="K35" s="752"/>
      <c r="L35" s="173" t="s">
        <v>228</v>
      </c>
      <c r="M35" s="174"/>
      <c r="N35" s="159"/>
      <c r="O35" s="175"/>
      <c r="P35" s="173">
        <f>'８　りんご算出基礎'!N27</f>
        <v>0</v>
      </c>
      <c r="Q35" s="176"/>
      <c r="R35" s="104"/>
      <c r="S35" s="196"/>
    </row>
    <row r="36" spans="11:19" ht="18" customHeight="1">
      <c r="K36" s="752"/>
      <c r="L36" s="173" t="s">
        <v>125</v>
      </c>
      <c r="M36" s="171"/>
      <c r="N36" s="159"/>
      <c r="O36" s="175"/>
      <c r="P36" s="173">
        <f>'８　りんご算出基礎'!N31</f>
        <v>0</v>
      </c>
      <c r="Q36" s="713"/>
      <c r="R36" s="714"/>
      <c r="S36" s="715"/>
    </row>
    <row r="37" spans="11:19" ht="18" customHeight="1" thickBot="1">
      <c r="K37" s="753"/>
      <c r="L37" s="114" t="s">
        <v>26</v>
      </c>
      <c r="M37" s="113"/>
      <c r="N37" s="114"/>
      <c r="O37" s="114"/>
      <c r="P37" s="114">
        <f>SUM(P30:P36)</f>
        <v>15506.478000000001</v>
      </c>
      <c r="Q37" s="710"/>
      <c r="R37" s="711"/>
      <c r="S37" s="712"/>
    </row>
    <row r="38" spans="1:10" s="107" customFormat="1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20" s="107" customFormat="1" ht="18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T39" s="108"/>
    </row>
    <row r="40" spans="1:23" s="107" customFormat="1" ht="18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T40" s="89"/>
      <c r="U40" s="89"/>
      <c r="V40" s="89"/>
      <c r="W40" s="89"/>
    </row>
    <row r="41" spans="1:23" s="107" customFormat="1" ht="18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T41" s="109"/>
      <c r="U41" s="110"/>
      <c r="V41" s="111"/>
      <c r="W41" s="109"/>
    </row>
    <row r="42" spans="1:23" s="107" customFormat="1" ht="18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T42" s="89"/>
      <c r="U42" s="89"/>
      <c r="V42" s="89"/>
      <c r="W42" s="89"/>
    </row>
    <row r="43" spans="2:23" s="107" customFormat="1" ht="18" customHeight="1">
      <c r="B43" s="88"/>
      <c r="C43" s="88"/>
      <c r="D43" s="88"/>
      <c r="E43" s="88"/>
      <c r="F43" s="88"/>
      <c r="G43" s="88"/>
      <c r="H43" s="88"/>
      <c r="I43" s="88"/>
      <c r="J43" s="88"/>
      <c r="T43" s="90"/>
      <c r="U43" s="108"/>
      <c r="V43" s="89"/>
      <c r="W43" s="109"/>
    </row>
    <row r="44" spans="2:23" s="107" customFormat="1" ht="18" customHeight="1">
      <c r="B44" s="88"/>
      <c r="C44" s="88"/>
      <c r="D44" s="88"/>
      <c r="E44" s="88"/>
      <c r="F44" s="88"/>
      <c r="G44" s="88"/>
      <c r="H44" s="88"/>
      <c r="I44" s="88"/>
      <c r="J44" s="88"/>
      <c r="T44" s="90"/>
      <c r="U44" s="108"/>
      <c r="V44" s="89"/>
      <c r="W44" s="109"/>
    </row>
    <row r="45" spans="2:23" s="107" customFormat="1" ht="18" customHeight="1">
      <c r="B45" s="88"/>
      <c r="C45" s="88"/>
      <c r="D45" s="88"/>
      <c r="E45" s="88"/>
      <c r="F45" s="88"/>
      <c r="G45" s="88"/>
      <c r="H45" s="88"/>
      <c r="I45" s="88"/>
      <c r="J45" s="88"/>
      <c r="T45" s="89"/>
      <c r="U45" s="89"/>
      <c r="V45" s="110"/>
      <c r="W45" s="89"/>
    </row>
    <row r="46" spans="2:23" s="107" customFormat="1" ht="13.5">
      <c r="B46" s="88"/>
      <c r="C46" s="88"/>
      <c r="D46" s="88"/>
      <c r="E46" s="88"/>
      <c r="F46" s="88"/>
      <c r="G46" s="88"/>
      <c r="H46" s="88"/>
      <c r="I46" s="88"/>
      <c r="J46" s="88"/>
      <c r="T46" s="90"/>
      <c r="U46" s="89"/>
      <c r="V46" s="89"/>
      <c r="W46" s="109"/>
    </row>
    <row r="47" spans="2:23" s="107" customFormat="1" ht="13.5">
      <c r="B47" s="88"/>
      <c r="C47" s="88"/>
      <c r="D47" s="88"/>
      <c r="E47" s="88"/>
      <c r="F47" s="88"/>
      <c r="G47" s="88"/>
      <c r="H47" s="88"/>
      <c r="I47" s="88"/>
      <c r="J47" s="88"/>
      <c r="T47" s="90"/>
      <c r="U47" s="89"/>
      <c r="V47" s="89"/>
      <c r="W47" s="109"/>
    </row>
    <row r="48" spans="2:23" s="107" customFormat="1" ht="13.5">
      <c r="B48" s="88"/>
      <c r="C48" s="88"/>
      <c r="D48" s="88"/>
      <c r="E48" s="88"/>
      <c r="F48" s="88"/>
      <c r="G48" s="88"/>
      <c r="H48" s="88"/>
      <c r="I48" s="88"/>
      <c r="J48" s="88"/>
      <c r="T48" s="90"/>
      <c r="U48" s="89"/>
      <c r="V48" s="89"/>
      <c r="W48" s="109"/>
    </row>
    <row r="49" spans="2:23" s="107" customFormat="1" ht="13.5">
      <c r="B49" s="88"/>
      <c r="C49" s="88"/>
      <c r="D49" s="88"/>
      <c r="E49" s="88"/>
      <c r="F49" s="88"/>
      <c r="G49" s="88"/>
      <c r="H49" s="88"/>
      <c r="I49" s="88"/>
      <c r="J49" s="88"/>
      <c r="T49" s="90"/>
      <c r="U49" s="89"/>
      <c r="V49" s="89"/>
      <c r="W49" s="109"/>
    </row>
    <row r="50" spans="2:23" s="107" customFormat="1" ht="13.5">
      <c r="B50" s="88"/>
      <c r="C50" s="88"/>
      <c r="D50" s="88"/>
      <c r="E50" s="88"/>
      <c r="F50" s="88"/>
      <c r="G50" s="88"/>
      <c r="H50" s="88"/>
      <c r="I50" s="88"/>
      <c r="J50" s="88"/>
      <c r="T50" s="90"/>
      <c r="U50" s="90"/>
      <c r="V50" s="90"/>
      <c r="W50" s="89"/>
    </row>
    <row r="51" spans="2:23" s="107" customFormat="1" ht="13.5" customHeight="1">
      <c r="B51" s="88"/>
      <c r="C51" s="88"/>
      <c r="D51" s="88"/>
      <c r="E51" s="88"/>
      <c r="F51" s="88"/>
      <c r="G51" s="88"/>
      <c r="H51" s="88"/>
      <c r="I51" s="88"/>
      <c r="J51" s="88"/>
      <c r="T51" s="89"/>
      <c r="U51" s="89"/>
      <c r="V51" s="89"/>
      <c r="W51" s="110"/>
    </row>
    <row r="52" spans="2:23" s="107" customFormat="1" ht="13.5">
      <c r="B52" s="88"/>
      <c r="C52" s="88"/>
      <c r="D52" s="88"/>
      <c r="E52" s="88"/>
      <c r="F52" s="88"/>
      <c r="G52" s="88"/>
      <c r="H52" s="88"/>
      <c r="I52" s="88"/>
      <c r="J52" s="88"/>
      <c r="T52" s="109"/>
      <c r="U52" s="89"/>
      <c r="V52" s="110"/>
      <c r="W52" s="109"/>
    </row>
    <row r="53" spans="2:23" s="107" customFormat="1" ht="13.5">
      <c r="B53" s="88"/>
      <c r="C53" s="88"/>
      <c r="D53" s="88"/>
      <c r="E53" s="88"/>
      <c r="F53" s="88"/>
      <c r="G53" s="88"/>
      <c r="H53" s="88"/>
      <c r="I53" s="88"/>
      <c r="J53" s="88"/>
      <c r="T53" s="89"/>
      <c r="U53" s="89"/>
      <c r="V53" s="89"/>
      <c r="W53" s="89"/>
    </row>
    <row r="54" spans="2:23" s="107" customFormat="1" ht="13.5" customHeight="1">
      <c r="B54" s="88"/>
      <c r="C54" s="88"/>
      <c r="D54" s="88"/>
      <c r="E54" s="88"/>
      <c r="F54" s="88"/>
      <c r="G54" s="88"/>
      <c r="H54" s="88"/>
      <c r="I54" s="88"/>
      <c r="J54" s="88"/>
      <c r="T54" s="90"/>
      <c r="U54" s="89"/>
      <c r="V54" s="90"/>
      <c r="W54" s="109"/>
    </row>
    <row r="55" spans="2:23" s="107" customFormat="1" ht="13.5">
      <c r="B55" s="88"/>
      <c r="C55" s="88"/>
      <c r="D55" s="88"/>
      <c r="E55" s="88"/>
      <c r="F55" s="88"/>
      <c r="G55" s="88"/>
      <c r="H55" s="88"/>
      <c r="I55" s="88"/>
      <c r="J55" s="88"/>
      <c r="T55" s="119"/>
      <c r="U55" s="89"/>
      <c r="V55" s="89"/>
      <c r="W55" s="109"/>
    </row>
    <row r="56" spans="2:23" s="107" customFormat="1" ht="13.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/>
      <c r="U56" s="90"/>
      <c r="V56" s="89"/>
      <c r="W56" s="89"/>
    </row>
    <row r="57" spans="2:23" s="107" customFormat="1" ht="13.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108"/>
      <c r="U57" s="108"/>
      <c r="V57" s="108"/>
      <c r="W57" s="108"/>
    </row>
    <row r="58" spans="2:20" s="107" customFormat="1" ht="13.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108"/>
    </row>
    <row r="59" spans="2:20" s="107" customFormat="1" ht="13.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108"/>
    </row>
    <row r="60" spans="2:20" s="107" customFormat="1" ht="13.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108"/>
    </row>
    <row r="61" spans="2:19" s="107" customFormat="1" ht="13.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 s="107" customFormat="1" ht="13.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 s="107" customFormat="1" ht="13.5" customHeight="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 s="107" customFormat="1" ht="13.5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 s="107" customFormat="1" ht="13.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 s="107" customFormat="1" ht="13.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 s="107" customFormat="1" ht="13.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 s="107" customFormat="1" ht="13.5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 s="107" customFormat="1" ht="13.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 s="107" customFormat="1" ht="13.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 s="107" customFormat="1" ht="13.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 s="107" customFormat="1" ht="13.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 s="107" customFormat="1" ht="13.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 s="107" customFormat="1" ht="13.5" customHeight="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 s="107" customFormat="1" ht="13.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 s="107" customFormat="1" ht="13.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 s="107" customFormat="1" ht="13.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 s="107" customFormat="1" ht="13.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 s="107" customFormat="1" ht="13.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 s="107" customFormat="1" ht="13.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 s="107" customFormat="1" ht="13.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 s="107" customFormat="1" ht="13.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 s="107" customFormat="1" ht="13.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 s="107" customFormat="1" ht="13.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 s="107" customFormat="1" ht="13.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 s="107" customFormat="1" ht="13.5" customHeight="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 s="107" customFormat="1" ht="13.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 s="107" customFormat="1" ht="13.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 s="107" customFormat="1" ht="13.5" customHeight="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 s="107" customFormat="1" ht="13.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 s="107" customFormat="1" ht="13.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 s="107" customFormat="1" ht="13.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 s="107" customFormat="1" ht="13.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 s="107" customFormat="1" ht="13.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ht="13.5">
      <c r="A95" s="107"/>
    </row>
    <row r="96" ht="13.5">
      <c r="A96" s="107"/>
    </row>
    <row r="97" ht="13.5">
      <c r="A97" s="107"/>
    </row>
    <row r="98" ht="13.5">
      <c r="A98" s="107"/>
    </row>
    <row r="99" ht="13.5">
      <c r="A99" s="107"/>
    </row>
  </sheetData>
  <sheetProtection/>
  <mergeCells count="49">
    <mergeCell ref="C6:C20"/>
    <mergeCell ref="C21:C30"/>
    <mergeCell ref="D13:D14"/>
    <mergeCell ref="D15:D17"/>
    <mergeCell ref="D21:D23"/>
    <mergeCell ref="Q21:S21"/>
    <mergeCell ref="Q15:S15"/>
    <mergeCell ref="I13:J13"/>
    <mergeCell ref="I14:J14"/>
    <mergeCell ref="R4:S4"/>
    <mergeCell ref="R5:S5"/>
    <mergeCell ref="R7:S7"/>
    <mergeCell ref="D30:E30"/>
    <mergeCell ref="D20:E20"/>
    <mergeCell ref="R8:S8"/>
    <mergeCell ref="R9:S9"/>
    <mergeCell ref="Q20:S20"/>
    <mergeCell ref="R10:S10"/>
    <mergeCell ref="Q14:S14"/>
    <mergeCell ref="B4:C5"/>
    <mergeCell ref="B3:E3"/>
    <mergeCell ref="K3:S3"/>
    <mergeCell ref="R6:S6"/>
    <mergeCell ref="G4:J4"/>
    <mergeCell ref="B6:B30"/>
    <mergeCell ref="Q30:S30"/>
    <mergeCell ref="K12:K37"/>
    <mergeCell ref="G11:J11"/>
    <mergeCell ref="Q23:S23"/>
    <mergeCell ref="Q31:S31"/>
    <mergeCell ref="Q36:S36"/>
    <mergeCell ref="Q26:S26"/>
    <mergeCell ref="Q16:S16"/>
    <mergeCell ref="Q24:S24"/>
    <mergeCell ref="Q25:S25"/>
    <mergeCell ref="Q19:S19"/>
    <mergeCell ref="Q33:S33"/>
    <mergeCell ref="Q34:S34"/>
    <mergeCell ref="Q22:S22"/>
    <mergeCell ref="Q37:S37"/>
    <mergeCell ref="Q27:S27"/>
    <mergeCell ref="Q28:S28"/>
    <mergeCell ref="Q29:S29"/>
    <mergeCell ref="G10:J10"/>
    <mergeCell ref="R11:S11"/>
    <mergeCell ref="Q12:S12"/>
    <mergeCell ref="Q13:S13"/>
    <mergeCell ref="Q17:S17"/>
    <mergeCell ref="Q18:S18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92"/>
  <sheetViews>
    <sheetView showZeros="0"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29" customWidth="1"/>
    <col min="2" max="2" width="3.625" style="29" customWidth="1"/>
    <col min="3" max="3" width="15.625" style="29" customWidth="1"/>
    <col min="4" max="7" width="8.625" style="29" customWidth="1"/>
    <col min="8" max="8" width="1.625" style="150" customWidth="1"/>
    <col min="9" max="9" width="3.625" style="29" customWidth="1"/>
    <col min="10" max="10" width="15.625" style="29" customWidth="1"/>
    <col min="11" max="14" width="8.625" style="29" customWidth="1"/>
    <col min="15" max="15" width="3.50390625" style="29" customWidth="1"/>
    <col min="16" max="16" width="15.625" style="120" customWidth="1"/>
    <col min="17" max="17" width="8.625" style="29" customWidth="1"/>
    <col min="18" max="18" width="8.625" style="30" customWidth="1"/>
    <col min="19" max="21" width="8.625" style="29" customWidth="1"/>
    <col min="22" max="22" width="10.625" style="30" customWidth="1"/>
    <col min="23" max="245" width="9.00390625" style="29" customWidth="1"/>
    <col min="246" max="246" width="1.37890625" style="29" customWidth="1"/>
    <col min="247" max="247" width="3.50390625" style="29" customWidth="1"/>
    <col min="248" max="248" width="22.125" style="29" customWidth="1"/>
    <col min="249" max="249" width="9.75390625" style="29" customWidth="1"/>
    <col min="250" max="250" width="7.375" style="29" customWidth="1"/>
    <col min="251" max="251" width="9.00390625" style="29" customWidth="1"/>
    <col min="252" max="252" width="9.25390625" style="29" customWidth="1"/>
    <col min="253" max="253" width="3.50390625" style="29" customWidth="1"/>
    <col min="254" max="255" width="12.625" style="29" customWidth="1"/>
    <col min="256" max="16384" width="9.00390625" style="29" customWidth="1"/>
  </cols>
  <sheetData>
    <row r="1" ht="9.75" customHeight="1"/>
    <row r="2" spans="2:15" ht="24.75" customHeight="1">
      <c r="B2" s="29" t="s">
        <v>462</v>
      </c>
      <c r="C2" s="31"/>
      <c r="D2" s="5"/>
      <c r="E2" s="5"/>
      <c r="F2" s="31"/>
      <c r="G2" s="89"/>
      <c r="H2" s="99"/>
      <c r="I2" s="89"/>
      <c r="J2" s="89"/>
      <c r="K2" s="89"/>
      <c r="L2" s="89"/>
      <c r="M2" s="89"/>
      <c r="N2" s="89"/>
      <c r="O2" s="5"/>
    </row>
    <row r="3" spans="2:16" ht="15" customHeight="1" thickBot="1">
      <c r="B3" s="29" t="s">
        <v>161</v>
      </c>
      <c r="I3" s="5" t="s">
        <v>162</v>
      </c>
      <c r="P3" s="150" t="s">
        <v>181</v>
      </c>
    </row>
    <row r="4" spans="2:22" ht="15" customHeight="1">
      <c r="B4" s="230" t="s">
        <v>71</v>
      </c>
      <c r="C4" s="140" t="s">
        <v>138</v>
      </c>
      <c r="D4" s="140" t="s">
        <v>110</v>
      </c>
      <c r="E4" s="140" t="s">
        <v>111</v>
      </c>
      <c r="F4" s="140" t="s">
        <v>21</v>
      </c>
      <c r="G4" s="128" t="s">
        <v>112</v>
      </c>
      <c r="H4" s="141"/>
      <c r="I4" s="790" t="s">
        <v>71</v>
      </c>
      <c r="J4" s="788" t="s">
        <v>141</v>
      </c>
      <c r="K4" s="498" t="s">
        <v>251</v>
      </c>
      <c r="L4" s="498" t="s">
        <v>113</v>
      </c>
      <c r="M4" s="788" t="s">
        <v>21</v>
      </c>
      <c r="N4" s="796" t="s">
        <v>112</v>
      </c>
      <c r="O4" s="160"/>
      <c r="P4" s="231" t="s">
        <v>144</v>
      </c>
      <c r="Q4" s="232" t="s">
        <v>145</v>
      </c>
      <c r="R4" s="232" t="s">
        <v>146</v>
      </c>
      <c r="S4" s="232" t="s">
        <v>147</v>
      </c>
      <c r="T4" s="792" t="s">
        <v>148</v>
      </c>
      <c r="U4" s="740"/>
      <c r="V4" s="233" t="s">
        <v>149</v>
      </c>
    </row>
    <row r="5" spans="2:22" ht="15" customHeight="1">
      <c r="B5" s="701" t="s">
        <v>133</v>
      </c>
      <c r="C5" s="28" t="s">
        <v>371</v>
      </c>
      <c r="D5" s="28">
        <v>3</v>
      </c>
      <c r="E5" s="35" t="s">
        <v>136</v>
      </c>
      <c r="F5" s="28">
        <v>11900</v>
      </c>
      <c r="G5" s="129">
        <f>D5*F5</f>
        <v>35700</v>
      </c>
      <c r="H5" s="142"/>
      <c r="I5" s="791"/>
      <c r="J5" s="789"/>
      <c r="K5" s="499" t="s">
        <v>114</v>
      </c>
      <c r="L5" s="499" t="s">
        <v>252</v>
      </c>
      <c r="M5" s="789"/>
      <c r="N5" s="797"/>
      <c r="O5" s="160"/>
      <c r="P5" s="234" t="s">
        <v>353</v>
      </c>
      <c r="Q5" s="126">
        <v>27</v>
      </c>
      <c r="R5" s="158" t="s">
        <v>361</v>
      </c>
      <c r="S5" s="126">
        <v>132</v>
      </c>
      <c r="T5" s="771">
        <v>1</v>
      </c>
      <c r="U5" s="784"/>
      <c r="V5" s="153">
        <f>Q5*S5/T5</f>
        <v>3564</v>
      </c>
    </row>
    <row r="6" spans="2:22" ht="15" customHeight="1">
      <c r="B6" s="702"/>
      <c r="C6" s="28"/>
      <c r="D6" s="28"/>
      <c r="E6" s="35"/>
      <c r="F6" s="28"/>
      <c r="G6" s="130">
        <f>D6*F6</f>
        <v>0</v>
      </c>
      <c r="H6" s="142"/>
      <c r="I6" s="793" t="s">
        <v>140</v>
      </c>
      <c r="J6" s="28" t="s">
        <v>490</v>
      </c>
      <c r="K6" s="145">
        <v>5.6</v>
      </c>
      <c r="L6" s="145">
        <v>6</v>
      </c>
      <c r="M6" s="145">
        <v>123.2</v>
      </c>
      <c r="N6" s="130">
        <f>K6*L6*M6</f>
        <v>4139.5199999999995</v>
      </c>
      <c r="O6" s="160"/>
      <c r="P6" s="234" t="s">
        <v>354</v>
      </c>
      <c r="Q6" s="126">
        <v>3</v>
      </c>
      <c r="R6" s="158" t="s">
        <v>361</v>
      </c>
      <c r="S6" s="126">
        <v>780</v>
      </c>
      <c r="T6" s="771">
        <v>1</v>
      </c>
      <c r="U6" s="784"/>
      <c r="V6" s="153">
        <f>Q6*S6/T6</f>
        <v>2340</v>
      </c>
    </row>
    <row r="7" spans="2:22" ht="15" customHeight="1" thickBot="1">
      <c r="B7" s="787"/>
      <c r="C7" s="131" t="s">
        <v>115</v>
      </c>
      <c r="D7" s="131"/>
      <c r="E7" s="131"/>
      <c r="F7" s="131"/>
      <c r="G7" s="132">
        <f>SUM(G5:G6)</f>
        <v>35700</v>
      </c>
      <c r="H7" s="142"/>
      <c r="I7" s="794"/>
      <c r="J7" s="28" t="s">
        <v>491</v>
      </c>
      <c r="K7" s="145">
        <v>0.8</v>
      </c>
      <c r="L7" s="145">
        <v>6</v>
      </c>
      <c r="M7" s="145">
        <v>123.2</v>
      </c>
      <c r="N7" s="130">
        <f>K7*L7*M7</f>
        <v>591.3600000000001</v>
      </c>
      <c r="O7" s="160"/>
      <c r="P7" s="234" t="s">
        <v>355</v>
      </c>
      <c r="Q7" s="126">
        <v>7</v>
      </c>
      <c r="R7" s="158" t="s">
        <v>362</v>
      </c>
      <c r="S7" s="126">
        <v>1020</v>
      </c>
      <c r="T7" s="771">
        <v>1</v>
      </c>
      <c r="U7" s="772"/>
      <c r="V7" s="153">
        <f>Q7*S7/T7</f>
        <v>7140</v>
      </c>
    </row>
    <row r="8" spans="2:22" ht="15" customHeight="1" thickTop="1">
      <c r="B8" s="786" t="s">
        <v>131</v>
      </c>
      <c r="C8" s="28" t="s">
        <v>504</v>
      </c>
      <c r="D8" s="28">
        <v>60</v>
      </c>
      <c r="E8" s="35" t="s">
        <v>373</v>
      </c>
      <c r="F8" s="28">
        <v>136</v>
      </c>
      <c r="G8" s="130">
        <f>D8*F8</f>
        <v>8160</v>
      </c>
      <c r="H8" s="142"/>
      <c r="I8" s="794"/>
      <c r="J8" s="28" t="s">
        <v>492</v>
      </c>
      <c r="K8" s="145">
        <v>0.8</v>
      </c>
      <c r="L8" s="145">
        <v>6</v>
      </c>
      <c r="M8" s="145">
        <v>123.2</v>
      </c>
      <c r="N8" s="130">
        <f>K8*L8*M8</f>
        <v>591.3600000000001</v>
      </c>
      <c r="O8" s="160"/>
      <c r="P8" s="234" t="s">
        <v>356</v>
      </c>
      <c r="Q8" s="126">
        <v>30</v>
      </c>
      <c r="R8" s="158" t="s">
        <v>363</v>
      </c>
      <c r="S8" s="476">
        <v>480</v>
      </c>
      <c r="T8" s="771">
        <v>1</v>
      </c>
      <c r="U8" s="772"/>
      <c r="V8" s="153">
        <f>Q8*S8/T8</f>
        <v>14400</v>
      </c>
    </row>
    <row r="9" spans="2:22" ht="15" customHeight="1">
      <c r="B9" s="702"/>
      <c r="C9" s="495" t="s">
        <v>339</v>
      </c>
      <c r="D9" s="28">
        <v>80</v>
      </c>
      <c r="E9" s="35" t="s">
        <v>372</v>
      </c>
      <c r="F9" s="28">
        <v>31</v>
      </c>
      <c r="G9" s="130">
        <f>D9*F9</f>
        <v>2480</v>
      </c>
      <c r="H9" s="142"/>
      <c r="I9" s="794"/>
      <c r="J9" s="28" t="s">
        <v>493</v>
      </c>
      <c r="K9" s="145">
        <v>0.8</v>
      </c>
      <c r="L9" s="145">
        <v>6</v>
      </c>
      <c r="M9" s="145">
        <v>123.2</v>
      </c>
      <c r="N9" s="130">
        <f>K9*L9*M9</f>
        <v>591.3600000000001</v>
      </c>
      <c r="O9" s="160"/>
      <c r="P9" s="234"/>
      <c r="Q9" s="399"/>
      <c r="R9" s="475"/>
      <c r="S9" s="210"/>
      <c r="T9" s="773"/>
      <c r="U9" s="772"/>
      <c r="V9" s="153"/>
    </row>
    <row r="10" spans="2:22" ht="15" customHeight="1">
      <c r="B10" s="702"/>
      <c r="C10" s="28"/>
      <c r="D10" s="28"/>
      <c r="E10" s="35"/>
      <c r="F10" s="28"/>
      <c r="G10" s="130">
        <f>D10*F10</f>
        <v>0</v>
      </c>
      <c r="H10" s="142"/>
      <c r="I10" s="794"/>
      <c r="J10" s="28"/>
      <c r="K10" s="145"/>
      <c r="L10" s="145"/>
      <c r="M10" s="145"/>
      <c r="N10" s="130"/>
      <c r="O10" s="160"/>
      <c r="P10" s="234"/>
      <c r="Q10" s="399"/>
      <c r="R10" s="475"/>
      <c r="S10" s="210"/>
      <c r="T10" s="773"/>
      <c r="U10" s="772"/>
      <c r="V10" s="153"/>
    </row>
    <row r="11" spans="2:22" ht="15" customHeight="1" thickBot="1">
      <c r="B11" s="787"/>
      <c r="C11" s="133" t="s">
        <v>116</v>
      </c>
      <c r="D11" s="134"/>
      <c r="E11" s="134"/>
      <c r="F11" s="134"/>
      <c r="G11" s="135">
        <f>SUM(G8:G10)</f>
        <v>10640</v>
      </c>
      <c r="H11" s="142"/>
      <c r="I11" s="795"/>
      <c r="J11" s="235" t="s">
        <v>185</v>
      </c>
      <c r="K11" s="146">
        <f>SUM(K6:K10)</f>
        <v>7.999999999999999</v>
      </c>
      <c r="L11" s="146">
        <f>SUM(L6:L10)</f>
        <v>24</v>
      </c>
      <c r="M11" s="146"/>
      <c r="N11" s="132">
        <f>SUM(N6:N10)</f>
        <v>5913.6</v>
      </c>
      <c r="O11" s="160"/>
      <c r="P11" s="234"/>
      <c r="Q11" s="399"/>
      <c r="R11" s="475"/>
      <c r="S11" s="210"/>
      <c r="T11" s="773"/>
      <c r="U11" s="772"/>
      <c r="V11" s="153"/>
    </row>
    <row r="12" spans="2:22" ht="15" customHeight="1" thickTop="1">
      <c r="B12" s="786" t="s">
        <v>132</v>
      </c>
      <c r="C12" s="28" t="s">
        <v>505</v>
      </c>
      <c r="D12" s="28">
        <v>50</v>
      </c>
      <c r="E12" s="35" t="s">
        <v>372</v>
      </c>
      <c r="F12" s="28">
        <v>140</v>
      </c>
      <c r="G12" s="130">
        <f>D12*F12</f>
        <v>7000</v>
      </c>
      <c r="H12" s="142"/>
      <c r="I12" s="786" t="s">
        <v>186</v>
      </c>
      <c r="J12" s="28" t="s">
        <v>494</v>
      </c>
      <c r="K12" s="145">
        <v>14.4</v>
      </c>
      <c r="L12" s="145">
        <v>2</v>
      </c>
      <c r="M12" s="145">
        <v>169.9</v>
      </c>
      <c r="N12" s="130">
        <f>K12*L12*M12</f>
        <v>4893.12</v>
      </c>
      <c r="O12" s="160"/>
      <c r="P12" s="234"/>
      <c r="Q12" s="399"/>
      <c r="R12" s="158"/>
      <c r="S12" s="477"/>
      <c r="T12" s="771"/>
      <c r="U12" s="784"/>
      <c r="V12" s="153"/>
    </row>
    <row r="13" spans="2:22" ht="15" customHeight="1">
      <c r="B13" s="702"/>
      <c r="C13" s="28"/>
      <c r="D13" s="28"/>
      <c r="E13" s="35"/>
      <c r="F13" s="28"/>
      <c r="G13" s="130"/>
      <c r="H13" s="142"/>
      <c r="I13" s="702"/>
      <c r="J13" s="28" t="s">
        <v>495</v>
      </c>
      <c r="K13" s="145">
        <v>1.4</v>
      </c>
      <c r="L13" s="145">
        <v>2</v>
      </c>
      <c r="M13" s="145">
        <v>169.9</v>
      </c>
      <c r="N13" s="130">
        <f>K13*L13*M13</f>
        <v>475.71999999999997</v>
      </c>
      <c r="O13" s="160"/>
      <c r="P13" s="234"/>
      <c r="Q13" s="399"/>
      <c r="R13" s="158"/>
      <c r="S13" s="126"/>
      <c r="T13" s="771"/>
      <c r="U13" s="784"/>
      <c r="V13" s="153"/>
    </row>
    <row r="14" spans="2:22" ht="15" customHeight="1">
      <c r="B14" s="702"/>
      <c r="C14" s="28"/>
      <c r="D14" s="28"/>
      <c r="E14" s="28"/>
      <c r="F14" s="28"/>
      <c r="G14" s="130">
        <f>D14*F14</f>
        <v>0</v>
      </c>
      <c r="H14" s="142"/>
      <c r="I14" s="702"/>
      <c r="J14" s="28" t="s">
        <v>496</v>
      </c>
      <c r="K14" s="145">
        <v>1.9</v>
      </c>
      <c r="L14" s="145">
        <v>2</v>
      </c>
      <c r="M14" s="145">
        <v>169.9</v>
      </c>
      <c r="N14" s="130">
        <f>K14*L14*M14</f>
        <v>645.62</v>
      </c>
      <c r="O14" s="160"/>
      <c r="P14" s="234"/>
      <c r="Q14" s="126"/>
      <c r="R14" s="158"/>
      <c r="S14" s="126"/>
      <c r="T14" s="771"/>
      <c r="U14" s="784"/>
      <c r="V14" s="153"/>
    </row>
    <row r="15" spans="2:22" ht="15" customHeight="1" thickBot="1">
      <c r="B15" s="787"/>
      <c r="C15" s="133" t="s">
        <v>116</v>
      </c>
      <c r="D15" s="134"/>
      <c r="E15" s="134"/>
      <c r="F15" s="134"/>
      <c r="G15" s="135">
        <f>SUM(G12:G14)</f>
        <v>7000</v>
      </c>
      <c r="H15" s="142"/>
      <c r="I15" s="787"/>
      <c r="J15" s="235" t="s">
        <v>185</v>
      </c>
      <c r="K15" s="146">
        <f>SUM(K12:K14)</f>
        <v>17.7</v>
      </c>
      <c r="L15" s="146">
        <f>SUM(L12:L14)</f>
        <v>6</v>
      </c>
      <c r="M15" s="146"/>
      <c r="N15" s="132">
        <f>SUM(N12:N14)</f>
        <v>6014.46</v>
      </c>
      <c r="O15" s="160"/>
      <c r="P15" s="234"/>
      <c r="Q15" s="126"/>
      <c r="R15" s="158"/>
      <c r="S15" s="126"/>
      <c r="T15" s="771"/>
      <c r="U15" s="784"/>
      <c r="V15" s="153"/>
    </row>
    <row r="16" spans="2:22" ht="15" customHeight="1" thickTop="1">
      <c r="B16" s="786" t="s">
        <v>370</v>
      </c>
      <c r="C16" s="28" t="s">
        <v>506</v>
      </c>
      <c r="D16" s="28">
        <v>110</v>
      </c>
      <c r="E16" s="35" t="s">
        <v>372</v>
      </c>
      <c r="F16" s="28">
        <v>132</v>
      </c>
      <c r="G16" s="130">
        <f>D16*F16</f>
        <v>14520</v>
      </c>
      <c r="H16" s="142"/>
      <c r="I16" s="786" t="s">
        <v>142</v>
      </c>
      <c r="J16" s="28"/>
      <c r="K16" s="145"/>
      <c r="L16" s="145"/>
      <c r="M16" s="145"/>
      <c r="N16" s="130"/>
      <c r="O16" s="160"/>
      <c r="P16" s="234"/>
      <c r="Q16" s="126"/>
      <c r="R16" s="158"/>
      <c r="S16" s="126"/>
      <c r="T16" s="771"/>
      <c r="U16" s="784"/>
      <c r="V16" s="153"/>
    </row>
    <row r="17" spans="2:22" ht="15" customHeight="1">
      <c r="B17" s="702"/>
      <c r="C17" s="28"/>
      <c r="D17" s="28"/>
      <c r="E17" s="35"/>
      <c r="F17" s="28"/>
      <c r="G17" s="130">
        <f>D17*F17</f>
        <v>0</v>
      </c>
      <c r="H17" s="142"/>
      <c r="I17" s="702"/>
      <c r="J17" s="28"/>
      <c r="K17" s="145"/>
      <c r="L17" s="145"/>
      <c r="M17" s="145"/>
      <c r="N17" s="130">
        <f>K17*L17*M17</f>
        <v>0</v>
      </c>
      <c r="O17" s="160"/>
      <c r="P17" s="234"/>
      <c r="Q17" s="126"/>
      <c r="R17" s="158"/>
      <c r="S17" s="126"/>
      <c r="T17" s="771"/>
      <c r="U17" s="784"/>
      <c r="V17" s="153"/>
    </row>
    <row r="18" spans="2:22" ht="15" customHeight="1">
      <c r="B18" s="702"/>
      <c r="C18" s="28"/>
      <c r="D18" s="28"/>
      <c r="E18" s="28"/>
      <c r="F18" s="28"/>
      <c r="G18" s="130">
        <f>D18*F18</f>
        <v>0</v>
      </c>
      <c r="H18" s="142"/>
      <c r="I18" s="702"/>
      <c r="J18" s="28"/>
      <c r="K18" s="145"/>
      <c r="L18" s="145"/>
      <c r="M18" s="145"/>
      <c r="N18" s="130">
        <f>K18*L18*M18</f>
        <v>0</v>
      </c>
      <c r="O18" s="160"/>
      <c r="P18" s="234"/>
      <c r="Q18" s="126"/>
      <c r="R18" s="158"/>
      <c r="S18" s="126"/>
      <c r="T18" s="771"/>
      <c r="U18" s="784"/>
      <c r="V18" s="153"/>
    </row>
    <row r="19" spans="2:22" ht="15" customHeight="1" thickBot="1">
      <c r="B19" s="787"/>
      <c r="C19" s="133" t="s">
        <v>116</v>
      </c>
      <c r="D19" s="134"/>
      <c r="E19" s="134"/>
      <c r="F19" s="134"/>
      <c r="G19" s="135">
        <f>SUM(G16:G18)</f>
        <v>14520</v>
      </c>
      <c r="H19" s="142"/>
      <c r="I19" s="787"/>
      <c r="J19" s="235" t="s">
        <v>188</v>
      </c>
      <c r="K19" s="146">
        <f>SUM(K16:K18)</f>
        <v>0</v>
      </c>
      <c r="L19" s="147">
        <f>SUM(L16:L18)</f>
        <v>0</v>
      </c>
      <c r="M19" s="148"/>
      <c r="N19" s="132">
        <f>SUM(N16:N18)</f>
        <v>0</v>
      </c>
      <c r="O19" s="160"/>
      <c r="P19" s="154" t="s">
        <v>26</v>
      </c>
      <c r="Q19" s="155"/>
      <c r="R19" s="155"/>
      <c r="S19" s="155"/>
      <c r="T19" s="799"/>
      <c r="U19" s="800"/>
      <c r="V19" s="156">
        <f>SUM(V5:V18)</f>
        <v>27444</v>
      </c>
    </row>
    <row r="20" spans="2:15" ht="15" customHeight="1" thickTop="1">
      <c r="B20" s="786" t="s">
        <v>134</v>
      </c>
      <c r="C20" s="28"/>
      <c r="D20" s="28"/>
      <c r="E20" s="35"/>
      <c r="F20" s="28"/>
      <c r="G20" s="130">
        <f>D20*F20</f>
        <v>0</v>
      </c>
      <c r="H20" s="142"/>
      <c r="I20" s="786" t="s">
        <v>143</v>
      </c>
      <c r="J20" s="28"/>
      <c r="K20" s="145"/>
      <c r="L20" s="145"/>
      <c r="M20" s="145"/>
      <c r="N20" s="130"/>
      <c r="O20" s="160"/>
    </row>
    <row r="21" spans="2:16" ht="15" customHeight="1" thickBot="1">
      <c r="B21" s="702"/>
      <c r="C21" s="28"/>
      <c r="D21" s="28"/>
      <c r="E21" s="35"/>
      <c r="F21" s="28"/>
      <c r="G21" s="130">
        <f>D21*F21</f>
        <v>0</v>
      </c>
      <c r="H21" s="142"/>
      <c r="I21" s="702"/>
      <c r="J21" s="28"/>
      <c r="K21" s="145"/>
      <c r="L21" s="145"/>
      <c r="M21" s="145"/>
      <c r="N21" s="130">
        <f>K21*L21*M21</f>
        <v>0</v>
      </c>
      <c r="O21" s="160"/>
      <c r="P21" s="150" t="s">
        <v>182</v>
      </c>
    </row>
    <row r="22" spans="2:22" ht="15" customHeight="1">
      <c r="B22" s="702"/>
      <c r="C22" s="28"/>
      <c r="D22" s="28"/>
      <c r="E22" s="35"/>
      <c r="F22" s="28"/>
      <c r="G22" s="130">
        <f>D22*F22</f>
        <v>0</v>
      </c>
      <c r="H22" s="142"/>
      <c r="I22" s="702"/>
      <c r="J22" s="28"/>
      <c r="K22" s="145"/>
      <c r="L22" s="145"/>
      <c r="M22" s="145"/>
      <c r="N22" s="130">
        <f>K22*L22*M22</f>
        <v>0</v>
      </c>
      <c r="O22" s="160"/>
      <c r="P22" s="231" t="s">
        <v>150</v>
      </c>
      <c r="Q22" s="232" t="s">
        <v>145</v>
      </c>
      <c r="R22" s="232" t="s">
        <v>146</v>
      </c>
      <c r="S22" s="232" t="s">
        <v>189</v>
      </c>
      <c r="T22" s="232" t="s">
        <v>148</v>
      </c>
      <c r="U22" s="122" t="s">
        <v>226</v>
      </c>
      <c r="V22" s="233" t="s">
        <v>149</v>
      </c>
    </row>
    <row r="23" spans="2:22" ht="15" customHeight="1" thickBot="1">
      <c r="B23" s="798"/>
      <c r="C23" s="136" t="s">
        <v>118</v>
      </c>
      <c r="D23" s="137"/>
      <c r="E23" s="137"/>
      <c r="F23" s="137"/>
      <c r="G23" s="138">
        <f>SUM(G20:G22)</f>
        <v>0</v>
      </c>
      <c r="I23" s="787"/>
      <c r="J23" s="235" t="s">
        <v>188</v>
      </c>
      <c r="K23" s="146">
        <f>SUM(K20:K22)</f>
        <v>0</v>
      </c>
      <c r="L23" s="147">
        <f>SUM(L20:L22)</f>
        <v>0</v>
      </c>
      <c r="M23" s="148"/>
      <c r="N23" s="132">
        <f>SUM(N20:N22)</f>
        <v>0</v>
      </c>
      <c r="O23" s="160"/>
      <c r="P23" s="234" t="s">
        <v>357</v>
      </c>
      <c r="Q23" s="399">
        <v>0.05</v>
      </c>
      <c r="R23" s="158" t="s">
        <v>364</v>
      </c>
      <c r="S23" s="126">
        <v>24000</v>
      </c>
      <c r="T23" s="126">
        <v>2</v>
      </c>
      <c r="U23" s="127">
        <v>200</v>
      </c>
      <c r="V23" s="153">
        <f>S23*Q23/T23</f>
        <v>600</v>
      </c>
    </row>
    <row r="24" spans="8:22" ht="15" customHeight="1" thickTop="1">
      <c r="H24" s="143"/>
      <c r="I24" s="786" t="s">
        <v>229</v>
      </c>
      <c r="J24" s="28"/>
      <c r="K24" s="145"/>
      <c r="L24" s="145"/>
      <c r="M24" s="145"/>
      <c r="N24" s="130"/>
      <c r="O24" s="160"/>
      <c r="P24" s="234" t="s">
        <v>358</v>
      </c>
      <c r="Q24" s="399">
        <v>0.05</v>
      </c>
      <c r="R24" s="158" t="s">
        <v>364</v>
      </c>
      <c r="S24" s="126">
        <v>12000</v>
      </c>
      <c r="T24" s="126">
        <v>2</v>
      </c>
      <c r="U24" s="127">
        <v>200</v>
      </c>
      <c r="V24" s="153">
        <f>S24*Q24/T24</f>
        <v>300</v>
      </c>
    </row>
    <row r="25" spans="2:22" ht="15" customHeight="1" thickBot="1">
      <c r="B25" s="5" t="s">
        <v>190</v>
      </c>
      <c r="C25" s="5"/>
      <c r="D25" s="31"/>
      <c r="E25" s="5"/>
      <c r="F25" s="31"/>
      <c r="G25" s="32"/>
      <c r="H25" s="141"/>
      <c r="I25" s="702"/>
      <c r="J25" s="28"/>
      <c r="K25" s="145"/>
      <c r="L25" s="145"/>
      <c r="M25" s="145"/>
      <c r="N25" s="130">
        <f>K25*L25*M25</f>
        <v>0</v>
      </c>
      <c r="O25" s="160"/>
      <c r="P25" s="234" t="s">
        <v>359</v>
      </c>
      <c r="Q25" s="399">
        <v>0.05</v>
      </c>
      <c r="R25" s="158" t="s">
        <v>364</v>
      </c>
      <c r="S25" s="126">
        <v>5760</v>
      </c>
      <c r="T25" s="126">
        <v>2</v>
      </c>
      <c r="U25" s="127">
        <v>200</v>
      </c>
      <c r="V25" s="153">
        <f>S25*Q25/T25</f>
        <v>144</v>
      </c>
    </row>
    <row r="26" spans="2:22" ht="15" customHeight="1">
      <c r="B26" s="230" t="s">
        <v>71</v>
      </c>
      <c r="C26" s="140" t="s">
        <v>109</v>
      </c>
      <c r="D26" s="140" t="s">
        <v>110</v>
      </c>
      <c r="E26" s="140" t="s">
        <v>111</v>
      </c>
      <c r="F26" s="140" t="s">
        <v>21</v>
      </c>
      <c r="G26" s="128" t="s">
        <v>112</v>
      </c>
      <c r="H26" s="142"/>
      <c r="I26" s="702"/>
      <c r="J26" s="28"/>
      <c r="K26" s="145"/>
      <c r="L26" s="145"/>
      <c r="M26" s="145"/>
      <c r="N26" s="130">
        <f>K26*L26*M26</f>
        <v>0</v>
      </c>
      <c r="O26" s="160"/>
      <c r="P26" s="234"/>
      <c r="Q26" s="126"/>
      <c r="R26" s="158"/>
      <c r="S26" s="126"/>
      <c r="T26" s="126"/>
      <c r="U26" s="127"/>
      <c r="V26" s="153"/>
    </row>
    <row r="27" spans="2:22" ht="15" customHeight="1" thickBot="1">
      <c r="B27" s="701" t="s">
        <v>27</v>
      </c>
      <c r="C27" s="28" t="s">
        <v>507</v>
      </c>
      <c r="D27" s="28">
        <v>50</v>
      </c>
      <c r="E27" s="35" t="s">
        <v>269</v>
      </c>
      <c r="F27" s="59">
        <v>21.84</v>
      </c>
      <c r="G27" s="129">
        <f aca="true" t="shared" si="0" ref="G27:G38">D27*F27</f>
        <v>1092</v>
      </c>
      <c r="H27" s="142"/>
      <c r="I27" s="787"/>
      <c r="J27" s="235" t="s">
        <v>185</v>
      </c>
      <c r="K27" s="146">
        <f>SUM(K24:K26)</f>
        <v>0</v>
      </c>
      <c r="L27" s="147">
        <f>SUM(L24:L26)</f>
        <v>0</v>
      </c>
      <c r="M27" s="148"/>
      <c r="N27" s="132">
        <f>SUM(N24:N26)</f>
        <v>0</v>
      </c>
      <c r="O27" s="160"/>
      <c r="P27" s="234"/>
      <c r="Q27" s="126"/>
      <c r="R27" s="158"/>
      <c r="S27" s="126"/>
      <c r="T27" s="126"/>
      <c r="U27" s="127"/>
      <c r="V27" s="153"/>
    </row>
    <row r="28" spans="2:22" ht="15" customHeight="1" thickTop="1">
      <c r="B28" s="702"/>
      <c r="C28" s="28" t="s">
        <v>508</v>
      </c>
      <c r="D28" s="28">
        <v>600</v>
      </c>
      <c r="E28" s="35" t="s">
        <v>269</v>
      </c>
      <c r="F28" s="59">
        <v>2.21</v>
      </c>
      <c r="G28" s="130">
        <f t="shared" si="0"/>
        <v>1326</v>
      </c>
      <c r="H28" s="142"/>
      <c r="I28" s="786" t="s">
        <v>139</v>
      </c>
      <c r="J28" s="28"/>
      <c r="K28" s="145"/>
      <c r="L28" s="145"/>
      <c r="M28" s="145"/>
      <c r="N28" s="130"/>
      <c r="O28" s="30"/>
      <c r="P28" s="234"/>
      <c r="Q28" s="126"/>
      <c r="R28" s="158"/>
      <c r="S28" s="126"/>
      <c r="T28" s="126"/>
      <c r="U28" s="127"/>
      <c r="V28" s="153"/>
    </row>
    <row r="29" spans="2:22" ht="15" customHeight="1">
      <c r="B29" s="702"/>
      <c r="C29" s="28" t="s">
        <v>509</v>
      </c>
      <c r="D29" s="28">
        <v>75</v>
      </c>
      <c r="E29" s="35" t="s">
        <v>269</v>
      </c>
      <c r="F29" s="59">
        <v>20.8</v>
      </c>
      <c r="G29" s="130">
        <f t="shared" si="0"/>
        <v>1560</v>
      </c>
      <c r="H29" s="142"/>
      <c r="I29" s="702"/>
      <c r="J29" s="28"/>
      <c r="K29" s="145"/>
      <c r="L29" s="145"/>
      <c r="M29" s="145"/>
      <c r="N29" s="130">
        <f>K29*L29*M29</f>
        <v>0</v>
      </c>
      <c r="P29" s="234"/>
      <c r="Q29" s="126"/>
      <c r="R29" s="158"/>
      <c r="S29" s="126"/>
      <c r="T29" s="126"/>
      <c r="U29" s="127"/>
      <c r="V29" s="153"/>
    </row>
    <row r="30" spans="2:22" ht="15" customHeight="1">
      <c r="B30" s="702"/>
      <c r="C30" s="28" t="s">
        <v>510</v>
      </c>
      <c r="D30" s="28">
        <v>166</v>
      </c>
      <c r="E30" s="35" t="s">
        <v>269</v>
      </c>
      <c r="F30" s="59">
        <v>12.67</v>
      </c>
      <c r="G30" s="130">
        <f t="shared" si="0"/>
        <v>2103.22</v>
      </c>
      <c r="H30" s="142"/>
      <c r="I30" s="702"/>
      <c r="J30" s="28"/>
      <c r="K30" s="145"/>
      <c r="L30" s="145"/>
      <c r="M30" s="145"/>
      <c r="N30" s="130">
        <f>K30*L30*M30</f>
        <v>0</v>
      </c>
      <c r="P30" s="234"/>
      <c r="Q30" s="126"/>
      <c r="R30" s="158"/>
      <c r="S30" s="126"/>
      <c r="T30" s="126"/>
      <c r="U30" s="127"/>
      <c r="V30" s="153"/>
    </row>
    <row r="31" spans="2:22" ht="15" customHeight="1" thickBot="1">
      <c r="B31" s="702"/>
      <c r="C31" s="28" t="s">
        <v>511</v>
      </c>
      <c r="D31" s="28">
        <v>1000</v>
      </c>
      <c r="E31" s="35" t="s">
        <v>269</v>
      </c>
      <c r="F31" s="59">
        <v>1.28</v>
      </c>
      <c r="G31" s="130">
        <f t="shared" si="0"/>
        <v>1280</v>
      </c>
      <c r="H31" s="142"/>
      <c r="I31" s="798"/>
      <c r="J31" s="236" t="s">
        <v>191</v>
      </c>
      <c r="K31" s="149">
        <f>SUM(K28:K30)</f>
        <v>0</v>
      </c>
      <c r="L31" s="151">
        <f>SUM(L28:L30)</f>
        <v>0</v>
      </c>
      <c r="M31" s="152"/>
      <c r="N31" s="144">
        <f>SUM(N28:N30)</f>
        <v>0</v>
      </c>
      <c r="P31" s="234"/>
      <c r="Q31" s="126"/>
      <c r="R31" s="158"/>
      <c r="S31" s="126"/>
      <c r="T31" s="126"/>
      <c r="U31" s="127"/>
      <c r="V31" s="153"/>
    </row>
    <row r="32" spans="2:22" ht="15" customHeight="1">
      <c r="B32" s="702"/>
      <c r="C32" s="28" t="s">
        <v>512</v>
      </c>
      <c r="D32" s="28">
        <v>166</v>
      </c>
      <c r="E32" s="35" t="s">
        <v>269</v>
      </c>
      <c r="F32" s="59">
        <v>11.55</v>
      </c>
      <c r="G32" s="130">
        <f t="shared" si="0"/>
        <v>1917.3000000000002</v>
      </c>
      <c r="H32" s="142"/>
      <c r="I32" s="401"/>
      <c r="J32" s="141"/>
      <c r="K32" s="402"/>
      <c r="L32" s="402"/>
      <c r="M32" s="402"/>
      <c r="N32" s="142"/>
      <c r="P32" s="234"/>
      <c r="Q32" s="126"/>
      <c r="R32" s="158"/>
      <c r="S32" s="126"/>
      <c r="T32" s="126"/>
      <c r="U32" s="127"/>
      <c r="V32" s="153"/>
    </row>
    <row r="33" spans="2:22" ht="15" customHeight="1">
      <c r="B33" s="702"/>
      <c r="C33" s="28" t="s">
        <v>513</v>
      </c>
      <c r="D33" s="28">
        <v>1000</v>
      </c>
      <c r="E33" s="35" t="s">
        <v>269</v>
      </c>
      <c r="F33" s="59">
        <v>7.63</v>
      </c>
      <c r="G33" s="130">
        <f t="shared" si="0"/>
        <v>7630</v>
      </c>
      <c r="H33" s="142"/>
      <c r="I33" s="401"/>
      <c r="J33" s="141"/>
      <c r="K33" s="402"/>
      <c r="L33" s="402"/>
      <c r="M33" s="402"/>
      <c r="N33" s="142"/>
      <c r="P33" s="234"/>
      <c r="Q33" s="126"/>
      <c r="R33" s="158"/>
      <c r="S33" s="126"/>
      <c r="T33" s="126"/>
      <c r="U33" s="127"/>
      <c r="V33" s="153"/>
    </row>
    <row r="34" spans="2:22" ht="15" customHeight="1">
      <c r="B34" s="702"/>
      <c r="C34" s="28" t="s">
        <v>514</v>
      </c>
      <c r="D34" s="28">
        <v>500</v>
      </c>
      <c r="E34" s="35" t="s">
        <v>269</v>
      </c>
      <c r="F34" s="59">
        <v>4.76</v>
      </c>
      <c r="G34" s="130">
        <f t="shared" si="0"/>
        <v>2380</v>
      </c>
      <c r="H34" s="142"/>
      <c r="I34" s="121"/>
      <c r="J34" s="121"/>
      <c r="K34" s="121"/>
      <c r="L34" s="121"/>
      <c r="M34" s="121"/>
      <c r="N34" s="121"/>
      <c r="P34" s="234"/>
      <c r="Q34" s="126"/>
      <c r="R34" s="158"/>
      <c r="S34" s="126"/>
      <c r="T34" s="126"/>
      <c r="U34" s="127"/>
      <c r="V34" s="153"/>
    </row>
    <row r="35" spans="2:22" ht="15" customHeight="1" thickBot="1">
      <c r="B35" s="702"/>
      <c r="C35" s="28" t="s">
        <v>515</v>
      </c>
      <c r="D35" s="28">
        <v>625</v>
      </c>
      <c r="E35" s="35" t="s">
        <v>269</v>
      </c>
      <c r="F35" s="59">
        <v>3.96</v>
      </c>
      <c r="G35" s="130">
        <f t="shared" si="0"/>
        <v>2475</v>
      </c>
      <c r="H35" s="142"/>
      <c r="I35" s="115" t="s">
        <v>180</v>
      </c>
      <c r="J35" s="108"/>
      <c r="K35" s="108"/>
      <c r="L35" s="108"/>
      <c r="M35" s="108"/>
      <c r="P35" s="238" t="s">
        <v>173</v>
      </c>
      <c r="Q35" s="155"/>
      <c r="R35" s="155"/>
      <c r="S35" s="155"/>
      <c r="T35" s="155"/>
      <c r="U35" s="157"/>
      <c r="V35" s="156">
        <f>SUM(V23:V34)</f>
        <v>1044</v>
      </c>
    </row>
    <row r="36" spans="2:14" ht="15" customHeight="1">
      <c r="B36" s="702"/>
      <c r="C36" s="28" t="s">
        <v>516</v>
      </c>
      <c r="D36" s="28">
        <v>250</v>
      </c>
      <c r="E36" s="35" t="s">
        <v>269</v>
      </c>
      <c r="F36" s="59">
        <v>4.73</v>
      </c>
      <c r="G36" s="130">
        <f t="shared" si="0"/>
        <v>1182.5</v>
      </c>
      <c r="H36" s="142"/>
      <c r="I36" s="211" t="s">
        <v>168</v>
      </c>
      <c r="J36" s="212" t="s">
        <v>3</v>
      </c>
      <c r="K36" s="808" t="s">
        <v>169</v>
      </c>
      <c r="L36" s="809"/>
      <c r="M36" s="496" t="s">
        <v>226</v>
      </c>
      <c r="N36" s="237" t="s">
        <v>192</v>
      </c>
    </row>
    <row r="37" spans="2:20" ht="15" customHeight="1" thickBot="1">
      <c r="B37" s="702"/>
      <c r="C37" s="28" t="s">
        <v>517</v>
      </c>
      <c r="D37" s="28">
        <v>250</v>
      </c>
      <c r="E37" s="35" t="s">
        <v>269</v>
      </c>
      <c r="F37" s="59">
        <v>7.25</v>
      </c>
      <c r="G37" s="130">
        <f t="shared" si="0"/>
        <v>1812.5</v>
      </c>
      <c r="H37" s="142"/>
      <c r="I37" s="810" t="s">
        <v>0</v>
      </c>
      <c r="J37" s="139" t="s">
        <v>365</v>
      </c>
      <c r="K37" s="801">
        <v>149450</v>
      </c>
      <c r="L37" s="801"/>
      <c r="M37" s="210">
        <v>10</v>
      </c>
      <c r="N37" s="224">
        <f>+K37/M37*10*0.3*0.014</f>
        <v>627.69</v>
      </c>
      <c r="P37" s="115" t="s">
        <v>174</v>
      </c>
      <c r="Q37" s="108"/>
      <c r="R37" s="108"/>
      <c r="S37" s="108"/>
      <c r="T37" s="108"/>
    </row>
    <row r="38" spans="2:22" ht="15" customHeight="1">
      <c r="B38" s="702"/>
      <c r="C38" s="28" t="s">
        <v>518</v>
      </c>
      <c r="D38" s="28">
        <v>625</v>
      </c>
      <c r="E38" s="35" t="s">
        <v>269</v>
      </c>
      <c r="F38" s="59">
        <v>3.36</v>
      </c>
      <c r="G38" s="130">
        <f t="shared" si="0"/>
        <v>2100</v>
      </c>
      <c r="H38" s="142"/>
      <c r="I38" s="803"/>
      <c r="J38" s="139" t="s">
        <v>464</v>
      </c>
      <c r="K38" s="801">
        <v>380</v>
      </c>
      <c r="L38" s="801"/>
      <c r="M38" s="210">
        <v>10</v>
      </c>
      <c r="N38" s="224">
        <f>+K38/M38*10</f>
        <v>380</v>
      </c>
      <c r="O38" s="150"/>
      <c r="P38" s="211" t="s">
        <v>167</v>
      </c>
      <c r="Q38" s="785" t="s">
        <v>175</v>
      </c>
      <c r="R38" s="785"/>
      <c r="S38" s="223" t="s">
        <v>178</v>
      </c>
      <c r="T38" s="223" t="s">
        <v>177</v>
      </c>
      <c r="U38" s="497" t="s">
        <v>226</v>
      </c>
      <c r="V38" s="239" t="s">
        <v>192</v>
      </c>
    </row>
    <row r="39" spans="2:22" ht="15" customHeight="1" thickBot="1">
      <c r="B39" s="787"/>
      <c r="C39" s="131" t="s">
        <v>115</v>
      </c>
      <c r="D39" s="131"/>
      <c r="E39" s="131"/>
      <c r="F39" s="131"/>
      <c r="G39" s="132">
        <f>SUM(G27:G38)</f>
        <v>26858.52</v>
      </c>
      <c r="H39" s="142"/>
      <c r="I39" s="803"/>
      <c r="J39" s="139"/>
      <c r="K39" s="801"/>
      <c r="L39" s="801"/>
      <c r="M39" s="210"/>
      <c r="N39" s="224"/>
      <c r="O39" s="150"/>
      <c r="P39" s="782" t="s">
        <v>176</v>
      </c>
      <c r="Q39" s="217" t="s">
        <v>488</v>
      </c>
      <c r="R39" s="494" t="s">
        <v>489</v>
      </c>
      <c r="S39" s="218"/>
      <c r="T39" s="243"/>
      <c r="U39" s="218">
        <v>10</v>
      </c>
      <c r="V39" s="224">
        <v>3963</v>
      </c>
    </row>
    <row r="40" spans="2:22" ht="15" customHeight="1" thickBot="1" thickTop="1">
      <c r="B40" s="786" t="s">
        <v>135</v>
      </c>
      <c r="C40" s="28" t="s">
        <v>507</v>
      </c>
      <c r="D40" s="28">
        <v>30000</v>
      </c>
      <c r="E40" s="35" t="s">
        <v>269</v>
      </c>
      <c r="F40" s="59">
        <v>0.13</v>
      </c>
      <c r="G40" s="130">
        <f>D40*F40</f>
        <v>3900</v>
      </c>
      <c r="H40" s="142"/>
      <c r="I40" s="804"/>
      <c r="J40" s="213" t="s">
        <v>116</v>
      </c>
      <c r="K40" s="811"/>
      <c r="L40" s="812"/>
      <c r="M40" s="214"/>
      <c r="N40" s="221">
        <f>SUM(N37:N39)</f>
        <v>1007.69</v>
      </c>
      <c r="O40" s="150"/>
      <c r="P40" s="780"/>
      <c r="Q40" s="217"/>
      <c r="R40" s="242"/>
      <c r="S40" s="218"/>
      <c r="T40" s="243"/>
      <c r="U40" s="218"/>
      <c r="V40" s="224"/>
    </row>
    <row r="41" spans="2:22" ht="15" customHeight="1" thickTop="1">
      <c r="B41" s="794"/>
      <c r="C41" s="28" t="s">
        <v>508</v>
      </c>
      <c r="D41" s="28">
        <v>100</v>
      </c>
      <c r="E41" s="35" t="s">
        <v>269</v>
      </c>
      <c r="F41" s="59">
        <v>11.1</v>
      </c>
      <c r="G41" s="130">
        <f>D41*F41</f>
        <v>1110</v>
      </c>
      <c r="H41" s="142"/>
      <c r="I41" s="802" t="s">
        <v>170</v>
      </c>
      <c r="J41" s="215" t="s">
        <v>183</v>
      </c>
      <c r="K41" s="805">
        <v>4100</v>
      </c>
      <c r="L41" s="805"/>
      <c r="M41" s="216">
        <v>200</v>
      </c>
      <c r="N41" s="241">
        <f>+K41/M41*10</f>
        <v>205</v>
      </c>
      <c r="O41" s="150"/>
      <c r="P41" s="780"/>
      <c r="Q41" s="217"/>
      <c r="R41" s="242"/>
      <c r="S41" s="218"/>
      <c r="T41" s="243"/>
      <c r="U41" s="218"/>
      <c r="V41" s="224"/>
    </row>
    <row r="42" spans="2:22" ht="15" customHeight="1">
      <c r="B42" s="794"/>
      <c r="C42" s="28" t="s">
        <v>509</v>
      </c>
      <c r="D42" s="28">
        <v>333</v>
      </c>
      <c r="E42" s="35" t="s">
        <v>269</v>
      </c>
      <c r="F42" s="59">
        <v>8.92</v>
      </c>
      <c r="G42" s="130">
        <f aca="true" t="shared" si="1" ref="G42:G50">D42*F42</f>
        <v>2970.36</v>
      </c>
      <c r="H42" s="142"/>
      <c r="I42" s="803"/>
      <c r="J42" s="217"/>
      <c r="K42" s="801"/>
      <c r="L42" s="801"/>
      <c r="M42" s="210"/>
      <c r="N42" s="224"/>
      <c r="O42" s="150"/>
      <c r="P42" s="780"/>
      <c r="Q42" s="217"/>
      <c r="R42" s="242"/>
      <c r="S42" s="218"/>
      <c r="T42" s="243"/>
      <c r="U42" s="218"/>
      <c r="V42" s="224"/>
    </row>
    <row r="43" spans="2:22" ht="15" customHeight="1">
      <c r="B43" s="794"/>
      <c r="C43" s="28" t="s">
        <v>510</v>
      </c>
      <c r="D43" s="28">
        <v>1000</v>
      </c>
      <c r="E43" s="35" t="s">
        <v>269</v>
      </c>
      <c r="F43" s="59">
        <v>1.5</v>
      </c>
      <c r="G43" s="130">
        <f t="shared" si="1"/>
        <v>1500</v>
      </c>
      <c r="H43" s="142"/>
      <c r="I43" s="803"/>
      <c r="J43" s="139"/>
      <c r="K43" s="801"/>
      <c r="L43" s="801"/>
      <c r="M43" s="210"/>
      <c r="N43" s="224"/>
      <c r="O43" s="150"/>
      <c r="P43" s="780"/>
      <c r="Q43" s="217"/>
      <c r="R43" s="242"/>
      <c r="S43" s="218"/>
      <c r="T43" s="243"/>
      <c r="U43" s="218"/>
      <c r="V43" s="224"/>
    </row>
    <row r="44" spans="2:22" ht="15" customHeight="1" thickBot="1">
      <c r="B44" s="794"/>
      <c r="C44" s="28" t="s">
        <v>511</v>
      </c>
      <c r="D44" s="28">
        <v>500</v>
      </c>
      <c r="E44" s="35" t="s">
        <v>269</v>
      </c>
      <c r="F44" s="59">
        <v>2.74</v>
      </c>
      <c r="G44" s="130">
        <f t="shared" si="1"/>
        <v>1370</v>
      </c>
      <c r="H44" s="142"/>
      <c r="I44" s="804"/>
      <c r="J44" s="213" t="s">
        <v>116</v>
      </c>
      <c r="K44" s="811"/>
      <c r="L44" s="812"/>
      <c r="M44" s="214"/>
      <c r="N44" s="221">
        <f>SUM(N41:N43)</f>
        <v>205</v>
      </c>
      <c r="O44" s="150"/>
      <c r="P44" s="780"/>
      <c r="Q44" s="217"/>
      <c r="R44" s="242"/>
      <c r="S44" s="218"/>
      <c r="T44" s="243"/>
      <c r="U44" s="218"/>
      <c r="V44" s="224"/>
    </row>
    <row r="45" spans="2:22" ht="15" customHeight="1" thickBot="1" thickTop="1">
      <c r="B45" s="794"/>
      <c r="C45" s="28" t="s">
        <v>512</v>
      </c>
      <c r="D45" s="28">
        <v>666</v>
      </c>
      <c r="E45" s="35" t="s">
        <v>269</v>
      </c>
      <c r="F45" s="59">
        <v>4.33</v>
      </c>
      <c r="G45" s="130">
        <f t="shared" si="1"/>
        <v>2883.78</v>
      </c>
      <c r="H45" s="142"/>
      <c r="I45" s="802" t="s">
        <v>171</v>
      </c>
      <c r="J45" s="215"/>
      <c r="K45" s="805"/>
      <c r="L45" s="805"/>
      <c r="M45" s="216"/>
      <c r="N45" s="240"/>
      <c r="O45" s="150"/>
      <c r="P45" s="783"/>
      <c r="Q45" s="225" t="s">
        <v>179</v>
      </c>
      <c r="R45" s="226"/>
      <c r="S45" s="226"/>
      <c r="T45" s="226"/>
      <c r="U45" s="226"/>
      <c r="V45" s="227">
        <f>SUM(V39:V44)</f>
        <v>3963</v>
      </c>
    </row>
    <row r="46" spans="2:22" ht="15" customHeight="1" thickTop="1">
      <c r="B46" s="794"/>
      <c r="C46" s="28" t="s">
        <v>513</v>
      </c>
      <c r="D46" s="28">
        <v>250</v>
      </c>
      <c r="E46" s="35" t="s">
        <v>269</v>
      </c>
      <c r="F46" s="59">
        <v>8.42</v>
      </c>
      <c r="G46" s="130">
        <f t="shared" si="1"/>
        <v>2105</v>
      </c>
      <c r="H46" s="142"/>
      <c r="I46" s="803"/>
      <c r="J46" s="217"/>
      <c r="K46" s="801"/>
      <c r="L46" s="801"/>
      <c r="M46" s="210"/>
      <c r="N46" s="224"/>
      <c r="O46" s="150"/>
      <c r="P46" s="779" t="s">
        <v>184</v>
      </c>
      <c r="Q46" s="776" t="s">
        <v>193</v>
      </c>
      <c r="R46" s="244" t="s">
        <v>183</v>
      </c>
      <c r="S46" s="217">
        <v>15600</v>
      </c>
      <c r="T46" s="243">
        <v>1</v>
      </c>
      <c r="U46" s="217">
        <v>200</v>
      </c>
      <c r="V46" s="224">
        <f>+S46*T46/U46*10</f>
        <v>780</v>
      </c>
    </row>
    <row r="47" spans="2:22" ht="15" customHeight="1">
      <c r="B47" s="794"/>
      <c r="C47" s="28" t="s">
        <v>514</v>
      </c>
      <c r="D47" s="28">
        <v>250</v>
      </c>
      <c r="E47" s="35" t="s">
        <v>269</v>
      </c>
      <c r="F47" s="59">
        <v>16.69</v>
      </c>
      <c r="G47" s="130">
        <f t="shared" si="1"/>
        <v>4172.5</v>
      </c>
      <c r="H47" s="142"/>
      <c r="I47" s="803"/>
      <c r="J47" s="139"/>
      <c r="K47" s="801"/>
      <c r="L47" s="801"/>
      <c r="M47" s="210"/>
      <c r="N47" s="224"/>
      <c r="O47" s="150"/>
      <c r="P47" s="780"/>
      <c r="Q47" s="777"/>
      <c r="R47" s="244"/>
      <c r="S47" s="217"/>
      <c r="T47" s="243"/>
      <c r="U47" s="217"/>
      <c r="V47" s="224"/>
    </row>
    <row r="48" spans="2:22" ht="15" customHeight="1" thickBot="1">
      <c r="B48" s="794"/>
      <c r="C48" s="28" t="s">
        <v>515</v>
      </c>
      <c r="D48" s="28">
        <v>500</v>
      </c>
      <c r="E48" s="35" t="s">
        <v>269</v>
      </c>
      <c r="F48" s="59">
        <v>8.64</v>
      </c>
      <c r="G48" s="130">
        <f t="shared" si="1"/>
        <v>4320</v>
      </c>
      <c r="H48" s="142"/>
      <c r="I48" s="804"/>
      <c r="J48" s="213" t="s">
        <v>116</v>
      </c>
      <c r="K48" s="811"/>
      <c r="L48" s="812"/>
      <c r="M48" s="214"/>
      <c r="N48" s="221">
        <f>SUM(N45:N47)</f>
        <v>0</v>
      </c>
      <c r="O48" s="150"/>
      <c r="P48" s="780"/>
      <c r="Q48" s="777"/>
      <c r="R48" s="244"/>
      <c r="S48" s="217"/>
      <c r="T48" s="243"/>
      <c r="U48" s="217"/>
      <c r="V48" s="224"/>
    </row>
    <row r="49" spans="2:22" ht="15" customHeight="1" thickTop="1">
      <c r="B49" s="794"/>
      <c r="C49" s="28" t="s">
        <v>519</v>
      </c>
      <c r="D49" s="28">
        <v>125</v>
      </c>
      <c r="E49" s="35" t="s">
        <v>269</v>
      </c>
      <c r="F49" s="59">
        <v>2.45</v>
      </c>
      <c r="G49" s="130">
        <f t="shared" si="1"/>
        <v>306.25</v>
      </c>
      <c r="H49" s="142"/>
      <c r="I49" s="822" t="s">
        <v>172</v>
      </c>
      <c r="J49" s="215" t="s">
        <v>43</v>
      </c>
      <c r="K49" s="806">
        <v>2000</v>
      </c>
      <c r="L49" s="807"/>
      <c r="M49" s="228">
        <v>200</v>
      </c>
      <c r="N49" s="240">
        <f>+K49/M49*10</f>
        <v>100</v>
      </c>
      <c r="O49" s="150"/>
      <c r="P49" s="780"/>
      <c r="Q49" s="777"/>
      <c r="R49" s="244"/>
      <c r="S49" s="217"/>
      <c r="T49" s="243"/>
      <c r="U49" s="217"/>
      <c r="V49" s="224"/>
    </row>
    <row r="50" spans="2:22" ht="15" customHeight="1">
      <c r="B50" s="794"/>
      <c r="C50" s="28" t="s">
        <v>520</v>
      </c>
      <c r="D50" s="28">
        <v>500</v>
      </c>
      <c r="E50" s="35" t="s">
        <v>269</v>
      </c>
      <c r="F50" s="59">
        <v>1.72</v>
      </c>
      <c r="G50" s="130">
        <f t="shared" si="1"/>
        <v>860</v>
      </c>
      <c r="H50" s="142"/>
      <c r="I50" s="803"/>
      <c r="J50" s="217" t="s">
        <v>470</v>
      </c>
      <c r="K50" s="820">
        <v>2000</v>
      </c>
      <c r="L50" s="821"/>
      <c r="M50" s="229">
        <v>200</v>
      </c>
      <c r="N50" s="419">
        <f>+K50/M50*10</f>
        <v>100</v>
      </c>
      <c r="O50" s="150"/>
      <c r="P50" s="780"/>
      <c r="Q50" s="778"/>
      <c r="R50" s="244"/>
      <c r="S50" s="217"/>
      <c r="T50" s="217"/>
      <c r="U50" s="139"/>
      <c r="V50" s="245"/>
    </row>
    <row r="51" spans="2:22" ht="15" customHeight="1" thickBot="1">
      <c r="B51" s="794"/>
      <c r="C51" s="28" t="s">
        <v>518</v>
      </c>
      <c r="D51" s="28">
        <v>125</v>
      </c>
      <c r="E51" s="35" t="s">
        <v>269</v>
      </c>
      <c r="F51" s="59">
        <v>21.65</v>
      </c>
      <c r="G51" s="130">
        <f>D51*F51</f>
        <v>2706.25</v>
      </c>
      <c r="H51" s="142"/>
      <c r="I51" s="803"/>
      <c r="J51" s="210" t="s">
        <v>183</v>
      </c>
      <c r="K51" s="813">
        <v>5000</v>
      </c>
      <c r="L51" s="814"/>
      <c r="M51" s="229">
        <v>200</v>
      </c>
      <c r="N51" s="224">
        <f>+K51/M51*10</f>
        <v>250</v>
      </c>
      <c r="O51" s="150"/>
      <c r="P51" s="780"/>
      <c r="Q51" s="225" t="s">
        <v>179</v>
      </c>
      <c r="R51" s="226"/>
      <c r="S51" s="226"/>
      <c r="T51" s="226"/>
      <c r="U51" s="226"/>
      <c r="V51" s="227">
        <f>SUM(V46:V50)</f>
        <v>780</v>
      </c>
    </row>
    <row r="52" spans="2:22" ht="15" customHeight="1" thickBot="1" thickTop="1">
      <c r="B52" s="795"/>
      <c r="C52" s="133" t="s">
        <v>116</v>
      </c>
      <c r="D52" s="134"/>
      <c r="E52" s="134"/>
      <c r="F52" s="134"/>
      <c r="G52" s="135">
        <f>SUM(G40:G51)</f>
        <v>28204.14</v>
      </c>
      <c r="H52" s="142"/>
      <c r="I52" s="803"/>
      <c r="J52" s="415"/>
      <c r="K52" s="416"/>
      <c r="L52" s="417"/>
      <c r="M52" s="418"/>
      <c r="N52" s="224"/>
      <c r="O52" s="150"/>
      <c r="P52" s="780"/>
      <c r="Q52" s="776" t="s">
        <v>194</v>
      </c>
      <c r="R52" s="244" t="s">
        <v>183</v>
      </c>
      <c r="S52" s="217">
        <v>25000</v>
      </c>
      <c r="T52" s="243">
        <v>1</v>
      </c>
      <c r="U52" s="217">
        <v>200</v>
      </c>
      <c r="V52" s="224">
        <f>+S52*T52/U52*10</f>
        <v>1250</v>
      </c>
    </row>
    <row r="53" spans="2:22" ht="15" customHeight="1" thickTop="1">
      <c r="B53" s="786" t="s">
        <v>29</v>
      </c>
      <c r="C53" s="28" t="s">
        <v>521</v>
      </c>
      <c r="D53" s="28">
        <v>1500</v>
      </c>
      <c r="E53" s="35" t="s">
        <v>269</v>
      </c>
      <c r="F53" s="59">
        <v>2.04</v>
      </c>
      <c r="G53" s="130">
        <f>D53*F53</f>
        <v>3060</v>
      </c>
      <c r="H53" s="142"/>
      <c r="I53" s="823"/>
      <c r="J53" s="219" t="s">
        <v>116</v>
      </c>
      <c r="K53" s="815"/>
      <c r="L53" s="816"/>
      <c r="M53" s="220"/>
      <c r="N53" s="222">
        <f>SUM(N49:N52)</f>
        <v>450</v>
      </c>
      <c r="O53" s="150"/>
      <c r="P53" s="780"/>
      <c r="Q53" s="777"/>
      <c r="R53" s="244"/>
      <c r="S53" s="217"/>
      <c r="T53" s="243"/>
      <c r="U53" s="217"/>
      <c r="V53" s="224"/>
    </row>
    <row r="54" spans="2:22" ht="14.25" customHeight="1" thickBot="1">
      <c r="B54" s="794"/>
      <c r="C54" s="28"/>
      <c r="D54" s="28"/>
      <c r="E54" s="28"/>
      <c r="F54" s="28"/>
      <c r="G54" s="130">
        <f>D54*F54</f>
        <v>0</v>
      </c>
      <c r="I54" s="819" t="s">
        <v>173</v>
      </c>
      <c r="J54" s="800"/>
      <c r="K54" s="817"/>
      <c r="L54" s="818"/>
      <c r="M54" s="157"/>
      <c r="N54" s="144">
        <f>SUM(N40,N44,N48,N53)</f>
        <v>1662.69</v>
      </c>
      <c r="O54" s="150"/>
      <c r="P54" s="780"/>
      <c r="Q54" s="777"/>
      <c r="R54" s="244"/>
      <c r="S54" s="217"/>
      <c r="T54" s="217"/>
      <c r="U54" s="139"/>
      <c r="V54" s="245"/>
    </row>
    <row r="55" spans="2:22" ht="14.25" thickBot="1">
      <c r="B55" s="795"/>
      <c r="C55" s="133" t="s">
        <v>116</v>
      </c>
      <c r="D55" s="134"/>
      <c r="E55" s="134"/>
      <c r="F55" s="134"/>
      <c r="G55" s="135">
        <f>SUM(G53:G54)</f>
        <v>3060</v>
      </c>
      <c r="O55" s="150"/>
      <c r="P55" s="780"/>
      <c r="Q55" s="777"/>
      <c r="R55" s="244"/>
      <c r="S55" s="217"/>
      <c r="T55" s="217"/>
      <c r="U55" s="139"/>
      <c r="V55" s="245"/>
    </row>
    <row r="56" spans="2:22" ht="14.25" thickTop="1">
      <c r="B56" s="786" t="s">
        <v>137</v>
      </c>
      <c r="C56" s="28" t="s">
        <v>334</v>
      </c>
      <c r="D56" s="28">
        <v>280</v>
      </c>
      <c r="E56" s="35" t="s">
        <v>335</v>
      </c>
      <c r="F56" s="59">
        <v>1.18</v>
      </c>
      <c r="G56" s="130">
        <f>D56*F56</f>
        <v>330.4</v>
      </c>
      <c r="I56" s="150"/>
      <c r="J56" s="150"/>
      <c r="K56" s="150"/>
      <c r="L56" s="150"/>
      <c r="M56" s="150"/>
      <c r="N56" s="150"/>
      <c r="O56" s="150"/>
      <c r="P56" s="780"/>
      <c r="Q56" s="778"/>
      <c r="R56" s="244"/>
      <c r="S56" s="217"/>
      <c r="T56" s="217"/>
      <c r="U56" s="139"/>
      <c r="V56" s="245"/>
    </row>
    <row r="57" spans="2:22" ht="13.5">
      <c r="B57" s="702"/>
      <c r="C57" s="28" t="s">
        <v>522</v>
      </c>
      <c r="D57" s="28">
        <v>8000</v>
      </c>
      <c r="E57" s="35" t="s">
        <v>335</v>
      </c>
      <c r="F57" s="59">
        <v>0.2</v>
      </c>
      <c r="G57" s="130">
        <f>D57*F57</f>
        <v>1600</v>
      </c>
      <c r="I57" s="150"/>
      <c r="J57" s="150"/>
      <c r="K57" s="150"/>
      <c r="L57" s="150"/>
      <c r="M57" s="150"/>
      <c r="N57" s="150"/>
      <c r="O57" s="150"/>
      <c r="P57" s="781"/>
      <c r="Q57" s="246" t="s">
        <v>179</v>
      </c>
      <c r="R57" s="247"/>
      <c r="S57" s="247"/>
      <c r="T57" s="247"/>
      <c r="U57" s="247"/>
      <c r="V57" s="248">
        <f>SUM(V52:V56)</f>
        <v>1250</v>
      </c>
    </row>
    <row r="58" spans="2:22" ht="14.25" thickBot="1">
      <c r="B58" s="702"/>
      <c r="C58" s="28"/>
      <c r="D58" s="28"/>
      <c r="E58" s="35" t="s">
        <v>117</v>
      </c>
      <c r="F58" s="28"/>
      <c r="G58" s="130">
        <f>D58*F58</f>
        <v>0</v>
      </c>
      <c r="I58" s="150"/>
      <c r="J58" s="150"/>
      <c r="K58" s="150"/>
      <c r="L58" s="150"/>
      <c r="M58" s="150"/>
      <c r="N58" s="150"/>
      <c r="O58" s="150"/>
      <c r="P58" s="774" t="s">
        <v>173</v>
      </c>
      <c r="Q58" s="775"/>
      <c r="R58" s="155"/>
      <c r="S58" s="155"/>
      <c r="T58" s="155"/>
      <c r="U58" s="155"/>
      <c r="V58" s="144">
        <f>SUM(V45,V51,V57)</f>
        <v>5993</v>
      </c>
    </row>
    <row r="59" spans="2:22" ht="14.25" thickBot="1">
      <c r="B59" s="798"/>
      <c r="C59" s="136" t="s">
        <v>118</v>
      </c>
      <c r="D59" s="137"/>
      <c r="E59" s="137"/>
      <c r="F59" s="137"/>
      <c r="G59" s="138">
        <f>SUM(G56:G58)</f>
        <v>1930.4</v>
      </c>
      <c r="I59" s="150"/>
      <c r="J59" s="150"/>
      <c r="K59" s="150"/>
      <c r="L59" s="150"/>
      <c r="M59" s="150"/>
      <c r="N59" s="150"/>
      <c r="O59" s="150"/>
      <c r="V59" s="29"/>
    </row>
    <row r="60" spans="9:15" ht="13.5">
      <c r="I60" s="150"/>
      <c r="J60" s="150"/>
      <c r="K60" s="150"/>
      <c r="L60" s="150"/>
      <c r="M60" s="150"/>
      <c r="N60" s="150"/>
      <c r="O60" s="150"/>
    </row>
    <row r="61" spans="9:15" ht="13.5">
      <c r="I61" s="150"/>
      <c r="J61" s="150"/>
      <c r="K61" s="150"/>
      <c r="L61" s="150"/>
      <c r="M61" s="150"/>
      <c r="N61" s="150"/>
      <c r="O61" s="150"/>
    </row>
    <row r="62" spans="9:15" ht="13.5">
      <c r="I62" s="150"/>
      <c r="J62" s="150"/>
      <c r="K62" s="150"/>
      <c r="L62" s="150"/>
      <c r="M62" s="150"/>
      <c r="N62" s="150"/>
      <c r="O62" s="150"/>
    </row>
    <row r="63" spans="9:15" ht="13.5">
      <c r="I63" s="150"/>
      <c r="J63" s="150"/>
      <c r="K63" s="150"/>
      <c r="L63" s="150"/>
      <c r="M63" s="150"/>
      <c r="N63" s="150"/>
      <c r="O63" s="150"/>
    </row>
    <row r="64" spans="9:15" ht="13.5">
      <c r="I64" s="150"/>
      <c r="J64" s="150"/>
      <c r="K64" s="150"/>
      <c r="L64" s="150"/>
      <c r="M64" s="150"/>
      <c r="N64" s="150"/>
      <c r="O64" s="150"/>
    </row>
    <row r="65" spans="9:15" ht="13.5">
      <c r="I65" s="150"/>
      <c r="J65" s="150"/>
      <c r="K65" s="150"/>
      <c r="L65" s="150"/>
      <c r="M65" s="150"/>
      <c r="N65" s="150"/>
      <c r="O65" s="150"/>
    </row>
    <row r="66" spans="9:15" ht="13.5">
      <c r="I66" s="150"/>
      <c r="J66" s="150"/>
      <c r="K66" s="150"/>
      <c r="L66" s="150"/>
      <c r="M66" s="150"/>
      <c r="N66" s="150"/>
      <c r="O66" s="150"/>
    </row>
    <row r="67" spans="9:15" ht="13.5">
      <c r="I67" s="150"/>
      <c r="J67" s="150"/>
      <c r="K67" s="150"/>
      <c r="L67" s="150"/>
      <c r="M67" s="150"/>
      <c r="N67" s="150"/>
      <c r="O67" s="150"/>
    </row>
    <row r="68" spans="9:15" ht="13.5">
      <c r="I68" s="150"/>
      <c r="J68" s="150"/>
      <c r="K68" s="150"/>
      <c r="L68" s="150"/>
      <c r="M68" s="150"/>
      <c r="N68" s="150"/>
      <c r="O68" s="150"/>
    </row>
    <row r="69" spans="9:15" ht="13.5">
      <c r="I69" s="150"/>
      <c r="J69" s="150"/>
      <c r="K69" s="150"/>
      <c r="L69" s="150"/>
      <c r="M69" s="150"/>
      <c r="N69" s="150"/>
      <c r="O69" s="150"/>
    </row>
    <row r="70" spans="9:15" ht="13.5">
      <c r="I70" s="150"/>
      <c r="J70" s="150"/>
      <c r="K70" s="150"/>
      <c r="L70" s="150"/>
      <c r="M70" s="150"/>
      <c r="N70" s="150"/>
      <c r="O70" s="150"/>
    </row>
    <row r="71" spans="9:15" ht="13.5">
      <c r="I71" s="150"/>
      <c r="J71" s="150"/>
      <c r="K71" s="150"/>
      <c r="L71" s="150"/>
      <c r="M71" s="150"/>
      <c r="N71" s="150"/>
      <c r="O71" s="150"/>
    </row>
    <row r="72" spans="9:15" ht="13.5">
      <c r="I72" s="150"/>
      <c r="J72" s="150"/>
      <c r="K72" s="150"/>
      <c r="L72" s="150"/>
      <c r="M72" s="150"/>
      <c r="N72" s="150"/>
      <c r="O72" s="150"/>
    </row>
    <row r="73" spans="9:15" ht="13.5">
      <c r="I73" s="150"/>
      <c r="J73" s="150"/>
      <c r="K73" s="150"/>
      <c r="L73" s="150"/>
      <c r="M73" s="150"/>
      <c r="N73" s="150"/>
      <c r="O73" s="150"/>
    </row>
    <row r="74" spans="9:15" ht="13.5">
      <c r="I74" s="150"/>
      <c r="J74" s="150"/>
      <c r="K74" s="150"/>
      <c r="L74" s="150"/>
      <c r="M74" s="150"/>
      <c r="N74" s="150"/>
      <c r="O74" s="150"/>
    </row>
    <row r="75" spans="9:15" ht="13.5">
      <c r="I75" s="150"/>
      <c r="J75" s="150"/>
      <c r="K75" s="150"/>
      <c r="L75" s="150"/>
      <c r="M75" s="150"/>
      <c r="N75" s="150"/>
      <c r="O75" s="150"/>
    </row>
    <row r="76" spans="9:15" ht="13.5">
      <c r="I76" s="150"/>
      <c r="J76" s="150"/>
      <c r="K76" s="150"/>
      <c r="L76" s="150"/>
      <c r="M76" s="150"/>
      <c r="N76" s="150"/>
      <c r="O76" s="150"/>
    </row>
    <row r="77" spans="9:15" ht="13.5">
      <c r="I77" s="150"/>
      <c r="J77" s="150"/>
      <c r="K77" s="150"/>
      <c r="L77" s="150"/>
      <c r="M77" s="150"/>
      <c r="N77" s="150"/>
      <c r="O77" s="150"/>
    </row>
    <row r="78" spans="9:15" ht="13.5">
      <c r="I78" s="150"/>
      <c r="J78" s="150"/>
      <c r="K78" s="150"/>
      <c r="L78" s="150"/>
      <c r="M78" s="150"/>
      <c r="N78" s="150"/>
      <c r="O78" s="150"/>
    </row>
    <row r="79" spans="9:15" ht="13.5">
      <c r="I79" s="150"/>
      <c r="J79" s="150"/>
      <c r="K79" s="150"/>
      <c r="L79" s="150"/>
      <c r="M79" s="150"/>
      <c r="N79" s="150"/>
      <c r="O79" s="150"/>
    </row>
    <row r="80" spans="9:15" ht="13.5">
      <c r="I80" s="150"/>
      <c r="J80" s="150"/>
      <c r="K80" s="150"/>
      <c r="L80" s="150"/>
      <c r="M80" s="150"/>
      <c r="N80" s="150"/>
      <c r="O80" s="150"/>
    </row>
    <row r="81" spans="9:15" ht="13.5">
      <c r="I81" s="150"/>
      <c r="J81" s="150"/>
      <c r="K81" s="150"/>
      <c r="L81" s="150"/>
      <c r="M81" s="150"/>
      <c r="N81" s="150"/>
      <c r="O81" s="150"/>
    </row>
    <row r="82" spans="9:15" ht="13.5">
      <c r="I82" s="150"/>
      <c r="J82" s="150"/>
      <c r="K82" s="150"/>
      <c r="L82" s="150"/>
      <c r="M82" s="150"/>
      <c r="N82" s="150"/>
      <c r="O82" s="150"/>
    </row>
    <row r="83" spans="9:15" ht="13.5">
      <c r="I83" s="150"/>
      <c r="J83" s="150"/>
      <c r="K83" s="150"/>
      <c r="L83" s="150"/>
      <c r="M83" s="150"/>
      <c r="N83" s="150"/>
      <c r="O83" s="150"/>
    </row>
    <row r="84" spans="9:15" ht="13.5">
      <c r="I84" s="150"/>
      <c r="J84" s="150"/>
      <c r="K84" s="150"/>
      <c r="L84" s="150"/>
      <c r="M84" s="150"/>
      <c r="N84" s="150"/>
      <c r="O84" s="150"/>
    </row>
    <row r="85" spans="2:15" ht="13.5">
      <c r="B85" s="141"/>
      <c r="C85" s="142"/>
      <c r="D85" s="142"/>
      <c r="E85" s="142"/>
      <c r="F85" s="142"/>
      <c r="I85" s="150"/>
      <c r="J85" s="150"/>
      <c r="K85" s="150"/>
      <c r="L85" s="150"/>
      <c r="M85" s="150"/>
      <c r="N85" s="150"/>
      <c r="O85" s="150"/>
    </row>
    <row r="86" spans="2:15" ht="13.5">
      <c r="B86" s="141"/>
      <c r="C86" s="142"/>
      <c r="D86" s="142"/>
      <c r="E86" s="142"/>
      <c r="F86" s="142"/>
      <c r="I86" s="150"/>
      <c r="J86" s="150"/>
      <c r="K86" s="150"/>
      <c r="L86" s="150"/>
      <c r="M86" s="150"/>
      <c r="N86" s="150"/>
      <c r="O86" s="150"/>
    </row>
    <row r="87" spans="9:15" ht="13.5">
      <c r="I87" s="150"/>
      <c r="J87" s="150"/>
      <c r="K87" s="150"/>
      <c r="L87" s="150"/>
      <c r="M87" s="150"/>
      <c r="N87" s="150"/>
      <c r="O87" s="150"/>
    </row>
    <row r="88" spans="9:15" ht="13.5">
      <c r="I88" s="150"/>
      <c r="J88" s="150"/>
      <c r="K88" s="150"/>
      <c r="L88" s="150"/>
      <c r="M88" s="150"/>
      <c r="N88" s="150"/>
      <c r="O88" s="150"/>
    </row>
    <row r="89" spans="9:15" ht="13.5">
      <c r="I89" s="150"/>
      <c r="J89" s="150"/>
      <c r="K89" s="150"/>
      <c r="L89" s="150"/>
      <c r="M89" s="150"/>
      <c r="N89" s="150"/>
      <c r="O89" s="150"/>
    </row>
    <row r="90" spans="9:15" ht="13.5">
      <c r="I90" s="150"/>
      <c r="J90" s="150"/>
      <c r="K90" s="150"/>
      <c r="L90" s="150"/>
      <c r="M90" s="150"/>
      <c r="N90" s="150"/>
      <c r="O90" s="150"/>
    </row>
    <row r="91" spans="9:15" ht="13.5">
      <c r="I91" s="150"/>
      <c r="J91" s="150"/>
      <c r="K91" s="150"/>
      <c r="L91" s="150"/>
      <c r="M91" s="150"/>
      <c r="N91" s="150"/>
      <c r="O91" s="150"/>
    </row>
    <row r="92" spans="9:15" ht="13.5">
      <c r="I92" s="150"/>
      <c r="J92" s="150"/>
      <c r="K92" s="150"/>
      <c r="L92" s="150"/>
      <c r="M92" s="150"/>
      <c r="N92" s="150"/>
      <c r="O92" s="150"/>
    </row>
    <row r="93" spans="9:15" ht="13.5">
      <c r="I93" s="150"/>
      <c r="J93" s="150"/>
      <c r="K93" s="150"/>
      <c r="L93" s="150"/>
      <c r="M93" s="150"/>
      <c r="N93" s="150"/>
      <c r="O93" s="150"/>
    </row>
    <row r="94" spans="9:15" ht="13.5">
      <c r="I94" s="150"/>
      <c r="J94" s="150"/>
      <c r="K94" s="150"/>
      <c r="L94" s="150"/>
      <c r="M94" s="150"/>
      <c r="N94" s="150"/>
      <c r="O94" s="150"/>
    </row>
    <row r="95" spans="9:15" ht="13.5">
      <c r="I95" s="150"/>
      <c r="J95" s="150"/>
      <c r="K95" s="150"/>
      <c r="L95" s="150"/>
      <c r="M95" s="150"/>
      <c r="N95" s="150"/>
      <c r="O95" s="150"/>
    </row>
    <row r="96" spans="9:15" ht="13.5">
      <c r="I96" s="150"/>
      <c r="J96" s="150"/>
      <c r="K96" s="150"/>
      <c r="L96" s="150"/>
      <c r="M96" s="150"/>
      <c r="N96" s="150"/>
      <c r="O96" s="150"/>
    </row>
    <row r="97" spans="9:15" ht="13.5">
      <c r="I97" s="150"/>
      <c r="J97" s="150"/>
      <c r="K97" s="150"/>
      <c r="L97" s="150"/>
      <c r="M97" s="150"/>
      <c r="N97" s="150"/>
      <c r="O97" s="150"/>
    </row>
    <row r="98" spans="9:15" ht="13.5">
      <c r="I98" s="150"/>
      <c r="J98" s="150"/>
      <c r="K98" s="150"/>
      <c r="L98" s="150"/>
      <c r="M98" s="150"/>
      <c r="N98" s="150"/>
      <c r="O98" s="150"/>
    </row>
    <row r="99" spans="9:15" ht="13.5">
      <c r="I99" s="150"/>
      <c r="J99" s="150"/>
      <c r="K99" s="150"/>
      <c r="L99" s="150"/>
      <c r="M99" s="150"/>
      <c r="N99" s="150"/>
      <c r="O99" s="150"/>
    </row>
    <row r="100" spans="9:15" ht="13.5">
      <c r="I100" s="150"/>
      <c r="J100" s="150"/>
      <c r="K100" s="150"/>
      <c r="L100" s="150"/>
      <c r="M100" s="150"/>
      <c r="N100" s="150"/>
      <c r="O100" s="150"/>
    </row>
    <row r="101" spans="9:15" ht="13.5">
      <c r="I101" s="150"/>
      <c r="J101" s="150"/>
      <c r="K101" s="150"/>
      <c r="L101" s="150"/>
      <c r="M101" s="150"/>
      <c r="N101" s="150"/>
      <c r="O101" s="150"/>
    </row>
    <row r="102" spans="9:15" ht="13.5">
      <c r="I102" s="150"/>
      <c r="J102" s="150"/>
      <c r="K102" s="150"/>
      <c r="L102" s="150"/>
      <c r="M102" s="150"/>
      <c r="N102" s="150"/>
      <c r="O102" s="150"/>
    </row>
    <row r="103" spans="9:15" ht="13.5">
      <c r="I103" s="150"/>
      <c r="J103" s="150"/>
      <c r="K103" s="150"/>
      <c r="L103" s="150"/>
      <c r="M103" s="150"/>
      <c r="N103" s="150"/>
      <c r="O103" s="150"/>
    </row>
    <row r="104" spans="9:15" ht="13.5">
      <c r="I104" s="150"/>
      <c r="J104" s="150"/>
      <c r="K104" s="150"/>
      <c r="L104" s="150"/>
      <c r="M104" s="150"/>
      <c r="N104" s="150"/>
      <c r="O104" s="150"/>
    </row>
    <row r="105" spans="9:15" ht="13.5">
      <c r="I105" s="150"/>
      <c r="J105" s="150"/>
      <c r="K105" s="150"/>
      <c r="L105" s="150"/>
      <c r="M105" s="150"/>
      <c r="N105" s="150"/>
      <c r="O105" s="150"/>
    </row>
    <row r="106" spans="9:15" ht="13.5">
      <c r="I106" s="150"/>
      <c r="J106" s="150"/>
      <c r="K106" s="150"/>
      <c r="L106" s="150"/>
      <c r="M106" s="150"/>
      <c r="N106" s="150"/>
      <c r="O106" s="150"/>
    </row>
    <row r="107" spans="9:15" ht="13.5">
      <c r="I107" s="150"/>
      <c r="J107" s="150"/>
      <c r="K107" s="150"/>
      <c r="L107" s="150"/>
      <c r="M107" s="150"/>
      <c r="N107" s="150"/>
      <c r="O107" s="150"/>
    </row>
    <row r="108" spans="9:15" ht="13.5">
      <c r="I108" s="150"/>
      <c r="J108" s="150"/>
      <c r="K108" s="150"/>
      <c r="L108" s="150"/>
      <c r="M108" s="150"/>
      <c r="N108" s="150"/>
      <c r="O108" s="150"/>
    </row>
    <row r="109" spans="9:15" ht="13.5">
      <c r="I109" s="150"/>
      <c r="J109" s="150"/>
      <c r="K109" s="150"/>
      <c r="L109" s="150"/>
      <c r="M109" s="150"/>
      <c r="N109" s="150"/>
      <c r="O109" s="150"/>
    </row>
    <row r="110" spans="9:15" ht="13.5">
      <c r="I110" s="150"/>
      <c r="J110" s="150"/>
      <c r="K110" s="150"/>
      <c r="L110" s="150"/>
      <c r="M110" s="150"/>
      <c r="N110" s="150"/>
      <c r="O110" s="150"/>
    </row>
    <row r="111" spans="9:15" ht="13.5">
      <c r="I111" s="150"/>
      <c r="J111" s="150"/>
      <c r="K111" s="150"/>
      <c r="L111" s="150"/>
      <c r="M111" s="150"/>
      <c r="N111" s="150"/>
      <c r="O111" s="150"/>
    </row>
    <row r="112" spans="9:15" ht="13.5">
      <c r="I112" s="150"/>
      <c r="J112" s="150"/>
      <c r="K112" s="150"/>
      <c r="L112" s="150"/>
      <c r="M112" s="150"/>
      <c r="N112" s="150"/>
      <c r="O112" s="150"/>
    </row>
    <row r="113" spans="9:15" ht="13.5">
      <c r="I113" s="150"/>
      <c r="J113" s="150"/>
      <c r="K113" s="150"/>
      <c r="L113" s="150"/>
      <c r="M113" s="150"/>
      <c r="N113" s="150"/>
      <c r="O113" s="150"/>
    </row>
    <row r="114" spans="9:15" ht="13.5">
      <c r="I114" s="150"/>
      <c r="J114" s="150"/>
      <c r="K114" s="150"/>
      <c r="L114" s="150"/>
      <c r="M114" s="150"/>
      <c r="N114" s="150"/>
      <c r="O114" s="150"/>
    </row>
    <row r="115" spans="9:15" ht="13.5">
      <c r="I115" s="150"/>
      <c r="J115" s="150"/>
      <c r="K115" s="150"/>
      <c r="L115" s="150"/>
      <c r="M115" s="150"/>
      <c r="N115" s="150"/>
      <c r="O115" s="150"/>
    </row>
    <row r="116" spans="9:15" ht="13.5">
      <c r="I116" s="150"/>
      <c r="J116" s="150"/>
      <c r="K116" s="150"/>
      <c r="L116" s="150"/>
      <c r="M116" s="150"/>
      <c r="N116" s="150"/>
      <c r="O116" s="150"/>
    </row>
    <row r="117" spans="9:15" ht="13.5">
      <c r="I117" s="150"/>
      <c r="J117" s="150"/>
      <c r="K117" s="150"/>
      <c r="L117" s="150"/>
      <c r="M117" s="150"/>
      <c r="N117" s="150"/>
      <c r="O117" s="150"/>
    </row>
    <row r="118" spans="9:15" ht="13.5">
      <c r="I118" s="150"/>
      <c r="J118" s="150"/>
      <c r="K118" s="150"/>
      <c r="L118" s="150"/>
      <c r="M118" s="150"/>
      <c r="N118" s="150"/>
      <c r="O118" s="150"/>
    </row>
    <row r="119" spans="9:15" ht="13.5">
      <c r="I119" s="150"/>
      <c r="J119" s="150"/>
      <c r="K119" s="150"/>
      <c r="L119" s="150"/>
      <c r="M119" s="150"/>
      <c r="N119" s="150"/>
      <c r="O119" s="150"/>
    </row>
    <row r="120" spans="9:15" ht="13.5">
      <c r="I120" s="150"/>
      <c r="J120" s="150"/>
      <c r="K120" s="150"/>
      <c r="L120" s="150"/>
      <c r="M120" s="150"/>
      <c r="N120" s="150"/>
      <c r="O120" s="150"/>
    </row>
    <row r="121" spans="9:15" ht="13.5">
      <c r="I121" s="150"/>
      <c r="J121" s="150"/>
      <c r="K121" s="150"/>
      <c r="L121" s="150"/>
      <c r="M121" s="150"/>
      <c r="N121" s="150"/>
      <c r="O121" s="150"/>
    </row>
    <row r="122" spans="9:15" ht="13.5">
      <c r="I122" s="150"/>
      <c r="J122" s="150"/>
      <c r="K122" s="150"/>
      <c r="L122" s="150"/>
      <c r="M122" s="150"/>
      <c r="N122" s="150"/>
      <c r="O122" s="150"/>
    </row>
    <row r="123" spans="9:15" ht="13.5">
      <c r="I123" s="150"/>
      <c r="J123" s="150"/>
      <c r="K123" s="150"/>
      <c r="L123" s="150"/>
      <c r="M123" s="150"/>
      <c r="N123" s="150"/>
      <c r="O123" s="150"/>
    </row>
    <row r="124" spans="9:15" ht="13.5">
      <c r="I124" s="150"/>
      <c r="J124" s="150"/>
      <c r="K124" s="150"/>
      <c r="L124" s="150"/>
      <c r="M124" s="150"/>
      <c r="N124" s="150"/>
      <c r="O124" s="150"/>
    </row>
    <row r="125" spans="9:15" ht="13.5">
      <c r="I125" s="150"/>
      <c r="J125" s="150"/>
      <c r="K125" s="150"/>
      <c r="L125" s="150"/>
      <c r="M125" s="150"/>
      <c r="N125" s="150"/>
      <c r="O125" s="150"/>
    </row>
    <row r="126" spans="9:15" ht="13.5">
      <c r="I126" s="150"/>
      <c r="J126" s="150"/>
      <c r="K126" s="150"/>
      <c r="L126" s="150"/>
      <c r="M126" s="150"/>
      <c r="N126" s="150"/>
      <c r="O126" s="150"/>
    </row>
    <row r="127" spans="9:15" ht="13.5">
      <c r="I127" s="150"/>
      <c r="J127" s="150"/>
      <c r="K127" s="150"/>
      <c r="L127" s="150"/>
      <c r="M127" s="150"/>
      <c r="N127" s="150"/>
      <c r="O127" s="150"/>
    </row>
    <row r="128" spans="9:15" ht="13.5">
      <c r="I128" s="150"/>
      <c r="J128" s="150"/>
      <c r="K128" s="150"/>
      <c r="L128" s="150"/>
      <c r="M128" s="150"/>
      <c r="N128" s="150"/>
      <c r="O128" s="150"/>
    </row>
    <row r="129" spans="9:15" ht="13.5">
      <c r="I129" s="150"/>
      <c r="J129" s="150"/>
      <c r="K129" s="150"/>
      <c r="L129" s="150"/>
      <c r="M129" s="150"/>
      <c r="N129" s="150"/>
      <c r="O129" s="150"/>
    </row>
    <row r="130" spans="9:15" ht="13.5">
      <c r="I130" s="150"/>
      <c r="J130" s="150"/>
      <c r="K130" s="150"/>
      <c r="L130" s="150"/>
      <c r="M130" s="150"/>
      <c r="N130" s="150"/>
      <c r="O130" s="150"/>
    </row>
    <row r="131" spans="9:15" ht="13.5">
      <c r="I131" s="150"/>
      <c r="J131" s="150"/>
      <c r="K131" s="150"/>
      <c r="L131" s="150"/>
      <c r="M131" s="150"/>
      <c r="N131" s="150"/>
      <c r="O131" s="150"/>
    </row>
    <row r="132" spans="9:15" ht="13.5">
      <c r="I132" s="150"/>
      <c r="J132" s="150"/>
      <c r="K132" s="150"/>
      <c r="L132" s="150"/>
      <c r="M132" s="150"/>
      <c r="N132" s="150"/>
      <c r="O132" s="150"/>
    </row>
    <row r="133" spans="9:15" ht="13.5">
      <c r="I133" s="150"/>
      <c r="J133" s="150"/>
      <c r="K133" s="150"/>
      <c r="L133" s="150"/>
      <c r="M133" s="150"/>
      <c r="N133" s="150"/>
      <c r="O133" s="150"/>
    </row>
    <row r="134" spans="9:15" ht="13.5">
      <c r="I134" s="150"/>
      <c r="J134" s="150"/>
      <c r="K134" s="150"/>
      <c r="L134" s="150"/>
      <c r="M134" s="150"/>
      <c r="N134" s="150"/>
      <c r="O134" s="150"/>
    </row>
    <row r="135" spans="9:15" ht="13.5">
      <c r="I135" s="150"/>
      <c r="J135" s="150"/>
      <c r="K135" s="150"/>
      <c r="L135" s="150"/>
      <c r="M135" s="150"/>
      <c r="N135" s="150"/>
      <c r="O135" s="150"/>
    </row>
    <row r="136" spans="9:15" ht="13.5">
      <c r="I136" s="150"/>
      <c r="J136" s="150"/>
      <c r="K136" s="150"/>
      <c r="L136" s="150"/>
      <c r="M136" s="150"/>
      <c r="N136" s="150"/>
      <c r="O136" s="150"/>
    </row>
    <row r="137" spans="9:15" ht="13.5">
      <c r="I137" s="150"/>
      <c r="J137" s="150"/>
      <c r="K137" s="150"/>
      <c r="L137" s="150"/>
      <c r="M137" s="150"/>
      <c r="N137" s="150"/>
      <c r="O137" s="150"/>
    </row>
    <row r="138" spans="9:15" ht="13.5">
      <c r="I138" s="150"/>
      <c r="J138" s="150"/>
      <c r="K138" s="150"/>
      <c r="L138" s="150"/>
      <c r="M138" s="150"/>
      <c r="N138" s="150"/>
      <c r="O138" s="150"/>
    </row>
    <row r="139" spans="9:15" ht="13.5">
      <c r="I139" s="150"/>
      <c r="J139" s="150"/>
      <c r="K139" s="150"/>
      <c r="L139" s="150"/>
      <c r="M139" s="150"/>
      <c r="N139" s="150"/>
      <c r="O139" s="150"/>
    </row>
    <row r="140" spans="9:14" ht="13.5">
      <c r="I140" s="150"/>
      <c r="J140" s="150"/>
      <c r="K140" s="150"/>
      <c r="L140" s="150"/>
      <c r="M140" s="150"/>
      <c r="N140" s="150"/>
    </row>
    <row r="141" spans="9:14" ht="13.5">
      <c r="I141" s="150"/>
      <c r="J141" s="150"/>
      <c r="K141" s="150"/>
      <c r="L141" s="150"/>
      <c r="M141" s="150"/>
      <c r="N141" s="150"/>
    </row>
    <row r="142" spans="9:14" ht="13.5">
      <c r="I142" s="150"/>
      <c r="J142" s="150"/>
      <c r="K142" s="150"/>
      <c r="L142" s="150"/>
      <c r="M142" s="150"/>
      <c r="N142" s="150"/>
    </row>
    <row r="143" spans="9:14" ht="13.5">
      <c r="I143" s="150"/>
      <c r="J143" s="150"/>
      <c r="K143" s="150"/>
      <c r="L143" s="150"/>
      <c r="M143" s="150"/>
      <c r="N143" s="150"/>
    </row>
    <row r="144" spans="9:14" ht="13.5">
      <c r="I144" s="150"/>
      <c r="J144" s="150"/>
      <c r="K144" s="150"/>
      <c r="L144" s="150"/>
      <c r="M144" s="150"/>
      <c r="N144" s="150"/>
    </row>
    <row r="145" spans="9:14" ht="13.5">
      <c r="I145" s="150"/>
      <c r="J145" s="150"/>
      <c r="K145" s="150"/>
      <c r="L145" s="150"/>
      <c r="M145" s="150"/>
      <c r="N145" s="150"/>
    </row>
    <row r="146" spans="9:14" ht="13.5">
      <c r="I146" s="150"/>
      <c r="J146" s="150"/>
      <c r="K146" s="150"/>
      <c r="L146" s="150"/>
      <c r="M146" s="150"/>
      <c r="N146" s="150"/>
    </row>
    <row r="147" spans="9:14" ht="13.5">
      <c r="I147" s="150"/>
      <c r="J147" s="150"/>
      <c r="K147" s="150"/>
      <c r="L147" s="150"/>
      <c r="M147" s="150"/>
      <c r="N147" s="150"/>
    </row>
    <row r="148" spans="9:14" ht="13.5">
      <c r="I148" s="150"/>
      <c r="J148" s="150"/>
      <c r="K148" s="150"/>
      <c r="L148" s="150"/>
      <c r="M148" s="150"/>
      <c r="N148" s="150"/>
    </row>
    <row r="149" spans="9:14" ht="13.5">
      <c r="I149" s="150"/>
      <c r="J149" s="150"/>
      <c r="K149" s="150"/>
      <c r="L149" s="150"/>
      <c r="M149" s="150"/>
      <c r="N149" s="150"/>
    </row>
    <row r="150" spans="9:14" ht="13.5">
      <c r="I150" s="150"/>
      <c r="J150" s="150"/>
      <c r="K150" s="150"/>
      <c r="L150" s="150"/>
      <c r="M150" s="150"/>
      <c r="N150" s="150"/>
    </row>
    <row r="151" spans="9:14" ht="13.5">
      <c r="I151" s="150"/>
      <c r="J151" s="150"/>
      <c r="K151" s="150"/>
      <c r="L151" s="150"/>
      <c r="M151" s="150"/>
      <c r="N151" s="150"/>
    </row>
    <row r="152" spans="10:14" ht="13.5">
      <c r="J152" s="150"/>
      <c r="K152" s="150"/>
      <c r="L152" s="150"/>
      <c r="M152" s="150"/>
      <c r="N152" s="150"/>
    </row>
    <row r="153" spans="10:14" ht="13.5">
      <c r="J153" s="150"/>
      <c r="K153" s="150"/>
      <c r="L153" s="150"/>
      <c r="M153" s="150"/>
      <c r="N153" s="150"/>
    </row>
    <row r="173" ht="13.5">
      <c r="O173" s="150"/>
    </row>
    <row r="174" ht="13.5">
      <c r="O174" s="150"/>
    </row>
    <row r="175" ht="13.5">
      <c r="O175" s="150"/>
    </row>
    <row r="176" ht="13.5">
      <c r="O176" s="150"/>
    </row>
    <row r="177" ht="13.5">
      <c r="O177" s="150"/>
    </row>
    <row r="178" ht="13.5">
      <c r="O178" s="150"/>
    </row>
    <row r="179" ht="13.5">
      <c r="O179" s="150"/>
    </row>
    <row r="180" ht="13.5">
      <c r="O180" s="150"/>
    </row>
    <row r="181" ht="13.5">
      <c r="O181" s="150"/>
    </row>
    <row r="182" ht="13.5">
      <c r="O182" s="150"/>
    </row>
    <row r="183" ht="13.5">
      <c r="O183" s="150"/>
    </row>
    <row r="184" ht="13.5">
      <c r="O184" s="150"/>
    </row>
    <row r="185" ht="13.5">
      <c r="O185" s="150"/>
    </row>
    <row r="186" ht="13.5">
      <c r="O186" s="150"/>
    </row>
    <row r="187" ht="13.5">
      <c r="O187" s="150"/>
    </row>
    <row r="188" ht="13.5">
      <c r="O188" s="150"/>
    </row>
    <row r="189" ht="13.5">
      <c r="O189" s="150"/>
    </row>
    <row r="190" ht="13.5">
      <c r="O190" s="150"/>
    </row>
    <row r="191" ht="13.5">
      <c r="O191" s="150"/>
    </row>
    <row r="192" ht="13.5">
      <c r="O192" s="150"/>
    </row>
  </sheetData>
  <sheetProtection/>
  <mergeCells count="64">
    <mergeCell ref="K53:L53"/>
    <mergeCell ref="K54:L54"/>
    <mergeCell ref="K43:L43"/>
    <mergeCell ref="K42:L42"/>
    <mergeCell ref="I54:J54"/>
    <mergeCell ref="K45:L45"/>
    <mergeCell ref="K50:L50"/>
    <mergeCell ref="I41:I44"/>
    <mergeCell ref="I49:I53"/>
    <mergeCell ref="B56:B59"/>
    <mergeCell ref="K37:L37"/>
    <mergeCell ref="K38:L38"/>
    <mergeCell ref="B40:B52"/>
    <mergeCell ref="B53:B55"/>
    <mergeCell ref="K46:L46"/>
    <mergeCell ref="K44:L44"/>
    <mergeCell ref="K40:L40"/>
    <mergeCell ref="K48:L48"/>
    <mergeCell ref="K51:L51"/>
    <mergeCell ref="B27:B39"/>
    <mergeCell ref="K47:L47"/>
    <mergeCell ref="I45:I48"/>
    <mergeCell ref="K41:L41"/>
    <mergeCell ref="K49:L49"/>
    <mergeCell ref="I24:I27"/>
    <mergeCell ref="K36:L36"/>
    <mergeCell ref="I37:I40"/>
    <mergeCell ref="K39:L39"/>
    <mergeCell ref="I12:I15"/>
    <mergeCell ref="B5:B7"/>
    <mergeCell ref="B8:B11"/>
    <mergeCell ref="B12:B15"/>
    <mergeCell ref="B20:B23"/>
    <mergeCell ref="B16:B19"/>
    <mergeCell ref="T6:U6"/>
    <mergeCell ref="T7:U7"/>
    <mergeCell ref="I20:I23"/>
    <mergeCell ref="I28:I31"/>
    <mergeCell ref="T14:U14"/>
    <mergeCell ref="T17:U17"/>
    <mergeCell ref="T18:U18"/>
    <mergeCell ref="T19:U19"/>
    <mergeCell ref="T15:U15"/>
    <mergeCell ref="T16:U16"/>
    <mergeCell ref="T13:U13"/>
    <mergeCell ref="Q38:R38"/>
    <mergeCell ref="I16:I19"/>
    <mergeCell ref="J4:J5"/>
    <mergeCell ref="I4:I5"/>
    <mergeCell ref="T4:U4"/>
    <mergeCell ref="T5:U5"/>
    <mergeCell ref="M4:M5"/>
    <mergeCell ref="I6:I11"/>
    <mergeCell ref="N4:N5"/>
    <mergeCell ref="T8:U8"/>
    <mergeCell ref="T9:U9"/>
    <mergeCell ref="P58:Q58"/>
    <mergeCell ref="Q46:Q50"/>
    <mergeCell ref="Q52:Q56"/>
    <mergeCell ref="P46:P57"/>
    <mergeCell ref="P39:P45"/>
    <mergeCell ref="T10:U10"/>
    <mergeCell ref="T11:U11"/>
    <mergeCell ref="T12:U12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"/>
  <sheetViews>
    <sheetView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14.125" style="321" customWidth="1"/>
    <col min="2" max="2" width="9.00390625" style="321" customWidth="1"/>
    <col min="3" max="3" width="9.00390625" style="322" customWidth="1"/>
    <col min="4" max="16384" width="9.00390625" style="321" customWidth="1"/>
  </cols>
  <sheetData>
    <row r="1" ht="14.25" thickBot="1"/>
    <row r="2" spans="1:12" ht="13.5">
      <c r="A2" s="323" t="s">
        <v>253</v>
      </c>
      <c r="B2" s="324" t="s">
        <v>7</v>
      </c>
      <c r="C2" s="325" t="s">
        <v>254</v>
      </c>
      <c r="D2" s="824" t="s">
        <v>255</v>
      </c>
      <c r="E2" s="825"/>
      <c r="F2" s="826"/>
      <c r="G2" s="824" t="s">
        <v>256</v>
      </c>
      <c r="H2" s="825"/>
      <c r="I2" s="826"/>
      <c r="J2" s="326" t="s">
        <v>257</v>
      </c>
      <c r="K2" s="324" t="s">
        <v>258</v>
      </c>
      <c r="L2" s="327" t="s">
        <v>24</v>
      </c>
    </row>
    <row r="3" spans="1:12" ht="13.5">
      <c r="A3" s="328"/>
      <c r="B3" s="329"/>
      <c r="C3" s="330"/>
      <c r="D3" s="331" t="s">
        <v>259</v>
      </c>
      <c r="E3" s="329" t="s">
        <v>260</v>
      </c>
      <c r="F3" s="332" t="s">
        <v>187</v>
      </c>
      <c r="G3" s="331" t="s">
        <v>259</v>
      </c>
      <c r="H3" s="329" t="s">
        <v>260</v>
      </c>
      <c r="I3" s="332" t="s">
        <v>187</v>
      </c>
      <c r="J3" s="333"/>
      <c r="K3" s="329"/>
      <c r="L3" s="332"/>
    </row>
    <row r="4" spans="1:12" ht="13.5">
      <c r="A4" s="398" t="s">
        <v>337</v>
      </c>
      <c r="B4" s="329" t="s">
        <v>261</v>
      </c>
      <c r="C4" s="335">
        <v>1000</v>
      </c>
      <c r="D4" s="334"/>
      <c r="E4" s="336"/>
      <c r="F4" s="337"/>
      <c r="G4" s="338">
        <f>+C4*D4/100</f>
        <v>0</v>
      </c>
      <c r="H4" s="339">
        <f>+C4*E4/100</f>
        <v>0</v>
      </c>
      <c r="I4" s="340">
        <f>+C4*F4/100</f>
        <v>0</v>
      </c>
      <c r="J4" s="341"/>
      <c r="K4" s="336">
        <v>11900</v>
      </c>
      <c r="L4" s="342">
        <v>35700</v>
      </c>
    </row>
    <row r="5" spans="1:12" ht="13.5">
      <c r="A5" s="398" t="s">
        <v>338</v>
      </c>
      <c r="B5" s="329" t="s">
        <v>262</v>
      </c>
      <c r="C5" s="343">
        <v>40</v>
      </c>
      <c r="D5" s="334"/>
      <c r="E5" s="336"/>
      <c r="F5" s="337"/>
      <c r="G5" s="338">
        <f>+C5*D5/100</f>
        <v>0</v>
      </c>
      <c r="H5" s="339">
        <f>+C5*E5/100</f>
        <v>0</v>
      </c>
      <c r="I5" s="340">
        <f>+C5*F5/100</f>
        <v>0</v>
      </c>
      <c r="J5" s="341"/>
      <c r="K5" s="336">
        <v>89</v>
      </c>
      <c r="L5" s="342">
        <v>5340</v>
      </c>
    </row>
    <row r="6" spans="1:12" ht="13.5">
      <c r="A6" s="398" t="s">
        <v>339</v>
      </c>
      <c r="B6" s="329" t="s">
        <v>262</v>
      </c>
      <c r="C6" s="343">
        <v>20</v>
      </c>
      <c r="D6" s="334"/>
      <c r="E6" s="336"/>
      <c r="F6" s="337"/>
      <c r="G6" s="338">
        <f>+C6*D6/100</f>
        <v>0</v>
      </c>
      <c r="H6" s="339">
        <f>+C6*E6/100</f>
        <v>0</v>
      </c>
      <c r="I6" s="340">
        <f>+C6*F6/100</f>
        <v>0</v>
      </c>
      <c r="J6" s="341"/>
      <c r="K6" s="336">
        <v>31</v>
      </c>
      <c r="L6" s="342">
        <v>2480</v>
      </c>
    </row>
    <row r="7" spans="1:12" ht="13.5">
      <c r="A7" s="334" t="s">
        <v>340</v>
      </c>
      <c r="B7" s="329"/>
      <c r="C7" s="343">
        <v>50</v>
      </c>
      <c r="D7" s="334"/>
      <c r="E7" s="336"/>
      <c r="F7" s="337"/>
      <c r="G7" s="338">
        <f>+C7*D7/100</f>
        <v>0</v>
      </c>
      <c r="H7" s="339">
        <f>+C7*E7/100</f>
        <v>0</v>
      </c>
      <c r="I7" s="340">
        <f>+C7*F7/100</f>
        <v>0</v>
      </c>
      <c r="J7" s="341"/>
      <c r="K7" s="336">
        <v>140</v>
      </c>
      <c r="L7" s="342">
        <v>7000</v>
      </c>
    </row>
    <row r="8" spans="1:12" ht="13.5">
      <c r="A8" s="334" t="s">
        <v>341</v>
      </c>
      <c r="B8" s="329"/>
      <c r="C8" s="343">
        <v>110</v>
      </c>
      <c r="D8" s="334"/>
      <c r="E8" s="336"/>
      <c r="F8" s="337"/>
      <c r="G8" s="338">
        <f>+C8*D8/100</f>
        <v>0</v>
      </c>
      <c r="H8" s="339">
        <f>+C8*E8/100</f>
        <v>0</v>
      </c>
      <c r="I8" s="340">
        <f>+C8*F8/100</f>
        <v>0</v>
      </c>
      <c r="J8" s="341"/>
      <c r="K8" s="345"/>
      <c r="L8" s="342">
        <v>0</v>
      </c>
    </row>
    <row r="9" spans="1:12" ht="13.5">
      <c r="A9" s="344"/>
      <c r="B9" s="329"/>
      <c r="C9" s="343"/>
      <c r="D9" s="344"/>
      <c r="E9" s="345"/>
      <c r="F9" s="346"/>
      <c r="G9" s="338"/>
      <c r="H9" s="339"/>
      <c r="I9" s="340"/>
      <c r="J9" s="347"/>
      <c r="K9" s="345"/>
      <c r="L9" s="342"/>
    </row>
    <row r="10" spans="1:12" ht="14.25" thickBot="1">
      <c r="A10" s="348"/>
      <c r="B10" s="349"/>
      <c r="C10" s="350"/>
      <c r="D10" s="348"/>
      <c r="E10" s="351"/>
      <c r="F10" s="352"/>
      <c r="G10" s="353"/>
      <c r="H10" s="354"/>
      <c r="I10" s="355"/>
      <c r="J10" s="356"/>
      <c r="K10" s="351"/>
      <c r="L10" s="342"/>
    </row>
    <row r="11" spans="1:12" ht="14.25" thickBot="1">
      <c r="A11" s="357" t="s">
        <v>22</v>
      </c>
      <c r="B11" s="358"/>
      <c r="C11" s="359"/>
      <c r="D11" s="357"/>
      <c r="E11" s="358"/>
      <c r="F11" s="360"/>
      <c r="G11" s="361">
        <f>SUM(G5:G10)</f>
        <v>0</v>
      </c>
      <c r="H11" s="362">
        <f>SUM(H5:H10)</f>
        <v>0</v>
      </c>
      <c r="I11" s="363">
        <f>SUM(I5:I10)</f>
        <v>0</v>
      </c>
      <c r="J11" s="364"/>
      <c r="K11" s="358"/>
      <c r="L11" s="365">
        <f>SUM(L4:L10)</f>
        <v>50520</v>
      </c>
    </row>
  </sheetData>
  <sheetProtection/>
  <mergeCells count="2">
    <mergeCell ref="D2:F2"/>
    <mergeCell ref="G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7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21" customWidth="1"/>
    <col min="2" max="2" width="24.25390625" style="321" customWidth="1"/>
    <col min="3" max="10" width="9.00390625" style="321" customWidth="1"/>
    <col min="11" max="11" width="18.375" style="321" customWidth="1"/>
    <col min="12" max="16384" width="9.00390625" style="321" customWidth="1"/>
  </cols>
  <sheetData>
    <row r="1" ht="14.25" thickBot="1"/>
    <row r="2" spans="1:15" ht="14.25" thickBot="1">
      <c r="A2" s="366"/>
      <c r="B2" s="367" t="s">
        <v>109</v>
      </c>
      <c r="C2" s="368" t="s">
        <v>263</v>
      </c>
      <c r="D2" s="368" t="s">
        <v>264</v>
      </c>
      <c r="E2" s="368" t="s">
        <v>265</v>
      </c>
      <c r="F2" s="368" t="s">
        <v>266</v>
      </c>
      <c r="G2" s="367" t="s">
        <v>110</v>
      </c>
      <c r="H2" s="369" t="s">
        <v>111</v>
      </c>
      <c r="I2" s="370" t="s">
        <v>112</v>
      </c>
      <c r="K2" s="406" t="s">
        <v>109</v>
      </c>
      <c r="L2" s="407" t="s">
        <v>378</v>
      </c>
      <c r="M2" s="408" t="s">
        <v>379</v>
      </c>
      <c r="N2" s="409" t="s">
        <v>376</v>
      </c>
      <c r="O2" s="410" t="s">
        <v>377</v>
      </c>
    </row>
    <row r="3" spans="1:15" ht="13.5">
      <c r="A3" s="371" t="s">
        <v>267</v>
      </c>
      <c r="B3" s="372" t="s">
        <v>268</v>
      </c>
      <c r="C3" s="372">
        <v>500</v>
      </c>
      <c r="D3" s="372">
        <v>100</v>
      </c>
      <c r="E3" s="372">
        <v>500</v>
      </c>
      <c r="F3" s="372">
        <v>3308</v>
      </c>
      <c r="G3" s="393">
        <f>+D3/C3*1000</f>
        <v>200</v>
      </c>
      <c r="H3" s="372" t="s">
        <v>269</v>
      </c>
      <c r="I3" s="373">
        <f>+F3/E3*G3</f>
        <v>1323.1999999999998</v>
      </c>
      <c r="K3" s="414" t="s">
        <v>306</v>
      </c>
      <c r="L3" s="404">
        <v>50</v>
      </c>
      <c r="M3" s="404" t="s">
        <v>269</v>
      </c>
      <c r="N3" s="404">
        <v>21.84</v>
      </c>
      <c r="O3" s="405">
        <v>1092</v>
      </c>
    </row>
    <row r="4" spans="1:15" ht="13.5">
      <c r="A4" s="371" t="s">
        <v>270</v>
      </c>
      <c r="B4" s="372" t="s">
        <v>271</v>
      </c>
      <c r="C4" s="372">
        <v>10</v>
      </c>
      <c r="D4" s="372">
        <v>100</v>
      </c>
      <c r="E4" s="372">
        <v>18000</v>
      </c>
      <c r="F4" s="372">
        <v>2142</v>
      </c>
      <c r="G4" s="393">
        <f aca="true" t="shared" si="0" ref="G4:G11">+D4/C4*1000</f>
        <v>10000</v>
      </c>
      <c r="H4" s="372" t="s">
        <v>269</v>
      </c>
      <c r="I4" s="373">
        <f aca="true" t="shared" si="1" ref="I4:I11">+F4/E4*G4</f>
        <v>1190</v>
      </c>
      <c r="K4" s="344" t="s">
        <v>307</v>
      </c>
      <c r="L4" s="345">
        <v>600</v>
      </c>
      <c r="M4" s="345" t="s">
        <v>269</v>
      </c>
      <c r="N4" s="345">
        <v>2.21</v>
      </c>
      <c r="O4" s="346">
        <v>1326</v>
      </c>
    </row>
    <row r="5" spans="1:15" ht="13.5">
      <c r="A5" s="371" t="s">
        <v>272</v>
      </c>
      <c r="B5" s="372" t="s">
        <v>273</v>
      </c>
      <c r="C5" s="396">
        <v>800</v>
      </c>
      <c r="D5" s="396">
        <v>200</v>
      </c>
      <c r="E5" s="396">
        <v>500</v>
      </c>
      <c r="F5" s="397">
        <v>1533</v>
      </c>
      <c r="G5" s="394">
        <f t="shared" si="0"/>
        <v>250</v>
      </c>
      <c r="H5" s="372" t="s">
        <v>269</v>
      </c>
      <c r="I5" s="373">
        <f t="shared" si="1"/>
        <v>766.5</v>
      </c>
      <c r="K5" s="344" t="s">
        <v>308</v>
      </c>
      <c r="L5" s="345">
        <v>75</v>
      </c>
      <c r="M5" s="345" t="s">
        <v>269</v>
      </c>
      <c r="N5" s="345">
        <v>20.8</v>
      </c>
      <c r="O5" s="346">
        <v>1560</v>
      </c>
    </row>
    <row r="6" spans="1:15" ht="13.5">
      <c r="A6" s="371"/>
      <c r="B6" s="372" t="s">
        <v>274</v>
      </c>
      <c r="C6" s="372">
        <v>1500</v>
      </c>
      <c r="D6" s="372">
        <v>300</v>
      </c>
      <c r="E6" s="372">
        <v>500</v>
      </c>
      <c r="F6" s="372">
        <v>6080</v>
      </c>
      <c r="G6" s="393">
        <f t="shared" si="0"/>
        <v>200</v>
      </c>
      <c r="H6" s="372" t="s">
        <v>269</v>
      </c>
      <c r="I6" s="373">
        <f t="shared" si="1"/>
        <v>2432</v>
      </c>
      <c r="K6" s="344" t="s">
        <v>309</v>
      </c>
      <c r="L6" s="345">
        <v>166</v>
      </c>
      <c r="M6" s="345" t="s">
        <v>269</v>
      </c>
      <c r="N6" s="345">
        <v>12.67</v>
      </c>
      <c r="O6" s="346">
        <v>2103.22</v>
      </c>
    </row>
    <row r="7" spans="1:15" ht="13.5">
      <c r="A7" s="371"/>
      <c r="B7" s="372" t="s">
        <v>275</v>
      </c>
      <c r="C7" s="372">
        <v>2000</v>
      </c>
      <c r="D7" s="372">
        <v>300</v>
      </c>
      <c r="E7" s="372">
        <v>500</v>
      </c>
      <c r="F7" s="372">
        <v>4368</v>
      </c>
      <c r="G7" s="393">
        <f t="shared" si="0"/>
        <v>150</v>
      </c>
      <c r="H7" s="372" t="s">
        <v>269</v>
      </c>
      <c r="I7" s="373">
        <f t="shared" si="1"/>
        <v>1310.4</v>
      </c>
      <c r="K7" s="344" t="s">
        <v>310</v>
      </c>
      <c r="L7" s="345">
        <v>1000</v>
      </c>
      <c r="M7" s="345" t="s">
        <v>269</v>
      </c>
      <c r="N7" s="345">
        <v>1.28</v>
      </c>
      <c r="O7" s="346">
        <v>1280</v>
      </c>
    </row>
    <row r="8" spans="1:15" ht="13.5">
      <c r="A8" s="371"/>
      <c r="B8" s="372" t="s">
        <v>276</v>
      </c>
      <c r="C8" s="372">
        <v>3000</v>
      </c>
      <c r="D8" s="372">
        <v>300</v>
      </c>
      <c r="E8" s="372">
        <v>500</v>
      </c>
      <c r="F8" s="372">
        <v>6164</v>
      </c>
      <c r="G8" s="393">
        <f t="shared" si="0"/>
        <v>100</v>
      </c>
      <c r="H8" s="372" t="s">
        <v>269</v>
      </c>
      <c r="I8" s="373">
        <f t="shared" si="1"/>
        <v>1232.8</v>
      </c>
      <c r="K8" s="344" t="s">
        <v>311</v>
      </c>
      <c r="L8" s="345">
        <v>166</v>
      </c>
      <c r="M8" s="345" t="s">
        <v>269</v>
      </c>
      <c r="N8" s="345">
        <v>11.55</v>
      </c>
      <c r="O8" s="346">
        <v>1917.3</v>
      </c>
    </row>
    <row r="9" spans="1:15" ht="13.5">
      <c r="A9" s="371"/>
      <c r="B9" s="372" t="s">
        <v>277</v>
      </c>
      <c r="C9" s="372">
        <v>3000</v>
      </c>
      <c r="D9" s="372">
        <v>300</v>
      </c>
      <c r="E9" s="372">
        <v>500</v>
      </c>
      <c r="F9" s="372">
        <v>7319</v>
      </c>
      <c r="G9" s="393">
        <f t="shared" si="0"/>
        <v>100</v>
      </c>
      <c r="H9" s="372" t="s">
        <v>269</v>
      </c>
      <c r="I9" s="373">
        <f t="shared" si="1"/>
        <v>1463.8</v>
      </c>
      <c r="K9" s="344" t="s">
        <v>312</v>
      </c>
      <c r="L9" s="345">
        <v>1000</v>
      </c>
      <c r="M9" s="345" t="s">
        <v>269</v>
      </c>
      <c r="N9" s="345">
        <v>7.63</v>
      </c>
      <c r="O9" s="346">
        <v>7630</v>
      </c>
    </row>
    <row r="10" spans="1:15" ht="13.5">
      <c r="A10" s="371"/>
      <c r="B10" s="372" t="s">
        <v>278</v>
      </c>
      <c r="C10" s="372">
        <v>50</v>
      </c>
      <c r="D10" s="372">
        <v>300</v>
      </c>
      <c r="E10" s="372">
        <v>20000</v>
      </c>
      <c r="F10" s="372">
        <v>4956</v>
      </c>
      <c r="G10" s="393">
        <f t="shared" si="0"/>
        <v>6000</v>
      </c>
      <c r="H10" s="372" t="s">
        <v>269</v>
      </c>
      <c r="I10" s="373">
        <f t="shared" si="1"/>
        <v>1486.8</v>
      </c>
      <c r="K10" s="344" t="s">
        <v>313</v>
      </c>
      <c r="L10" s="345">
        <v>500</v>
      </c>
      <c r="M10" s="345" t="s">
        <v>269</v>
      </c>
      <c r="N10" s="345">
        <v>4.76</v>
      </c>
      <c r="O10" s="346">
        <v>2380</v>
      </c>
    </row>
    <row r="11" spans="1:15" ht="13.5">
      <c r="A11" s="371"/>
      <c r="B11" s="372" t="s">
        <v>279</v>
      </c>
      <c r="C11" s="372">
        <v>50</v>
      </c>
      <c r="D11" s="372">
        <v>300</v>
      </c>
      <c r="E11" s="372">
        <v>20000</v>
      </c>
      <c r="F11" s="372">
        <v>4956</v>
      </c>
      <c r="G11" s="393">
        <f t="shared" si="0"/>
        <v>6000</v>
      </c>
      <c r="H11" s="372" t="s">
        <v>269</v>
      </c>
      <c r="I11" s="373">
        <f t="shared" si="1"/>
        <v>1486.8</v>
      </c>
      <c r="K11" s="344" t="s">
        <v>314</v>
      </c>
      <c r="L11" s="345">
        <v>625</v>
      </c>
      <c r="M11" s="345" t="s">
        <v>269</v>
      </c>
      <c r="N11" s="345">
        <v>3.96</v>
      </c>
      <c r="O11" s="346">
        <v>2475</v>
      </c>
    </row>
    <row r="12" spans="1:15" ht="13.5">
      <c r="A12" s="371"/>
      <c r="B12" s="372" t="s">
        <v>330</v>
      </c>
      <c r="C12" s="372">
        <v>50</v>
      </c>
      <c r="D12" s="372">
        <v>300</v>
      </c>
      <c r="E12" s="372">
        <v>20000</v>
      </c>
      <c r="F12" s="372">
        <v>4956</v>
      </c>
      <c r="G12" s="393">
        <f>+D12/C12*1000</f>
        <v>6000</v>
      </c>
      <c r="H12" s="372" t="s">
        <v>269</v>
      </c>
      <c r="I12" s="373">
        <f>+F12/E12*G12</f>
        <v>1486.8</v>
      </c>
      <c r="K12" s="344" t="s">
        <v>315</v>
      </c>
      <c r="L12" s="345">
        <v>250</v>
      </c>
      <c r="M12" s="345" t="s">
        <v>269</v>
      </c>
      <c r="N12" s="345">
        <v>4.73</v>
      </c>
      <c r="O12" s="346">
        <v>1182.5</v>
      </c>
    </row>
    <row r="13" spans="1:15" ht="13.5">
      <c r="A13" s="371"/>
      <c r="B13" s="372" t="s">
        <v>331</v>
      </c>
      <c r="C13" s="372">
        <v>50</v>
      </c>
      <c r="D13" s="372">
        <v>300</v>
      </c>
      <c r="E13" s="372">
        <v>20000</v>
      </c>
      <c r="F13" s="372">
        <v>4956</v>
      </c>
      <c r="G13" s="393">
        <f>+D13/C13*1000</f>
        <v>6000</v>
      </c>
      <c r="H13" s="372" t="s">
        <v>269</v>
      </c>
      <c r="I13" s="373">
        <f>+F13/E13*G13</f>
        <v>1486.8</v>
      </c>
      <c r="K13" s="344" t="s">
        <v>316</v>
      </c>
      <c r="L13" s="345">
        <v>250</v>
      </c>
      <c r="M13" s="345" t="s">
        <v>269</v>
      </c>
      <c r="N13" s="345">
        <v>7.25</v>
      </c>
      <c r="O13" s="346">
        <v>1812.5</v>
      </c>
    </row>
    <row r="14" spans="1:15" ht="14.25" thickBot="1">
      <c r="A14" s="371"/>
      <c r="B14" s="372" t="s">
        <v>332</v>
      </c>
      <c r="C14" s="372">
        <v>50</v>
      </c>
      <c r="D14" s="372">
        <v>300</v>
      </c>
      <c r="E14" s="372">
        <v>20000</v>
      </c>
      <c r="F14" s="372">
        <v>4956</v>
      </c>
      <c r="G14" s="393">
        <f>+D14/C14*1000</f>
        <v>6000</v>
      </c>
      <c r="H14" s="372" t="s">
        <v>269</v>
      </c>
      <c r="I14" s="373">
        <f>+F14/E14*G14</f>
        <v>1486.8</v>
      </c>
      <c r="K14" s="348" t="s">
        <v>317</v>
      </c>
      <c r="L14" s="351">
        <v>625</v>
      </c>
      <c r="M14" s="351" t="s">
        <v>269</v>
      </c>
      <c r="N14" s="351">
        <v>3.36</v>
      </c>
      <c r="O14" s="352">
        <v>2100</v>
      </c>
    </row>
    <row r="15" spans="1:15" ht="14.25" thickBot="1">
      <c r="A15" s="374"/>
      <c r="B15" s="375" t="s">
        <v>280</v>
      </c>
      <c r="C15" s="375"/>
      <c r="D15" s="375"/>
      <c r="E15" s="375"/>
      <c r="F15" s="375"/>
      <c r="G15" s="376"/>
      <c r="H15" s="376"/>
      <c r="I15" s="377">
        <f>SUM(I3:I11)</f>
        <v>12692.299999999997</v>
      </c>
      <c r="K15" s="357" t="s">
        <v>116</v>
      </c>
      <c r="L15" s="358"/>
      <c r="M15" s="358"/>
      <c r="N15" s="358"/>
      <c r="O15" s="360">
        <v>24758.52</v>
      </c>
    </row>
    <row r="16" spans="1:15" ht="14.25" thickTop="1">
      <c r="A16" s="371"/>
      <c r="B16" s="372" t="s">
        <v>281</v>
      </c>
      <c r="C16" s="372">
        <v>1500</v>
      </c>
      <c r="D16" s="372">
        <v>200</v>
      </c>
      <c r="E16" s="378">
        <v>500</v>
      </c>
      <c r="F16" s="378">
        <v>2268</v>
      </c>
      <c r="G16" s="393">
        <f aca="true" t="shared" si="2" ref="G16:G22">+D16/C16*1000</f>
        <v>133.33333333333334</v>
      </c>
      <c r="H16" s="372" t="s">
        <v>269</v>
      </c>
      <c r="I16" s="373">
        <f aca="true" t="shared" si="3" ref="I16:I22">+F16/E16*G16</f>
        <v>604.8</v>
      </c>
      <c r="K16" s="414" t="s">
        <v>318</v>
      </c>
      <c r="L16" s="404">
        <v>30000</v>
      </c>
      <c r="M16" s="404" t="s">
        <v>269</v>
      </c>
      <c r="N16" s="404">
        <v>0.13</v>
      </c>
      <c r="O16" s="405">
        <v>3900</v>
      </c>
    </row>
    <row r="17" spans="1:15" ht="13.5">
      <c r="A17" s="371" t="s">
        <v>267</v>
      </c>
      <c r="B17" s="372" t="s">
        <v>282</v>
      </c>
      <c r="C17" s="372">
        <v>4000</v>
      </c>
      <c r="D17" s="372">
        <v>300</v>
      </c>
      <c r="E17" s="372">
        <v>500</v>
      </c>
      <c r="F17" s="372">
        <v>7823</v>
      </c>
      <c r="G17" s="393">
        <f t="shared" si="2"/>
        <v>75</v>
      </c>
      <c r="H17" s="372" t="s">
        <v>269</v>
      </c>
      <c r="I17" s="373">
        <f t="shared" si="3"/>
        <v>1173.45</v>
      </c>
      <c r="K17" s="344" t="s">
        <v>319</v>
      </c>
      <c r="L17" s="345">
        <v>100</v>
      </c>
      <c r="M17" s="345" t="s">
        <v>269</v>
      </c>
      <c r="N17" s="345">
        <v>11.1</v>
      </c>
      <c r="O17" s="346">
        <v>1110</v>
      </c>
    </row>
    <row r="18" spans="1:15" ht="13.5">
      <c r="A18" s="371"/>
      <c r="B18" s="378" t="s">
        <v>283</v>
      </c>
      <c r="C18" s="378">
        <v>2000</v>
      </c>
      <c r="D18" s="372">
        <v>300</v>
      </c>
      <c r="E18" s="378">
        <v>500</v>
      </c>
      <c r="F18" s="378">
        <v>2877</v>
      </c>
      <c r="G18" s="395">
        <f t="shared" si="2"/>
        <v>150</v>
      </c>
      <c r="H18" s="378" t="s">
        <v>269</v>
      </c>
      <c r="I18" s="379">
        <f t="shared" si="3"/>
        <v>863.0999999999999</v>
      </c>
      <c r="K18" s="344" t="s">
        <v>320</v>
      </c>
      <c r="L18" s="345">
        <v>333</v>
      </c>
      <c r="M18" s="345" t="s">
        <v>269</v>
      </c>
      <c r="N18" s="345">
        <v>8.92</v>
      </c>
      <c r="O18" s="346">
        <v>2970.36</v>
      </c>
    </row>
    <row r="19" spans="1:15" ht="13.5">
      <c r="A19" s="371" t="s">
        <v>284</v>
      </c>
      <c r="B19" s="378" t="s">
        <v>285</v>
      </c>
      <c r="C19" s="378">
        <v>1500</v>
      </c>
      <c r="D19" s="372">
        <v>300</v>
      </c>
      <c r="E19" s="378">
        <v>500</v>
      </c>
      <c r="F19" s="378">
        <v>4673</v>
      </c>
      <c r="G19" s="395">
        <f t="shared" si="2"/>
        <v>200</v>
      </c>
      <c r="H19" s="378" t="s">
        <v>269</v>
      </c>
      <c r="I19" s="379">
        <f t="shared" si="3"/>
        <v>1869.2</v>
      </c>
      <c r="K19" s="344" t="s">
        <v>321</v>
      </c>
      <c r="L19" s="345">
        <v>1000</v>
      </c>
      <c r="M19" s="345" t="s">
        <v>269</v>
      </c>
      <c r="N19" s="345">
        <v>1.5</v>
      </c>
      <c r="O19" s="346">
        <v>1500</v>
      </c>
    </row>
    <row r="20" spans="1:15" ht="13.5">
      <c r="A20" s="371"/>
      <c r="B20" s="378" t="s">
        <v>286</v>
      </c>
      <c r="C20" s="378">
        <v>800</v>
      </c>
      <c r="D20" s="372">
        <v>300</v>
      </c>
      <c r="E20" s="378">
        <v>500</v>
      </c>
      <c r="F20" s="378">
        <v>966</v>
      </c>
      <c r="G20" s="395">
        <f t="shared" si="2"/>
        <v>375</v>
      </c>
      <c r="H20" s="378" t="s">
        <v>269</v>
      </c>
      <c r="I20" s="379">
        <f t="shared" si="3"/>
        <v>724.5</v>
      </c>
      <c r="K20" s="344" t="s">
        <v>322</v>
      </c>
      <c r="L20" s="345">
        <v>500</v>
      </c>
      <c r="M20" s="345" t="s">
        <v>269</v>
      </c>
      <c r="N20" s="345">
        <v>2.74</v>
      </c>
      <c r="O20" s="346">
        <v>1370</v>
      </c>
    </row>
    <row r="21" spans="1:15" ht="13.5">
      <c r="A21" s="371" t="s">
        <v>272</v>
      </c>
      <c r="B21" s="378" t="s">
        <v>286</v>
      </c>
      <c r="C21" s="378">
        <v>800</v>
      </c>
      <c r="D21" s="372">
        <v>300</v>
      </c>
      <c r="E21" s="378">
        <v>500</v>
      </c>
      <c r="F21" s="378">
        <v>966</v>
      </c>
      <c r="G21" s="395">
        <f t="shared" si="2"/>
        <v>375</v>
      </c>
      <c r="H21" s="378" t="s">
        <v>269</v>
      </c>
      <c r="I21" s="379">
        <f t="shared" si="3"/>
        <v>724.5</v>
      </c>
      <c r="K21" s="344" t="s">
        <v>323</v>
      </c>
      <c r="L21" s="345">
        <v>666</v>
      </c>
      <c r="M21" s="345" t="s">
        <v>269</v>
      </c>
      <c r="N21" s="345">
        <v>4.33</v>
      </c>
      <c r="O21" s="346">
        <v>2883.78</v>
      </c>
    </row>
    <row r="22" spans="1:15" ht="13.5">
      <c r="A22" s="371"/>
      <c r="B22" s="378" t="s">
        <v>282</v>
      </c>
      <c r="C22" s="378">
        <v>4000</v>
      </c>
      <c r="D22" s="372">
        <v>300</v>
      </c>
      <c r="E22" s="372">
        <v>500</v>
      </c>
      <c r="F22" s="372">
        <v>7823</v>
      </c>
      <c r="G22" s="395">
        <f t="shared" si="2"/>
        <v>75</v>
      </c>
      <c r="H22" s="378" t="s">
        <v>269</v>
      </c>
      <c r="I22" s="379">
        <f t="shared" si="3"/>
        <v>1173.45</v>
      </c>
      <c r="K22" s="344" t="s">
        <v>324</v>
      </c>
      <c r="L22" s="345">
        <v>250</v>
      </c>
      <c r="M22" s="345" t="s">
        <v>269</v>
      </c>
      <c r="N22" s="345">
        <v>8.42</v>
      </c>
      <c r="O22" s="346">
        <v>2105</v>
      </c>
    </row>
    <row r="23" spans="1:15" ht="13.5">
      <c r="A23" s="371"/>
      <c r="B23" s="378" t="s">
        <v>282</v>
      </c>
      <c r="C23" s="378">
        <v>4000</v>
      </c>
      <c r="D23" s="372">
        <v>300</v>
      </c>
      <c r="E23" s="372">
        <v>500</v>
      </c>
      <c r="F23" s="372">
        <v>7823</v>
      </c>
      <c r="G23" s="395">
        <f>+D23/C23*1000</f>
        <v>75</v>
      </c>
      <c r="H23" s="378" t="s">
        <v>269</v>
      </c>
      <c r="I23" s="379">
        <f>+F23/E23*G23</f>
        <v>1173.45</v>
      </c>
      <c r="K23" s="344" t="s">
        <v>325</v>
      </c>
      <c r="L23" s="345">
        <v>250</v>
      </c>
      <c r="M23" s="345" t="s">
        <v>269</v>
      </c>
      <c r="N23" s="345">
        <v>16.69</v>
      </c>
      <c r="O23" s="346">
        <v>4172.5</v>
      </c>
    </row>
    <row r="24" spans="1:15" ht="13.5">
      <c r="A24" s="371"/>
      <c r="B24" s="378" t="s">
        <v>282</v>
      </c>
      <c r="C24" s="378">
        <v>4000</v>
      </c>
      <c r="D24" s="372">
        <v>300</v>
      </c>
      <c r="E24" s="372">
        <v>500</v>
      </c>
      <c r="F24" s="372">
        <v>7823</v>
      </c>
      <c r="G24" s="395">
        <f>+D24/C24*1000</f>
        <v>75</v>
      </c>
      <c r="H24" s="378" t="s">
        <v>269</v>
      </c>
      <c r="I24" s="379">
        <f>+F24/E24*G24</f>
        <v>1173.45</v>
      </c>
      <c r="K24" s="344" t="s">
        <v>326</v>
      </c>
      <c r="L24" s="345">
        <v>500</v>
      </c>
      <c r="M24" s="345" t="s">
        <v>269</v>
      </c>
      <c r="N24" s="345">
        <v>8.64</v>
      </c>
      <c r="O24" s="346">
        <v>4320</v>
      </c>
    </row>
    <row r="25" spans="1:15" ht="13.5">
      <c r="A25" s="371"/>
      <c r="B25" s="378" t="s">
        <v>282</v>
      </c>
      <c r="C25" s="378">
        <v>4000</v>
      </c>
      <c r="D25" s="372">
        <v>300</v>
      </c>
      <c r="E25" s="372">
        <v>500</v>
      </c>
      <c r="F25" s="372">
        <v>7823</v>
      </c>
      <c r="G25" s="395">
        <f>+D25/C25*1000</f>
        <v>75</v>
      </c>
      <c r="H25" s="378" t="s">
        <v>269</v>
      </c>
      <c r="I25" s="379">
        <f>+F25/E25*G25</f>
        <v>1173.45</v>
      </c>
      <c r="K25" s="344" t="s">
        <v>327</v>
      </c>
      <c r="L25" s="345">
        <v>125</v>
      </c>
      <c r="M25" s="345" t="s">
        <v>269</v>
      </c>
      <c r="N25" s="345">
        <v>2.45</v>
      </c>
      <c r="O25" s="346">
        <v>306.25</v>
      </c>
    </row>
    <row r="26" spans="1:15" ht="13.5">
      <c r="A26" s="371"/>
      <c r="B26" s="378" t="s">
        <v>282</v>
      </c>
      <c r="C26" s="378">
        <v>4000</v>
      </c>
      <c r="D26" s="372">
        <v>300</v>
      </c>
      <c r="E26" s="372">
        <v>500</v>
      </c>
      <c r="F26" s="372">
        <v>7823</v>
      </c>
      <c r="G26" s="395">
        <f>+D26/C26*1000</f>
        <v>75</v>
      </c>
      <c r="H26" s="378" t="s">
        <v>269</v>
      </c>
      <c r="I26" s="379">
        <f>+F26/E26*G26</f>
        <v>1173.45</v>
      </c>
      <c r="K26" s="344" t="s">
        <v>328</v>
      </c>
      <c r="L26" s="345">
        <v>500</v>
      </c>
      <c r="M26" s="345" t="s">
        <v>269</v>
      </c>
      <c r="N26" s="345">
        <v>1.72</v>
      </c>
      <c r="O26" s="346">
        <v>860</v>
      </c>
    </row>
    <row r="27" spans="1:15" ht="14.25" thickBot="1">
      <c r="A27" s="371"/>
      <c r="B27" s="378" t="s">
        <v>282</v>
      </c>
      <c r="C27" s="378">
        <v>4000</v>
      </c>
      <c r="D27" s="372">
        <v>300</v>
      </c>
      <c r="E27" s="372">
        <v>500</v>
      </c>
      <c r="F27" s="372">
        <v>7823</v>
      </c>
      <c r="G27" s="395">
        <f>+D27/C27*1000</f>
        <v>75</v>
      </c>
      <c r="H27" s="378" t="s">
        <v>269</v>
      </c>
      <c r="I27" s="379">
        <f>+F27/E27*G27</f>
        <v>1173.45</v>
      </c>
      <c r="K27" s="348" t="s">
        <v>329</v>
      </c>
      <c r="L27" s="351">
        <v>125</v>
      </c>
      <c r="M27" s="351" t="s">
        <v>269</v>
      </c>
      <c r="N27" s="351">
        <v>21.65</v>
      </c>
      <c r="O27" s="352">
        <v>2706.25</v>
      </c>
    </row>
    <row r="28" spans="1:15" ht="14.25" thickBot="1">
      <c r="A28" s="380"/>
      <c r="B28" s="381" t="s">
        <v>116</v>
      </c>
      <c r="C28" s="381"/>
      <c r="D28" s="381"/>
      <c r="E28" s="381"/>
      <c r="F28" s="381"/>
      <c r="G28" s="382"/>
      <c r="H28" s="382"/>
      <c r="I28" s="383">
        <f>SUM(I16:I23)</f>
        <v>8306.45</v>
      </c>
      <c r="K28" s="357" t="s">
        <v>116</v>
      </c>
      <c r="L28" s="358"/>
      <c r="M28" s="358"/>
      <c r="N28" s="358"/>
      <c r="O28" s="360">
        <v>25497.89</v>
      </c>
    </row>
    <row r="29" spans="1:15" ht="14.25" thickTop="1">
      <c r="A29" s="371" t="s">
        <v>287</v>
      </c>
      <c r="B29" s="372" t="s">
        <v>288</v>
      </c>
      <c r="C29" s="372">
        <v>100</v>
      </c>
      <c r="D29" s="372">
        <v>200</v>
      </c>
      <c r="E29" s="372">
        <v>1000</v>
      </c>
      <c r="F29" s="372">
        <v>2898</v>
      </c>
      <c r="G29" s="393">
        <f>+D29/C29*1000</f>
        <v>2000</v>
      </c>
      <c r="H29" s="372" t="s">
        <v>269</v>
      </c>
      <c r="I29" s="384">
        <f>+F29/E29*G29</f>
        <v>5796</v>
      </c>
      <c r="K29" s="414" t="s">
        <v>333</v>
      </c>
      <c r="L29" s="404">
        <v>1500</v>
      </c>
      <c r="M29" s="404" t="s">
        <v>269</v>
      </c>
      <c r="N29" s="404">
        <v>2.04</v>
      </c>
      <c r="O29" s="405">
        <v>3060</v>
      </c>
    </row>
    <row r="30" spans="1:15" ht="13.5">
      <c r="A30" s="371" t="s">
        <v>289</v>
      </c>
      <c r="B30" s="372"/>
      <c r="C30" s="372"/>
      <c r="D30" s="372"/>
      <c r="E30" s="372"/>
      <c r="F30" s="372"/>
      <c r="G30" s="393"/>
      <c r="H30" s="372"/>
      <c r="I30" s="373"/>
      <c r="K30" s="344"/>
      <c r="L30" s="345"/>
      <c r="M30" s="345"/>
      <c r="N30" s="345"/>
      <c r="O30" s="346">
        <v>0</v>
      </c>
    </row>
    <row r="31" spans="1:15" ht="14.25" thickBot="1">
      <c r="A31" s="371" t="s">
        <v>290</v>
      </c>
      <c r="B31" s="372"/>
      <c r="C31" s="372"/>
      <c r="D31" s="372"/>
      <c r="E31" s="372"/>
      <c r="F31" s="372"/>
      <c r="G31" s="393"/>
      <c r="H31" s="372"/>
      <c r="I31" s="373"/>
      <c r="K31" s="348"/>
      <c r="L31" s="351"/>
      <c r="M31" s="351"/>
      <c r="N31" s="351"/>
      <c r="O31" s="352">
        <v>0</v>
      </c>
    </row>
    <row r="32" spans="1:15" ht="14.25" thickBot="1">
      <c r="A32" s="380"/>
      <c r="B32" s="381" t="s">
        <v>116</v>
      </c>
      <c r="C32" s="381"/>
      <c r="D32" s="381"/>
      <c r="E32" s="381"/>
      <c r="F32" s="381"/>
      <c r="G32" s="382"/>
      <c r="H32" s="382"/>
      <c r="I32" s="383">
        <f>SUM(I29:I31)</f>
        <v>5796</v>
      </c>
      <c r="K32" s="357" t="s">
        <v>116</v>
      </c>
      <c r="L32" s="358"/>
      <c r="M32" s="358"/>
      <c r="N32" s="358"/>
      <c r="O32" s="360">
        <v>3060</v>
      </c>
    </row>
    <row r="33" spans="1:15" ht="14.25" thickTop="1">
      <c r="A33" s="385" t="s">
        <v>291</v>
      </c>
      <c r="B33" s="372" t="s">
        <v>292</v>
      </c>
      <c r="C33" s="372"/>
      <c r="D33" s="372"/>
      <c r="E33" s="372"/>
      <c r="F33" s="372">
        <v>872</v>
      </c>
      <c r="G33" s="372">
        <v>3</v>
      </c>
      <c r="H33" s="372" t="s">
        <v>293</v>
      </c>
      <c r="I33" s="373">
        <f>+F33*G33</f>
        <v>2616</v>
      </c>
      <c r="K33" s="411" t="s">
        <v>334</v>
      </c>
      <c r="L33" s="412">
        <v>280</v>
      </c>
      <c r="M33" s="412" t="s">
        <v>335</v>
      </c>
      <c r="N33" s="412">
        <v>1.18</v>
      </c>
      <c r="O33" s="413">
        <v>330.4</v>
      </c>
    </row>
    <row r="34" spans="1:15" ht="13.5">
      <c r="A34" s="385" t="s">
        <v>294</v>
      </c>
      <c r="B34" s="372" t="s">
        <v>295</v>
      </c>
      <c r="C34" s="372"/>
      <c r="D34" s="372"/>
      <c r="E34" s="372"/>
      <c r="F34" s="372">
        <v>1659</v>
      </c>
      <c r="G34" s="372">
        <v>5</v>
      </c>
      <c r="H34" s="372" t="s">
        <v>296</v>
      </c>
      <c r="I34" s="373">
        <f>+F34*G34</f>
        <v>8295</v>
      </c>
      <c r="K34" s="344" t="s">
        <v>336</v>
      </c>
      <c r="L34" s="345">
        <v>8000</v>
      </c>
      <c r="M34" s="345" t="s">
        <v>335</v>
      </c>
      <c r="N34" s="345">
        <v>0.2</v>
      </c>
      <c r="O34" s="346">
        <v>1600</v>
      </c>
    </row>
    <row r="35" spans="1:15" ht="13.5">
      <c r="A35" s="385" t="s">
        <v>272</v>
      </c>
      <c r="B35" s="372" t="s">
        <v>297</v>
      </c>
      <c r="C35" s="372"/>
      <c r="D35" s="372"/>
      <c r="E35" s="372"/>
      <c r="F35" s="372">
        <v>4919</v>
      </c>
      <c r="G35" s="372">
        <v>3</v>
      </c>
      <c r="H35" s="372" t="s">
        <v>296</v>
      </c>
      <c r="I35" s="373">
        <f>+F35*G35</f>
        <v>14757</v>
      </c>
      <c r="K35" s="344"/>
      <c r="L35" s="345"/>
      <c r="M35" s="345"/>
      <c r="N35" s="345"/>
      <c r="O35" s="346"/>
    </row>
    <row r="36" spans="1:15" ht="14.25" thickBot="1">
      <c r="A36" s="386"/>
      <c r="B36" s="387" t="s">
        <v>298</v>
      </c>
      <c r="C36" s="387"/>
      <c r="D36" s="387"/>
      <c r="E36" s="387"/>
      <c r="F36" s="387"/>
      <c r="G36" s="388"/>
      <c r="H36" s="388"/>
      <c r="I36" s="389">
        <f>SUM(I33:I35)</f>
        <v>25668</v>
      </c>
      <c r="K36" s="348"/>
      <c r="L36" s="351"/>
      <c r="M36" s="351"/>
      <c r="N36" s="351"/>
      <c r="O36" s="352"/>
    </row>
    <row r="37" spans="1:15" ht="14.25" thickBot="1">
      <c r="A37" s="827" t="s">
        <v>22</v>
      </c>
      <c r="B37" s="828"/>
      <c r="C37" s="390"/>
      <c r="D37" s="390"/>
      <c r="E37" s="390"/>
      <c r="F37" s="390"/>
      <c r="G37" s="391"/>
      <c r="H37" s="391"/>
      <c r="I37" s="392">
        <f>SUM(I34:I36)</f>
        <v>48720</v>
      </c>
      <c r="K37" s="357" t="s">
        <v>116</v>
      </c>
      <c r="L37" s="358"/>
      <c r="M37" s="358"/>
      <c r="N37" s="358"/>
      <c r="O37" s="360">
        <v>1930.4</v>
      </c>
    </row>
  </sheetData>
  <sheetProtection/>
  <mergeCells count="1">
    <mergeCell ref="A37:B37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金谷新作</dc:creator>
  <cp:keywords/>
  <dc:description/>
  <cp:lastModifiedBy>広島県</cp:lastModifiedBy>
  <cp:lastPrinted>2015-02-17T08:57:25Z</cp:lastPrinted>
  <dcterms:created xsi:type="dcterms:W3CDTF">2005-02-26T02:20:11Z</dcterms:created>
  <dcterms:modified xsi:type="dcterms:W3CDTF">2015-03-25T05:58:57Z</dcterms:modified>
  <cp:category/>
  <cp:version/>
  <cp:contentType/>
  <cp:contentStatus/>
</cp:coreProperties>
</file>