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1985" yWindow="-15" windowWidth="12030" windowHeight="10020" tabRatio="881"/>
  </bookViews>
  <sheets>
    <sheet name="１　対象経営の概要，２　前提条件" sheetId="19" r:id="rId1"/>
    <sheet name="３　いしじ主幹形ﾏﾙﾁ標準技術" sheetId="24" r:id="rId2"/>
    <sheet name="４　経営収支" sheetId="22" r:id="rId3"/>
    <sheet name="５　いしじ主幹形ﾏﾙﾁ作業時間" sheetId="27" r:id="rId4"/>
    <sheet name="６　固定資本装備と減価償却費" sheetId="30" r:id="rId5"/>
    <sheet name="７　いしじ主幹形ﾏﾙﾁ部門収支" sheetId="35" r:id="rId6"/>
    <sheet name="８　いしじ主幹形ﾏﾙﾁ算出基礎" sheetId="36" r:id="rId7"/>
    <sheet name="９　いしじ主幹形ﾏﾙﾁ単価算出基礎" sheetId="42" r:id="rId8"/>
  </sheets>
  <definedNames>
    <definedName name="_a1" hidden="1">#REF!</definedName>
    <definedName name="_a2" hidden="1">#REF!</definedName>
    <definedName name="_a3" hidden="1">#REF!</definedName>
    <definedName name="_a4" hidden="1">#REF!</definedName>
    <definedName name="_a5" hidden="1">#REF!</definedName>
    <definedName name="_a6" hidden="1">#REF!</definedName>
    <definedName name="_a7" hidden="1">#REF!</definedName>
    <definedName name="aaa" hidden="1">#REF!</definedName>
    <definedName name="bbb" hidden="1">#REF!</definedName>
    <definedName name="ccc" hidden="1">#REF!</definedName>
    <definedName name="ddd" hidden="1">#REF!</definedName>
    <definedName name="eee" hidden="1">#REF!</definedName>
    <definedName name="fff" hidden="1">#REF!</definedName>
    <definedName name="ggg" hidden="1">#REF!</definedName>
    <definedName name="hhh" hidden="1">#REF!</definedName>
    <definedName name="_xlnm.Print_Area" localSheetId="2">'４　経営収支'!$A$1:$N$38</definedName>
    <definedName name="_xlnm.Print_Area" localSheetId="3">'５　いしじ主幹形ﾏﾙﾁ作業時間'!$A$1:$AN$37</definedName>
    <definedName name="_xlnm.Print_Area" localSheetId="4">'６　固定資本装備と減価償却費'!$1:$24</definedName>
    <definedName name="_xlnm.Print_Area" localSheetId="5">'７　いしじ主幹形ﾏﾙﾁ部門収支'!$A$1:$S$45</definedName>
    <definedName name="simizu" hidden="1">#REF!</definedName>
  </definedNames>
  <calcPr calcId="145621"/>
</workbook>
</file>

<file path=xl/calcChain.xml><?xml version="1.0" encoding="utf-8"?>
<calcChain xmlns="http://schemas.openxmlformats.org/spreadsheetml/2006/main">
  <c r="P11" i="35" l="1"/>
  <c r="N45" i="36" l="1"/>
  <c r="K8" i="30" l="1"/>
  <c r="K7" i="30"/>
  <c r="N37" i="36" l="1"/>
  <c r="N36" i="36"/>
  <c r="J37" i="36"/>
  <c r="J36" i="36"/>
  <c r="N15" i="19" l="1"/>
  <c r="N52" i="36" l="1"/>
  <c r="N48" i="36"/>
  <c r="N44" i="36"/>
  <c r="K9" i="30"/>
  <c r="I5" i="30"/>
  <c r="K5" i="30"/>
  <c r="I6" i="30"/>
  <c r="K6" i="30"/>
  <c r="I7" i="30"/>
  <c r="I8" i="30"/>
  <c r="I9" i="30"/>
  <c r="L9" i="30" s="1"/>
  <c r="K19" i="30"/>
  <c r="I19" i="30"/>
  <c r="N9" i="30" l="1"/>
  <c r="P9" i="30" s="1"/>
  <c r="L7" i="30"/>
  <c r="L5" i="30"/>
  <c r="L19" i="30"/>
  <c r="L8" i="30"/>
  <c r="L6" i="30"/>
  <c r="N18" i="36"/>
  <c r="N11" i="36"/>
  <c r="N12" i="36"/>
  <c r="N13" i="36"/>
  <c r="K15" i="36"/>
  <c r="L15" i="36"/>
  <c r="V20" i="36"/>
  <c r="V21" i="36"/>
  <c r="V22" i="36"/>
  <c r="V23" i="36"/>
  <c r="V24" i="36"/>
  <c r="V25" i="36"/>
  <c r="V26" i="36"/>
  <c r="V27" i="36"/>
  <c r="V53" i="36"/>
  <c r="V51" i="36"/>
  <c r="V47" i="36"/>
  <c r="V45" i="36"/>
  <c r="N19" i="30" l="1"/>
  <c r="P19" i="30" s="1"/>
  <c r="N5" i="30"/>
  <c r="P5" i="30" s="1"/>
  <c r="N6" i="30"/>
  <c r="P6" i="30" s="1"/>
  <c r="N7" i="30"/>
  <c r="P7" i="30" s="1"/>
  <c r="N8" i="30"/>
  <c r="P8" i="30" s="1"/>
  <c r="K18" i="30"/>
  <c r="K17" i="30"/>
  <c r="K16" i="30"/>
  <c r="K15" i="30"/>
  <c r="K14" i="30"/>
  <c r="K13" i="30"/>
  <c r="K12" i="30"/>
  <c r="V7" i="36" l="1"/>
  <c r="V19" i="36" l="1"/>
  <c r="G45" i="36" l="1"/>
  <c r="G46" i="36"/>
  <c r="G47" i="36"/>
  <c r="G48" i="36"/>
  <c r="G24" i="22" l="1"/>
  <c r="F24" i="22" s="1"/>
  <c r="G26" i="22"/>
  <c r="F26" i="22" s="1"/>
  <c r="G27" i="22"/>
  <c r="F27" i="22" s="1"/>
  <c r="G29" i="22"/>
  <c r="F29" i="22" s="1"/>
  <c r="G14" i="22"/>
  <c r="F14" i="22" s="1"/>
  <c r="G20" i="22"/>
  <c r="F20" i="22" s="1"/>
  <c r="G6" i="22"/>
  <c r="F6" i="22" s="1"/>
  <c r="G40" i="36" l="1"/>
  <c r="G41" i="36"/>
  <c r="G42" i="36"/>
  <c r="G43" i="36"/>
  <c r="G44" i="36"/>
  <c r="G31" i="36"/>
  <c r="G32" i="36"/>
  <c r="G33" i="36"/>
  <c r="G36" i="36"/>
  <c r="L28" i="36"/>
  <c r="K28" i="36"/>
  <c r="N27" i="36"/>
  <c r="N26" i="36"/>
  <c r="N25" i="36"/>
  <c r="N28" i="36" l="1"/>
  <c r="P31" i="35" s="1"/>
  <c r="N51" i="36"/>
  <c r="N47" i="36"/>
  <c r="V56" i="36"/>
  <c r="V50" i="36"/>
  <c r="V44" i="36"/>
  <c r="V18" i="36"/>
  <c r="V17" i="36"/>
  <c r="V16" i="36"/>
  <c r="V15" i="36"/>
  <c r="N57" i="36" l="1"/>
  <c r="V57" i="36"/>
  <c r="N43" i="36"/>
  <c r="N58" i="36" s="1"/>
  <c r="I10" i="30"/>
  <c r="L10" i="30" s="1"/>
  <c r="N10" i="30" s="1"/>
  <c r="P10" i="30" l="1"/>
  <c r="AM35" i="27" l="1"/>
  <c r="AL35" i="27"/>
  <c r="AK35" i="27"/>
  <c r="AJ35" i="27"/>
  <c r="AI35" i="27"/>
  <c r="AH35" i="27"/>
  <c r="AG35" i="27"/>
  <c r="AF35" i="27"/>
  <c r="AE35" i="27"/>
  <c r="AD35" i="27"/>
  <c r="AC35" i="27"/>
  <c r="AB35" i="27"/>
  <c r="AA35" i="27"/>
  <c r="Z35" i="27"/>
  <c r="Y35" i="27"/>
  <c r="X35" i="27"/>
  <c r="W35" i="27"/>
  <c r="V35" i="27"/>
  <c r="U35" i="27"/>
  <c r="T35" i="27"/>
  <c r="S35" i="27"/>
  <c r="R35" i="27"/>
  <c r="Q35" i="27"/>
  <c r="P35" i="27"/>
  <c r="O35" i="27"/>
  <c r="N35" i="27"/>
  <c r="M35" i="27"/>
  <c r="L35" i="27"/>
  <c r="K35" i="27"/>
  <c r="J35" i="27"/>
  <c r="I35" i="27"/>
  <c r="H35" i="27"/>
  <c r="G35" i="27"/>
  <c r="F35" i="27"/>
  <c r="E35" i="27"/>
  <c r="D35" i="27"/>
  <c r="AN34" i="27"/>
  <c r="AN37" i="27"/>
  <c r="AN33" i="27"/>
  <c r="AN32" i="27"/>
  <c r="AN31" i="27"/>
  <c r="G19" i="36"/>
  <c r="G18" i="36"/>
  <c r="L32" i="36"/>
  <c r="K32" i="36"/>
  <c r="L24" i="36"/>
  <c r="K24" i="36"/>
  <c r="L20" i="36"/>
  <c r="K20" i="36"/>
  <c r="N31" i="36"/>
  <c r="N30" i="36"/>
  <c r="N29" i="36"/>
  <c r="N23" i="36"/>
  <c r="N22" i="36"/>
  <c r="N21" i="36"/>
  <c r="N19" i="36"/>
  <c r="N17" i="36"/>
  <c r="N16" i="36"/>
  <c r="L8" i="36"/>
  <c r="K8" i="36"/>
  <c r="N14" i="36"/>
  <c r="N10" i="36"/>
  <c r="N9" i="36"/>
  <c r="N7" i="36"/>
  <c r="N6" i="36"/>
  <c r="G23" i="36"/>
  <c r="G22" i="36"/>
  <c r="G21" i="36"/>
  <c r="G17" i="36"/>
  <c r="G15" i="36"/>
  <c r="G14" i="36"/>
  <c r="G13" i="36"/>
  <c r="G12" i="36"/>
  <c r="G10" i="36"/>
  <c r="G9" i="36"/>
  <c r="G8" i="36"/>
  <c r="G6" i="36"/>
  <c r="G5" i="36"/>
  <c r="P7" i="35"/>
  <c r="F21" i="35" s="1"/>
  <c r="G23" i="22" s="1"/>
  <c r="F23" i="22" s="1"/>
  <c r="V6" i="36"/>
  <c r="V5" i="36"/>
  <c r="G56" i="36"/>
  <c r="G55" i="36"/>
  <c r="G54" i="36"/>
  <c r="G52" i="36"/>
  <c r="G51" i="36"/>
  <c r="G50" i="36"/>
  <c r="G39" i="36"/>
  <c r="G37" i="36"/>
  <c r="G30" i="36"/>
  <c r="G29" i="36"/>
  <c r="G28" i="36"/>
  <c r="N7" i="35"/>
  <c r="N6" i="35"/>
  <c r="N5" i="35"/>
  <c r="I17" i="30"/>
  <c r="L17" i="30" s="1"/>
  <c r="I13" i="30"/>
  <c r="L13" i="30" s="1"/>
  <c r="I18" i="30"/>
  <c r="L18" i="30" s="1"/>
  <c r="I15" i="30"/>
  <c r="L15" i="30" s="1"/>
  <c r="I14" i="30"/>
  <c r="L14" i="30" s="1"/>
  <c r="G23" i="30"/>
  <c r="P22" i="30"/>
  <c r="I21" i="30"/>
  <c r="G20" i="30"/>
  <c r="I16" i="30"/>
  <c r="L16" i="30" s="1"/>
  <c r="I12" i="30"/>
  <c r="L12" i="30" s="1"/>
  <c r="G11" i="30"/>
  <c r="AN9" i="27"/>
  <c r="AM20" i="27"/>
  <c r="AM29" i="27" s="1"/>
  <c r="AL20" i="27"/>
  <c r="AL29" i="27" s="1"/>
  <c r="AK20" i="27"/>
  <c r="AK29" i="27" s="1"/>
  <c r="AJ20" i="27"/>
  <c r="AJ29" i="27" s="1"/>
  <c r="AI20" i="27"/>
  <c r="AI29" i="27" s="1"/>
  <c r="AH20" i="27"/>
  <c r="AH29" i="27" s="1"/>
  <c r="AG20" i="27"/>
  <c r="AG29" i="27" s="1"/>
  <c r="AF20" i="27"/>
  <c r="AF29" i="27" s="1"/>
  <c r="AE20" i="27"/>
  <c r="AE29" i="27" s="1"/>
  <c r="AD20" i="27"/>
  <c r="AD29" i="27" s="1"/>
  <c r="AC20" i="27"/>
  <c r="AC29" i="27" s="1"/>
  <c r="AB20" i="27"/>
  <c r="AB29" i="27" s="1"/>
  <c r="AA20" i="27"/>
  <c r="AA29" i="27" s="1"/>
  <c r="Z20" i="27"/>
  <c r="Z29" i="27" s="1"/>
  <c r="Y20" i="27"/>
  <c r="Y29" i="27" s="1"/>
  <c r="X20" i="27"/>
  <c r="X29" i="27" s="1"/>
  <c r="W20" i="27"/>
  <c r="W29" i="27" s="1"/>
  <c r="V20" i="27"/>
  <c r="V29" i="27" s="1"/>
  <c r="U20" i="27"/>
  <c r="U29" i="27" s="1"/>
  <c r="T20" i="27"/>
  <c r="T29" i="27" s="1"/>
  <c r="S20" i="27"/>
  <c r="R20" i="27"/>
  <c r="R29" i="27" s="1"/>
  <c r="Q20" i="27"/>
  <c r="Q29" i="27" s="1"/>
  <c r="P20" i="27"/>
  <c r="P29" i="27" s="1"/>
  <c r="O20" i="27"/>
  <c r="O29" i="27" s="1"/>
  <c r="N20" i="27"/>
  <c r="N29" i="27" s="1"/>
  <c r="M20" i="27"/>
  <c r="M29" i="27" s="1"/>
  <c r="L20" i="27"/>
  <c r="L29" i="27" s="1"/>
  <c r="K20" i="27"/>
  <c r="K29" i="27" s="1"/>
  <c r="J20" i="27"/>
  <c r="J29" i="27" s="1"/>
  <c r="I20" i="27"/>
  <c r="I29" i="27" s="1"/>
  <c r="H20" i="27"/>
  <c r="H29" i="27" s="1"/>
  <c r="G20" i="27"/>
  <c r="G29" i="27" s="1"/>
  <c r="F20" i="27"/>
  <c r="F29" i="27" s="1"/>
  <c r="E20" i="27"/>
  <c r="E29" i="27" s="1"/>
  <c r="D20" i="27"/>
  <c r="D29" i="27" s="1"/>
  <c r="AN19" i="27"/>
  <c r="AN18" i="27"/>
  <c r="AN17" i="27"/>
  <c r="AN16" i="27"/>
  <c r="AN15" i="27"/>
  <c r="AN14" i="27"/>
  <c r="AN13" i="27"/>
  <c r="AN12" i="27"/>
  <c r="AN11" i="27"/>
  <c r="AN10" i="27"/>
  <c r="N15" i="30" l="1"/>
  <c r="P15" i="30" s="1"/>
  <c r="N12" i="30"/>
  <c r="P12" i="30" s="1"/>
  <c r="N16" i="30"/>
  <c r="P16" i="30" s="1"/>
  <c r="N13" i="30"/>
  <c r="P13" i="30" s="1"/>
  <c r="N14" i="30"/>
  <c r="P14" i="30" s="1"/>
  <c r="N17" i="30"/>
  <c r="P17" i="30" s="1"/>
  <c r="N18" i="30"/>
  <c r="P18" i="30" s="1"/>
  <c r="S29" i="27"/>
  <c r="S36" i="27" s="1"/>
  <c r="AN20" i="27"/>
  <c r="V11" i="36"/>
  <c r="F10" i="35" s="1"/>
  <c r="G12" i="22" s="1"/>
  <c r="F12" i="22" s="1"/>
  <c r="F6" i="35"/>
  <c r="G8" i="22" s="1"/>
  <c r="F8" i="22" s="1"/>
  <c r="G33" i="22"/>
  <c r="F33" i="22" s="1"/>
  <c r="L37" i="22"/>
  <c r="I23" i="30"/>
  <c r="G36" i="27"/>
  <c r="K36" i="27"/>
  <c r="O36" i="27"/>
  <c r="W36" i="27"/>
  <c r="AE36" i="27"/>
  <c r="AI36" i="27"/>
  <c r="AM36" i="27"/>
  <c r="N36" i="27"/>
  <c r="V36" i="27"/>
  <c r="AD36" i="27"/>
  <c r="AH36" i="27"/>
  <c r="E36" i="27"/>
  <c r="M36" i="27"/>
  <c r="U36" i="27"/>
  <c r="Y36" i="27"/>
  <c r="AG36" i="27"/>
  <c r="AK36" i="27"/>
  <c r="F36" i="27"/>
  <c r="J36" i="27"/>
  <c r="R36" i="27"/>
  <c r="Z36" i="27"/>
  <c r="AL36" i="27"/>
  <c r="I36" i="27"/>
  <c r="Q36" i="27"/>
  <c r="AC36" i="27"/>
  <c r="T36" i="27"/>
  <c r="AF36" i="27"/>
  <c r="AA36" i="27"/>
  <c r="X36" i="27"/>
  <c r="P36" i="27"/>
  <c r="H36" i="27"/>
  <c r="L36" i="27"/>
  <c r="AJ36" i="27"/>
  <c r="AB36" i="27"/>
  <c r="D36" i="27"/>
  <c r="AN35" i="27"/>
  <c r="K21" i="27"/>
  <c r="H21" i="27"/>
  <c r="G20" i="36"/>
  <c r="P16" i="35" s="1"/>
  <c r="R7" i="35"/>
  <c r="N15" i="36"/>
  <c r="P27" i="35" s="1"/>
  <c r="V34" i="36"/>
  <c r="F11" i="35" s="1"/>
  <c r="G13" i="22" s="1"/>
  <c r="F13" i="22" s="1"/>
  <c r="N32" i="36"/>
  <c r="P32" i="35" s="1"/>
  <c r="N20" i="36"/>
  <c r="P29" i="35" s="1"/>
  <c r="N24" i="36"/>
  <c r="P30" i="35" s="1"/>
  <c r="N8" i="36"/>
  <c r="P26" i="35" s="1"/>
  <c r="G7" i="36"/>
  <c r="P13" i="35" s="1"/>
  <c r="G11" i="36"/>
  <c r="P14" i="35" s="1"/>
  <c r="G16" i="36"/>
  <c r="P15" i="35" s="1"/>
  <c r="G24" i="36"/>
  <c r="G53" i="36"/>
  <c r="P22" i="35" s="1"/>
  <c r="G57" i="36"/>
  <c r="P23" i="35" s="1"/>
  <c r="G49" i="36"/>
  <c r="P21" i="35" s="1"/>
  <c r="G38" i="36"/>
  <c r="P20" i="35" s="1"/>
  <c r="I20" i="30"/>
  <c r="G24" i="30"/>
  <c r="I11" i="30"/>
  <c r="L21" i="30"/>
  <c r="N21" i="30" s="1"/>
  <c r="T21" i="27"/>
  <c r="AF21" i="27"/>
  <c r="AF30" i="27" s="1"/>
  <c r="W21" i="27"/>
  <c r="W30" i="27" s="1"/>
  <c r="AI21" i="27"/>
  <c r="AI30" i="27" s="1"/>
  <c r="AL21" i="27"/>
  <c r="AL30" i="27" s="1"/>
  <c r="AN21" i="27"/>
  <c r="E21" i="27"/>
  <c r="E30" i="27" s="1"/>
  <c r="Q21" i="27"/>
  <c r="Q30" i="27" s="1"/>
  <c r="AC21" i="27"/>
  <c r="AC30" i="27" s="1"/>
  <c r="N21" i="27"/>
  <c r="N30" i="27" s="1"/>
  <c r="Z21" i="27"/>
  <c r="Z30" i="27" s="1"/>
  <c r="T30" i="27" l="1"/>
  <c r="F4" i="35"/>
  <c r="P11" i="30"/>
  <c r="F15" i="35" s="1"/>
  <c r="F26" i="35"/>
  <c r="L11" i="30"/>
  <c r="F13" i="35" s="1"/>
  <c r="G15" i="22" s="1"/>
  <c r="F15" i="22" s="1"/>
  <c r="AN36" i="27"/>
  <c r="K30" i="27"/>
  <c r="H30" i="27"/>
  <c r="AN29" i="27"/>
  <c r="P28" i="35"/>
  <c r="P33" i="35" s="1"/>
  <c r="F9" i="35" s="1"/>
  <c r="G11" i="22" s="1"/>
  <c r="F11" i="22" s="1"/>
  <c r="P18" i="35"/>
  <c r="F7" i="35" s="1"/>
  <c r="G9" i="22" s="1"/>
  <c r="F9" i="22" s="1"/>
  <c r="P24" i="35"/>
  <c r="F8" i="35" s="1"/>
  <c r="G10" i="22" s="1"/>
  <c r="F10" i="22" s="1"/>
  <c r="Q7" i="35"/>
  <c r="I24" i="30"/>
  <c r="L20" i="30"/>
  <c r="F14" i="35" s="1"/>
  <c r="G16" i="22" s="1"/>
  <c r="F16" i="22" s="1"/>
  <c r="L23" i="30"/>
  <c r="P21" i="30"/>
  <c r="P23" i="30" s="1"/>
  <c r="F17" i="35" s="1"/>
  <c r="G19" i="22" s="1"/>
  <c r="F19" i="22" s="1"/>
  <c r="G5" i="22" l="1"/>
  <c r="F5" i="22" s="1"/>
  <c r="F23" i="35"/>
  <c r="G17" i="22"/>
  <c r="F17" i="22" s="1"/>
  <c r="F19" i="35"/>
  <c r="P20" i="30"/>
  <c r="F16" i="35" s="1"/>
  <c r="G18" i="22" s="1"/>
  <c r="F18" i="22" s="1"/>
  <c r="G28" i="22"/>
  <c r="F28" i="22" s="1"/>
  <c r="F28" i="35"/>
  <c r="G30" i="22" s="1"/>
  <c r="F30" i="22" s="1"/>
  <c r="L24" i="30"/>
  <c r="AN30" i="27"/>
  <c r="I37" i="22" s="1"/>
  <c r="G37" i="22" s="1"/>
  <c r="F37" i="22" s="1"/>
  <c r="F29" i="35" l="1"/>
  <c r="G25" i="22"/>
  <c r="F25" i="22" s="1"/>
  <c r="G31" i="22"/>
  <c r="F31" i="22" s="1"/>
  <c r="P24" i="30"/>
  <c r="G7" i="22"/>
  <c r="F32" i="22" l="1"/>
  <c r="F30" i="35"/>
  <c r="G21" i="22"/>
  <c r="F21" i="22" s="1"/>
  <c r="F22" i="22" s="1"/>
  <c r="F34" i="22" s="1"/>
  <c r="F7" i="22"/>
  <c r="F35" i="22" l="1"/>
  <c r="F38" i="22" s="1"/>
  <c r="F20" i="35"/>
  <c r="G22" i="22"/>
  <c r="F36" i="22" l="1"/>
  <c r="G32" i="22"/>
  <c r="G34" i="22" s="1"/>
  <c r="G35" i="22" s="1"/>
  <c r="G36" i="22" l="1"/>
  <c r="G38" i="22"/>
</calcChain>
</file>

<file path=xl/sharedStrings.xml><?xml version="1.0" encoding="utf-8"?>
<sst xmlns="http://schemas.openxmlformats.org/spreadsheetml/2006/main" count="726" uniqueCount="487">
  <si>
    <t>固定資産税</t>
    <rPh sb="0" eb="2">
      <t>コテイ</t>
    </rPh>
    <rPh sb="2" eb="5">
      <t>シサンゼイ</t>
    </rPh>
    <phoneticPr fontId="6"/>
  </si>
  <si>
    <t>出荷資材費</t>
    <rPh sb="0" eb="2">
      <t>シュッカ</t>
    </rPh>
    <rPh sb="2" eb="5">
      <t>シザイヒ</t>
    </rPh>
    <phoneticPr fontId="4"/>
  </si>
  <si>
    <t>運賃</t>
    <rPh sb="0" eb="2">
      <t>ウンチン</t>
    </rPh>
    <phoneticPr fontId="4"/>
  </si>
  <si>
    <t>内容</t>
    <rPh sb="0" eb="2">
      <t>ナイヨウ</t>
    </rPh>
    <phoneticPr fontId="6"/>
  </si>
  <si>
    <t>小農具費</t>
    <rPh sb="0" eb="1">
      <t>ショウ</t>
    </rPh>
    <rPh sb="1" eb="3">
      <t>ノウグ</t>
    </rPh>
    <rPh sb="3" eb="4">
      <t>ヒ</t>
    </rPh>
    <phoneticPr fontId="4"/>
  </si>
  <si>
    <t>賃料料金</t>
    <rPh sb="0" eb="2">
      <t>チンリョウ</t>
    </rPh>
    <rPh sb="2" eb="4">
      <t>リョウキン</t>
    </rPh>
    <phoneticPr fontId="4"/>
  </si>
  <si>
    <t>販売手数料</t>
    <rPh sb="0" eb="2">
      <t>ハンバイ</t>
    </rPh>
    <rPh sb="2" eb="5">
      <t>テスウリョウ</t>
    </rPh>
    <phoneticPr fontId="4"/>
  </si>
  <si>
    <t>（単位）</t>
    <rPh sb="1" eb="3">
      <t>タンイ</t>
    </rPh>
    <phoneticPr fontId="4"/>
  </si>
  <si>
    <t>品   種</t>
  </si>
  <si>
    <t>栽培方法</t>
  </si>
  <si>
    <t>栽培のﾎﾟｲﾝﾄ</t>
  </si>
  <si>
    <t>土地条件，利用</t>
  </si>
  <si>
    <t>労働力利用</t>
  </si>
  <si>
    <t>機械･施設装備</t>
  </si>
  <si>
    <t>販売方法</t>
  </si>
  <si>
    <t>技   　術　   的　　条   　件</t>
  </si>
  <si>
    <t>経　営　的　条　件</t>
  </si>
  <si>
    <t>項　　　　目　</t>
  </si>
  <si>
    <t>金　　額</t>
  </si>
  <si>
    <t>算　　出　　基　　礎</t>
  </si>
  <si>
    <t>粗収益</t>
  </si>
  <si>
    <t>単価</t>
  </si>
  <si>
    <t>合計</t>
    <rPh sb="0" eb="2">
      <t>ゴウケイ</t>
    </rPh>
    <phoneticPr fontId="4"/>
  </si>
  <si>
    <t>数　　量</t>
  </si>
  <si>
    <t>金　額</t>
  </si>
  <si>
    <t>備　考</t>
  </si>
  <si>
    <t>　計</t>
  </si>
  <si>
    <t>殺菌剤</t>
    <rPh sb="0" eb="3">
      <t>サッキンザイ</t>
    </rPh>
    <phoneticPr fontId="4"/>
  </si>
  <si>
    <t>殺虫剤</t>
    <rPh sb="0" eb="2">
      <t>サッチュウ</t>
    </rPh>
    <rPh sb="2" eb="3">
      <t>ザイ</t>
    </rPh>
    <phoneticPr fontId="4"/>
  </si>
  <si>
    <t>除草剤</t>
    <rPh sb="0" eb="3">
      <t>ジョソウザイ</t>
    </rPh>
    <phoneticPr fontId="4"/>
  </si>
  <si>
    <t>計</t>
  </si>
  <si>
    <t>上</t>
  </si>
  <si>
    <t>中</t>
  </si>
  <si>
    <t>下</t>
  </si>
  <si>
    <t>種　　　類</t>
  </si>
  <si>
    <t>規　模</t>
  </si>
  <si>
    <t>新調価格</t>
  </si>
  <si>
    <t>負担価格</t>
  </si>
  <si>
    <t>残存価格</t>
  </si>
  <si>
    <t>耐用年数</t>
  </si>
  <si>
    <t>年償却額</t>
  </si>
  <si>
    <t>小　　計</t>
  </si>
  <si>
    <t>　　小　　計</t>
  </si>
  <si>
    <t>台</t>
  </si>
  <si>
    <t>売上高</t>
    <rPh sb="0" eb="2">
      <t>ウリアゲ</t>
    </rPh>
    <rPh sb="2" eb="3">
      <t>ダカ</t>
    </rPh>
    <phoneticPr fontId="4"/>
  </si>
  <si>
    <t>種苗費</t>
    <rPh sb="0" eb="2">
      <t>シュビョウ</t>
    </rPh>
    <rPh sb="2" eb="3">
      <t>ヒ</t>
    </rPh>
    <phoneticPr fontId="4"/>
  </si>
  <si>
    <t>肥料費</t>
    <rPh sb="0" eb="3">
      <t>ヒリョウヒ</t>
    </rPh>
    <phoneticPr fontId="4"/>
  </si>
  <si>
    <t>農薬費</t>
    <rPh sb="0" eb="2">
      <t>ノウヤク</t>
    </rPh>
    <rPh sb="2" eb="3">
      <t>ヒ</t>
    </rPh>
    <phoneticPr fontId="4"/>
  </si>
  <si>
    <t>諸材料費</t>
    <rPh sb="0" eb="1">
      <t>ショ</t>
    </rPh>
    <rPh sb="1" eb="4">
      <t>ザイリョウヒ</t>
    </rPh>
    <phoneticPr fontId="4"/>
  </si>
  <si>
    <t>修繕費</t>
    <rPh sb="0" eb="2">
      <t>シュウゼン</t>
    </rPh>
    <rPh sb="2" eb="3">
      <t>ヒ</t>
    </rPh>
    <phoneticPr fontId="4"/>
  </si>
  <si>
    <t>大動植物</t>
    <rPh sb="0" eb="1">
      <t>ダイ</t>
    </rPh>
    <rPh sb="1" eb="2">
      <t>ドウ</t>
    </rPh>
    <rPh sb="2" eb="4">
      <t>ショクブツ</t>
    </rPh>
    <phoneticPr fontId="4"/>
  </si>
  <si>
    <t>支払地代</t>
    <rPh sb="0" eb="2">
      <t>シハラ</t>
    </rPh>
    <rPh sb="2" eb="4">
      <t>チダイ</t>
    </rPh>
    <phoneticPr fontId="4"/>
  </si>
  <si>
    <t>販売費</t>
    <rPh sb="0" eb="3">
      <t>ハンバイヒ</t>
    </rPh>
    <phoneticPr fontId="4"/>
  </si>
  <si>
    <t>租税公課</t>
    <rPh sb="0" eb="2">
      <t>ソゼイ</t>
    </rPh>
    <rPh sb="2" eb="4">
      <t>コウカ</t>
    </rPh>
    <phoneticPr fontId="4"/>
  </si>
  <si>
    <t>経営類型</t>
    <rPh sb="0" eb="2">
      <t>ケイエイ</t>
    </rPh>
    <rPh sb="2" eb="4">
      <t>ルイケイ</t>
    </rPh>
    <phoneticPr fontId="4"/>
  </si>
  <si>
    <t>作型</t>
    <rPh sb="0" eb="2">
      <t>サクガタ</t>
    </rPh>
    <phoneticPr fontId="4"/>
  </si>
  <si>
    <t>対象地域</t>
    <rPh sb="0" eb="2">
      <t>タイショウ</t>
    </rPh>
    <rPh sb="2" eb="4">
      <t>チイキ</t>
    </rPh>
    <phoneticPr fontId="4"/>
  </si>
  <si>
    <t>作　   物　   別　   作  　付   　規　   模</t>
    <phoneticPr fontId="4"/>
  </si>
  <si>
    <t>経　営　耕　地　面　積</t>
    <phoneticPr fontId="4"/>
  </si>
  <si>
    <t>対 象 作 目</t>
    <phoneticPr fontId="4"/>
  </si>
  <si>
    <t>面    積</t>
    <phoneticPr fontId="4"/>
  </si>
  <si>
    <t>そ の 他 の 作 物</t>
    <phoneticPr fontId="4"/>
  </si>
  <si>
    <t>面   積</t>
    <phoneticPr fontId="4"/>
  </si>
  <si>
    <t>田</t>
    <phoneticPr fontId="4"/>
  </si>
  <si>
    <t>畑</t>
    <phoneticPr fontId="4"/>
  </si>
  <si>
    <t>樹園地</t>
    <phoneticPr fontId="4"/>
  </si>
  <si>
    <t>草  地</t>
    <phoneticPr fontId="4"/>
  </si>
  <si>
    <t>（うち施設）</t>
    <phoneticPr fontId="4"/>
  </si>
  <si>
    <t>凡例</t>
    <phoneticPr fontId="4"/>
  </si>
  <si>
    <t>対象</t>
    <phoneticPr fontId="4"/>
  </si>
  <si>
    <t>区分</t>
    <rPh sb="0" eb="2">
      <t>クブン</t>
    </rPh>
    <phoneticPr fontId="4"/>
  </si>
  <si>
    <t>作業受託収入</t>
    <rPh sb="0" eb="2">
      <t>サギョウ</t>
    </rPh>
    <rPh sb="2" eb="4">
      <t>ジュタク</t>
    </rPh>
    <rPh sb="4" eb="6">
      <t>シュウニュウ</t>
    </rPh>
    <phoneticPr fontId="4"/>
  </si>
  <si>
    <t>動力光熱費</t>
    <rPh sb="0" eb="2">
      <t>ドウリョク</t>
    </rPh>
    <rPh sb="2" eb="5">
      <t>コウネツヒ</t>
    </rPh>
    <phoneticPr fontId="4"/>
  </si>
  <si>
    <t>減価
償却費</t>
    <rPh sb="0" eb="2">
      <t>ゲンカ</t>
    </rPh>
    <rPh sb="3" eb="5">
      <t>ショウキャク</t>
    </rPh>
    <rPh sb="5" eb="6">
      <t>ヒ</t>
    </rPh>
    <phoneticPr fontId="4"/>
  </si>
  <si>
    <t>事務通信費</t>
    <rPh sb="0" eb="2">
      <t>ジム</t>
    </rPh>
    <rPh sb="2" eb="5">
      <t>ツウシンヒ</t>
    </rPh>
    <phoneticPr fontId="4"/>
  </si>
  <si>
    <t>土地改良費・水利費</t>
    <rPh sb="0" eb="2">
      <t>トチ</t>
    </rPh>
    <rPh sb="2" eb="5">
      <t>カイリョウヒ</t>
    </rPh>
    <rPh sb="6" eb="8">
      <t>スイリ</t>
    </rPh>
    <rPh sb="8" eb="9">
      <t>ヒ</t>
    </rPh>
    <phoneticPr fontId="4"/>
  </si>
  <si>
    <t>負担根拠</t>
    <rPh sb="0" eb="2">
      <t>フタン</t>
    </rPh>
    <rPh sb="2" eb="4">
      <t>コンキョ</t>
    </rPh>
    <phoneticPr fontId="4"/>
  </si>
  <si>
    <t>（数値）</t>
    <rPh sb="1" eb="3">
      <t>スウチ</t>
    </rPh>
    <phoneticPr fontId="4"/>
  </si>
  <si>
    <t>４　経営収支</t>
    <rPh sb="2" eb="4">
      <t>ケイエイ</t>
    </rPh>
    <rPh sb="4" eb="6">
      <t>シュウシ</t>
    </rPh>
    <phoneticPr fontId="4"/>
  </si>
  <si>
    <t>栽培様式</t>
    <rPh sb="0" eb="2">
      <t>サイバイ</t>
    </rPh>
    <rPh sb="2" eb="4">
      <t>ヨウシキ</t>
    </rPh>
    <phoneticPr fontId="4"/>
  </si>
  <si>
    <t>技術内容</t>
    <rPh sb="0" eb="2">
      <t>ギジュツ</t>
    </rPh>
    <rPh sb="2" eb="4">
      <t>ナイヨウ</t>
    </rPh>
    <phoneticPr fontId="4"/>
  </si>
  <si>
    <t>作業時期</t>
    <rPh sb="0" eb="2">
      <t>サギョウ</t>
    </rPh>
    <rPh sb="2" eb="4">
      <t>ジキ</t>
    </rPh>
    <phoneticPr fontId="4"/>
  </si>
  <si>
    <t>使用資材
（10a当たり）</t>
    <rPh sb="0" eb="2">
      <t>シヨウ</t>
    </rPh>
    <rPh sb="2" eb="4">
      <t>シザイ</t>
    </rPh>
    <rPh sb="9" eb="10">
      <t>ア</t>
    </rPh>
    <phoneticPr fontId="4"/>
  </si>
  <si>
    <t>技術上の
留意事項</t>
    <rPh sb="0" eb="2">
      <t>ギジュツ</t>
    </rPh>
    <rPh sb="2" eb="3">
      <t>ジョウ</t>
    </rPh>
    <rPh sb="5" eb="7">
      <t>リュウイ</t>
    </rPh>
    <rPh sb="7" eb="9">
      <t>ジコウ</t>
    </rPh>
    <phoneticPr fontId="4"/>
  </si>
  <si>
    <t>機械時間（10 a当たり）</t>
    <rPh sb="0" eb="2">
      <t>キカイ</t>
    </rPh>
    <rPh sb="2" eb="4">
      <t>ジカン</t>
    </rPh>
    <phoneticPr fontId="4"/>
  </si>
  <si>
    <t>人力時間（10 a当たり）</t>
    <rPh sb="0" eb="2">
      <t>ジンリキ</t>
    </rPh>
    <rPh sb="2" eb="4">
      <t>ジカン</t>
    </rPh>
    <phoneticPr fontId="4"/>
  </si>
  <si>
    <t>組作業人員(人）</t>
    <rPh sb="0" eb="1">
      <t>クミ</t>
    </rPh>
    <rPh sb="1" eb="3">
      <t>サギョウ</t>
    </rPh>
    <rPh sb="3" eb="5">
      <t>ジンイン</t>
    </rPh>
    <phoneticPr fontId="4"/>
  </si>
  <si>
    <t>使用施設・機械</t>
    <rPh sb="0" eb="2">
      <t>シヨウ</t>
    </rPh>
    <rPh sb="2" eb="4">
      <t>シセツ</t>
    </rPh>
    <rPh sb="5" eb="7">
      <t>キカイ</t>
    </rPh>
    <phoneticPr fontId="4"/>
  </si>
  <si>
    <t>作業・項目</t>
    <rPh sb="0" eb="2">
      <t>サギョウ</t>
    </rPh>
    <rPh sb="3" eb="5">
      <t>コウモク</t>
    </rPh>
    <phoneticPr fontId="4"/>
  </si>
  <si>
    <t>土地利用体系</t>
    <rPh sb="0" eb="2">
      <t>トチ</t>
    </rPh>
    <rPh sb="2" eb="4">
      <t>リヨウ</t>
    </rPh>
    <rPh sb="4" eb="6">
      <t>タイケイ</t>
    </rPh>
    <phoneticPr fontId="4"/>
  </si>
  <si>
    <t>面　積</t>
    <phoneticPr fontId="3"/>
  </si>
  <si>
    <t>１　対象経営の概要</t>
    <phoneticPr fontId="3"/>
  </si>
  <si>
    <t>保有労働力</t>
    <phoneticPr fontId="4"/>
  </si>
  <si>
    <t>作     　目</t>
    <phoneticPr fontId="3"/>
  </si>
  <si>
    <t>２　前提条件</t>
    <phoneticPr fontId="4"/>
  </si>
  <si>
    <t>共済掛金　等</t>
    <rPh sb="0" eb="2">
      <t>キョウサイ</t>
    </rPh>
    <rPh sb="2" eb="4">
      <t>カケキン</t>
    </rPh>
    <rPh sb="5" eb="6">
      <t>ナド</t>
    </rPh>
    <phoneticPr fontId="4"/>
  </si>
  <si>
    <t>作　業　別</t>
    <phoneticPr fontId="4"/>
  </si>
  <si>
    <t>作　　　型</t>
    <phoneticPr fontId="4"/>
  </si>
  <si>
    <t>旬　別　計</t>
    <phoneticPr fontId="4"/>
  </si>
  <si>
    <t>月　  　計</t>
    <phoneticPr fontId="4"/>
  </si>
  <si>
    <t>形式・構造　等</t>
    <rPh sb="6" eb="7">
      <t>ナド</t>
    </rPh>
    <phoneticPr fontId="4"/>
  </si>
  <si>
    <t>取得価格</t>
    <rPh sb="0" eb="2">
      <t>シュトク</t>
    </rPh>
    <rPh sb="2" eb="4">
      <t>カカク</t>
    </rPh>
    <phoneticPr fontId="4"/>
  </si>
  <si>
    <t>補助率</t>
    <rPh sb="0" eb="3">
      <t>ホジョリツ</t>
    </rPh>
    <phoneticPr fontId="4"/>
  </si>
  <si>
    <t>残存割合</t>
    <rPh sb="0" eb="2">
      <t>ザンゾン</t>
    </rPh>
    <rPh sb="2" eb="4">
      <t>ワリアイ</t>
    </rPh>
    <phoneticPr fontId="4"/>
  </si>
  <si>
    <t>大動植物</t>
    <rPh sb="0" eb="1">
      <t>ダイ</t>
    </rPh>
    <rPh sb="1" eb="4">
      <t>ドウショクブツ</t>
    </rPh>
    <phoneticPr fontId="4"/>
  </si>
  <si>
    <t>③=①×（100-②）（円）</t>
    <rPh sb="12" eb="13">
      <t>エン</t>
    </rPh>
    <phoneticPr fontId="4"/>
  </si>
  <si>
    <t>⑦＝⑤×⑥（円/ha）</t>
    <rPh sb="6" eb="7">
      <t>エン</t>
    </rPh>
    <phoneticPr fontId="4"/>
  </si>
  <si>
    <t>展着剤・調整剤　等</t>
    <rPh sb="0" eb="3">
      <t>テンチャクザイ</t>
    </rPh>
    <rPh sb="4" eb="7">
      <t>チョウセイザイ</t>
    </rPh>
    <rPh sb="8" eb="9">
      <t>ナド</t>
    </rPh>
    <phoneticPr fontId="4"/>
  </si>
  <si>
    <t>農薬名</t>
  </si>
  <si>
    <t>使用量</t>
    <rPh sb="2" eb="3">
      <t>リョウ</t>
    </rPh>
    <phoneticPr fontId="4"/>
  </si>
  <si>
    <t>単位</t>
  </si>
  <si>
    <t>金額</t>
  </si>
  <si>
    <t xml:space="preserve"> 燃料消費量</t>
  </si>
  <si>
    <t>利用時間</t>
  </si>
  <si>
    <t>　小　計</t>
  </si>
  <si>
    <t>小　計</t>
  </si>
  <si>
    <t>本</t>
    <rPh sb="0" eb="1">
      <t>ホン</t>
    </rPh>
    <phoneticPr fontId="4"/>
  </si>
  <si>
    <t>小計</t>
  </si>
  <si>
    <t>軽油</t>
    <phoneticPr fontId="4"/>
  </si>
  <si>
    <t>ガソリン</t>
    <phoneticPr fontId="4"/>
  </si>
  <si>
    <t>燃料費の</t>
    <phoneticPr fontId="4"/>
  </si>
  <si>
    <t>潤滑油</t>
    <phoneticPr fontId="4"/>
  </si>
  <si>
    <t>混合</t>
    <phoneticPr fontId="4"/>
  </si>
  <si>
    <t>灯油</t>
    <phoneticPr fontId="4"/>
  </si>
  <si>
    <t>電気</t>
    <phoneticPr fontId="4"/>
  </si>
  <si>
    <t>（ア）種苗名</t>
    <rPh sb="3" eb="5">
      <t>シュビョウ</t>
    </rPh>
    <rPh sb="5" eb="6">
      <t>メイ</t>
    </rPh>
    <phoneticPr fontId="4"/>
  </si>
  <si>
    <t>（イ）肥料名</t>
    <phoneticPr fontId="4"/>
  </si>
  <si>
    <t>（ウ）農薬名</t>
    <phoneticPr fontId="4"/>
  </si>
  <si>
    <t>（エ）燃料名</t>
    <phoneticPr fontId="4"/>
  </si>
  <si>
    <t>生産雑費</t>
    <rPh sb="0" eb="2">
      <t>セイサン</t>
    </rPh>
    <rPh sb="2" eb="4">
      <t>ザッピ</t>
    </rPh>
    <phoneticPr fontId="4"/>
  </si>
  <si>
    <t>土づくり資材</t>
    <rPh sb="0" eb="1">
      <t>ツチ</t>
    </rPh>
    <rPh sb="4" eb="6">
      <t>シザイ</t>
    </rPh>
    <phoneticPr fontId="4"/>
  </si>
  <si>
    <t>化成肥料</t>
    <rPh sb="0" eb="2">
      <t>カセイ</t>
    </rPh>
    <rPh sb="2" eb="4">
      <t>ヒリョウ</t>
    </rPh>
    <phoneticPr fontId="4"/>
  </si>
  <si>
    <t>有機物資材</t>
    <rPh sb="0" eb="3">
      <t>ユウキブツ</t>
    </rPh>
    <rPh sb="3" eb="5">
      <t>シザイ</t>
    </rPh>
    <phoneticPr fontId="4"/>
  </si>
  <si>
    <t>液肥</t>
    <rPh sb="0" eb="2">
      <t>エキヒ</t>
    </rPh>
    <phoneticPr fontId="4"/>
  </si>
  <si>
    <t>その他</t>
    <rPh sb="2" eb="3">
      <t>タ</t>
    </rPh>
    <phoneticPr fontId="4"/>
  </si>
  <si>
    <t>殺虫剤</t>
    <rPh sb="1" eb="2">
      <t>ムシ</t>
    </rPh>
    <rPh sb="2" eb="3">
      <t>ザイ</t>
    </rPh>
    <phoneticPr fontId="4"/>
  </si>
  <si>
    <t>t</t>
    <phoneticPr fontId="4"/>
  </si>
  <si>
    <t>展着剤等</t>
    <rPh sb="0" eb="3">
      <t>テンチャクザイ</t>
    </rPh>
    <rPh sb="3" eb="4">
      <t>トウ</t>
    </rPh>
    <phoneticPr fontId="4"/>
  </si>
  <si>
    <t>肥料名</t>
    <rPh sb="0" eb="2">
      <t>ヒリョウ</t>
    </rPh>
    <rPh sb="2" eb="3">
      <t>メイ</t>
    </rPh>
    <phoneticPr fontId="4"/>
  </si>
  <si>
    <t>電気</t>
    <rPh sb="0" eb="2">
      <t>デンキ</t>
    </rPh>
    <phoneticPr fontId="4"/>
  </si>
  <si>
    <t>軽油</t>
    <rPh sb="0" eb="2">
      <t>ケイユ</t>
    </rPh>
    <phoneticPr fontId="4"/>
  </si>
  <si>
    <t>作業名（使用機械）</t>
    <rPh sb="0" eb="2">
      <t>サギョウ</t>
    </rPh>
    <rPh sb="2" eb="3">
      <t>メイ</t>
    </rPh>
    <rPh sb="4" eb="6">
      <t>シヨウ</t>
    </rPh>
    <rPh sb="6" eb="8">
      <t>キカイ</t>
    </rPh>
    <phoneticPr fontId="4"/>
  </si>
  <si>
    <t>混合</t>
    <rPh sb="0" eb="2">
      <t>コンゴウ</t>
    </rPh>
    <phoneticPr fontId="4"/>
  </si>
  <si>
    <t>灯油</t>
    <rPh sb="0" eb="2">
      <t>トウユ</t>
    </rPh>
    <phoneticPr fontId="4"/>
  </si>
  <si>
    <t>資材名</t>
    <rPh sb="0" eb="2">
      <t>シザイ</t>
    </rPh>
    <rPh sb="2" eb="3">
      <t>メイ</t>
    </rPh>
    <phoneticPr fontId="4"/>
  </si>
  <si>
    <t>使用量</t>
    <rPh sb="0" eb="3">
      <t>シヨウリョウ</t>
    </rPh>
    <phoneticPr fontId="4"/>
  </si>
  <si>
    <t>単位</t>
    <rPh sb="0" eb="2">
      <t>タンイ</t>
    </rPh>
    <phoneticPr fontId="4"/>
  </si>
  <si>
    <t>単価</t>
    <phoneticPr fontId="4"/>
  </si>
  <si>
    <t>使用期間（年）</t>
    <rPh sb="0" eb="2">
      <t>シヨウ</t>
    </rPh>
    <rPh sb="2" eb="4">
      <t>キカン</t>
    </rPh>
    <rPh sb="5" eb="6">
      <t>ネン</t>
    </rPh>
    <phoneticPr fontId="4"/>
  </si>
  <si>
    <t>金額（1年あたり）</t>
    <rPh sb="4" eb="5">
      <t>ネン</t>
    </rPh>
    <phoneticPr fontId="4"/>
  </si>
  <si>
    <t>農具名</t>
    <rPh sb="0" eb="2">
      <t>ノウグ</t>
    </rPh>
    <rPh sb="2" eb="3">
      <t>メイ</t>
    </rPh>
    <phoneticPr fontId="4"/>
  </si>
  <si>
    <t>建物・施設</t>
    <rPh sb="0" eb="2">
      <t>タテモノ</t>
    </rPh>
    <rPh sb="3" eb="5">
      <t>シセツ</t>
    </rPh>
    <phoneticPr fontId="4"/>
  </si>
  <si>
    <t>機械・器具</t>
    <rPh sb="0" eb="2">
      <t>キカイ</t>
    </rPh>
    <rPh sb="3" eb="5">
      <t>キグ</t>
    </rPh>
    <phoneticPr fontId="4"/>
  </si>
  <si>
    <t>右表（粗収益の算出基礎）</t>
    <rPh sb="0" eb="1">
      <t>ミギ</t>
    </rPh>
    <rPh sb="1" eb="2">
      <t>ヒョウ</t>
    </rPh>
    <rPh sb="3" eb="4">
      <t>ソ</t>
    </rPh>
    <rPh sb="4" eb="6">
      <t>シュウエキ</t>
    </rPh>
    <rPh sb="7" eb="9">
      <t>サンシュツ</t>
    </rPh>
    <rPh sb="9" eb="11">
      <t>キソ</t>
    </rPh>
    <phoneticPr fontId="4"/>
  </si>
  <si>
    <t>右表（ア）</t>
    <phoneticPr fontId="4"/>
  </si>
  <si>
    <t>負担価格の</t>
    <phoneticPr fontId="4"/>
  </si>
  <si>
    <t>販売費・
一般管理費</t>
    <rPh sb="0" eb="3">
      <t>ハンバイヒ</t>
    </rPh>
    <rPh sb="5" eb="7">
      <t>イッパン</t>
    </rPh>
    <rPh sb="7" eb="10">
      <t>カンリヒ</t>
    </rPh>
    <phoneticPr fontId="4"/>
  </si>
  <si>
    <t>※６　資本装備・償却費シート参照</t>
    <rPh sb="3" eb="5">
      <t>シホン</t>
    </rPh>
    <rPh sb="5" eb="7">
      <t>ソウビ</t>
    </rPh>
    <rPh sb="8" eb="10">
      <t>ショウキャク</t>
    </rPh>
    <rPh sb="10" eb="11">
      <t>ヒ</t>
    </rPh>
    <rPh sb="14" eb="16">
      <t>サンショウ</t>
    </rPh>
    <phoneticPr fontId="4"/>
  </si>
  <si>
    <t>売上高　計　①</t>
    <rPh sb="0" eb="2">
      <t>ウリアゲ</t>
    </rPh>
    <rPh sb="2" eb="3">
      <t>ダカ</t>
    </rPh>
    <rPh sb="4" eb="5">
      <t>ケイ</t>
    </rPh>
    <phoneticPr fontId="4"/>
  </si>
  <si>
    <t>売上原価　計　②</t>
    <rPh sb="0" eb="2">
      <t>ウリアゲ</t>
    </rPh>
    <rPh sb="2" eb="4">
      <t>ゲンカ</t>
    </rPh>
    <rPh sb="5" eb="6">
      <t>ケイ</t>
    </rPh>
    <phoneticPr fontId="4"/>
  </si>
  <si>
    <t>販売費・一般管理費　計</t>
    <rPh sb="0" eb="3">
      <t>ハンバイヒ</t>
    </rPh>
    <rPh sb="4" eb="6">
      <t>イッパン</t>
    </rPh>
    <rPh sb="6" eb="9">
      <t>カンリヒ</t>
    </rPh>
    <rPh sb="10" eb="11">
      <t>ケイ</t>
    </rPh>
    <phoneticPr fontId="4"/>
  </si>
  <si>
    <t>売上原価　計</t>
    <phoneticPr fontId="4"/>
  </si>
  <si>
    <t>販売収入</t>
    <rPh sb="0" eb="2">
      <t>ハンバイ</t>
    </rPh>
    <rPh sb="2" eb="4">
      <t>シュウニュウ</t>
    </rPh>
    <phoneticPr fontId="4"/>
  </si>
  <si>
    <t>（１）肥料費</t>
    <rPh sb="3" eb="5">
      <t>ヒリョウ</t>
    </rPh>
    <rPh sb="5" eb="6">
      <t>ヒ</t>
    </rPh>
    <phoneticPr fontId="4"/>
  </si>
  <si>
    <t>（３）動力光熱費</t>
    <rPh sb="3" eb="5">
      <t>ドウリョク</t>
    </rPh>
    <rPh sb="5" eb="8">
      <t>コウネツヒ</t>
    </rPh>
    <phoneticPr fontId="4"/>
  </si>
  <si>
    <t>農　　　　業　　　　経　　　　営　　　　費</t>
    <rPh sb="0" eb="1">
      <t>ノウ</t>
    </rPh>
    <rPh sb="5" eb="6">
      <t>ギョウ</t>
    </rPh>
    <rPh sb="10" eb="11">
      <t>ヘ</t>
    </rPh>
    <rPh sb="15" eb="16">
      <t>エイ</t>
    </rPh>
    <rPh sb="20" eb="21">
      <t>ヒ</t>
    </rPh>
    <phoneticPr fontId="4"/>
  </si>
  <si>
    <t>費　　　　用　　　　の　　　　算　　　　出</t>
    <rPh sb="0" eb="1">
      <t>ヒ</t>
    </rPh>
    <rPh sb="5" eb="6">
      <t>ヨウ</t>
    </rPh>
    <rPh sb="15" eb="16">
      <t>サン</t>
    </rPh>
    <rPh sb="20" eb="21">
      <t>デ</t>
    </rPh>
    <phoneticPr fontId="4"/>
  </si>
  <si>
    <t>粗　　　収　　　益　　　の　　　算　　　出</t>
    <phoneticPr fontId="4"/>
  </si>
  <si>
    <t>売上原価の</t>
    <rPh sb="0" eb="2">
      <t>ウリアゲ</t>
    </rPh>
    <rPh sb="2" eb="4">
      <t>ゲンカ</t>
    </rPh>
    <phoneticPr fontId="4"/>
  </si>
  <si>
    <t>区　分</t>
    <rPh sb="0" eb="1">
      <t>ク</t>
    </rPh>
    <rPh sb="2" eb="3">
      <t>ブン</t>
    </rPh>
    <phoneticPr fontId="6"/>
  </si>
  <si>
    <t>区分</t>
    <rPh sb="0" eb="1">
      <t>ク</t>
    </rPh>
    <rPh sb="1" eb="2">
      <t>ブン</t>
    </rPh>
    <phoneticPr fontId="6"/>
  </si>
  <si>
    <t>取得価格・評価額・負担額</t>
    <rPh sb="0" eb="2">
      <t>シュトク</t>
    </rPh>
    <rPh sb="2" eb="4">
      <t>カカク</t>
    </rPh>
    <rPh sb="5" eb="7">
      <t>ヒョウカ</t>
    </rPh>
    <rPh sb="7" eb="8">
      <t>ガク</t>
    </rPh>
    <rPh sb="9" eb="11">
      <t>フタン</t>
    </rPh>
    <rPh sb="11" eb="12">
      <t>ガク</t>
    </rPh>
    <phoneticPr fontId="6"/>
  </si>
  <si>
    <t>自動車重量税</t>
    <rPh sb="0" eb="3">
      <t>ジドウシャ</t>
    </rPh>
    <rPh sb="3" eb="6">
      <t>ジュウリョウゼイ</t>
    </rPh>
    <phoneticPr fontId="6"/>
  </si>
  <si>
    <t>自動車税</t>
    <rPh sb="0" eb="3">
      <t>ジドウシャ</t>
    </rPh>
    <rPh sb="3" eb="4">
      <t>ゼイ</t>
    </rPh>
    <phoneticPr fontId="6"/>
  </si>
  <si>
    <t>軽自動車税</t>
    <rPh sb="0" eb="1">
      <t>ケイ</t>
    </rPh>
    <rPh sb="1" eb="5">
      <t>ジドウシャゼイ</t>
    </rPh>
    <phoneticPr fontId="6"/>
  </si>
  <si>
    <t>合　　計</t>
    <rPh sb="0" eb="1">
      <t>ア</t>
    </rPh>
    <rPh sb="3" eb="4">
      <t>ケイ</t>
    </rPh>
    <phoneticPr fontId="4"/>
  </si>
  <si>
    <t>（７）共済掛金　等</t>
    <rPh sb="3" eb="5">
      <t>キョウサイ</t>
    </rPh>
    <rPh sb="5" eb="7">
      <t>カケキン</t>
    </rPh>
    <rPh sb="8" eb="9">
      <t>ナド</t>
    </rPh>
    <phoneticPr fontId="6"/>
  </si>
  <si>
    <t>内　容</t>
    <rPh sb="0" eb="1">
      <t>ウチ</t>
    </rPh>
    <rPh sb="2" eb="3">
      <t>カタチ</t>
    </rPh>
    <phoneticPr fontId="6"/>
  </si>
  <si>
    <t>共済掛金</t>
    <rPh sb="0" eb="2">
      <t>キョウサイ</t>
    </rPh>
    <rPh sb="2" eb="4">
      <t>カケキン</t>
    </rPh>
    <phoneticPr fontId="6"/>
  </si>
  <si>
    <t>負担率</t>
    <rPh sb="0" eb="2">
      <t>フタン</t>
    </rPh>
    <rPh sb="2" eb="3">
      <t>リツ</t>
    </rPh>
    <phoneticPr fontId="6"/>
  </si>
  <si>
    <t>評価額・負担額</t>
    <rPh sb="0" eb="3">
      <t>ヒョウカガク</t>
    </rPh>
    <rPh sb="4" eb="6">
      <t>フタン</t>
    </rPh>
    <rPh sb="6" eb="7">
      <t>ガク</t>
    </rPh>
    <phoneticPr fontId="6"/>
  </si>
  <si>
    <t>小計</t>
    <rPh sb="0" eb="2">
      <t>ショウケイ</t>
    </rPh>
    <phoneticPr fontId="6"/>
  </si>
  <si>
    <t>（４）租税公課</t>
    <rPh sb="3" eb="5">
      <t>ソゼイ</t>
    </rPh>
    <rPh sb="5" eb="7">
      <t>コウカ</t>
    </rPh>
    <phoneticPr fontId="6"/>
  </si>
  <si>
    <t>（５）諸材料費（使用可能期間を想定して算出）</t>
    <rPh sb="3" eb="4">
      <t>ショ</t>
    </rPh>
    <rPh sb="4" eb="7">
      <t>ザイリョウヒ</t>
    </rPh>
    <rPh sb="8" eb="10">
      <t>シヨウ</t>
    </rPh>
    <rPh sb="10" eb="12">
      <t>カノウ</t>
    </rPh>
    <rPh sb="12" eb="14">
      <t>キカン</t>
    </rPh>
    <rPh sb="15" eb="17">
      <t>ソウテイ</t>
    </rPh>
    <rPh sb="19" eb="21">
      <t>サンシュツ</t>
    </rPh>
    <phoneticPr fontId="4"/>
  </si>
  <si>
    <t>（６）小農具費（使用可能期間を想定して算出）</t>
    <rPh sb="3" eb="6">
      <t>ショウノウグ</t>
    </rPh>
    <rPh sb="6" eb="7">
      <t>ヒ</t>
    </rPh>
    <phoneticPr fontId="4"/>
  </si>
  <si>
    <t>軽トラック</t>
    <rPh sb="0" eb="1">
      <t>ケイ</t>
    </rPh>
    <phoneticPr fontId="4"/>
  </si>
  <si>
    <t>保険料</t>
    <rPh sb="0" eb="3">
      <t>ホケンリョウ</t>
    </rPh>
    <phoneticPr fontId="4"/>
  </si>
  <si>
    <t>小　計</t>
    <phoneticPr fontId="4"/>
  </si>
  <si>
    <t>ガソリン</t>
    <phoneticPr fontId="4"/>
  </si>
  <si>
    <t>小　計</t>
    <phoneticPr fontId="4"/>
  </si>
  <si>
    <t>単価</t>
    <phoneticPr fontId="4"/>
  </si>
  <si>
    <t>（２）農薬費</t>
    <phoneticPr fontId="4"/>
  </si>
  <si>
    <t>小　計</t>
    <phoneticPr fontId="4"/>
  </si>
  <si>
    <t>金額</t>
    <phoneticPr fontId="4"/>
  </si>
  <si>
    <t>自賠責保険</t>
    <rPh sb="0" eb="3">
      <t>ジバイセキ</t>
    </rPh>
    <rPh sb="3" eb="5">
      <t>ホケン</t>
    </rPh>
    <phoneticPr fontId="4"/>
  </si>
  <si>
    <t>普通トラック</t>
    <rPh sb="0" eb="2">
      <t>フツウ</t>
    </rPh>
    <phoneticPr fontId="4"/>
  </si>
  <si>
    <t>任意保険</t>
    <rPh sb="0" eb="2">
      <t>ニンイ</t>
    </rPh>
    <rPh sb="2" eb="4">
      <t>ホケン</t>
    </rPh>
    <phoneticPr fontId="4"/>
  </si>
  <si>
    <t>作目：</t>
  </si>
  <si>
    <t>作型：</t>
  </si>
  <si>
    <t>設定規模</t>
    <rPh sb="0" eb="2">
      <t>セッテイ</t>
    </rPh>
    <rPh sb="2" eb="4">
      <t>キボ</t>
    </rPh>
    <phoneticPr fontId="4"/>
  </si>
  <si>
    <t>ａ</t>
    <phoneticPr fontId="4"/>
  </si>
  <si>
    <t>（１）10a当たり</t>
    <rPh sb="6" eb="7">
      <t>ア</t>
    </rPh>
    <phoneticPr fontId="4"/>
  </si>
  <si>
    <t>（２）労働需給（経営体）</t>
    <rPh sb="3" eb="5">
      <t>ロウドウ</t>
    </rPh>
    <rPh sb="5" eb="7">
      <t>ジュキュウ</t>
    </rPh>
    <rPh sb="8" eb="10">
      <t>ケイエイ</t>
    </rPh>
    <phoneticPr fontId="4"/>
  </si>
  <si>
    <t>Ａ</t>
    <phoneticPr fontId="4"/>
  </si>
  <si>
    <t>Ｂ</t>
    <phoneticPr fontId="4"/>
  </si>
  <si>
    <t>保有労働力</t>
    <rPh sb="0" eb="2">
      <t>ホユウ</t>
    </rPh>
    <rPh sb="2" eb="5">
      <t>ロウドウリョク</t>
    </rPh>
    <phoneticPr fontId="4"/>
  </si>
  <si>
    <t>雇用労働力</t>
    <phoneticPr fontId="4"/>
  </si>
  <si>
    <t>旬　別　計　①</t>
    <phoneticPr fontId="4"/>
  </si>
  <si>
    <t>計　②</t>
    <rPh sb="0" eb="1">
      <t>ケイ</t>
    </rPh>
    <phoneticPr fontId="4"/>
  </si>
  <si>
    <t>過不足労働力　③=②-①</t>
    <phoneticPr fontId="4"/>
  </si>
  <si>
    <t>C</t>
    <phoneticPr fontId="4"/>
  </si>
  <si>
    <t>月別平均価格の推移</t>
  </si>
  <si>
    <t>（全産地）</t>
    <phoneticPr fontId="4"/>
  </si>
  <si>
    <t>平均</t>
  </si>
  <si>
    <t>平　　均</t>
  </si>
  <si>
    <t>㎡</t>
  </si>
  <si>
    <t>６　固定資本装備と減価償却費（10a当たり・1年当たり）</t>
    <rPh sb="18" eb="19">
      <t>ア</t>
    </rPh>
    <rPh sb="23" eb="24">
      <t>ネン</t>
    </rPh>
    <rPh sb="24" eb="25">
      <t>ア</t>
    </rPh>
    <phoneticPr fontId="4"/>
  </si>
  <si>
    <t>本作目
負担割合</t>
    <phoneticPr fontId="4"/>
  </si>
  <si>
    <t>①（円）</t>
    <phoneticPr fontId="4"/>
  </si>
  <si>
    <t>②（％）</t>
    <phoneticPr fontId="4"/>
  </si>
  <si>
    <t>④ （％）</t>
    <phoneticPr fontId="4"/>
  </si>
  <si>
    <t>⑤=③×④（円/ha）</t>
    <phoneticPr fontId="4"/>
  </si>
  <si>
    <t>⑥（％）</t>
    <phoneticPr fontId="4"/>
  </si>
  <si>
    <t>⑧（年）</t>
    <phoneticPr fontId="4"/>
  </si>
  <si>
    <t>⑨＝（⑤－⑦）÷⑧（円/ha）</t>
    <phoneticPr fontId="4"/>
  </si>
  <si>
    <t>　　合　　計</t>
    <phoneticPr fontId="4"/>
  </si>
  <si>
    <t>月</t>
    <rPh sb="0" eb="1">
      <t>ツキ</t>
    </rPh>
    <phoneticPr fontId="4"/>
  </si>
  <si>
    <t>販売量</t>
    <phoneticPr fontId="4"/>
  </si>
  <si>
    <t>販売量</t>
    <phoneticPr fontId="4"/>
  </si>
  <si>
    <t>負担面積（a）</t>
    <rPh sb="0" eb="2">
      <t>フタン</t>
    </rPh>
    <rPh sb="2" eb="4">
      <t>メンセキ</t>
    </rPh>
    <phoneticPr fontId="4"/>
  </si>
  <si>
    <t>個</t>
    <rPh sb="0" eb="1">
      <t>コ</t>
    </rPh>
    <phoneticPr fontId="4"/>
  </si>
  <si>
    <t>台</t>
    <rPh sb="0" eb="1">
      <t>ダイ</t>
    </rPh>
    <phoneticPr fontId="4"/>
  </si>
  <si>
    <t>数量</t>
    <phoneticPr fontId="4"/>
  </si>
  <si>
    <t>（本）</t>
    <rPh sb="1" eb="2">
      <t>ホン</t>
    </rPh>
    <phoneticPr fontId="4"/>
  </si>
  <si>
    <t>重油</t>
    <rPh sb="0" eb="2">
      <t>ジュウユ</t>
    </rPh>
    <phoneticPr fontId="4"/>
  </si>
  <si>
    <t>重油</t>
    <rPh sb="0" eb="2">
      <t>ジュウユ</t>
    </rPh>
    <phoneticPr fontId="4"/>
  </si>
  <si>
    <t>研修費</t>
    <rPh sb="0" eb="3">
      <t>ケンシュウヒ</t>
    </rPh>
    <phoneticPr fontId="4"/>
  </si>
  <si>
    <t>管理雑費</t>
    <rPh sb="0" eb="2">
      <t>カンリ</t>
    </rPh>
    <rPh sb="2" eb="4">
      <t>ザッピ</t>
    </rPh>
    <phoneticPr fontId="4"/>
  </si>
  <si>
    <t>農業経営費</t>
    <rPh sb="0" eb="2">
      <t>ノウギョウ</t>
    </rPh>
    <rPh sb="2" eb="4">
      <t>ケイエイ</t>
    </rPh>
    <rPh sb="4" eb="5">
      <t>ヒ</t>
    </rPh>
    <phoneticPr fontId="4"/>
  </si>
  <si>
    <t>販売費・一般管理費　計　③</t>
    <rPh sb="0" eb="3">
      <t>ハンバイヒ</t>
    </rPh>
    <rPh sb="4" eb="6">
      <t>イッパン</t>
    </rPh>
    <rPh sb="6" eb="9">
      <t>カンリヒ</t>
    </rPh>
    <rPh sb="10" eb="11">
      <t>ケイ</t>
    </rPh>
    <phoneticPr fontId="4"/>
  </si>
  <si>
    <t>雇用労賃　④</t>
    <rPh sb="0" eb="2">
      <t>コヨウ</t>
    </rPh>
    <rPh sb="2" eb="4">
      <t>ロウチン</t>
    </rPh>
    <phoneticPr fontId="4"/>
  </si>
  <si>
    <t>経営費　計　⑤=②+③+④　</t>
    <rPh sb="0" eb="2">
      <t>ケイエイ</t>
    </rPh>
    <rPh sb="2" eb="3">
      <t>ヒ</t>
    </rPh>
    <rPh sb="4" eb="5">
      <t>ケイ</t>
    </rPh>
    <phoneticPr fontId="4"/>
  </si>
  <si>
    <t>雇用労賃=</t>
    <rPh sb="0" eb="2">
      <t>コヨウ</t>
    </rPh>
    <rPh sb="2" eb="4">
      <t>ロウチン</t>
    </rPh>
    <phoneticPr fontId="4"/>
  </si>
  <si>
    <t>円/時間</t>
    <rPh sb="0" eb="1">
      <t>エン</t>
    </rPh>
    <rPh sb="2" eb="4">
      <t>ジカン</t>
    </rPh>
    <phoneticPr fontId="4"/>
  </si>
  <si>
    <t>所　　得　⑥=①-⑤</t>
    <rPh sb="0" eb="1">
      <t>トコロ</t>
    </rPh>
    <rPh sb="3" eb="4">
      <t>エ</t>
    </rPh>
    <phoneticPr fontId="4"/>
  </si>
  <si>
    <t>所　得　率　⑦=⑥÷①</t>
    <rPh sb="0" eb="1">
      <t>トコロ</t>
    </rPh>
    <rPh sb="2" eb="3">
      <t>エ</t>
    </rPh>
    <rPh sb="4" eb="5">
      <t>リツ</t>
    </rPh>
    <phoneticPr fontId="4"/>
  </si>
  <si>
    <t>家族労働時間</t>
    <rPh sb="0" eb="2">
      <t>カゾク</t>
    </rPh>
    <rPh sb="2" eb="4">
      <t>ロウドウ</t>
    </rPh>
    <rPh sb="4" eb="6">
      <t>ジカン</t>
    </rPh>
    <phoneticPr fontId="4"/>
  </si>
  <si>
    <t>時間</t>
    <rPh sb="0" eb="2">
      <t>ジカン</t>
    </rPh>
    <phoneticPr fontId="4"/>
  </si>
  <si>
    <t>雇用労働時間</t>
    <rPh sb="0" eb="2">
      <t>コヨウ</t>
    </rPh>
    <rPh sb="2" eb="4">
      <t>ロウドウ</t>
    </rPh>
    <rPh sb="4" eb="6">
      <t>ジカン</t>
    </rPh>
    <phoneticPr fontId="4"/>
  </si>
  <si>
    <t>所要労働時間　⑧</t>
    <rPh sb="0" eb="2">
      <t>ショヨウ</t>
    </rPh>
    <rPh sb="2" eb="4">
      <t>ロウドウ</t>
    </rPh>
    <rPh sb="4" eb="6">
      <t>ジカン</t>
    </rPh>
    <phoneticPr fontId="4"/>
  </si>
  <si>
    <t>家族労働時間当たり所得　⑨=⑥÷家族労働時間</t>
    <rPh sb="0" eb="2">
      <t>カゾク</t>
    </rPh>
    <rPh sb="2" eb="4">
      <t>ロウドウ</t>
    </rPh>
    <rPh sb="4" eb="6">
      <t>ジカン</t>
    </rPh>
    <rPh sb="6" eb="7">
      <t>ア</t>
    </rPh>
    <rPh sb="9" eb="10">
      <t>ドコロ</t>
    </rPh>
    <rPh sb="10" eb="11">
      <t>エ</t>
    </rPh>
    <rPh sb="16" eb="18">
      <t>カゾク</t>
    </rPh>
    <rPh sb="18" eb="20">
      <t>ロウドウ</t>
    </rPh>
    <rPh sb="20" eb="22">
      <t>ジカン</t>
    </rPh>
    <phoneticPr fontId="4"/>
  </si>
  <si>
    <t>備　　　　　　　　　　　　　　　　　　　　考</t>
    <rPh sb="0" eb="1">
      <t>ソナエ</t>
    </rPh>
    <rPh sb="21" eb="22">
      <t>コウ</t>
    </rPh>
    <phoneticPr fontId="4"/>
  </si>
  <si>
    <t>区　　　　　　　　　　　　　　　　　　　　分</t>
    <rPh sb="0" eb="1">
      <t>ク</t>
    </rPh>
    <rPh sb="21" eb="22">
      <t>ブン</t>
    </rPh>
    <phoneticPr fontId="4"/>
  </si>
  <si>
    <t>売上原価（労賃を除く）</t>
    <rPh sb="0" eb="2">
      <t>ウリアゲ</t>
    </rPh>
    <rPh sb="2" eb="4">
      <t>ゲンカ</t>
    </rPh>
    <rPh sb="5" eb="7">
      <t>ロウチン</t>
    </rPh>
    <rPh sb="8" eb="9">
      <t>ノゾ</t>
    </rPh>
    <phoneticPr fontId="4"/>
  </si>
  <si>
    <t>販売費・一般管理費の</t>
    <rPh sb="0" eb="3">
      <t>ハンバイヒ</t>
    </rPh>
    <rPh sb="4" eb="6">
      <t>イッパン</t>
    </rPh>
    <rPh sb="6" eb="9">
      <t>カンリヒ</t>
    </rPh>
    <phoneticPr fontId="4"/>
  </si>
  <si>
    <t>　　　　　　　　　　　　　　　　　　　　　月
　　　年</t>
    <rPh sb="21" eb="22">
      <t>ツキ</t>
    </rPh>
    <rPh sb="26" eb="27">
      <t>ネン</t>
    </rPh>
    <phoneticPr fontId="4"/>
  </si>
  <si>
    <t>（広島県産）</t>
    <rPh sb="1" eb="5">
      <t>ヒロシマケンサン</t>
    </rPh>
    <phoneticPr fontId="4"/>
  </si>
  <si>
    <t>10a機械</t>
    <phoneticPr fontId="4"/>
  </si>
  <si>
    <t>ℓ・kw／時</t>
    <rPh sb="5" eb="6">
      <t>ジ</t>
    </rPh>
    <phoneticPr fontId="4"/>
  </si>
  <si>
    <t>平成21年</t>
    <phoneticPr fontId="4"/>
  </si>
  <si>
    <t>平成22年</t>
    <phoneticPr fontId="4"/>
  </si>
  <si>
    <t>平成23年</t>
    <phoneticPr fontId="4"/>
  </si>
  <si>
    <t>平成24年</t>
    <phoneticPr fontId="4"/>
  </si>
  <si>
    <t>平成25年</t>
    <phoneticPr fontId="4"/>
  </si>
  <si>
    <t>苦土石灰</t>
    <rPh sb="0" eb="1">
      <t>ク</t>
    </rPh>
    <rPh sb="1" eb="2">
      <t>ド</t>
    </rPh>
    <rPh sb="2" eb="4">
      <t>セッカイ</t>
    </rPh>
    <phoneticPr fontId="4"/>
  </si>
  <si>
    <t>330/500ｃｃ</t>
  </si>
  <si>
    <t>収穫用コンテナ</t>
    <rPh sb="0" eb="3">
      <t>シュウカクヨウ</t>
    </rPh>
    <phoneticPr fontId="4"/>
  </si>
  <si>
    <t>脚立</t>
    <rPh sb="0" eb="2">
      <t>キャタツ</t>
    </rPh>
    <phoneticPr fontId="4"/>
  </si>
  <si>
    <t>剪定鋏</t>
    <rPh sb="0" eb="2">
      <t>センテイ</t>
    </rPh>
    <rPh sb="2" eb="3">
      <t>ハサミ</t>
    </rPh>
    <phoneticPr fontId="4"/>
  </si>
  <si>
    <t>草刈機</t>
    <rPh sb="0" eb="2">
      <t>クサカリ</t>
    </rPh>
    <rPh sb="2" eb="3">
      <t>キ</t>
    </rPh>
    <phoneticPr fontId="4"/>
  </si>
  <si>
    <t>貯蔵庫</t>
    <rPh sb="0" eb="3">
      <t>チョゾウコ</t>
    </rPh>
    <phoneticPr fontId="4"/>
  </si>
  <si>
    <t>鉄骨・ルーフデッキ</t>
    <rPh sb="0" eb="2">
      <t>テッコツ</t>
    </rPh>
    <phoneticPr fontId="4"/>
  </si>
  <si>
    <t>作業場</t>
    <rPh sb="0" eb="2">
      <t>サギョウ</t>
    </rPh>
    <rPh sb="2" eb="3">
      <t>バ</t>
    </rPh>
    <phoneticPr fontId="4"/>
  </si>
  <si>
    <t>予措追熟施設</t>
    <rPh sb="0" eb="1">
      <t>ヨ</t>
    </rPh>
    <rPh sb="1" eb="2">
      <t>ソ</t>
    </rPh>
    <rPh sb="2" eb="4">
      <t>ツイジュク</t>
    </rPh>
    <rPh sb="4" eb="6">
      <t>シセツ</t>
    </rPh>
    <phoneticPr fontId="4"/>
  </si>
  <si>
    <t>〃</t>
    <phoneticPr fontId="4"/>
  </si>
  <si>
    <t>貯水槽</t>
    <rPh sb="0" eb="3">
      <t>チョスイソウ</t>
    </rPh>
    <phoneticPr fontId="4"/>
  </si>
  <si>
    <t>コンクリート</t>
    <phoneticPr fontId="4"/>
  </si>
  <si>
    <t>ｔ</t>
    <phoneticPr fontId="4"/>
  </si>
  <si>
    <t>動噴</t>
    <rPh sb="0" eb="2">
      <t>ドウフン</t>
    </rPh>
    <phoneticPr fontId="4"/>
  </si>
  <si>
    <t>可搬式4.6ｐｓ</t>
    <rPh sb="0" eb="2">
      <t>カハン</t>
    </rPh>
    <rPh sb="2" eb="3">
      <t>シキ</t>
    </rPh>
    <phoneticPr fontId="4"/>
  </si>
  <si>
    <t>660ｃｃ，4ＷＤ</t>
    <phoneticPr fontId="4"/>
  </si>
  <si>
    <t>フォークリフト</t>
    <phoneticPr fontId="4"/>
  </si>
  <si>
    <t>1ｔ</t>
    <phoneticPr fontId="4"/>
  </si>
  <si>
    <t>350ｋｇ，4.4ｐｓ</t>
    <phoneticPr fontId="4"/>
  </si>
  <si>
    <t>剪定枝粉砕機</t>
    <rPh sb="0" eb="2">
      <t>センテイ</t>
    </rPh>
    <rPh sb="2" eb="3">
      <t>エダ</t>
    </rPh>
    <rPh sb="3" eb="5">
      <t>フンサイ</t>
    </rPh>
    <rPh sb="5" eb="6">
      <t>キ</t>
    </rPh>
    <phoneticPr fontId="4"/>
  </si>
  <si>
    <t>4.9ｐｓ</t>
    <phoneticPr fontId="4"/>
  </si>
  <si>
    <t>家庭用選果機</t>
    <rPh sb="0" eb="3">
      <t>カテイヨウ</t>
    </rPh>
    <rPh sb="3" eb="5">
      <t>センカ</t>
    </rPh>
    <rPh sb="5" eb="6">
      <t>キ</t>
    </rPh>
    <phoneticPr fontId="4"/>
  </si>
  <si>
    <t>0.04ｐｓ</t>
    <phoneticPr fontId="4"/>
  </si>
  <si>
    <t>上記に含む</t>
    <rPh sb="0" eb="2">
      <t>ジョウキ</t>
    </rPh>
    <rPh sb="3" eb="4">
      <t>フク</t>
    </rPh>
    <phoneticPr fontId="4"/>
  </si>
  <si>
    <t>うんしゅうみかん</t>
  </si>
  <si>
    <t>ａ</t>
  </si>
  <si>
    <t>整枝・剪定</t>
  </si>
  <si>
    <t>施肥</t>
  </si>
  <si>
    <t>病害虫防除</t>
  </si>
  <si>
    <t>摘果</t>
  </si>
  <si>
    <t>潅水</t>
  </si>
  <si>
    <t>土壌管理</t>
  </si>
  <si>
    <t>除草</t>
  </si>
  <si>
    <t>収穫</t>
  </si>
  <si>
    <t>果実管理</t>
  </si>
  <si>
    <t>その他</t>
  </si>
  <si>
    <t>尿素*4</t>
    <rPh sb="0" eb="2">
      <t>ニョウソ</t>
    </rPh>
    <phoneticPr fontId="4"/>
  </si>
  <si>
    <t>900/650g</t>
  </si>
  <si>
    <t>（いしじ）</t>
    <phoneticPr fontId="3"/>
  </si>
  <si>
    <t>マルチ</t>
    <phoneticPr fontId="4"/>
  </si>
  <si>
    <t>マルチ固定資材</t>
    <rPh sb="3" eb="5">
      <t>コテイ</t>
    </rPh>
    <rPh sb="5" eb="7">
      <t>シザイ</t>
    </rPh>
    <phoneticPr fontId="4"/>
  </si>
  <si>
    <t>マルチ被覆</t>
    <rPh sb="3" eb="5">
      <t>ヒフク</t>
    </rPh>
    <phoneticPr fontId="4"/>
  </si>
  <si>
    <t>マルチ</t>
    <phoneticPr fontId="4"/>
  </si>
  <si>
    <t>マルチ</t>
    <phoneticPr fontId="4"/>
  </si>
  <si>
    <t>主幹形支柱等</t>
    <rPh sb="0" eb="1">
      <t>シュ</t>
    </rPh>
    <rPh sb="1" eb="2">
      <t>ミキ</t>
    </rPh>
    <rPh sb="2" eb="3">
      <t>カタチ</t>
    </rPh>
    <rPh sb="3" eb="5">
      <t>シチュウ</t>
    </rPh>
    <rPh sb="5" eb="6">
      <t>トウ</t>
    </rPh>
    <phoneticPr fontId="4"/>
  </si>
  <si>
    <t>式</t>
    <rPh sb="0" eb="1">
      <t>シキ</t>
    </rPh>
    <phoneticPr fontId="4"/>
  </si>
  <si>
    <t>整枝・剪定</t>
    <rPh sb="0" eb="2">
      <t>セイシ</t>
    </rPh>
    <rPh sb="3" eb="5">
      <t>センテイ</t>
    </rPh>
    <phoneticPr fontId="4"/>
  </si>
  <si>
    <t>施肥</t>
    <rPh sb="0" eb="2">
      <t>セヒ</t>
    </rPh>
    <phoneticPr fontId="4"/>
  </si>
  <si>
    <t>病害虫防除</t>
    <rPh sb="0" eb="3">
      <t>ビョウガイチュウ</t>
    </rPh>
    <rPh sb="3" eb="5">
      <t>ボウジョ</t>
    </rPh>
    <phoneticPr fontId="4"/>
  </si>
  <si>
    <t>摘果</t>
    <rPh sb="0" eb="2">
      <t>テキカ</t>
    </rPh>
    <phoneticPr fontId="4"/>
  </si>
  <si>
    <t>かん水</t>
    <rPh sb="2" eb="3">
      <t>スイ</t>
    </rPh>
    <phoneticPr fontId="4"/>
  </si>
  <si>
    <t>土壌管理</t>
    <rPh sb="0" eb="2">
      <t>ドジョウ</t>
    </rPh>
    <rPh sb="2" eb="4">
      <t>カンリ</t>
    </rPh>
    <phoneticPr fontId="4"/>
  </si>
  <si>
    <t>マルチ</t>
    <phoneticPr fontId="4"/>
  </si>
  <si>
    <t>除草</t>
    <rPh sb="0" eb="2">
      <t>ジョソウ</t>
    </rPh>
    <phoneticPr fontId="4"/>
  </si>
  <si>
    <t>収穫</t>
    <rPh sb="0" eb="2">
      <t>シュウカク</t>
    </rPh>
    <phoneticPr fontId="4"/>
  </si>
  <si>
    <t>貯蔵管理</t>
    <rPh sb="0" eb="2">
      <t>チョゾウ</t>
    </rPh>
    <rPh sb="2" eb="4">
      <t>カンリ</t>
    </rPh>
    <phoneticPr fontId="4"/>
  </si>
  <si>
    <t>果実管理・出荷</t>
    <rPh sb="0" eb="2">
      <t>カジツ</t>
    </rPh>
    <rPh sb="2" eb="4">
      <t>カンリ</t>
    </rPh>
    <rPh sb="5" eb="7">
      <t>シュッカ</t>
    </rPh>
    <phoneticPr fontId="4"/>
  </si>
  <si>
    <t>散布量　500Ｌ/10ａ</t>
    <rPh sb="0" eb="2">
      <t>サンプ</t>
    </rPh>
    <rPh sb="2" eb="3">
      <t>リョウ</t>
    </rPh>
    <phoneticPr fontId="4"/>
  </si>
  <si>
    <t>点滴潅水</t>
    <rPh sb="0" eb="2">
      <t>テンテキ</t>
    </rPh>
    <rPh sb="2" eb="4">
      <t>カンスイ</t>
    </rPh>
    <phoneticPr fontId="4"/>
  </si>
  <si>
    <t>除草剤3回</t>
    <rPh sb="0" eb="2">
      <t>ジョソウ</t>
    </rPh>
    <rPh sb="2" eb="3">
      <t>ザイ</t>
    </rPh>
    <rPh sb="4" eb="5">
      <t>カイ</t>
    </rPh>
    <phoneticPr fontId="4"/>
  </si>
  <si>
    <t>出荷基準に達した果実から分割採収</t>
    <rPh sb="0" eb="2">
      <t>シュッカ</t>
    </rPh>
    <rPh sb="2" eb="4">
      <t>キジュン</t>
    </rPh>
    <rPh sb="5" eb="6">
      <t>タッ</t>
    </rPh>
    <rPh sb="8" eb="10">
      <t>カジツ</t>
    </rPh>
    <rPh sb="12" eb="14">
      <t>ブンカツ</t>
    </rPh>
    <rPh sb="14" eb="16">
      <t>サイシュウ</t>
    </rPh>
    <phoneticPr fontId="4"/>
  </si>
  <si>
    <t>自然予措</t>
    <rPh sb="0" eb="2">
      <t>シゼン</t>
    </rPh>
    <rPh sb="2" eb="3">
      <t>ヨ</t>
    </rPh>
    <rPh sb="3" eb="4">
      <t>ソ</t>
    </rPh>
    <phoneticPr fontId="4"/>
  </si>
  <si>
    <t>家庭選別の徹底
手詰め出荷50％</t>
    <rPh sb="0" eb="2">
      <t>カテイ</t>
    </rPh>
    <rPh sb="2" eb="4">
      <t>センベツ</t>
    </rPh>
    <rPh sb="5" eb="7">
      <t>テッテイ</t>
    </rPh>
    <rPh sb="8" eb="9">
      <t>テ</t>
    </rPh>
    <rPh sb="9" eb="10">
      <t>ツ</t>
    </rPh>
    <rPh sb="11" eb="13">
      <t>シュッカ</t>
    </rPh>
    <phoneticPr fontId="4"/>
  </si>
  <si>
    <t>5/上，8/中，下</t>
    <rPh sb="2" eb="3">
      <t>ウエ</t>
    </rPh>
    <rPh sb="6" eb="7">
      <t>ナカ</t>
    </rPh>
    <rPh sb="8" eb="9">
      <t>シタ</t>
    </rPh>
    <phoneticPr fontId="4"/>
  </si>
  <si>
    <t>4/上，5/上，7/中</t>
    <rPh sb="2" eb="3">
      <t>ウエ</t>
    </rPh>
    <rPh sb="6" eb="7">
      <t>ウエ</t>
    </rPh>
    <rPh sb="10" eb="11">
      <t>ナカ</t>
    </rPh>
    <phoneticPr fontId="4"/>
  </si>
  <si>
    <t>11/下～12/中</t>
    <rPh sb="3" eb="4">
      <t>ゲ</t>
    </rPh>
    <rPh sb="8" eb="9">
      <t>チュウ</t>
    </rPh>
    <phoneticPr fontId="4"/>
  </si>
  <si>
    <t>11/下～12/下</t>
    <rPh sb="3" eb="4">
      <t>ゲ</t>
    </rPh>
    <rPh sb="8" eb="9">
      <t>シタ</t>
    </rPh>
    <phoneticPr fontId="4"/>
  </si>
  <si>
    <t>剪定鋸
剪定鋏
脚立</t>
    <phoneticPr fontId="4"/>
  </si>
  <si>
    <t>トラック
モノレール</t>
    <phoneticPr fontId="4"/>
  </si>
  <si>
    <t>収穫鋏
脚立</t>
    <rPh sb="0" eb="2">
      <t>シュウカク</t>
    </rPh>
    <rPh sb="2" eb="3">
      <t>ハサミ</t>
    </rPh>
    <rPh sb="4" eb="6">
      <t>キャタツ</t>
    </rPh>
    <phoneticPr fontId="4"/>
  </si>
  <si>
    <t>家庭用選果機
コンテナ
トラック</t>
    <rPh sb="0" eb="3">
      <t>カテイヨウ</t>
    </rPh>
    <rPh sb="3" eb="5">
      <t>センカ</t>
    </rPh>
    <rPh sb="5" eb="6">
      <t>キ</t>
    </rPh>
    <phoneticPr fontId="4"/>
  </si>
  <si>
    <t>剪定用具
　鋸，鋏</t>
    <rPh sb="0" eb="2">
      <t>センテイ</t>
    </rPh>
    <rPh sb="2" eb="4">
      <t>ヨウグ</t>
    </rPh>
    <rPh sb="6" eb="7">
      <t>ノコギリ</t>
    </rPh>
    <rPh sb="8" eb="9">
      <t>ハサミ</t>
    </rPh>
    <phoneticPr fontId="4"/>
  </si>
  <si>
    <t>バーク堆肥</t>
    <rPh sb="3" eb="5">
      <t>タイヒ</t>
    </rPh>
    <phoneticPr fontId="4"/>
  </si>
  <si>
    <t>適期防除
発生予察</t>
    <rPh sb="0" eb="2">
      <t>テキキ</t>
    </rPh>
    <rPh sb="2" eb="4">
      <t>ボウジョ</t>
    </rPh>
    <rPh sb="5" eb="7">
      <t>ハッセイ</t>
    </rPh>
    <rPh sb="7" eb="9">
      <t>ヨサツ</t>
    </rPh>
    <phoneticPr fontId="4"/>
  </si>
  <si>
    <t>ｸﾗｯｷﾝｸﾞに注意</t>
    <rPh sb="8" eb="10">
      <t>チュウイ</t>
    </rPh>
    <phoneticPr fontId="4"/>
  </si>
  <si>
    <t>いしじ（主幹形）</t>
    <rPh sb="4" eb="5">
      <t>シュ</t>
    </rPh>
    <rPh sb="5" eb="6">
      <t>ミキ</t>
    </rPh>
    <rPh sb="6" eb="7">
      <t>カタチ</t>
    </rPh>
    <phoneticPr fontId="4"/>
  </si>
  <si>
    <t>マルチ開閉器</t>
    <rPh sb="3" eb="6">
      <t>カイヘイキ</t>
    </rPh>
    <phoneticPr fontId="4"/>
  </si>
  <si>
    <t>点滴かん水施設一式</t>
    <rPh sb="0" eb="2">
      <t>テンテキ</t>
    </rPh>
    <rPh sb="4" eb="5">
      <t>スイ</t>
    </rPh>
    <rPh sb="5" eb="7">
      <t>シセツ</t>
    </rPh>
    <rPh sb="7" eb="9">
      <t>イッシキ</t>
    </rPh>
    <phoneticPr fontId="4"/>
  </si>
  <si>
    <t>主幹形
株間1.5m×畝間3.0m，186樹植え/10a</t>
    <rPh sb="0" eb="1">
      <t>シュ</t>
    </rPh>
    <rPh sb="1" eb="2">
      <t>ミキ</t>
    </rPh>
    <rPh sb="2" eb="3">
      <t>カタチ</t>
    </rPh>
    <rPh sb="4" eb="5">
      <t>カブ</t>
    </rPh>
    <rPh sb="5" eb="6">
      <t>マ</t>
    </rPh>
    <rPh sb="11" eb="12">
      <t>ウネ</t>
    </rPh>
    <rPh sb="12" eb="13">
      <t>マ</t>
    </rPh>
    <rPh sb="21" eb="22">
      <t>ジュ</t>
    </rPh>
    <rPh sb="22" eb="23">
      <t>ウ</t>
    </rPh>
    <phoneticPr fontId="4"/>
  </si>
  <si>
    <t>全面被覆
マルチ開閉器</t>
    <rPh sb="0" eb="2">
      <t>ゼンメン</t>
    </rPh>
    <rPh sb="2" eb="4">
      <t>ヒフク</t>
    </rPh>
    <rPh sb="8" eb="10">
      <t>カイヘイ</t>
    </rPh>
    <rPh sb="10" eb="11">
      <t>キ</t>
    </rPh>
    <phoneticPr fontId="4"/>
  </si>
  <si>
    <t>個</t>
    <phoneticPr fontId="4"/>
  </si>
  <si>
    <t>剪定鋸</t>
    <rPh sb="0" eb="2">
      <t>センテイ</t>
    </rPh>
    <rPh sb="2" eb="3">
      <t>ノコ</t>
    </rPh>
    <phoneticPr fontId="4"/>
  </si>
  <si>
    <t>収穫鋏</t>
    <rPh sb="0" eb="2">
      <t>シュウカク</t>
    </rPh>
    <rPh sb="2" eb="3">
      <t>ハサミ</t>
    </rPh>
    <phoneticPr fontId="4"/>
  </si>
  <si>
    <t>収穫かご</t>
    <rPh sb="0" eb="2">
      <t>シュウカク</t>
    </rPh>
    <phoneticPr fontId="4"/>
  </si>
  <si>
    <t>防除用ホース30ｍ</t>
    <rPh sb="0" eb="3">
      <t>ボウジョヨウ</t>
    </rPh>
    <phoneticPr fontId="4"/>
  </si>
  <si>
    <t>防除用ノズル</t>
    <rPh sb="0" eb="3">
      <t>ボウジョヨウ</t>
    </rPh>
    <phoneticPr fontId="4"/>
  </si>
  <si>
    <t>ガソリン携行缶</t>
    <rPh sb="4" eb="6">
      <t>ケイコウ</t>
    </rPh>
    <rPh sb="6" eb="7">
      <t>カン</t>
    </rPh>
    <phoneticPr fontId="4"/>
  </si>
  <si>
    <t>工具セット</t>
    <rPh sb="0" eb="2">
      <t>コウグ</t>
    </rPh>
    <phoneticPr fontId="4"/>
  </si>
  <si>
    <t>200Ｌタンク除草剤用</t>
    <rPh sb="7" eb="10">
      <t>ジョソウザイ</t>
    </rPh>
    <rPh sb="10" eb="11">
      <t>ヨウ</t>
    </rPh>
    <phoneticPr fontId="4"/>
  </si>
  <si>
    <t>1200Ｌタンク</t>
    <phoneticPr fontId="4"/>
  </si>
  <si>
    <t>施肥（軽ﾄﾗｯｸ）</t>
    <rPh sb="0" eb="2">
      <t>セヒ</t>
    </rPh>
    <rPh sb="3" eb="4">
      <t>ケイ</t>
    </rPh>
    <phoneticPr fontId="4"/>
  </si>
  <si>
    <t>除草剤散布（動噴）</t>
    <rPh sb="0" eb="3">
      <t>ジョソウザイ</t>
    </rPh>
    <rPh sb="3" eb="5">
      <t>サンプ</t>
    </rPh>
    <rPh sb="6" eb="8">
      <t>ドウフン</t>
    </rPh>
    <phoneticPr fontId="4"/>
  </si>
  <si>
    <t>病害虫防除（動噴）</t>
    <rPh sb="0" eb="3">
      <t>ビョウガイチュウ</t>
    </rPh>
    <rPh sb="3" eb="5">
      <t>ボウジョ</t>
    </rPh>
    <rPh sb="6" eb="8">
      <t>ドウフン</t>
    </rPh>
    <phoneticPr fontId="4"/>
  </si>
  <si>
    <t>収穫・運搬（軽ﾄﾗｯｸ）</t>
    <rPh sb="0" eb="2">
      <t>シュウカク</t>
    </rPh>
    <rPh sb="3" eb="5">
      <t>ウンパン</t>
    </rPh>
    <rPh sb="6" eb="7">
      <t>ケイ</t>
    </rPh>
    <phoneticPr fontId="4"/>
  </si>
  <si>
    <t>出荷（軽ﾄﾗｯｸ）</t>
    <rPh sb="0" eb="2">
      <t>シュッカ</t>
    </rPh>
    <rPh sb="3" eb="4">
      <t>ケイ</t>
    </rPh>
    <phoneticPr fontId="4"/>
  </si>
  <si>
    <t>防風林手入（草刈機）</t>
    <rPh sb="0" eb="3">
      <t>ボウフウリン</t>
    </rPh>
    <rPh sb="3" eb="5">
      <t>テイレ</t>
    </rPh>
    <rPh sb="6" eb="8">
      <t>クサカリ</t>
    </rPh>
    <rPh sb="8" eb="9">
      <t>キ</t>
    </rPh>
    <phoneticPr fontId="4"/>
  </si>
  <si>
    <t>施肥（ﾓﾉﾚｰﾙ）</t>
    <rPh sb="0" eb="2">
      <t>セヒ</t>
    </rPh>
    <phoneticPr fontId="4"/>
  </si>
  <si>
    <t>草刈（草刈機）</t>
    <rPh sb="0" eb="2">
      <t>クサカリ</t>
    </rPh>
    <rPh sb="3" eb="5">
      <t>クサカリ</t>
    </rPh>
    <rPh sb="5" eb="6">
      <t>キ</t>
    </rPh>
    <phoneticPr fontId="4"/>
  </si>
  <si>
    <t>収穫・運搬（ﾓﾉﾚｰﾙ）</t>
    <rPh sb="0" eb="2">
      <t>シュウカク</t>
    </rPh>
    <rPh sb="3" eb="5">
      <t>ウンパン</t>
    </rPh>
    <phoneticPr fontId="4"/>
  </si>
  <si>
    <t>８　経費の算出基礎（いしじ主幹形マルチ，10a当たり）</t>
    <rPh sb="2" eb="4">
      <t>ケイヒ</t>
    </rPh>
    <rPh sb="5" eb="7">
      <t>サンシュツ</t>
    </rPh>
    <rPh sb="7" eb="9">
      <t>キソ</t>
    </rPh>
    <rPh sb="13" eb="14">
      <t>シュ</t>
    </rPh>
    <rPh sb="14" eb="15">
      <t>ミキ</t>
    </rPh>
    <rPh sb="15" eb="16">
      <t>カタチ</t>
    </rPh>
    <rPh sb="23" eb="24">
      <t>ア</t>
    </rPh>
    <phoneticPr fontId="4"/>
  </si>
  <si>
    <t>露地</t>
    <rPh sb="0" eb="2">
      <t>ロジ</t>
    </rPh>
    <phoneticPr fontId="3"/>
  </si>
  <si>
    <t>温州みかん（早生）</t>
  </si>
  <si>
    <t>温州みかん（早生，マルチ）</t>
    <phoneticPr fontId="3"/>
  </si>
  <si>
    <t>温州みかん（いしじ，露地）</t>
    <rPh sb="10" eb="12">
      <t>ロジ</t>
    </rPh>
    <phoneticPr fontId="3"/>
  </si>
  <si>
    <t>温州みかん（いしじ）</t>
  </si>
  <si>
    <t>2.5ha</t>
    <phoneticPr fontId="3"/>
  </si>
  <si>
    <t>レモン</t>
  </si>
  <si>
    <t>はるみ</t>
  </si>
  <si>
    <t>不知火</t>
  </si>
  <si>
    <t>育成園</t>
    <rPh sb="0" eb="2">
      <t>イクセイ</t>
    </rPh>
    <rPh sb="2" eb="3">
      <t>エン</t>
    </rPh>
    <phoneticPr fontId="3"/>
  </si>
  <si>
    <t>合計</t>
    <rPh sb="0" eb="2">
      <t>ゴウケイ</t>
    </rPh>
    <phoneticPr fontId="3"/>
  </si>
  <si>
    <t>温州みかん（早生）</t>
    <rPh sb="0" eb="2">
      <t>ウンシュウ</t>
    </rPh>
    <rPh sb="6" eb="8">
      <t>ワセ</t>
    </rPh>
    <phoneticPr fontId="3"/>
  </si>
  <si>
    <t>温州みかん（早生，マルチ）</t>
    <rPh sb="0" eb="2">
      <t>ウンシュウ</t>
    </rPh>
    <rPh sb="6" eb="8">
      <t>ワセ</t>
    </rPh>
    <phoneticPr fontId="3"/>
  </si>
  <si>
    <t>温州みかん（いしじ）</t>
    <rPh sb="0" eb="2">
      <t>ウンシュウ</t>
    </rPh>
    <phoneticPr fontId="3"/>
  </si>
  <si>
    <t>不知火</t>
    <rPh sb="0" eb="3">
      <t>シラヌイ</t>
    </rPh>
    <phoneticPr fontId="4"/>
  </si>
  <si>
    <t>レモン</t>
    <phoneticPr fontId="3"/>
  </si>
  <si>
    <t>はるみ</t>
    <phoneticPr fontId="3"/>
  </si>
  <si>
    <t>平坦地～緩傾斜地</t>
    <rPh sb="0" eb="2">
      <t>ヘイタン</t>
    </rPh>
    <rPh sb="2" eb="3">
      <t>チ</t>
    </rPh>
    <rPh sb="4" eb="7">
      <t>カンケイシャ</t>
    </rPh>
    <rPh sb="7" eb="8">
      <t>チ</t>
    </rPh>
    <phoneticPr fontId="3"/>
  </si>
  <si>
    <t>基幹労働力2人，補助労働力1人，臨時雇用</t>
    <rPh sb="0" eb="2">
      <t>キカン</t>
    </rPh>
    <rPh sb="2" eb="5">
      <t>ロウドウリョク</t>
    </rPh>
    <rPh sb="6" eb="7">
      <t>ニン</t>
    </rPh>
    <rPh sb="8" eb="10">
      <t>ホジョ</t>
    </rPh>
    <rPh sb="10" eb="13">
      <t>ロウドウリョク</t>
    </rPh>
    <rPh sb="14" eb="15">
      <t>ニン</t>
    </rPh>
    <rPh sb="16" eb="18">
      <t>リンジ</t>
    </rPh>
    <rPh sb="18" eb="20">
      <t>コヨウ</t>
    </rPh>
    <phoneticPr fontId="3"/>
  </si>
  <si>
    <t>動噴防除</t>
    <rPh sb="0" eb="2">
      <t>ドウフン</t>
    </rPh>
    <rPh sb="2" eb="4">
      <t>ボウジョ</t>
    </rPh>
    <phoneticPr fontId="3"/>
  </si>
  <si>
    <t>農協による共選共販</t>
    <rPh sb="0" eb="2">
      <t>ノウキョウ</t>
    </rPh>
    <rPh sb="5" eb="6">
      <t>トモ</t>
    </rPh>
    <rPh sb="7" eb="8">
      <t>トモ</t>
    </rPh>
    <phoneticPr fontId="3"/>
  </si>
  <si>
    <t>各産地で定めている奨励品種
栽培面積の10％は育成園とするが，ここでは費用等は計上しない。</t>
    <rPh sb="0" eb="1">
      <t>カク</t>
    </rPh>
    <rPh sb="1" eb="3">
      <t>サンチ</t>
    </rPh>
    <rPh sb="4" eb="5">
      <t>サダ</t>
    </rPh>
    <rPh sb="9" eb="11">
      <t>ショウレイ</t>
    </rPh>
    <rPh sb="11" eb="13">
      <t>ヒンシュ</t>
    </rPh>
    <phoneticPr fontId="3"/>
  </si>
  <si>
    <t>マルチ栽培による高品質果実生産
土づくり，土壌水分管理，樹勢回復</t>
    <rPh sb="3" eb="5">
      <t>サイバイ</t>
    </rPh>
    <rPh sb="8" eb="11">
      <t>コウヒンシツ</t>
    </rPh>
    <rPh sb="11" eb="13">
      <t>カジツ</t>
    </rPh>
    <rPh sb="13" eb="15">
      <t>セイサン</t>
    </rPh>
    <rPh sb="16" eb="17">
      <t>ツチ</t>
    </rPh>
    <rPh sb="21" eb="23">
      <t>ドジョウ</t>
    </rPh>
    <rPh sb="23" eb="25">
      <t>スイブン</t>
    </rPh>
    <rPh sb="25" eb="27">
      <t>カンリ</t>
    </rPh>
    <rPh sb="28" eb="30">
      <t>ジュセイ</t>
    </rPh>
    <rPh sb="30" eb="32">
      <t>カイフク</t>
    </rPh>
    <phoneticPr fontId="3"/>
  </si>
  <si>
    <t>露地栽培，主幹形マルチ栽培</t>
    <rPh sb="0" eb="2">
      <t>ロジ</t>
    </rPh>
    <rPh sb="2" eb="4">
      <t>サイバイ</t>
    </rPh>
    <rPh sb="5" eb="6">
      <t>シュ</t>
    </rPh>
    <rPh sb="6" eb="7">
      <t>ミキ</t>
    </rPh>
    <rPh sb="7" eb="8">
      <t>カタチ</t>
    </rPh>
    <rPh sb="11" eb="13">
      <t>サイバイ</t>
    </rPh>
    <phoneticPr fontId="3"/>
  </si>
  <si>
    <t>モノレール</t>
    <phoneticPr fontId="4"/>
  </si>
  <si>
    <t>5ps　100m</t>
    <phoneticPr fontId="4"/>
  </si>
  <si>
    <t>樹園地</t>
    <rPh sb="0" eb="3">
      <t>ジュエンチ</t>
    </rPh>
    <phoneticPr fontId="4"/>
  </si>
  <si>
    <t>380/10a</t>
    <phoneticPr fontId="4"/>
  </si>
  <si>
    <t>普通トラック</t>
    <phoneticPr fontId="4"/>
  </si>
  <si>
    <t>いしじ主幹形マルチ</t>
    <rPh sb="3" eb="4">
      <t>シュ</t>
    </rPh>
    <rPh sb="4" eb="5">
      <t>ミキ</t>
    </rPh>
    <rPh sb="5" eb="6">
      <t>カタチ</t>
    </rPh>
    <phoneticPr fontId="4"/>
  </si>
  <si>
    <t>1種類</t>
    <phoneticPr fontId="4"/>
  </si>
  <si>
    <t>1種類</t>
    <phoneticPr fontId="4"/>
  </si>
  <si>
    <t>2種類</t>
    <phoneticPr fontId="4"/>
  </si>
  <si>
    <t>3種類</t>
    <phoneticPr fontId="4"/>
  </si>
  <si>
    <t>6種類</t>
    <phoneticPr fontId="4"/>
  </si>
  <si>
    <t>10種類</t>
    <phoneticPr fontId="4"/>
  </si>
  <si>
    <t>2種類</t>
    <phoneticPr fontId="4"/>
  </si>
  <si>
    <t>5作業</t>
    <rPh sb="1" eb="3">
      <t>サギョウ</t>
    </rPh>
    <phoneticPr fontId="4"/>
  </si>
  <si>
    <t>4作業</t>
    <rPh sb="1" eb="3">
      <t>サギョウ</t>
    </rPh>
    <phoneticPr fontId="4"/>
  </si>
  <si>
    <t>殺菌剤6種類
殺虫剤10種類</t>
    <rPh sb="0" eb="3">
      <t>サッキンザイ</t>
    </rPh>
    <rPh sb="4" eb="6">
      <t>シュルイ</t>
    </rPh>
    <rPh sb="7" eb="10">
      <t>サッチュウザイ</t>
    </rPh>
    <rPh sb="12" eb="14">
      <t>シュルイ</t>
    </rPh>
    <phoneticPr fontId="4"/>
  </si>
  <si>
    <t xml:space="preserve">荒もぎ摘果
仕上げ摘果
最終適正葉果比
25
</t>
    <rPh sb="0" eb="1">
      <t>アラ</t>
    </rPh>
    <rPh sb="3" eb="4">
      <t>テキ</t>
    </rPh>
    <rPh sb="4" eb="5">
      <t>カ</t>
    </rPh>
    <rPh sb="6" eb="8">
      <t>シア</t>
    </rPh>
    <rPh sb="9" eb="10">
      <t>テキ</t>
    </rPh>
    <rPh sb="10" eb="11">
      <t>カ</t>
    </rPh>
    <rPh sb="12" eb="14">
      <t>サイシュウ</t>
    </rPh>
    <rPh sb="14" eb="16">
      <t>テキセイ</t>
    </rPh>
    <rPh sb="16" eb="17">
      <t>ハ</t>
    </rPh>
    <rPh sb="17" eb="18">
      <t>カ</t>
    </rPh>
    <rPh sb="18" eb="19">
      <t>ヒ</t>
    </rPh>
    <phoneticPr fontId="4"/>
  </si>
  <si>
    <t>果樹共済</t>
    <rPh sb="0" eb="2">
      <t>カジュ</t>
    </rPh>
    <rPh sb="2" eb="4">
      <t>キョウサイ</t>
    </rPh>
    <phoneticPr fontId="4"/>
  </si>
  <si>
    <t>災害収入</t>
    <rPh sb="0" eb="2">
      <t>サイガイ</t>
    </rPh>
    <rPh sb="2" eb="4">
      <t>シュウニュウ</t>
    </rPh>
    <phoneticPr fontId="4"/>
  </si>
  <si>
    <t>南部</t>
    <rPh sb="0" eb="1">
      <t>ナンブ</t>
    </rPh>
    <phoneticPr fontId="3"/>
  </si>
  <si>
    <t>温州みかん（早生）</t>
    <phoneticPr fontId="3"/>
  </si>
  <si>
    <t>剪定誘引</t>
    <rPh sb="0" eb="2">
      <t>センテイ</t>
    </rPh>
    <rPh sb="2" eb="4">
      <t>ユウイン</t>
    </rPh>
    <phoneticPr fontId="4"/>
  </si>
  <si>
    <t>摘果・袋かけ</t>
    <rPh sb="0" eb="1">
      <t>テキ</t>
    </rPh>
    <rPh sb="1" eb="2">
      <t>カ</t>
    </rPh>
    <rPh sb="3" eb="4">
      <t>フクロ</t>
    </rPh>
    <phoneticPr fontId="4"/>
  </si>
  <si>
    <t>収穫</t>
    <rPh sb="0" eb="2">
      <t>シュウカク</t>
    </rPh>
    <phoneticPr fontId="4"/>
  </si>
  <si>
    <t>マルチ</t>
    <phoneticPr fontId="4"/>
  </si>
  <si>
    <t>3/上～3/下</t>
    <rPh sb="2" eb="3">
      <t>ウエ</t>
    </rPh>
    <rPh sb="6" eb="7">
      <t>ゲ</t>
    </rPh>
    <phoneticPr fontId="4"/>
  </si>
  <si>
    <t>2/下，3/下，5/下，6/下，12/下</t>
    <rPh sb="2" eb="3">
      <t>シタ</t>
    </rPh>
    <rPh sb="6" eb="7">
      <t>ゲ</t>
    </rPh>
    <rPh sb="10" eb="11">
      <t>シタ</t>
    </rPh>
    <rPh sb="14" eb="15">
      <t>ゲ</t>
    </rPh>
    <rPh sb="19" eb="20">
      <t>ゲ</t>
    </rPh>
    <phoneticPr fontId="4"/>
  </si>
  <si>
    <t>3/上，5/上，5/中，6/中，７/中，8/中，9/上，11/中</t>
    <rPh sb="2" eb="3">
      <t>ウエ</t>
    </rPh>
    <rPh sb="6" eb="7">
      <t>ウエ</t>
    </rPh>
    <rPh sb="10" eb="11">
      <t>チュウ</t>
    </rPh>
    <rPh sb="14" eb="15">
      <t>ナカ</t>
    </rPh>
    <rPh sb="18" eb="19">
      <t>ナカ</t>
    </rPh>
    <rPh sb="22" eb="23">
      <t>チュウ</t>
    </rPh>
    <rPh sb="26" eb="27">
      <t>ウエ</t>
    </rPh>
    <rPh sb="31" eb="32">
      <t>チュウ</t>
    </rPh>
    <phoneticPr fontId="4"/>
  </si>
  <si>
    <t>5/上，8/中，9/下</t>
    <rPh sb="2" eb="3">
      <t>ウエ</t>
    </rPh>
    <rPh sb="6" eb="7">
      <t>チュウ</t>
    </rPh>
    <rPh sb="10" eb="11">
      <t>ゲ</t>
    </rPh>
    <phoneticPr fontId="4"/>
  </si>
  <si>
    <t>2/中，3/中，4/中</t>
    <rPh sb="2" eb="3">
      <t>ナカ</t>
    </rPh>
    <rPh sb="6" eb="7">
      <t>チュウ</t>
    </rPh>
    <rPh sb="10" eb="11">
      <t>チュウ</t>
    </rPh>
    <phoneticPr fontId="4"/>
  </si>
  <si>
    <t>4年に一度マルチ張替
張替には50時間必要</t>
    <rPh sb="1" eb="2">
      <t>ネン</t>
    </rPh>
    <rPh sb="3" eb="5">
      <t>イチド</t>
    </rPh>
    <rPh sb="8" eb="10">
      <t>ハリカエ</t>
    </rPh>
    <rPh sb="11" eb="13">
      <t>ハリカエ</t>
    </rPh>
    <rPh sb="17" eb="19">
      <t>ジカン</t>
    </rPh>
    <rPh sb="19" eb="21">
      <t>ヒツヨウ</t>
    </rPh>
    <phoneticPr fontId="4"/>
  </si>
  <si>
    <t>6/上，8/上・下，9/中，10/下，12/下</t>
    <rPh sb="2" eb="3">
      <t>ウエ</t>
    </rPh>
    <rPh sb="6" eb="7">
      <t>ウエ</t>
    </rPh>
    <rPh sb="8" eb="9">
      <t>ゲ</t>
    </rPh>
    <rPh sb="12" eb="13">
      <t>チュウ</t>
    </rPh>
    <rPh sb="17" eb="18">
      <t>ゲ</t>
    </rPh>
    <rPh sb="22" eb="23">
      <t>ゲ</t>
    </rPh>
    <phoneticPr fontId="4"/>
  </si>
  <si>
    <t>３　標準技術（いしじ主幹形マルチ）</t>
    <rPh sb="2" eb="4">
      <t>ヒョウジュン</t>
    </rPh>
    <rPh sb="4" eb="6">
      <t>ギジュツ</t>
    </rPh>
    <rPh sb="10" eb="11">
      <t>シュ</t>
    </rPh>
    <rPh sb="11" eb="12">
      <t>ミキ</t>
    </rPh>
    <rPh sb="12" eb="13">
      <t>カタチ</t>
    </rPh>
    <phoneticPr fontId="4"/>
  </si>
  <si>
    <t>認定農業者
（個別経営）</t>
    <rPh sb="0" eb="2">
      <t>ニンテイ</t>
    </rPh>
    <rPh sb="2" eb="5">
      <t>ノウギョウシャ</t>
    </rPh>
    <rPh sb="7" eb="9">
      <t>コベツ</t>
    </rPh>
    <rPh sb="9" eb="11">
      <t>ケイエイ</t>
    </rPh>
    <phoneticPr fontId="3"/>
  </si>
  <si>
    <t>樹高2.2ｍ程度</t>
    <rPh sb="0" eb="1">
      <t>ジュ</t>
    </rPh>
    <rPh sb="1" eb="2">
      <t>タカ</t>
    </rPh>
    <rPh sb="6" eb="8">
      <t>テイド</t>
    </rPh>
    <phoneticPr fontId="4"/>
  </si>
  <si>
    <t>かんきつ専作
（いしじ主幹形　１０ａ当り）</t>
    <rPh sb="4" eb="5">
      <t>セン</t>
    </rPh>
    <rPh sb="5" eb="6">
      <t>サク</t>
    </rPh>
    <rPh sb="11" eb="13">
      <t>シュカン</t>
    </rPh>
    <rPh sb="13" eb="14">
      <t>ケイ</t>
    </rPh>
    <rPh sb="18" eb="19">
      <t>アタ</t>
    </rPh>
    <phoneticPr fontId="3"/>
  </si>
  <si>
    <t>９　単価の算出基礎（いしじ（主幹形），1kg当たり）</t>
    <rPh sb="2" eb="4">
      <t>タンカ</t>
    </rPh>
    <rPh sb="14" eb="16">
      <t>シュカン</t>
    </rPh>
    <rPh sb="16" eb="17">
      <t>ケイ</t>
    </rPh>
    <phoneticPr fontId="4"/>
  </si>
  <si>
    <t>袋</t>
    <phoneticPr fontId="4"/>
  </si>
  <si>
    <t>袋</t>
    <phoneticPr fontId="4"/>
  </si>
  <si>
    <r>
      <t>2</t>
    </r>
    <r>
      <rPr>
        <sz val="11"/>
        <rFont val="ＭＳ Ｐゴシック"/>
        <family val="3"/>
        <charset val="128"/>
      </rPr>
      <t>,</t>
    </r>
    <r>
      <rPr>
        <sz val="11"/>
        <rFont val="ＭＳ Ｐゴシック"/>
        <family val="3"/>
        <charset val="128"/>
      </rPr>
      <t>000円/20kg</t>
    </r>
    <rPh sb="5" eb="6">
      <t>エン</t>
    </rPh>
    <phoneticPr fontId="4"/>
  </si>
  <si>
    <t>1,380/10kg</t>
    <phoneticPr fontId="4"/>
  </si>
  <si>
    <r>
      <t>3</t>
    </r>
    <r>
      <rPr>
        <sz val="11"/>
        <rFont val="ＭＳ Ｐゴシック"/>
        <family val="3"/>
        <charset val="128"/>
      </rPr>
      <t>,</t>
    </r>
    <r>
      <rPr>
        <sz val="11"/>
        <rFont val="ＭＳ Ｐゴシック"/>
        <family val="3"/>
        <charset val="128"/>
      </rPr>
      <t>820円/500cc</t>
    </r>
    <rPh sb="5" eb="6">
      <t>エン</t>
    </rPh>
    <phoneticPr fontId="4"/>
  </si>
  <si>
    <r>
      <t>5</t>
    </r>
    <r>
      <rPr>
        <sz val="11"/>
        <rFont val="ＭＳ Ｐゴシック"/>
        <family val="3"/>
        <charset val="128"/>
      </rPr>
      <t>,</t>
    </r>
    <r>
      <rPr>
        <sz val="11"/>
        <rFont val="ＭＳ Ｐゴシック"/>
        <family val="3"/>
        <charset val="128"/>
      </rPr>
      <t>780円/500ｇ</t>
    </r>
    <rPh sb="5" eb="6">
      <t>エン</t>
    </rPh>
    <phoneticPr fontId="4"/>
  </si>
  <si>
    <t>1,430円/1,000ｇ</t>
    <rPh sb="5" eb="6">
      <t>エン</t>
    </rPh>
    <phoneticPr fontId="4"/>
  </si>
  <si>
    <t>1,510円/1,000ｇ</t>
    <rPh sb="5" eb="6">
      <t>エン</t>
    </rPh>
    <phoneticPr fontId="4"/>
  </si>
  <si>
    <t>1,710円/1,000g</t>
    <rPh sb="5" eb="6">
      <t>エン</t>
    </rPh>
    <phoneticPr fontId="4"/>
  </si>
  <si>
    <r>
      <t>3,</t>
    </r>
    <r>
      <rPr>
        <sz val="11"/>
        <rFont val="ＭＳ Ｐゴシック"/>
        <family val="3"/>
        <charset val="128"/>
      </rPr>
      <t>690円/500cc</t>
    </r>
    <rPh sb="5" eb="6">
      <t>エン</t>
    </rPh>
    <phoneticPr fontId="4"/>
  </si>
  <si>
    <t>8,210円/20L</t>
    <phoneticPr fontId="4"/>
  </si>
  <si>
    <r>
      <t>2</t>
    </r>
    <r>
      <rPr>
        <sz val="11"/>
        <rFont val="ＭＳ Ｐゴシック"/>
        <family val="3"/>
        <charset val="128"/>
      </rPr>
      <t>,</t>
    </r>
    <r>
      <rPr>
        <sz val="11"/>
        <rFont val="ＭＳ Ｐゴシック"/>
        <family val="3"/>
        <charset val="128"/>
      </rPr>
      <t>240円/500g</t>
    </r>
    <rPh sb="5" eb="6">
      <t>エン</t>
    </rPh>
    <phoneticPr fontId="4"/>
  </si>
  <si>
    <r>
      <t>3</t>
    </r>
    <r>
      <rPr>
        <sz val="11"/>
        <rFont val="ＭＳ Ｐゴシック"/>
        <family val="3"/>
        <charset val="128"/>
      </rPr>
      <t>,</t>
    </r>
    <r>
      <rPr>
        <sz val="11"/>
        <rFont val="ＭＳ Ｐゴシック"/>
        <family val="3"/>
        <charset val="128"/>
      </rPr>
      <t>800円/250cc</t>
    </r>
    <rPh sb="5" eb="6">
      <t>エン</t>
    </rPh>
    <phoneticPr fontId="4"/>
  </si>
  <si>
    <r>
      <t>6</t>
    </r>
    <r>
      <rPr>
        <sz val="11"/>
        <rFont val="ＭＳ Ｐゴシック"/>
        <family val="3"/>
        <charset val="128"/>
      </rPr>
      <t>,</t>
    </r>
    <r>
      <rPr>
        <sz val="11"/>
        <rFont val="ＭＳ Ｐゴシック"/>
        <family val="3"/>
        <charset val="128"/>
      </rPr>
      <t>570円/500g</t>
    </r>
    <rPh sb="5" eb="6">
      <t>エン</t>
    </rPh>
    <phoneticPr fontId="4"/>
  </si>
  <si>
    <r>
      <t>2</t>
    </r>
    <r>
      <rPr>
        <sz val="11"/>
        <rFont val="ＭＳ Ｐゴシック"/>
        <family val="3"/>
        <charset val="128"/>
      </rPr>
      <t>,</t>
    </r>
    <r>
      <rPr>
        <sz val="11"/>
        <rFont val="ＭＳ Ｐゴシック"/>
        <family val="3"/>
        <charset val="128"/>
      </rPr>
      <t>470円/500cc</t>
    </r>
    <rPh sb="5" eb="6">
      <t>エン</t>
    </rPh>
    <phoneticPr fontId="4"/>
  </si>
  <si>
    <r>
      <t>2</t>
    </r>
    <r>
      <rPr>
        <sz val="11"/>
        <rFont val="ＭＳ Ｐゴシック"/>
        <family val="3"/>
        <charset val="128"/>
      </rPr>
      <t>,</t>
    </r>
    <r>
      <rPr>
        <sz val="11"/>
        <rFont val="ＭＳ Ｐゴシック"/>
        <family val="3"/>
        <charset val="128"/>
      </rPr>
      <t>130円/500cc</t>
    </r>
    <rPh sb="5" eb="6">
      <t>エン</t>
    </rPh>
    <phoneticPr fontId="4"/>
  </si>
  <si>
    <r>
      <t>7</t>
    </r>
    <r>
      <rPr>
        <sz val="11"/>
        <rFont val="ＭＳ Ｐゴシック"/>
        <family val="3"/>
        <charset val="128"/>
      </rPr>
      <t>,</t>
    </r>
    <r>
      <rPr>
        <sz val="11"/>
        <rFont val="ＭＳ Ｐゴシック"/>
        <family val="3"/>
        <charset val="128"/>
      </rPr>
      <t>590円/500g</t>
    </r>
    <rPh sb="5" eb="6">
      <t>エン</t>
    </rPh>
    <phoneticPr fontId="4"/>
  </si>
  <si>
    <r>
      <t>4</t>
    </r>
    <r>
      <rPr>
        <sz val="11"/>
        <rFont val="ＭＳ Ｐゴシック"/>
        <family val="3"/>
        <charset val="128"/>
      </rPr>
      <t>,</t>
    </r>
    <r>
      <rPr>
        <sz val="11"/>
        <rFont val="ＭＳ Ｐゴシック"/>
        <family val="3"/>
        <charset val="128"/>
      </rPr>
      <t>900円/250ｃｃ</t>
    </r>
    <rPh sb="5" eb="6">
      <t>エン</t>
    </rPh>
    <phoneticPr fontId="4"/>
  </si>
  <si>
    <r>
      <t>4</t>
    </r>
    <r>
      <rPr>
        <sz val="11"/>
        <rFont val="ＭＳ Ｐゴシック"/>
        <family val="3"/>
        <charset val="128"/>
      </rPr>
      <t>,</t>
    </r>
    <r>
      <rPr>
        <sz val="11"/>
        <rFont val="ＭＳ Ｐゴシック"/>
        <family val="3"/>
        <charset val="128"/>
      </rPr>
      <t>270円/500ｃｃ</t>
    </r>
    <rPh sb="5" eb="6">
      <t>エン</t>
    </rPh>
    <phoneticPr fontId="4"/>
  </si>
  <si>
    <r>
      <t>1</t>
    </r>
    <r>
      <rPr>
        <sz val="11"/>
        <rFont val="ＭＳ Ｐゴシック"/>
        <family val="3"/>
        <charset val="128"/>
      </rPr>
      <t>,</t>
    </r>
    <r>
      <rPr>
        <sz val="11"/>
        <rFont val="ＭＳ Ｐゴシック"/>
        <family val="3"/>
        <charset val="128"/>
      </rPr>
      <t>470円/500cc</t>
    </r>
    <rPh sb="5" eb="6">
      <t>エン</t>
    </rPh>
    <phoneticPr fontId="4"/>
  </si>
  <si>
    <r>
      <t>12</t>
    </r>
    <r>
      <rPr>
        <sz val="11"/>
        <rFont val="ＭＳ Ｐゴシック"/>
        <family val="3"/>
        <charset val="128"/>
      </rPr>
      <t>,</t>
    </r>
    <r>
      <rPr>
        <sz val="11"/>
        <rFont val="ＭＳ Ｐゴシック"/>
        <family val="3"/>
        <charset val="128"/>
      </rPr>
      <t>930円/5500ｃｃ</t>
    </r>
    <rPh sb="6" eb="7">
      <t>エン</t>
    </rPh>
    <phoneticPr fontId="4"/>
  </si>
  <si>
    <r>
      <t>8</t>
    </r>
    <r>
      <rPr>
        <sz val="11"/>
        <rFont val="ＭＳ Ｐゴシック"/>
        <family val="3"/>
        <charset val="128"/>
      </rPr>
      <t>,</t>
    </r>
    <r>
      <rPr>
        <sz val="11"/>
        <rFont val="ＭＳ Ｐゴシック"/>
        <family val="3"/>
        <charset val="128"/>
      </rPr>
      <t>330円/2</t>
    </r>
    <r>
      <rPr>
        <sz val="11"/>
        <rFont val="ＭＳ Ｐゴシック"/>
        <family val="3"/>
        <charset val="128"/>
      </rPr>
      <t>,</t>
    </r>
    <r>
      <rPr>
        <sz val="11"/>
        <rFont val="ＭＳ Ｐゴシック"/>
        <family val="3"/>
        <charset val="128"/>
      </rPr>
      <t>200ｃｃ</t>
    </r>
    <rPh sb="5" eb="6">
      <t>エン</t>
    </rPh>
    <phoneticPr fontId="4"/>
  </si>
  <si>
    <r>
      <t>6</t>
    </r>
    <r>
      <rPr>
        <sz val="11"/>
        <rFont val="ＭＳ Ｐゴシック"/>
        <family val="3"/>
        <charset val="128"/>
      </rPr>
      <t>,</t>
    </r>
    <r>
      <rPr>
        <sz val="11"/>
        <rFont val="ＭＳ Ｐゴシック"/>
        <family val="3"/>
        <charset val="128"/>
      </rPr>
      <t>510円/5</t>
    </r>
    <r>
      <rPr>
        <sz val="11"/>
        <rFont val="ＭＳ Ｐゴシック"/>
        <family val="3"/>
        <charset val="128"/>
      </rPr>
      <t>,</t>
    </r>
    <r>
      <rPr>
        <sz val="11"/>
        <rFont val="ＭＳ Ｐゴシック"/>
        <family val="3"/>
        <charset val="128"/>
      </rPr>
      <t>000ｃｃ</t>
    </r>
    <rPh sb="5" eb="6">
      <t>エン</t>
    </rPh>
    <phoneticPr fontId="4"/>
  </si>
  <si>
    <t>2t</t>
    <phoneticPr fontId="4"/>
  </si>
  <si>
    <t>クローラ式運搬車</t>
    <rPh sb="4" eb="5">
      <t>シキ</t>
    </rPh>
    <rPh sb="5" eb="8">
      <t>ウンパンシャ</t>
    </rPh>
    <phoneticPr fontId="4"/>
  </si>
  <si>
    <t>1200Lタンク
動噴
ホース
ガソリン携行缶
トラック</t>
    <rPh sb="9" eb="11">
      <t>ドウフン</t>
    </rPh>
    <rPh sb="20" eb="22">
      <t>ケイコウ</t>
    </rPh>
    <rPh sb="22" eb="23">
      <t>カン</t>
    </rPh>
    <phoneticPr fontId="4"/>
  </si>
  <si>
    <t>剪定枝粉砕機
ガソリン携行缶
トラック</t>
    <rPh sb="0" eb="2">
      <t>センテイ</t>
    </rPh>
    <rPh sb="2" eb="3">
      <t>エダ</t>
    </rPh>
    <rPh sb="3" eb="6">
      <t>フンサイキ</t>
    </rPh>
    <rPh sb="11" eb="13">
      <t>ケイコウ</t>
    </rPh>
    <rPh sb="13" eb="14">
      <t>カン</t>
    </rPh>
    <phoneticPr fontId="4"/>
  </si>
  <si>
    <t>200Lタンク
動噴
ホース
ガソリン携行缶
軽トラック</t>
    <rPh sb="8" eb="10">
      <t>ドウフン</t>
    </rPh>
    <rPh sb="19" eb="21">
      <t>ケイコウ</t>
    </rPh>
    <rPh sb="21" eb="22">
      <t>カン</t>
    </rPh>
    <rPh sb="23" eb="24">
      <t>ケイ</t>
    </rPh>
    <phoneticPr fontId="4"/>
  </si>
  <si>
    <t>収穫かご
収穫鋏
脚立
コンテナ
クローラ式運搬車
トラック
ガソリン携行缶</t>
    <rPh sb="0" eb="2">
      <t>シュウカク</t>
    </rPh>
    <rPh sb="5" eb="7">
      <t>シュウカク</t>
    </rPh>
    <rPh sb="7" eb="8">
      <t>ハサミ</t>
    </rPh>
    <rPh sb="9" eb="11">
      <t>キャタツ</t>
    </rPh>
    <rPh sb="21" eb="22">
      <t>シキ</t>
    </rPh>
    <rPh sb="22" eb="25">
      <t>ウンパンシャ</t>
    </rPh>
    <rPh sb="35" eb="37">
      <t>ケイコウ</t>
    </rPh>
    <rPh sb="37" eb="38">
      <t>カン</t>
    </rPh>
    <phoneticPr fontId="4"/>
  </si>
  <si>
    <t xml:space="preserve">目標収量3.2t
販売量2.8t
収量17kg/樹
収量1kg当たりN成分量　6ｇ
苦土石灰100g/樹
</t>
    <rPh sb="0" eb="2">
      <t>モクヒョウ</t>
    </rPh>
    <rPh sb="2" eb="4">
      <t>シュウリョウ</t>
    </rPh>
    <rPh sb="9" eb="11">
      <t>ハンバイ</t>
    </rPh>
    <rPh sb="11" eb="12">
      <t>リョウ</t>
    </rPh>
    <rPh sb="17" eb="19">
      <t>シュウリョウ</t>
    </rPh>
    <rPh sb="24" eb="25">
      <t>ジュ</t>
    </rPh>
    <rPh sb="27" eb="29">
      <t>シュウリョウ</t>
    </rPh>
    <rPh sb="32" eb="33">
      <t>ア</t>
    </rPh>
    <rPh sb="36" eb="38">
      <t>セイブン</t>
    </rPh>
    <rPh sb="38" eb="39">
      <t>リョウ</t>
    </rPh>
    <rPh sb="44" eb="48">
      <t>クドセッカイ</t>
    </rPh>
    <rPh sb="53" eb="54">
      <t>ジュ</t>
    </rPh>
    <phoneticPr fontId="4"/>
  </si>
  <si>
    <t>堆肥1t/10a
剪定枝を剪定枝粉砕機で粉砕</t>
    <rPh sb="0" eb="2">
      <t>タイヒ</t>
    </rPh>
    <rPh sb="9" eb="11">
      <t>センテイ</t>
    </rPh>
    <rPh sb="11" eb="12">
      <t>エダ</t>
    </rPh>
    <rPh sb="13" eb="15">
      <t>センテイ</t>
    </rPh>
    <rPh sb="15" eb="16">
      <t>エダ</t>
    </rPh>
    <rPh sb="16" eb="19">
      <t>フンサイキ</t>
    </rPh>
    <rPh sb="20" eb="22">
      <t>フンサイ</t>
    </rPh>
    <phoneticPr fontId="4"/>
  </si>
  <si>
    <t>販売額の</t>
    <rPh sb="0" eb="2">
      <t>ハンバイ</t>
    </rPh>
    <rPh sb="2" eb="3">
      <t>ガク</t>
    </rPh>
    <phoneticPr fontId="4"/>
  </si>
  <si>
    <t>５　作業別・旬別作業時間（いしじ主幹形マルチ）</t>
    <rPh sb="16" eb="17">
      <t>シュ</t>
    </rPh>
    <rPh sb="17" eb="18">
      <t>ミキ</t>
    </rPh>
    <rPh sb="18" eb="19">
      <t>カタチ</t>
    </rPh>
    <phoneticPr fontId="4"/>
  </si>
  <si>
    <t>温州みかん（いしじ主幹形マルチ）</t>
    <rPh sb="9" eb="10">
      <t>シュ</t>
    </rPh>
    <rPh sb="10" eb="11">
      <t>ミキ</t>
    </rPh>
    <rPh sb="11" eb="12">
      <t>カタチ</t>
    </rPh>
    <phoneticPr fontId="3"/>
  </si>
  <si>
    <t>温州みかん（いしじ主幹形マルチ）</t>
    <rPh sb="0" eb="2">
      <t>ウンシュウ</t>
    </rPh>
    <rPh sb="9" eb="10">
      <t>シュ</t>
    </rPh>
    <rPh sb="10" eb="11">
      <t>ミキ</t>
    </rPh>
    <rPh sb="11" eb="12">
      <t>カタチ</t>
    </rPh>
    <phoneticPr fontId="3"/>
  </si>
  <si>
    <t>７　経営収支（いしじ主幹形マルチ，10a当たり）</t>
    <rPh sb="10" eb="11">
      <t>シュ</t>
    </rPh>
    <rPh sb="11" eb="12">
      <t>ミキ</t>
    </rPh>
    <rPh sb="12" eb="13">
      <t>カタチ</t>
    </rPh>
    <rPh sb="20" eb="21">
      <t>ア</t>
    </rPh>
    <phoneticPr fontId="4"/>
  </si>
  <si>
    <t>販売量×</t>
    <rPh sb="0" eb="2">
      <t>ハンバイ</t>
    </rPh>
    <rPh sb="2" eb="3">
      <t>リョウ</t>
    </rPh>
    <phoneticPr fontId="4"/>
  </si>
  <si>
    <t>円</t>
    <rPh sb="0" eb="1">
      <t>エン</t>
    </rPh>
    <phoneticPr fontId="4"/>
  </si>
  <si>
    <t>右表（イ）　</t>
    <phoneticPr fontId="4"/>
  </si>
  <si>
    <t>右表（ウ）　</t>
    <phoneticPr fontId="4"/>
  </si>
  <si>
    <t>右表（エ）　</t>
    <phoneticPr fontId="4"/>
  </si>
  <si>
    <t>2.5人</t>
    <rPh sb="3" eb="4">
      <t>ニン</t>
    </rPh>
    <phoneticPr fontId="4"/>
  </si>
  <si>
    <t>堆肥</t>
    <rPh sb="0" eb="2">
      <t>タイヒ</t>
    </rPh>
    <phoneticPr fontId="4"/>
  </si>
  <si>
    <t>配合肥料</t>
    <rPh sb="0" eb="2">
      <t>ハイゴウ</t>
    </rPh>
    <rPh sb="2" eb="4">
      <t>ヒリョウ</t>
    </rPh>
    <phoneticPr fontId="4"/>
  </si>
  <si>
    <t>配合肥料（緩効性）</t>
    <rPh sb="0" eb="2">
      <t>ハイゴウ</t>
    </rPh>
    <rPh sb="2" eb="4">
      <t>ヒリョウ</t>
    </rPh>
    <rPh sb="5" eb="8">
      <t>カンコウセイ</t>
    </rPh>
    <phoneticPr fontId="4"/>
  </si>
  <si>
    <t>Mg資材*2</t>
    <rPh sb="2" eb="4">
      <t>シザイ</t>
    </rPh>
    <phoneticPr fontId="4"/>
  </si>
  <si>
    <t>カルシウム入り液肥*3</t>
    <rPh sb="5" eb="6">
      <t>イ</t>
    </rPh>
    <rPh sb="7" eb="9">
      <t>エキヒ</t>
    </rPh>
    <phoneticPr fontId="4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</si>
  <si>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</si>
  <si>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</si>
  <si>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</si>
  <si>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</si>
  <si>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</si>
  <si>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</si>
  <si>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</si>
  <si>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H</t>
    <phoneticPr fontId="4"/>
  </si>
  <si>
    <t>I</t>
    <phoneticPr fontId="4"/>
  </si>
  <si>
    <t>J</t>
    <phoneticPr fontId="4"/>
  </si>
  <si>
    <t>A</t>
    <phoneticPr fontId="4"/>
  </si>
  <si>
    <t>B</t>
    <phoneticPr fontId="4"/>
  </si>
  <si>
    <t>B</t>
    <phoneticPr fontId="4"/>
  </si>
  <si>
    <t>A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</si>
</sst>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#,##0_);[Red]\(#,##0\)"/>
    <numFmt numFmtId="177" formatCode="#,##0;&quot;▲ &quot;#,##0"/>
    <numFmt numFmtId="178" formatCode="#,##0.0;&quot;▲ &quot;#,##0.0"/>
    <numFmt numFmtId="179" formatCode="#,##0.0_);[Red]\(#,##0.0\)"/>
    <numFmt numFmtId="180" formatCode="0\ &quot;年&quot;"/>
    <numFmt numFmtId="181" formatCode="#,##0;&quot;△ &quot;#,##0"/>
    <numFmt numFmtId="182" formatCode="0.0%"/>
    <numFmt numFmtId="183" formatCode="0.0_);[Red]\(0.0\)"/>
    <numFmt numFmtId="184" formatCode="#,##0.0_ ;[Red]\-#,##0.0\ "/>
    <numFmt numFmtId="185" formatCode="00&quot;a&quot;"/>
    <numFmt numFmtId="186" formatCode="0&quot;a&quot;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</fills>
  <borders count="207">
    <border>
      <left/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dotted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tted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hair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hair">
        <color indexed="8"/>
      </left>
      <right/>
      <top/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 diagonalDown="1"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 style="thin">
        <color indexed="8"/>
      </diagonal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2" fillId="0" borderId="0"/>
    <xf numFmtId="37" fontId="14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" fillId="0" borderId="0">
      <alignment vertical="center"/>
    </xf>
  </cellStyleXfs>
  <cellXfs count="737">
    <xf numFmtId="0" fontId="0" fillId="0" borderId="0" xfId="0">
      <alignment vertical="center"/>
    </xf>
    <xf numFmtId="176" fontId="0" fillId="0" borderId="0" xfId="0" applyNumberFormat="1" applyAlignment="1">
      <alignment vertical="center"/>
    </xf>
    <xf numFmtId="176" fontId="0" fillId="0" borderId="0" xfId="0" applyNumberFormat="1" applyBorder="1" applyAlignment="1">
      <alignment vertical="center"/>
    </xf>
    <xf numFmtId="177" fontId="0" fillId="0" borderId="0" xfId="0" applyNumberFormat="1" applyBorder="1" applyAlignment="1">
      <alignment vertical="center"/>
    </xf>
    <xf numFmtId="177" fontId="7" fillId="0" borderId="0" xfId="0" applyNumberFormat="1" applyFont="1" applyBorder="1" applyAlignment="1">
      <alignment vertical="center"/>
    </xf>
    <xf numFmtId="176" fontId="0" fillId="0" borderId="0" xfId="0" applyNumberFormat="1" applyFont="1" applyBorder="1" applyAlignment="1">
      <alignment vertical="center"/>
    </xf>
    <xf numFmtId="177" fontId="0" fillId="0" borderId="15" xfId="0" applyNumberFormat="1" applyBorder="1" applyAlignment="1">
      <alignment vertical="center"/>
    </xf>
    <xf numFmtId="176" fontId="5" fillId="0" borderId="84" xfId="0" applyNumberFormat="1" applyFont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center" vertical="center" shrinkToFit="1"/>
    </xf>
    <xf numFmtId="179" fontId="5" fillId="0" borderId="1" xfId="0" applyNumberFormat="1" applyFont="1" applyBorder="1" applyAlignment="1">
      <alignment horizontal="center" vertical="center" shrinkToFi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38" fontId="0" fillId="0" borderId="0" xfId="1" applyFont="1" applyAlignment="1">
      <alignment vertical="center"/>
    </xf>
    <xf numFmtId="0" fontId="0" fillId="0" borderId="72" xfId="0" applyFont="1" applyBorder="1" applyAlignment="1">
      <alignment horizontal="center" vertical="center"/>
    </xf>
    <xf numFmtId="0" fontId="0" fillId="0" borderId="73" xfId="0" applyFont="1" applyBorder="1" applyAlignment="1">
      <alignment horizontal="center" vertical="center"/>
    </xf>
    <xf numFmtId="0" fontId="0" fillId="0" borderId="33" xfId="0" applyFont="1" applyBorder="1" applyAlignment="1">
      <alignment vertical="center" wrapText="1"/>
    </xf>
    <xf numFmtId="0" fontId="0" fillId="0" borderId="60" xfId="0" applyFont="1" applyBorder="1" applyAlignment="1">
      <alignment vertical="center"/>
    </xf>
    <xf numFmtId="181" fontId="0" fillId="0" borderId="35" xfId="0" applyNumberFormat="1" applyFont="1" applyBorder="1" applyAlignment="1">
      <alignment horizontal="right" vertical="center"/>
    </xf>
    <xf numFmtId="0" fontId="0" fillId="0" borderId="32" xfId="0" applyFont="1" applyBorder="1" applyAlignment="1">
      <alignment vertical="center"/>
    </xf>
    <xf numFmtId="0" fontId="0" fillId="0" borderId="37" xfId="0" applyFont="1" applyBorder="1" applyAlignment="1">
      <alignment vertical="center"/>
    </xf>
    <xf numFmtId="181" fontId="0" fillId="0" borderId="37" xfId="0" applyNumberFormat="1" applyFont="1" applyBorder="1" applyAlignment="1">
      <alignment horizontal="right" vertical="center"/>
    </xf>
    <xf numFmtId="181" fontId="0" fillId="3" borderId="37" xfId="0" applyNumberFormat="1" applyFont="1" applyFill="1" applyBorder="1" applyAlignment="1">
      <alignment horizontal="right" vertical="center"/>
    </xf>
    <xf numFmtId="181" fontId="0" fillId="3" borderId="39" xfId="0" applyNumberFormat="1" applyFont="1" applyFill="1" applyBorder="1" applyAlignment="1">
      <alignment horizontal="right" vertical="center"/>
    </xf>
    <xf numFmtId="181" fontId="0" fillId="0" borderId="24" xfId="0" applyNumberFormat="1" applyFont="1" applyBorder="1" applyAlignment="1">
      <alignment horizontal="right" vertical="center"/>
    </xf>
    <xf numFmtId="181" fontId="0" fillId="0" borderId="32" xfId="0" applyNumberFormat="1" applyFont="1" applyBorder="1" applyAlignment="1">
      <alignment horizontal="right" vertical="center"/>
    </xf>
    <xf numFmtId="0" fontId="9" fillId="0" borderId="37" xfId="0" applyFont="1" applyBorder="1" applyAlignment="1">
      <alignment vertical="center"/>
    </xf>
    <xf numFmtId="0" fontId="0" fillId="0" borderId="32" xfId="0" applyFont="1" applyFill="1" applyBorder="1" applyAlignment="1">
      <alignment vertical="center"/>
    </xf>
    <xf numFmtId="0" fontId="0" fillId="0" borderId="37" xfId="0" applyFont="1" applyFill="1" applyBorder="1" applyAlignment="1">
      <alignment vertical="center"/>
    </xf>
    <xf numFmtId="176" fontId="0" fillId="0" borderId="1" xfId="0" applyNumberFormat="1" applyFont="1" applyBorder="1" applyAlignment="1">
      <alignment vertical="center" shrinkToFit="1"/>
    </xf>
    <xf numFmtId="176" fontId="0" fillId="0" borderId="0" xfId="0" applyNumberFormat="1" applyFont="1" applyAlignment="1">
      <alignment vertical="center"/>
    </xf>
    <xf numFmtId="179" fontId="0" fillId="0" borderId="0" xfId="0" applyNumberFormat="1" applyFont="1" applyAlignment="1">
      <alignment vertical="center"/>
    </xf>
    <xf numFmtId="176" fontId="0" fillId="0" borderId="0" xfId="0" applyNumberFormat="1" applyFont="1" applyBorder="1" applyAlignment="1">
      <alignment horizontal="right" vertical="center"/>
    </xf>
    <xf numFmtId="176" fontId="0" fillId="0" borderId="0" xfId="0" applyNumberFormat="1" applyFont="1" applyBorder="1" applyAlignment="1">
      <alignment horizontal="left" vertical="center"/>
    </xf>
    <xf numFmtId="179" fontId="0" fillId="0" borderId="68" xfId="0" applyNumberFormat="1" applyFont="1" applyBorder="1" applyAlignment="1">
      <alignment horizontal="center" vertical="center" shrinkToFit="1"/>
    </xf>
    <xf numFmtId="176" fontId="0" fillId="0" borderId="84" xfId="0" applyNumberFormat="1" applyFont="1" applyBorder="1" applyAlignment="1">
      <alignment horizontal="center" vertical="center" shrinkToFit="1"/>
    </xf>
    <xf numFmtId="176" fontId="0" fillId="0" borderId="1" xfId="0" applyNumberFormat="1" applyFont="1" applyBorder="1" applyAlignment="1">
      <alignment horizontal="center" vertical="center" shrinkToFit="1"/>
    </xf>
    <xf numFmtId="176" fontId="0" fillId="2" borderId="1" xfId="0" applyNumberFormat="1" applyFont="1" applyFill="1" applyBorder="1" applyAlignment="1">
      <alignment horizontal="center" vertical="center" shrinkToFit="1"/>
    </xf>
    <xf numFmtId="176" fontId="0" fillId="2" borderId="1" xfId="0" applyNumberFormat="1" applyFont="1" applyFill="1" applyBorder="1" applyAlignment="1">
      <alignment vertical="center" shrinkToFit="1"/>
    </xf>
    <xf numFmtId="176" fontId="0" fillId="2" borderId="1" xfId="0" applyNumberFormat="1" applyFont="1" applyFill="1" applyBorder="1" applyAlignment="1">
      <alignment horizontal="left" vertical="center" shrinkToFit="1"/>
    </xf>
    <xf numFmtId="179" fontId="0" fillId="2" borderId="1" xfId="0" applyNumberFormat="1" applyFont="1" applyFill="1" applyBorder="1" applyAlignment="1">
      <alignment vertical="center" shrinkToFit="1"/>
    </xf>
    <xf numFmtId="9" fontId="0" fillId="0" borderId="1" xfId="4" applyFont="1" applyBorder="1" applyAlignment="1">
      <alignment vertical="center" shrinkToFit="1"/>
    </xf>
    <xf numFmtId="176" fontId="0" fillId="2" borderId="10" xfId="0" applyNumberFormat="1" applyFont="1" applyFill="1" applyBorder="1" applyAlignment="1">
      <alignment vertical="center" shrinkToFit="1"/>
    </xf>
    <xf numFmtId="176" fontId="0" fillId="0" borderId="79" xfId="0" applyNumberFormat="1" applyFont="1" applyBorder="1" applyAlignment="1">
      <alignment horizontal="center" vertical="center" shrinkToFit="1"/>
    </xf>
    <xf numFmtId="176" fontId="0" fillId="0" borderId="80" xfId="0" applyNumberFormat="1" applyFont="1" applyFill="1" applyBorder="1" applyAlignment="1">
      <alignment vertical="center" shrinkToFit="1"/>
    </xf>
    <xf numFmtId="176" fontId="0" fillId="0" borderId="19" xfId="0" applyNumberFormat="1" applyFont="1" applyFill="1" applyBorder="1" applyAlignment="1">
      <alignment vertical="center" shrinkToFit="1"/>
    </xf>
    <xf numFmtId="176" fontId="0" fillId="0" borderId="19" xfId="0" applyNumberFormat="1" applyFont="1" applyFill="1" applyBorder="1" applyAlignment="1">
      <alignment horizontal="left" vertical="center" shrinkToFit="1"/>
    </xf>
    <xf numFmtId="179" fontId="0" fillId="0" borderId="19" xfId="0" applyNumberFormat="1" applyFont="1" applyFill="1" applyBorder="1" applyAlignment="1">
      <alignment vertical="center" shrinkToFit="1"/>
    </xf>
    <xf numFmtId="176" fontId="0" fillId="0" borderId="1" xfId="0" applyNumberFormat="1" applyFont="1" applyBorder="1" applyAlignment="1">
      <alignment horizontal="center" vertical="center"/>
    </xf>
    <xf numFmtId="176" fontId="0" fillId="0" borderId="65" xfId="0" applyNumberFormat="1" applyFont="1" applyBorder="1" applyAlignment="1">
      <alignment horizontal="center" vertical="center"/>
    </xf>
    <xf numFmtId="176" fontId="0" fillId="0" borderId="64" xfId="0" applyNumberFormat="1" applyFont="1" applyBorder="1" applyAlignment="1">
      <alignment horizontal="center" vertical="center"/>
    </xf>
    <xf numFmtId="176" fontId="0" fillId="0" borderId="8" xfId="0" applyNumberFormat="1" applyFont="1" applyBorder="1" applyAlignment="1">
      <alignment horizontal="center" vertical="center"/>
    </xf>
    <xf numFmtId="176" fontId="0" fillId="0" borderId="10" xfId="0" applyNumberFormat="1" applyFont="1" applyBorder="1" applyAlignment="1">
      <alignment vertical="center"/>
    </xf>
    <xf numFmtId="176" fontId="0" fillId="0" borderId="30" xfId="0" applyNumberFormat="1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176" fontId="0" fillId="0" borderId="8" xfId="0" applyNumberFormat="1" applyFont="1" applyBorder="1" applyAlignment="1">
      <alignment vertical="center"/>
    </xf>
    <xf numFmtId="176" fontId="0" fillId="0" borderId="55" xfId="0" applyNumberFormat="1" applyFont="1" applyBorder="1" applyAlignment="1">
      <alignment vertical="center"/>
    </xf>
    <xf numFmtId="179" fontId="0" fillId="0" borderId="1" xfId="0" applyNumberFormat="1" applyFont="1" applyBorder="1" applyAlignment="1">
      <alignment vertical="center" shrinkToFit="1"/>
    </xf>
    <xf numFmtId="179" fontId="0" fillId="0" borderId="64" xfId="0" applyNumberFormat="1" applyFont="1" applyBorder="1" applyAlignment="1">
      <alignment vertical="center" shrinkToFit="1"/>
    </xf>
    <xf numFmtId="179" fontId="0" fillId="0" borderId="2" xfId="0" applyNumberFormat="1" applyFont="1" applyBorder="1" applyAlignment="1">
      <alignment vertical="center" shrinkToFit="1"/>
    </xf>
    <xf numFmtId="179" fontId="0" fillId="0" borderId="65" xfId="0" applyNumberFormat="1" applyFont="1" applyBorder="1" applyAlignment="1">
      <alignment vertical="center" shrinkToFit="1"/>
    </xf>
    <xf numFmtId="179" fontId="0" fillId="0" borderId="8" xfId="0" applyNumberFormat="1" applyFont="1" applyBorder="1" applyAlignment="1">
      <alignment vertical="center" shrinkToFit="1"/>
    </xf>
    <xf numFmtId="179" fontId="0" fillId="0" borderId="19" xfId="0" applyNumberFormat="1" applyFont="1" applyBorder="1" applyAlignment="1">
      <alignment vertical="center" shrinkToFit="1"/>
    </xf>
    <xf numFmtId="179" fontId="0" fillId="0" borderId="18" xfId="0" applyNumberFormat="1" applyFont="1" applyBorder="1" applyAlignment="1">
      <alignment vertical="center" shrinkToFit="1"/>
    </xf>
    <xf numFmtId="179" fontId="0" fillId="0" borderId="67" xfId="0" applyNumberFormat="1" applyFont="1" applyBorder="1" applyAlignment="1">
      <alignment vertical="center" shrinkToFit="1"/>
    </xf>
    <xf numFmtId="0" fontId="1" fillId="0" borderId="0" xfId="2" applyFont="1" applyBorder="1" applyAlignment="1">
      <alignment vertical="center"/>
    </xf>
    <xf numFmtId="0" fontId="1" fillId="0" borderId="0" xfId="2" applyFont="1" applyAlignment="1">
      <alignment vertical="center"/>
    </xf>
    <xf numFmtId="0" fontId="8" fillId="0" borderId="53" xfId="2" applyFont="1" applyBorder="1" applyAlignment="1">
      <alignment horizontal="center" vertical="center" wrapText="1"/>
    </xf>
    <xf numFmtId="0" fontId="8" fillId="0" borderId="107" xfId="2" applyFont="1" applyBorder="1" applyAlignment="1">
      <alignment horizontal="center" vertical="center" wrapText="1"/>
    </xf>
    <xf numFmtId="0" fontId="8" fillId="0" borderId="84" xfId="2" applyFont="1" applyBorder="1" applyAlignment="1">
      <alignment horizontal="center" vertical="center" wrapText="1"/>
    </xf>
    <xf numFmtId="0" fontId="8" fillId="0" borderId="84" xfId="2" applyFont="1" applyBorder="1" applyAlignment="1">
      <alignment vertical="center" wrapText="1"/>
    </xf>
    <xf numFmtId="0" fontId="8" fillId="0" borderId="71" xfId="2" applyFont="1" applyBorder="1" applyAlignment="1">
      <alignment vertical="center" wrapText="1"/>
    </xf>
    <xf numFmtId="0" fontId="1" fillId="0" borderId="84" xfId="2" applyFont="1" applyBorder="1" applyAlignment="1">
      <alignment horizontal="center" vertical="center" wrapText="1"/>
    </xf>
    <xf numFmtId="0" fontId="8" fillId="0" borderId="71" xfId="2" applyFont="1" applyBorder="1" applyAlignment="1">
      <alignment horizontal="center" vertical="center" wrapText="1"/>
    </xf>
    <xf numFmtId="0" fontId="8" fillId="0" borderId="84" xfId="2" applyFont="1" applyBorder="1" applyAlignment="1">
      <alignment horizontal="center" vertical="center"/>
    </xf>
    <xf numFmtId="0" fontId="8" fillId="0" borderId="84" xfId="2" applyFont="1" applyBorder="1" applyAlignment="1">
      <alignment horizontal="right" vertical="center" wrapText="1"/>
    </xf>
    <xf numFmtId="0" fontId="11" fillId="0" borderId="0" xfId="2" applyFont="1" applyAlignment="1">
      <alignment horizontal="justify"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8" fillId="0" borderId="0" xfId="2" applyFont="1" applyAlignment="1">
      <alignment horizontal="justify" vertical="center"/>
    </xf>
    <xf numFmtId="0" fontId="1" fillId="0" borderId="110" xfId="2" applyFont="1" applyBorder="1" applyAlignment="1">
      <alignment horizontal="center" vertical="center" wrapText="1"/>
    </xf>
    <xf numFmtId="0" fontId="1" fillId="0" borderId="27" xfId="2" applyFont="1" applyBorder="1" applyAlignment="1">
      <alignment horizontal="center" vertical="center" wrapText="1"/>
    </xf>
    <xf numFmtId="0" fontId="1" fillId="0" borderId="28" xfId="2" applyFont="1" applyBorder="1" applyAlignment="1">
      <alignment horizontal="center" vertical="center" wrapText="1"/>
    </xf>
    <xf numFmtId="0" fontId="1" fillId="0" borderId="48" xfId="2" applyFont="1" applyBorder="1" applyAlignment="1">
      <alignment horizontal="center" vertical="center" wrapText="1"/>
    </xf>
    <xf numFmtId="0" fontId="1" fillId="0" borderId="114" xfId="2" applyFont="1" applyBorder="1" applyAlignment="1">
      <alignment horizontal="center" vertical="center" wrapText="1"/>
    </xf>
    <xf numFmtId="0" fontId="1" fillId="0" borderId="115" xfId="2" applyFont="1" applyBorder="1" applyAlignment="1">
      <alignment horizontal="center" vertical="center" wrapText="1"/>
    </xf>
    <xf numFmtId="0" fontId="8" fillId="0" borderId="30" xfId="2" applyFont="1" applyBorder="1" applyAlignment="1">
      <alignment vertical="center" wrapText="1"/>
    </xf>
    <xf numFmtId="0" fontId="1" fillId="0" borderId="0" xfId="2" applyFont="1" applyAlignment="1">
      <alignment vertical="center" wrapText="1"/>
    </xf>
    <xf numFmtId="177" fontId="0" fillId="0" borderId="0" xfId="0" applyNumberFormat="1" applyFont="1" applyAlignment="1">
      <alignment vertical="center"/>
    </xf>
    <xf numFmtId="177" fontId="0" fillId="0" borderId="0" xfId="0" applyNumberFormat="1" applyFont="1" applyBorder="1" applyAlignment="1">
      <alignment vertical="center"/>
    </xf>
    <xf numFmtId="177" fontId="0" fillId="0" borderId="0" xfId="0" applyNumberFormat="1" applyFont="1" applyBorder="1" applyAlignment="1">
      <alignment horizontal="right" vertical="center"/>
    </xf>
    <xf numFmtId="177" fontId="0" fillId="0" borderId="4" xfId="0" applyNumberFormat="1" applyFont="1" applyBorder="1" applyAlignment="1">
      <alignment vertical="center"/>
    </xf>
    <xf numFmtId="177" fontId="0" fillId="0" borderId="5" xfId="0" applyNumberFormat="1" applyFont="1" applyBorder="1" applyAlignment="1">
      <alignment vertical="center"/>
    </xf>
    <xf numFmtId="177" fontId="0" fillId="0" borderId="4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vertical="center" shrinkToFit="1"/>
    </xf>
    <xf numFmtId="177" fontId="0" fillId="0" borderId="10" xfId="0" applyNumberFormat="1" applyFont="1" applyBorder="1" applyAlignment="1">
      <alignment vertical="center" shrinkToFit="1"/>
    </xf>
    <xf numFmtId="177" fontId="0" fillId="2" borderId="10" xfId="0" applyNumberFormat="1" applyFont="1" applyFill="1" applyBorder="1" applyAlignment="1">
      <alignment horizontal="center" vertical="center" shrinkToFit="1"/>
    </xf>
    <xf numFmtId="177" fontId="0" fillId="2" borderId="105" xfId="0" applyNumberFormat="1" applyFont="1" applyFill="1" applyBorder="1" applyAlignment="1">
      <alignment vertical="center" shrinkToFit="1"/>
    </xf>
    <xf numFmtId="178" fontId="0" fillId="2" borderId="105" xfId="0" applyNumberFormat="1" applyFont="1" applyFill="1" applyBorder="1" applyAlignment="1">
      <alignment vertical="center" shrinkToFit="1"/>
    </xf>
    <xf numFmtId="177" fontId="0" fillId="0" borderId="0" xfId="0" applyNumberFormat="1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177" fontId="0" fillId="2" borderId="17" xfId="0" applyNumberFormat="1" applyFont="1" applyFill="1" applyBorder="1" applyAlignment="1">
      <alignment vertical="center"/>
    </xf>
    <xf numFmtId="177" fontId="0" fillId="2" borderId="11" xfId="0" applyNumberFormat="1" applyFont="1" applyFill="1" applyBorder="1" applyAlignment="1">
      <alignment vertical="center"/>
    </xf>
    <xf numFmtId="177" fontId="0" fillId="0" borderId="14" xfId="0" applyNumberFormat="1" applyFont="1" applyBorder="1" applyAlignment="1">
      <alignment vertical="center"/>
    </xf>
    <xf numFmtId="177" fontId="0" fillId="0" borderId="14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horizontal="left" vertical="center"/>
    </xf>
    <xf numFmtId="177" fontId="0" fillId="0" borderId="15" xfId="0" applyNumberFormat="1" applyFont="1" applyBorder="1" applyAlignment="1">
      <alignment vertical="center"/>
    </xf>
    <xf numFmtId="177" fontId="0" fillId="0" borderId="0" xfId="3" applyNumberFormat="1" applyFont="1" applyAlignment="1">
      <alignment vertical="center"/>
    </xf>
    <xf numFmtId="177" fontId="0" fillId="0" borderId="0" xfId="3" applyNumberFormat="1" applyFont="1" applyBorder="1" applyAlignment="1">
      <alignment vertical="center"/>
    </xf>
    <xf numFmtId="177" fontId="0" fillId="0" borderId="0" xfId="0" applyNumberFormat="1" applyFont="1" applyBorder="1" applyAlignment="1">
      <alignment horizontal="center" vertical="center"/>
    </xf>
    <xf numFmtId="177" fontId="0" fillId="0" borderId="0" xfId="0" applyNumberFormat="1" applyFont="1" applyBorder="1" applyAlignment="1">
      <alignment vertical="center" shrinkToFit="1"/>
    </xf>
    <xf numFmtId="177" fontId="0" fillId="0" borderId="0" xfId="0" applyNumberFormat="1" applyFont="1" applyBorder="1" applyAlignment="1">
      <alignment horizontal="center" vertical="center" shrinkToFit="1"/>
    </xf>
    <xf numFmtId="177" fontId="0" fillId="0" borderId="0" xfId="3" applyNumberFormat="1" applyFont="1" applyBorder="1" applyAlignment="1">
      <alignment horizontal="right" vertical="center"/>
    </xf>
    <xf numFmtId="177" fontId="0" fillId="2" borderId="18" xfId="0" applyNumberFormat="1" applyFont="1" applyFill="1" applyBorder="1" applyAlignment="1">
      <alignment vertical="center"/>
    </xf>
    <xf numFmtId="177" fontId="0" fillId="2" borderId="19" xfId="0" applyNumberFormat="1" applyFont="1" applyFill="1" applyBorder="1" applyAlignment="1">
      <alignment vertical="center"/>
    </xf>
    <xf numFmtId="177" fontId="0" fillId="0" borderId="0" xfId="3" applyNumberFormat="1" applyFont="1" applyFill="1" applyBorder="1" applyAlignment="1">
      <alignment vertical="center"/>
    </xf>
    <xf numFmtId="181" fontId="0" fillId="0" borderId="0" xfId="0" applyNumberFormat="1" applyFont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177" fontId="0" fillId="0" borderId="0" xfId="0" applyNumberFormat="1" applyFont="1" applyBorder="1" applyAlignment="1">
      <alignment horizontal="left" vertical="center"/>
    </xf>
    <xf numFmtId="176" fontId="0" fillId="0" borderId="0" xfId="0" applyNumberFormat="1" applyFont="1" applyAlignment="1">
      <alignment vertical="center" shrinkToFit="1"/>
    </xf>
    <xf numFmtId="176" fontId="0" fillId="0" borderId="0" xfId="0" applyNumberFormat="1" applyFont="1" applyBorder="1" applyAlignment="1">
      <alignment vertical="center" shrinkToFit="1"/>
    </xf>
    <xf numFmtId="177" fontId="0" fillId="0" borderId="5" xfId="0" applyNumberFormat="1" applyFont="1" applyBorder="1" applyAlignment="1">
      <alignment horizontal="center" vertical="center" shrinkToFit="1"/>
    </xf>
    <xf numFmtId="177" fontId="0" fillId="2" borderId="1" xfId="0" applyNumberFormat="1" applyFont="1" applyFill="1" applyBorder="1" applyAlignment="1">
      <alignment vertical="center" shrinkToFit="1"/>
    </xf>
    <xf numFmtId="177" fontId="0" fillId="0" borderId="1" xfId="3" applyNumberFormat="1" applyFont="1" applyBorder="1" applyAlignment="1">
      <alignment vertical="center" shrinkToFit="1"/>
    </xf>
    <xf numFmtId="177" fontId="0" fillId="0" borderId="84" xfId="0" applyNumberFormat="1" applyFont="1" applyFill="1" applyBorder="1" applyAlignment="1">
      <alignment vertical="center"/>
    </xf>
    <xf numFmtId="177" fontId="0" fillId="0" borderId="84" xfId="0" applyNumberFormat="1" applyFont="1" applyBorder="1" applyAlignment="1">
      <alignment vertical="center" shrinkToFit="1"/>
    </xf>
    <xf numFmtId="177" fontId="0" fillId="0" borderId="13" xfId="0" applyNumberFormat="1" applyFont="1" applyBorder="1" applyAlignment="1">
      <alignment vertical="center" shrinkToFit="1"/>
    </xf>
    <xf numFmtId="176" fontId="0" fillId="0" borderId="107" xfId="0" applyNumberFormat="1" applyFont="1" applyBorder="1" applyAlignment="1">
      <alignment horizontal="center" vertical="center" shrinkToFit="1"/>
    </xf>
    <xf numFmtId="176" fontId="0" fillId="0" borderId="71" xfId="0" applyNumberFormat="1" applyFont="1" applyBorder="1" applyAlignment="1">
      <alignment vertical="center" shrinkToFit="1"/>
    </xf>
    <xf numFmtId="176" fontId="0" fillId="0" borderId="2" xfId="0" applyNumberFormat="1" applyFont="1" applyBorder="1" applyAlignment="1">
      <alignment vertical="center" shrinkToFit="1"/>
    </xf>
    <xf numFmtId="176" fontId="0" fillId="2" borderId="105" xfId="0" applyNumberFormat="1" applyFont="1" applyFill="1" applyBorder="1" applyAlignment="1">
      <alignment vertical="center" shrinkToFit="1"/>
    </xf>
    <xf numFmtId="176" fontId="0" fillId="2" borderId="118" xfId="0" applyNumberFormat="1" applyFont="1" applyFill="1" applyBorder="1" applyAlignment="1">
      <alignment vertical="center" shrinkToFit="1"/>
    </xf>
    <xf numFmtId="176" fontId="0" fillId="2" borderId="11" xfId="0" applyNumberFormat="1" applyFont="1" applyFill="1" applyBorder="1" applyAlignment="1">
      <alignment horizontal="center" vertical="center" shrinkToFit="1"/>
    </xf>
    <xf numFmtId="176" fontId="0" fillId="2" borderId="11" xfId="0" applyNumberFormat="1" applyFont="1" applyFill="1" applyBorder="1" applyAlignment="1">
      <alignment vertical="center" shrinkToFit="1"/>
    </xf>
    <xf numFmtId="176" fontId="0" fillId="2" borderId="119" xfId="0" applyNumberFormat="1" applyFont="1" applyFill="1" applyBorder="1" applyAlignment="1">
      <alignment vertical="center" shrinkToFit="1"/>
    </xf>
    <xf numFmtId="176" fontId="0" fillId="2" borderId="19" xfId="0" applyNumberFormat="1" applyFont="1" applyFill="1" applyBorder="1" applyAlignment="1">
      <alignment horizontal="center" vertical="center" shrinkToFit="1"/>
    </xf>
    <xf numFmtId="176" fontId="0" fillId="2" borderId="19" xfId="0" applyNumberFormat="1" applyFont="1" applyFill="1" applyBorder="1" applyAlignment="1">
      <alignment vertical="center" shrinkToFit="1"/>
    </xf>
    <xf numFmtId="176" fontId="0" fillId="2" borderId="67" xfId="0" applyNumberFormat="1" applyFont="1" applyFill="1" applyBorder="1" applyAlignment="1">
      <alignment vertical="center" shrinkToFit="1"/>
    </xf>
    <xf numFmtId="176" fontId="0" fillId="0" borderId="24" xfId="0" applyNumberFormat="1" applyFont="1" applyBorder="1" applyAlignment="1">
      <alignment vertical="center" shrinkToFit="1"/>
    </xf>
    <xf numFmtId="176" fontId="0" fillId="0" borderId="53" xfId="0" applyNumberFormat="1" applyFont="1" applyBorder="1" applyAlignment="1">
      <alignment horizontal="center" vertical="center" shrinkToFit="1"/>
    </xf>
    <xf numFmtId="176" fontId="0" fillId="0" borderId="0" xfId="0" applyNumberFormat="1" applyFont="1" applyFill="1" applyBorder="1" applyAlignment="1">
      <alignment horizontal="center" vertical="center" shrinkToFit="1"/>
    </xf>
    <xf numFmtId="176" fontId="0" fillId="0" borderId="0" xfId="0" applyNumberFormat="1" applyFont="1" applyFill="1" applyBorder="1" applyAlignment="1">
      <alignment vertical="center" shrinkToFit="1"/>
    </xf>
    <xf numFmtId="176" fontId="0" fillId="0" borderId="0" xfId="0" applyNumberFormat="1" applyFont="1" applyFill="1" applyBorder="1" applyAlignment="1">
      <alignment horizontal="left" vertical="center"/>
    </xf>
    <xf numFmtId="176" fontId="0" fillId="6" borderId="19" xfId="0" applyNumberFormat="1" applyFont="1" applyFill="1" applyBorder="1" applyAlignment="1">
      <alignment vertical="center" shrinkToFit="1"/>
    </xf>
    <xf numFmtId="176" fontId="0" fillId="6" borderId="118" xfId="0" applyNumberFormat="1" applyFont="1" applyFill="1" applyBorder="1" applyAlignment="1">
      <alignment vertical="center" shrinkToFit="1"/>
    </xf>
    <xf numFmtId="176" fontId="0" fillId="6" borderId="109" xfId="0" applyNumberFormat="1" applyFont="1" applyFill="1" applyBorder="1" applyAlignment="1">
      <alignment vertical="center" shrinkToFit="1"/>
    </xf>
    <xf numFmtId="183" fontId="0" fillId="0" borderId="1" xfId="0" applyNumberFormat="1" applyFont="1" applyBorder="1" applyAlignment="1">
      <alignment vertical="center" shrinkToFit="1"/>
    </xf>
    <xf numFmtId="183" fontId="0" fillId="6" borderId="105" xfId="0" applyNumberFormat="1" applyFont="1" applyFill="1" applyBorder="1" applyAlignment="1">
      <alignment vertical="center" shrinkToFit="1"/>
    </xf>
    <xf numFmtId="183" fontId="0" fillId="6" borderId="51" xfId="0" applyNumberFormat="1" applyFont="1" applyFill="1" applyBorder="1" applyAlignment="1">
      <alignment vertical="center" shrinkToFit="1"/>
    </xf>
    <xf numFmtId="183" fontId="0" fillId="6" borderId="22" xfId="0" applyNumberFormat="1" applyFont="1" applyFill="1" applyBorder="1" applyAlignment="1">
      <alignment vertical="center" shrinkToFit="1"/>
    </xf>
    <xf numFmtId="183" fontId="0" fillId="6" borderId="120" xfId="0" applyNumberFormat="1" applyFont="1" applyFill="1" applyBorder="1" applyAlignment="1">
      <alignment vertical="center" shrinkToFit="1"/>
    </xf>
    <xf numFmtId="176" fontId="0" fillId="0" borderId="0" xfId="0" applyNumberFormat="1" applyFont="1" applyFill="1" applyAlignment="1">
      <alignment vertical="center"/>
    </xf>
    <xf numFmtId="183" fontId="0" fillId="6" borderId="108" xfId="0" applyNumberFormat="1" applyFont="1" applyFill="1" applyBorder="1" applyAlignment="1">
      <alignment vertical="center" shrinkToFit="1"/>
    </xf>
    <xf numFmtId="183" fontId="0" fillId="6" borderId="128" xfId="0" applyNumberFormat="1" applyFont="1" applyFill="1" applyBorder="1" applyAlignment="1">
      <alignment vertical="center" shrinkToFit="1"/>
    </xf>
    <xf numFmtId="177" fontId="0" fillId="0" borderId="71" xfId="0" applyNumberFormat="1" applyFont="1" applyBorder="1" applyAlignment="1">
      <alignment vertical="center" shrinkToFit="1"/>
    </xf>
    <xf numFmtId="177" fontId="0" fillId="2" borderId="129" xfId="0" applyNumberFormat="1" applyFont="1" applyFill="1" applyBorder="1" applyAlignment="1">
      <alignment vertical="center" shrinkToFit="1"/>
    </xf>
    <xf numFmtId="177" fontId="0" fillId="2" borderId="108" xfId="0" applyNumberFormat="1" applyFont="1" applyFill="1" applyBorder="1" applyAlignment="1">
      <alignment vertical="center" shrinkToFit="1"/>
    </xf>
    <xf numFmtId="177" fontId="0" fillId="2" borderId="109" xfId="0" applyNumberFormat="1" applyFont="1" applyFill="1" applyBorder="1" applyAlignment="1">
      <alignment vertical="center" shrinkToFit="1"/>
    </xf>
    <xf numFmtId="177" fontId="0" fillId="2" borderId="120" xfId="0" applyNumberFormat="1" applyFont="1" applyFill="1" applyBorder="1" applyAlignment="1">
      <alignment vertical="center" shrinkToFit="1"/>
    </xf>
    <xf numFmtId="177" fontId="0" fillId="0" borderId="84" xfId="0" applyNumberFormat="1" applyFont="1" applyBorder="1" applyAlignment="1">
      <alignment horizontal="center" vertical="center" shrinkToFit="1"/>
    </xf>
    <xf numFmtId="177" fontId="0" fillId="0" borderId="1" xfId="0" applyNumberForma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7" fontId="0" fillId="0" borderId="137" xfId="0" applyNumberFormat="1" applyFill="1" applyBorder="1" applyAlignment="1">
      <alignment vertical="center"/>
    </xf>
    <xf numFmtId="177" fontId="0" fillId="6" borderId="138" xfId="0" applyNumberFormat="1" applyFont="1" applyFill="1" applyBorder="1" applyAlignment="1">
      <alignment vertical="center" shrinkToFit="1"/>
    </xf>
    <xf numFmtId="177" fontId="0" fillId="0" borderId="138" xfId="3" applyNumberFormat="1" applyFont="1" applyBorder="1" applyAlignment="1">
      <alignment vertical="center"/>
    </xf>
    <xf numFmtId="177" fontId="0" fillId="0" borderId="102" xfId="3" applyNumberFormat="1" applyFont="1" applyBorder="1" applyAlignment="1">
      <alignment horizontal="right" vertical="center"/>
    </xf>
    <xf numFmtId="177" fontId="0" fillId="0" borderId="102" xfId="3" applyNumberFormat="1" applyFont="1" applyBorder="1" applyAlignment="1">
      <alignment horizontal="left" vertical="center" shrinkToFit="1"/>
    </xf>
    <xf numFmtId="177" fontId="0" fillId="0" borderId="139" xfId="0" applyNumberFormat="1" applyFont="1" applyBorder="1" applyAlignment="1">
      <alignment vertical="center"/>
    </xf>
    <xf numFmtId="177" fontId="0" fillId="0" borderId="140" xfId="0" applyNumberFormat="1" applyFont="1" applyBorder="1" applyAlignment="1">
      <alignment vertical="center"/>
    </xf>
    <xf numFmtId="177" fontId="0" fillId="0" borderId="141" xfId="0" applyNumberFormat="1" applyFont="1" applyBorder="1" applyAlignment="1">
      <alignment vertical="center"/>
    </xf>
    <xf numFmtId="177" fontId="0" fillId="0" borderId="137" xfId="0" applyNumberFormat="1" applyFont="1" applyBorder="1" applyAlignment="1">
      <alignment vertical="center"/>
    </xf>
    <xf numFmtId="178" fontId="0" fillId="0" borderId="15" xfId="0" applyNumberFormat="1" applyFont="1" applyBorder="1" applyAlignment="1">
      <alignment horizontal="left" vertical="center"/>
    </xf>
    <xf numFmtId="177" fontId="0" fillId="0" borderId="140" xfId="3" applyNumberFormat="1" applyFont="1" applyBorder="1" applyAlignment="1">
      <alignment vertical="center" shrinkToFit="1"/>
    </xf>
    <xf numFmtId="177" fontId="0" fillId="0" borderId="140" xfId="0" applyNumberFormat="1" applyFont="1" applyFill="1" applyBorder="1" applyAlignment="1">
      <alignment vertical="center"/>
    </xf>
    <xf numFmtId="177" fontId="0" fillId="0" borderId="137" xfId="0" applyNumberFormat="1" applyFont="1" applyFill="1" applyBorder="1" applyAlignment="1">
      <alignment horizontal="center" vertical="center"/>
    </xf>
    <xf numFmtId="177" fontId="0" fillId="0" borderId="137" xfId="0" applyNumberFormat="1" applyFont="1" applyFill="1" applyBorder="1" applyAlignment="1">
      <alignment vertical="center"/>
    </xf>
    <xf numFmtId="177" fontId="0" fillId="0" borderId="140" xfId="0" applyNumberFormat="1" applyFill="1" applyBorder="1" applyAlignment="1">
      <alignment vertical="center"/>
    </xf>
    <xf numFmtId="178" fontId="0" fillId="0" borderId="137" xfId="0" applyNumberFormat="1" applyFont="1" applyFill="1" applyBorder="1" applyAlignment="1">
      <alignment vertical="center"/>
    </xf>
    <xf numFmtId="177" fontId="0" fillId="0" borderId="13" xfId="0" applyNumberFormat="1" applyFont="1" applyFill="1" applyBorder="1" applyAlignment="1">
      <alignment vertical="center"/>
    </xf>
    <xf numFmtId="9" fontId="0" fillId="0" borderId="14" xfId="0" applyNumberFormat="1" applyFont="1" applyFill="1" applyBorder="1" applyAlignment="1">
      <alignment vertical="center"/>
    </xf>
    <xf numFmtId="177" fontId="0" fillId="0" borderId="12" xfId="0" applyNumberFormat="1" applyFill="1" applyBorder="1" applyAlignment="1">
      <alignment vertical="center"/>
    </xf>
    <xf numFmtId="177" fontId="0" fillId="0" borderId="121" xfId="0" applyNumberFormat="1" applyFont="1" applyFill="1" applyBorder="1" applyAlignment="1">
      <alignment vertical="center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74" xfId="0" applyNumberFormat="1" applyFont="1" applyFill="1" applyBorder="1" applyAlignment="1">
      <alignment horizontal="center" vertical="center"/>
    </xf>
    <xf numFmtId="177" fontId="0" fillId="0" borderId="13" xfId="0" applyNumberFormat="1" applyFill="1" applyBorder="1" applyAlignment="1">
      <alignment vertical="center"/>
    </xf>
    <xf numFmtId="177" fontId="0" fillId="0" borderId="48" xfId="0" applyNumberFormat="1" applyFont="1" applyFill="1" applyBorder="1" applyAlignment="1">
      <alignment vertical="center"/>
    </xf>
    <xf numFmtId="177" fontId="0" fillId="0" borderId="21" xfId="0" applyNumberFormat="1" applyFill="1" applyBorder="1" applyAlignment="1">
      <alignment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13" xfId="0" applyNumberFormat="1" applyFont="1" applyFill="1" applyBorder="1" applyAlignment="1">
      <alignment vertical="center" shrinkToFit="1"/>
    </xf>
    <xf numFmtId="177" fontId="0" fillId="0" borderId="1" xfId="0" applyNumberFormat="1" applyFont="1" applyFill="1" applyBorder="1" applyAlignment="1">
      <alignment horizontal="center" vertical="center" shrinkToFit="1"/>
    </xf>
    <xf numFmtId="177" fontId="0" fillId="0" borderId="1" xfId="0" applyNumberFormat="1" applyFont="1" applyFill="1" applyBorder="1" applyAlignment="1">
      <alignment vertical="center" shrinkToFit="1"/>
    </xf>
    <xf numFmtId="177" fontId="0" fillId="0" borderId="48" xfId="0" applyNumberFormat="1" applyFont="1" applyFill="1" applyBorder="1" applyAlignment="1">
      <alignment vertical="center" shrinkToFit="1"/>
    </xf>
    <xf numFmtId="177" fontId="0" fillId="0" borderId="8" xfId="0" applyNumberFormat="1" applyFont="1" applyFill="1" applyBorder="1" applyAlignment="1">
      <alignment vertical="center"/>
    </xf>
    <xf numFmtId="177" fontId="0" fillId="0" borderId="8" xfId="0" applyNumberFormat="1" applyFont="1" applyFill="1" applyBorder="1" applyAlignment="1">
      <alignment vertical="center" shrinkToFit="1"/>
    </xf>
    <xf numFmtId="177" fontId="0" fillId="0" borderId="15" xfId="0" applyNumberFormat="1" applyFont="1" applyFill="1" applyBorder="1" applyAlignment="1">
      <alignment vertical="center"/>
    </xf>
    <xf numFmtId="177" fontId="0" fillId="0" borderId="141" xfId="0" applyNumberFormat="1" applyFont="1" applyFill="1" applyBorder="1" applyAlignment="1">
      <alignment vertical="center"/>
    </xf>
    <xf numFmtId="177" fontId="0" fillId="0" borderId="1" xfId="0" applyNumberFormat="1" applyFill="1" applyBorder="1" applyAlignment="1">
      <alignment vertical="center" shrinkToFit="1"/>
    </xf>
    <xf numFmtId="177" fontId="0" fillId="0" borderId="137" xfId="3" applyNumberFormat="1" applyFont="1" applyFill="1" applyBorder="1" applyAlignment="1">
      <alignment vertical="center"/>
    </xf>
    <xf numFmtId="0" fontId="0" fillId="0" borderId="14" xfId="3" applyFont="1" applyFill="1" applyBorder="1" applyAlignment="1">
      <alignment vertical="center" shrinkToFit="1"/>
    </xf>
    <xf numFmtId="0" fontId="0" fillId="0" borderId="15" xfId="3" applyFont="1" applyFill="1" applyBorder="1" applyAlignment="1">
      <alignment vertical="center" shrinkToFit="1"/>
    </xf>
    <xf numFmtId="178" fontId="0" fillId="0" borderId="15" xfId="0" applyNumberFormat="1" applyFont="1" applyFill="1" applyBorder="1" applyAlignment="1">
      <alignment horizontal="left" vertical="center"/>
    </xf>
    <xf numFmtId="178" fontId="0" fillId="0" borderId="14" xfId="0" applyNumberFormat="1" applyFont="1" applyFill="1" applyBorder="1" applyAlignment="1">
      <alignment horizontal="left" vertical="center"/>
    </xf>
    <xf numFmtId="177" fontId="0" fillId="0" borderId="14" xfId="3" applyNumberFormat="1" applyFont="1" applyFill="1" applyBorder="1" applyAlignment="1">
      <alignment vertical="center" shrinkToFit="1"/>
    </xf>
    <xf numFmtId="178" fontId="0" fillId="0" borderId="140" xfId="0" applyNumberFormat="1" applyFont="1" applyFill="1" applyBorder="1" applyAlignment="1">
      <alignment horizontal="left" vertical="center"/>
    </xf>
    <xf numFmtId="177" fontId="0" fillId="0" borderId="140" xfId="3" applyNumberFormat="1" applyFont="1" applyFill="1" applyBorder="1" applyAlignment="1">
      <alignment vertical="center" shrinkToFit="1"/>
    </xf>
    <xf numFmtId="178" fontId="0" fillId="0" borderId="141" xfId="0" applyNumberFormat="1" applyFont="1" applyFill="1" applyBorder="1" applyAlignment="1">
      <alignment horizontal="left" vertical="center"/>
    </xf>
    <xf numFmtId="177" fontId="0" fillId="0" borderId="1" xfId="3" applyNumberFormat="1" applyFont="1" applyFill="1" applyBorder="1" applyAlignment="1">
      <alignment vertical="center" shrinkToFit="1"/>
    </xf>
    <xf numFmtId="182" fontId="0" fillId="0" borderId="14" xfId="0" applyNumberFormat="1" applyFont="1" applyFill="1" applyBorder="1" applyAlignment="1">
      <alignment vertical="center"/>
    </xf>
    <xf numFmtId="177" fontId="0" fillId="0" borderId="143" xfId="3" applyNumberFormat="1" applyFont="1" applyBorder="1" applyAlignment="1">
      <alignment horizontal="center" vertical="center" shrinkToFit="1"/>
    </xf>
    <xf numFmtId="177" fontId="0" fillId="0" borderId="72" xfId="3" applyNumberFormat="1" applyFont="1" applyBorder="1" applyAlignment="1">
      <alignment horizontal="center" vertical="center" shrinkToFit="1"/>
    </xf>
    <xf numFmtId="176" fontId="0" fillId="2" borderId="49" xfId="0" applyNumberFormat="1" applyFont="1" applyFill="1" applyBorder="1" applyAlignment="1">
      <alignment horizontal="center" vertical="center" shrinkToFit="1"/>
    </xf>
    <xf numFmtId="177" fontId="0" fillId="2" borderId="49" xfId="0" applyNumberFormat="1" applyFont="1" applyFill="1" applyBorder="1" applyAlignment="1">
      <alignment vertical="center" shrinkToFit="1"/>
    </xf>
    <xf numFmtId="177" fontId="0" fillId="0" borderId="148" xfId="3" applyNumberFormat="1" applyFont="1" applyBorder="1" applyAlignment="1">
      <alignment vertical="center" shrinkToFit="1"/>
    </xf>
    <xf numFmtId="177" fontId="0" fillId="0" borderId="24" xfId="3" applyNumberFormat="1" applyFont="1" applyBorder="1" applyAlignment="1">
      <alignment vertical="center" shrinkToFit="1"/>
    </xf>
    <xf numFmtId="177" fontId="0" fillId="0" borderId="24" xfId="3" applyNumberFormat="1" applyFont="1" applyFill="1" applyBorder="1" applyAlignment="1">
      <alignment vertical="center" shrinkToFit="1"/>
    </xf>
    <xf numFmtId="176" fontId="0" fillId="2" borderId="38" xfId="0" applyNumberFormat="1" applyFont="1" applyFill="1" applyBorder="1" applyAlignment="1">
      <alignment horizontal="center" vertical="center" shrinkToFit="1"/>
    </xf>
    <xf numFmtId="177" fontId="0" fillId="2" borderId="38" xfId="0" applyNumberFormat="1" applyFont="1" applyFill="1" applyBorder="1" applyAlignment="1">
      <alignment vertical="center" shrinkToFit="1"/>
    </xf>
    <xf numFmtId="176" fontId="0" fillId="2" borderId="146" xfId="0" applyNumberFormat="1" applyFont="1" applyFill="1" applyBorder="1" applyAlignment="1">
      <alignment vertical="center" shrinkToFit="1"/>
    </xf>
    <xf numFmtId="176" fontId="0" fillId="2" borderId="61" xfId="0" applyNumberFormat="1" applyFont="1" applyFill="1" applyBorder="1" applyAlignment="1">
      <alignment vertical="center" shrinkToFit="1"/>
    </xf>
    <xf numFmtId="176" fontId="0" fillId="2" borderId="109" xfId="0" applyNumberFormat="1" applyFont="1" applyFill="1" applyBorder="1" applyAlignment="1">
      <alignment vertical="center" shrinkToFit="1"/>
    </xf>
    <xf numFmtId="177" fontId="0" fillId="0" borderId="35" xfId="3" applyNumberFormat="1" applyFont="1" applyBorder="1" applyAlignment="1">
      <alignment horizontal="center" vertical="center" shrinkToFit="1"/>
    </xf>
    <xf numFmtId="176" fontId="0" fillId="0" borderId="58" xfId="0" applyNumberFormat="1" applyFont="1" applyBorder="1" applyAlignment="1">
      <alignment vertical="center"/>
    </xf>
    <xf numFmtId="177" fontId="0" fillId="2" borderId="49" xfId="3" applyNumberFormat="1" applyFont="1" applyFill="1" applyBorder="1" applyAlignment="1">
      <alignment horizontal="center" vertical="center" shrinkToFit="1"/>
    </xf>
    <xf numFmtId="177" fontId="0" fillId="2" borderId="49" xfId="3" applyNumberFormat="1" applyFont="1" applyFill="1" applyBorder="1" applyAlignment="1">
      <alignment vertical="center" shrinkToFit="1"/>
    </xf>
    <xf numFmtId="176" fontId="0" fillId="6" borderId="146" xfId="0" applyNumberFormat="1" applyFont="1" applyFill="1" applyBorder="1" applyAlignment="1">
      <alignment vertical="center"/>
    </xf>
    <xf numFmtId="176" fontId="0" fillId="0" borderId="24" xfId="3" applyNumberFormat="1" applyFont="1" applyFill="1" applyBorder="1" applyAlignment="1">
      <alignment vertical="center" shrinkToFit="1"/>
    </xf>
    <xf numFmtId="176" fontId="0" fillId="0" borderId="106" xfId="0" applyNumberFormat="1" applyFont="1" applyBorder="1" applyAlignment="1">
      <alignment vertical="center" shrinkToFit="1"/>
    </xf>
    <xf numFmtId="177" fontId="0" fillId="0" borderId="106" xfId="0" applyNumberFormat="1" applyFont="1" applyBorder="1" applyAlignment="1">
      <alignment horizontal="center" vertical="center" shrinkToFit="1"/>
    </xf>
    <xf numFmtId="177" fontId="0" fillId="0" borderId="53" xfId="0" applyNumberFormat="1" applyFont="1" applyBorder="1" applyAlignment="1">
      <alignment horizontal="center" vertical="center" shrinkToFit="1"/>
    </xf>
    <xf numFmtId="177" fontId="0" fillId="0" borderId="107" xfId="0" applyNumberFormat="1" applyFont="1" applyBorder="1" applyAlignment="1">
      <alignment horizontal="center" vertical="center" shrinkToFit="1"/>
    </xf>
    <xf numFmtId="177" fontId="0" fillId="0" borderId="83" xfId="0" applyNumberFormat="1" applyFont="1" applyBorder="1" applyAlignment="1">
      <alignment vertical="center" shrinkToFit="1"/>
    </xf>
    <xf numFmtId="176" fontId="0" fillId="6" borderId="105" xfId="0" applyNumberFormat="1" applyFont="1" applyFill="1" applyBorder="1" applyAlignment="1">
      <alignment horizontal="center" vertical="center" shrinkToFit="1"/>
    </xf>
    <xf numFmtId="176" fontId="0" fillId="6" borderId="120" xfId="0" applyNumberFormat="1" applyFont="1" applyFill="1" applyBorder="1" applyAlignment="1">
      <alignment horizontal="center" vertical="center" shrinkToFit="1"/>
    </xf>
    <xf numFmtId="177" fontId="0" fillId="0" borderId="103" xfId="0" applyNumberFormat="1" applyFont="1" applyBorder="1" applyAlignment="1">
      <alignment horizontal="center" vertical="center" shrinkToFit="1"/>
    </xf>
    <xf numFmtId="177" fontId="0" fillId="2" borderId="129" xfId="0" applyNumberFormat="1" applyFont="1" applyFill="1" applyBorder="1" applyAlignment="1">
      <alignment horizontal="center" vertical="center" shrinkToFit="1"/>
    </xf>
    <xf numFmtId="177" fontId="0" fillId="0" borderId="57" xfId="0" applyNumberFormat="1" applyFont="1" applyBorder="1" applyAlignment="1">
      <alignment horizontal="center" vertical="center" shrinkToFit="1"/>
    </xf>
    <xf numFmtId="176" fontId="0" fillId="0" borderId="127" xfId="0" applyNumberFormat="1" applyFont="1" applyBorder="1" applyAlignment="1">
      <alignment vertical="center"/>
    </xf>
    <xf numFmtId="179" fontId="0" fillId="0" borderId="24" xfId="0" applyNumberFormat="1" applyFont="1" applyFill="1" applyBorder="1" applyAlignment="1">
      <alignment vertical="center"/>
    </xf>
    <xf numFmtId="9" fontId="0" fillId="0" borderId="24" xfId="3" applyNumberFormat="1" applyFont="1" applyFill="1" applyBorder="1" applyAlignment="1">
      <alignment vertical="center" shrinkToFit="1"/>
    </xf>
    <xf numFmtId="3" fontId="0" fillId="0" borderId="24" xfId="5" applyNumberFormat="1" applyFont="1" applyFill="1" applyBorder="1" applyAlignment="1">
      <alignment vertical="center" shrinkToFit="1"/>
    </xf>
    <xf numFmtId="176" fontId="0" fillId="0" borderId="58" xfId="0" applyNumberFormat="1" applyFont="1" applyBorder="1" applyAlignment="1">
      <alignment vertical="center" shrinkToFit="1"/>
    </xf>
    <xf numFmtId="177" fontId="0" fillId="2" borderId="153" xfId="0" applyNumberFormat="1" applyFont="1" applyFill="1" applyBorder="1" applyAlignment="1">
      <alignment vertical="center" shrinkToFit="1"/>
    </xf>
    <xf numFmtId="176" fontId="0" fillId="2" borderId="154" xfId="0" applyNumberFormat="1" applyFont="1" applyFill="1" applyBorder="1" applyAlignment="1">
      <alignment vertical="center" shrinkToFit="1"/>
    </xf>
    <xf numFmtId="177" fontId="0" fillId="2" borderId="150" xfId="3" applyNumberFormat="1" applyFont="1" applyFill="1" applyBorder="1" applyAlignment="1">
      <alignment horizontal="center" vertical="center" shrinkToFit="1"/>
    </xf>
    <xf numFmtId="177" fontId="0" fillId="2" borderId="150" xfId="3" applyNumberFormat="1" applyFont="1" applyFill="1" applyBorder="1" applyAlignment="1">
      <alignment vertical="center" shrinkToFit="1"/>
    </xf>
    <xf numFmtId="176" fontId="0" fillId="6" borderId="155" xfId="0" applyNumberFormat="1" applyFont="1" applyFill="1" applyBorder="1" applyAlignment="1">
      <alignment vertical="center"/>
    </xf>
    <xf numFmtId="177" fontId="0" fillId="0" borderId="158" xfId="0" applyNumberFormat="1" applyFont="1" applyFill="1" applyBorder="1" applyAlignment="1">
      <alignment vertical="center" shrinkToFit="1"/>
    </xf>
    <xf numFmtId="177" fontId="0" fillId="0" borderId="159" xfId="0" applyNumberFormat="1" applyFont="1" applyFill="1" applyBorder="1" applyAlignment="1">
      <alignment vertical="center" shrinkToFit="1"/>
    </xf>
    <xf numFmtId="177" fontId="0" fillId="0" borderId="151" xfId="0" applyNumberFormat="1" applyFill="1" applyBorder="1" applyAlignment="1">
      <alignment vertical="center"/>
    </xf>
    <xf numFmtId="181" fontId="0" fillId="0" borderId="123" xfId="0" applyNumberFormat="1" applyFont="1" applyBorder="1" applyAlignment="1">
      <alignment horizontal="right" vertical="center"/>
    </xf>
    <xf numFmtId="0" fontId="0" fillId="0" borderId="0" xfId="2" applyFont="1" applyAlignment="1">
      <alignment vertical="center"/>
    </xf>
    <xf numFmtId="0" fontId="8" fillId="0" borderId="160" xfId="0" applyFont="1" applyBorder="1" applyAlignment="1">
      <alignment horizontal="center" vertical="center" shrinkToFit="1"/>
    </xf>
    <xf numFmtId="0" fontId="8" fillId="0" borderId="161" xfId="0" applyFont="1" applyBorder="1" applyAlignment="1">
      <alignment horizontal="center" vertical="center" shrinkToFit="1"/>
    </xf>
    <xf numFmtId="179" fontId="0" fillId="0" borderId="0" xfId="0" applyNumberFormat="1" applyFont="1" applyBorder="1" applyAlignment="1">
      <alignment vertical="center" shrinkToFit="1"/>
    </xf>
    <xf numFmtId="176" fontId="0" fillId="0" borderId="164" xfId="0" applyNumberFormat="1" applyFont="1" applyBorder="1" applyAlignment="1">
      <alignment vertical="center"/>
    </xf>
    <xf numFmtId="176" fontId="0" fillId="0" borderId="84" xfId="0" applyNumberFormat="1" applyBorder="1" applyAlignment="1">
      <alignment vertical="center"/>
    </xf>
    <xf numFmtId="176" fontId="0" fillId="0" borderId="84" xfId="0" applyNumberFormat="1" applyFont="1" applyBorder="1" applyAlignment="1">
      <alignment vertical="center"/>
    </xf>
    <xf numFmtId="179" fontId="0" fillId="0" borderId="10" xfId="0" applyNumberFormat="1" applyFont="1" applyBorder="1" applyAlignment="1">
      <alignment vertical="center" shrinkToFit="1"/>
    </xf>
    <xf numFmtId="179" fontId="0" fillId="0" borderId="165" xfId="0" applyNumberFormat="1" applyFont="1" applyBorder="1" applyAlignment="1">
      <alignment vertical="center" shrinkToFit="1"/>
    </xf>
    <xf numFmtId="176" fontId="0" fillId="0" borderId="74" xfId="0" applyNumberFormat="1" applyBorder="1" applyAlignment="1">
      <alignment vertical="center"/>
    </xf>
    <xf numFmtId="179" fontId="0" fillId="0" borderId="12" xfId="0" applyNumberFormat="1" applyFont="1" applyBorder="1" applyAlignment="1">
      <alignment vertical="center" shrinkToFit="1"/>
    </xf>
    <xf numFmtId="179" fontId="0" fillId="0" borderId="167" xfId="0" applyNumberFormat="1" applyFont="1" applyBorder="1" applyAlignment="1">
      <alignment vertical="center" shrinkToFit="1"/>
    </xf>
    <xf numFmtId="179" fontId="0" fillId="0" borderId="168" xfId="0" applyNumberFormat="1" applyFont="1" applyBorder="1" applyAlignment="1">
      <alignment vertical="center" shrinkToFit="1"/>
    </xf>
    <xf numFmtId="179" fontId="0" fillId="0" borderId="137" xfId="0" applyNumberFormat="1" applyFont="1" applyBorder="1" applyAlignment="1">
      <alignment vertical="center" shrinkToFit="1"/>
    </xf>
    <xf numFmtId="179" fontId="0" fillId="0" borderId="11" xfId="0" applyNumberFormat="1" applyFont="1" applyBorder="1" applyAlignment="1">
      <alignment vertical="center" shrinkToFit="1"/>
    </xf>
    <xf numFmtId="179" fontId="0" fillId="0" borderId="170" xfId="0" applyNumberFormat="1" applyFont="1" applyBorder="1" applyAlignment="1">
      <alignment vertical="center" shrinkToFit="1"/>
    </xf>
    <xf numFmtId="179" fontId="0" fillId="0" borderId="119" xfId="0" applyNumberFormat="1" applyFont="1" applyBorder="1" applyAlignment="1">
      <alignment vertical="center" shrinkToFit="1"/>
    </xf>
    <xf numFmtId="179" fontId="0" fillId="0" borderId="120" xfId="0" applyNumberFormat="1" applyFont="1" applyBorder="1" applyAlignment="1">
      <alignment vertical="center" shrinkToFit="1"/>
    </xf>
    <xf numFmtId="179" fontId="0" fillId="0" borderId="172" xfId="0" applyNumberFormat="1" applyFont="1" applyBorder="1" applyAlignment="1">
      <alignment vertical="center" shrinkToFit="1"/>
    </xf>
    <xf numFmtId="179" fontId="0" fillId="0" borderId="154" xfId="0" applyNumberFormat="1" applyFont="1" applyBorder="1" applyAlignment="1">
      <alignment vertical="center" shrinkToFit="1"/>
    </xf>
    <xf numFmtId="176" fontId="0" fillId="0" borderId="51" xfId="0" applyNumberFormat="1" applyBorder="1" applyAlignment="1">
      <alignment horizontal="center" vertical="center"/>
    </xf>
    <xf numFmtId="184" fontId="0" fillId="0" borderId="12" xfId="0" applyNumberFormat="1" applyFont="1" applyBorder="1" applyAlignment="1">
      <alignment vertical="center" shrinkToFit="1"/>
    </xf>
    <xf numFmtId="184" fontId="0" fillId="0" borderId="167" xfId="0" applyNumberFormat="1" applyFont="1" applyBorder="1" applyAlignment="1">
      <alignment vertical="center" shrinkToFit="1"/>
    </xf>
    <xf numFmtId="184" fontId="13" fillId="0" borderId="167" xfId="0" applyNumberFormat="1" applyFont="1" applyBorder="1" applyAlignment="1">
      <alignment vertical="center" shrinkToFit="1"/>
    </xf>
    <xf numFmtId="0" fontId="1" fillId="0" borderId="0" xfId="2" applyFont="1" applyAlignment="1">
      <alignment horizontal="right" vertical="center"/>
    </xf>
    <xf numFmtId="176" fontId="0" fillId="0" borderId="18" xfId="0" applyNumberFormat="1" applyFont="1" applyBorder="1" applyAlignment="1">
      <alignment vertical="center"/>
    </xf>
    <xf numFmtId="176" fontId="0" fillId="0" borderId="68" xfId="0" applyNumberFormat="1" applyFont="1" applyBorder="1" applyAlignment="1">
      <alignment horizontal="center" vertical="center" shrinkToFit="1"/>
    </xf>
    <xf numFmtId="177" fontId="0" fillId="0" borderId="13" xfId="0" applyNumberFormat="1" applyFill="1" applyBorder="1" applyAlignment="1">
      <alignment vertical="center" shrinkToFit="1"/>
    </xf>
    <xf numFmtId="0" fontId="0" fillId="0" borderId="0" xfId="2" applyFont="1" applyAlignment="1">
      <alignment horizontal="right" vertical="center"/>
    </xf>
    <xf numFmtId="176" fontId="0" fillId="0" borderId="84" xfId="0" applyNumberFormat="1" applyFont="1" applyBorder="1" applyAlignment="1">
      <alignment vertical="center" shrinkToFit="1"/>
    </xf>
    <xf numFmtId="9" fontId="0" fillId="0" borderId="84" xfId="0" applyNumberFormat="1" applyFont="1" applyBorder="1" applyAlignment="1">
      <alignment vertical="center" shrinkToFit="1"/>
    </xf>
    <xf numFmtId="182" fontId="0" fillId="0" borderId="84" xfId="4" applyNumberFormat="1" applyFont="1" applyBorder="1" applyAlignment="1">
      <alignment vertical="center" shrinkToFit="1"/>
    </xf>
    <xf numFmtId="176" fontId="0" fillId="0" borderId="84" xfId="0" applyNumberFormat="1" applyFont="1" applyBorder="1" applyAlignment="1">
      <alignment horizontal="right" vertical="center" shrinkToFit="1"/>
    </xf>
    <xf numFmtId="176" fontId="0" fillId="2" borderId="84" xfId="0" applyNumberFormat="1" applyFont="1" applyFill="1" applyBorder="1" applyAlignment="1">
      <alignment vertical="center" shrinkToFit="1"/>
    </xf>
    <xf numFmtId="176" fontId="0" fillId="2" borderId="84" xfId="0" applyNumberFormat="1" applyFont="1" applyFill="1" applyBorder="1" applyAlignment="1">
      <alignment horizontal="left" vertical="center" shrinkToFit="1"/>
    </xf>
    <xf numFmtId="179" fontId="0" fillId="2" borderId="84" xfId="0" applyNumberFormat="1" applyFont="1" applyFill="1" applyBorder="1" applyAlignment="1">
      <alignment vertical="center" shrinkToFit="1"/>
    </xf>
    <xf numFmtId="9" fontId="0" fillId="0" borderId="84" xfId="4" applyFont="1" applyBorder="1" applyAlignment="1">
      <alignment vertical="center" shrinkToFit="1"/>
    </xf>
    <xf numFmtId="177" fontId="0" fillId="0" borderId="7" xfId="0" applyNumberFormat="1" applyFill="1" applyBorder="1" applyAlignment="1">
      <alignment vertical="center" shrinkToFit="1"/>
    </xf>
    <xf numFmtId="177" fontId="0" fillId="0" borderId="7" xfId="0" applyNumberFormat="1" applyFill="1" applyBorder="1" applyAlignment="1">
      <alignment horizontal="center" vertical="center" shrinkToFit="1"/>
    </xf>
    <xf numFmtId="177" fontId="0" fillId="0" borderId="1" xfId="0" applyNumberFormat="1" applyFill="1" applyBorder="1" applyAlignment="1">
      <alignment horizontal="center" vertical="center" shrinkToFit="1"/>
    </xf>
    <xf numFmtId="177" fontId="0" fillId="0" borderId="5" xfId="0" applyNumberFormat="1" applyBorder="1" applyAlignment="1">
      <alignment horizontal="center" vertical="center" shrinkToFit="1"/>
    </xf>
    <xf numFmtId="177" fontId="0" fillId="0" borderId="84" xfId="0" applyNumberFormat="1" applyBorder="1" applyAlignment="1">
      <alignment horizontal="center" vertical="center" shrinkToFit="1"/>
    </xf>
    <xf numFmtId="177" fontId="0" fillId="0" borderId="35" xfId="0" applyNumberFormat="1" applyBorder="1" applyAlignment="1">
      <alignment horizontal="center" vertical="center" shrinkToFit="1"/>
    </xf>
    <xf numFmtId="177" fontId="0" fillId="0" borderId="72" xfId="0" applyNumberFormat="1" applyBorder="1" applyAlignment="1">
      <alignment horizontal="center" vertical="center" shrinkToFit="1"/>
    </xf>
    <xf numFmtId="177" fontId="0" fillId="0" borderId="48" xfId="0" applyNumberFormat="1" applyFill="1" applyBorder="1" applyAlignment="1">
      <alignment vertical="center"/>
    </xf>
    <xf numFmtId="177" fontId="0" fillId="0" borderId="12" xfId="0" applyNumberFormat="1" applyFill="1" applyBorder="1" applyAlignment="1">
      <alignment horizontal="center" vertical="center" shrinkToFit="1"/>
    </xf>
    <xf numFmtId="177" fontId="0" fillId="0" borderId="12" xfId="0" applyNumberFormat="1" applyFill="1" applyBorder="1" applyAlignment="1">
      <alignment horizontal="center" vertical="center"/>
    </xf>
    <xf numFmtId="0" fontId="0" fillId="0" borderId="24" xfId="0" applyFont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177" fontId="0" fillId="0" borderId="151" xfId="0" applyNumberFormat="1" applyFont="1" applyFill="1" applyBorder="1" applyAlignment="1">
      <alignment vertical="center"/>
    </xf>
    <xf numFmtId="177" fontId="0" fillId="0" borderId="158" xfId="0" applyNumberFormat="1" applyFont="1" applyFill="1" applyBorder="1" applyAlignment="1">
      <alignment vertical="center"/>
    </xf>
    <xf numFmtId="177" fontId="0" fillId="0" borderId="159" xfId="0" applyNumberFormat="1" applyFont="1" applyFill="1" applyBorder="1" applyAlignment="1">
      <alignment vertical="center"/>
    </xf>
    <xf numFmtId="177" fontId="0" fillId="0" borderId="151" xfId="0" applyNumberFormat="1" applyFont="1" applyBorder="1" applyAlignment="1">
      <alignment vertical="center" shrinkToFit="1"/>
    </xf>
    <xf numFmtId="176" fontId="0" fillId="0" borderId="137" xfId="0" applyNumberFormat="1" applyFont="1" applyBorder="1" applyAlignment="1">
      <alignment vertical="center" shrinkToFit="1"/>
    </xf>
    <xf numFmtId="185" fontId="0" fillId="0" borderId="73" xfId="0" applyNumberFormat="1" applyFont="1" applyBorder="1" applyAlignment="1">
      <alignment horizontal="center" vertical="center"/>
    </xf>
    <xf numFmtId="181" fontId="0" fillId="4" borderId="39" xfId="0" applyNumberFormat="1" applyFont="1" applyFill="1" applyBorder="1" applyAlignment="1">
      <alignment horizontal="right" vertical="center"/>
    </xf>
    <xf numFmtId="181" fontId="0" fillId="0" borderId="37" xfId="0" applyNumberFormat="1" applyFont="1" applyFill="1" applyBorder="1" applyAlignment="1">
      <alignment horizontal="right" vertical="center"/>
    </xf>
    <xf numFmtId="181" fontId="0" fillId="7" borderId="37" xfId="0" applyNumberFormat="1" applyFont="1" applyFill="1" applyBorder="1" applyAlignment="1">
      <alignment horizontal="right" vertical="center"/>
    </xf>
    <xf numFmtId="181" fontId="0" fillId="7" borderId="40" xfId="1" applyNumberFormat="1" applyFont="1" applyFill="1" applyBorder="1" applyAlignment="1">
      <alignment horizontal="right" vertical="center"/>
    </xf>
    <xf numFmtId="181" fontId="0" fillId="0" borderId="36" xfId="0" applyNumberFormat="1" applyFont="1" applyBorder="1" applyAlignment="1">
      <alignment vertical="center"/>
    </xf>
    <xf numFmtId="181" fontId="0" fillId="0" borderId="179" xfId="0" applyNumberFormat="1" applyFont="1" applyBorder="1" applyAlignment="1">
      <alignment vertical="center"/>
    </xf>
    <xf numFmtId="181" fontId="0" fillId="5" borderId="36" xfId="0" applyNumberFormat="1" applyFont="1" applyFill="1" applyBorder="1" applyAlignment="1">
      <alignment vertical="center"/>
    </xf>
    <xf numFmtId="181" fontId="0" fillId="3" borderId="24" xfId="1" applyNumberFormat="1" applyFont="1" applyFill="1" applyBorder="1" applyAlignment="1">
      <alignment horizontal="right" vertical="center"/>
    </xf>
    <xf numFmtId="181" fontId="0" fillId="0" borderId="36" xfId="0" applyNumberFormat="1" applyFont="1" applyBorder="1" applyAlignment="1">
      <alignment horizontal="right" vertical="center"/>
    </xf>
    <xf numFmtId="182" fontId="0" fillId="3" borderId="24" xfId="1" applyNumberFormat="1" applyFont="1" applyFill="1" applyBorder="1" applyAlignment="1">
      <alignment horizontal="right" vertical="center"/>
    </xf>
    <xf numFmtId="181" fontId="0" fillId="3" borderId="45" xfId="1" applyNumberFormat="1" applyFont="1" applyFill="1" applyBorder="1" applyAlignment="1">
      <alignment horizontal="right" vertical="center"/>
    </xf>
    <xf numFmtId="177" fontId="0" fillId="0" borderId="137" xfId="3" applyNumberFormat="1" applyFont="1" applyFill="1" applyBorder="1" applyAlignment="1">
      <alignment vertical="center" shrinkToFit="1"/>
    </xf>
    <xf numFmtId="176" fontId="4" fillId="0" borderId="187" xfId="0" applyNumberFormat="1" applyFont="1" applyBorder="1" applyAlignment="1">
      <alignment horizontal="left" vertical="center" wrapText="1"/>
    </xf>
    <xf numFmtId="176" fontId="0" fillId="0" borderId="19" xfId="0" applyNumberFormat="1" applyFont="1" applyBorder="1" applyAlignment="1">
      <alignment vertical="center" shrinkToFit="1"/>
    </xf>
    <xf numFmtId="176" fontId="0" fillId="0" borderId="67" xfId="0" applyNumberFormat="1" applyFont="1" applyBorder="1" applyAlignment="1">
      <alignment vertical="center" shrinkToFit="1"/>
    </xf>
    <xf numFmtId="176" fontId="0" fillId="0" borderId="66" xfId="0" applyNumberFormat="1" applyFont="1" applyBorder="1" applyAlignment="1">
      <alignment horizontal="center" vertical="center" shrinkToFit="1"/>
    </xf>
    <xf numFmtId="176" fontId="0" fillId="0" borderId="5" xfId="0" applyNumberFormat="1" applyFont="1" applyBorder="1" applyAlignment="1">
      <alignment horizontal="center" vertical="center" shrinkToFit="1"/>
    </xf>
    <xf numFmtId="176" fontId="0" fillId="0" borderId="188" xfId="0" applyNumberFormat="1" applyFont="1" applyBorder="1" applyAlignment="1">
      <alignment horizontal="center" vertical="center" shrinkToFit="1"/>
    </xf>
    <xf numFmtId="176" fontId="0" fillId="0" borderId="189" xfId="0" applyNumberFormat="1" applyFont="1" applyBorder="1" applyAlignment="1">
      <alignment horizontal="center" vertical="center" shrinkToFit="1"/>
    </xf>
    <xf numFmtId="176" fontId="5" fillId="0" borderId="2" xfId="0" applyNumberFormat="1" applyFont="1" applyBorder="1" applyAlignment="1">
      <alignment horizontal="center" vertical="center" wrapText="1" shrinkToFit="1"/>
    </xf>
    <xf numFmtId="176" fontId="0" fillId="2" borderId="2" xfId="0" applyNumberFormat="1" applyFont="1" applyFill="1" applyBorder="1" applyAlignment="1">
      <alignment vertical="center" shrinkToFit="1"/>
    </xf>
    <xf numFmtId="176" fontId="0" fillId="0" borderId="67" xfId="0" applyNumberFormat="1" applyFont="1" applyFill="1" applyBorder="1" applyAlignment="1">
      <alignment vertical="center" shrinkToFit="1"/>
    </xf>
    <xf numFmtId="176" fontId="0" fillId="0" borderId="137" xfId="0" applyNumberFormat="1" applyBorder="1" applyAlignment="1">
      <alignment vertical="center"/>
    </xf>
    <xf numFmtId="176" fontId="16" fillId="0" borderId="158" xfId="0" applyNumberFormat="1" applyFont="1" applyBorder="1">
      <alignment vertical="center"/>
    </xf>
    <xf numFmtId="176" fontId="16" fillId="0" borderId="140" xfId="0" applyNumberFormat="1" applyFont="1" applyBorder="1">
      <alignment vertical="center"/>
    </xf>
    <xf numFmtId="176" fontId="16" fillId="0" borderId="140" xfId="0" applyNumberFormat="1" applyFont="1" applyBorder="1" applyAlignment="1">
      <alignment vertical="center"/>
    </xf>
    <xf numFmtId="181" fontId="16" fillId="0" borderId="69" xfId="0" applyNumberFormat="1" applyFont="1" applyBorder="1">
      <alignment vertical="center"/>
    </xf>
    <xf numFmtId="181" fontId="16" fillId="0" borderId="188" xfId="0" applyNumberFormat="1" applyFont="1" applyBorder="1">
      <alignment vertical="center"/>
    </xf>
    <xf numFmtId="181" fontId="16" fillId="0" borderId="188" xfId="0" applyNumberFormat="1" applyFont="1" applyBorder="1" applyAlignment="1">
      <alignment vertical="center"/>
    </xf>
    <xf numFmtId="177" fontId="0" fillId="0" borderId="84" xfId="0" applyNumberFormat="1" applyFont="1" applyBorder="1" applyAlignment="1">
      <alignment horizontal="center" vertical="center" shrinkToFit="1"/>
    </xf>
    <xf numFmtId="176" fontId="1" fillId="0" borderId="137" xfId="11" applyNumberFormat="1" applyFont="1" applyBorder="1">
      <alignment vertical="center"/>
    </xf>
    <xf numFmtId="176" fontId="1" fillId="0" borderId="137" xfId="11" applyNumberFormat="1" applyFont="1" applyBorder="1" applyAlignment="1">
      <alignment vertical="center"/>
    </xf>
    <xf numFmtId="0" fontId="8" fillId="0" borderId="84" xfId="2" applyFont="1" applyBorder="1" applyAlignment="1">
      <alignment horizontal="center" vertical="center" wrapText="1"/>
    </xf>
    <xf numFmtId="0" fontId="1" fillId="0" borderId="84" xfId="2" applyFont="1" applyBorder="1" applyAlignment="1">
      <alignment horizontal="center" vertical="center" wrapText="1"/>
    </xf>
    <xf numFmtId="0" fontId="8" fillId="0" borderId="53" xfId="2" applyFont="1" applyBorder="1" applyAlignment="1">
      <alignment horizontal="center" vertical="center" wrapText="1"/>
    </xf>
    <xf numFmtId="177" fontId="0" fillId="0" borderId="84" xfId="0" applyNumberFormat="1" applyFont="1" applyBorder="1" applyAlignment="1">
      <alignment horizontal="center" vertical="center" shrinkToFit="1"/>
    </xf>
    <xf numFmtId="0" fontId="0" fillId="0" borderId="84" xfId="2" applyFont="1" applyBorder="1" applyAlignment="1">
      <alignment horizontal="center" vertical="center" wrapText="1"/>
    </xf>
    <xf numFmtId="0" fontId="0" fillId="0" borderId="84" xfId="2" applyFont="1" applyBorder="1" applyAlignment="1">
      <alignment vertical="center" wrapText="1"/>
    </xf>
    <xf numFmtId="0" fontId="0" fillId="0" borderId="84" xfId="2" applyFont="1" applyBorder="1" applyAlignment="1">
      <alignment horizontal="left" vertical="center" wrapText="1"/>
    </xf>
    <xf numFmtId="0" fontId="8" fillId="0" borderId="153" xfId="2" applyFont="1" applyBorder="1" applyAlignment="1">
      <alignment vertical="center" wrapText="1"/>
    </xf>
    <xf numFmtId="0" fontId="0" fillId="0" borderId="153" xfId="2" applyFont="1" applyBorder="1" applyAlignment="1">
      <alignment horizontal="center" vertical="center" wrapText="1"/>
    </xf>
    <xf numFmtId="0" fontId="1" fillId="0" borderId="153" xfId="2" applyFont="1" applyBorder="1" applyAlignment="1">
      <alignment horizontal="center" vertical="center" wrapText="1"/>
    </xf>
    <xf numFmtId="179" fontId="9" fillId="0" borderId="64" xfId="0" applyNumberFormat="1" applyFont="1" applyBorder="1" applyAlignment="1">
      <alignment vertical="center" shrinkToFit="1"/>
    </xf>
    <xf numFmtId="179" fontId="9" fillId="0" borderId="137" xfId="0" applyNumberFormat="1" applyFont="1" applyBorder="1" applyAlignment="1">
      <alignment vertical="center" shrinkToFit="1"/>
    </xf>
    <xf numFmtId="177" fontId="0" fillId="0" borderId="83" xfId="0" applyNumberFormat="1" applyFont="1" applyFill="1" applyBorder="1" applyAlignment="1">
      <alignment vertical="center" shrinkToFit="1"/>
    </xf>
    <xf numFmtId="183" fontId="0" fillId="0" borderId="137" xfId="0" applyNumberFormat="1" applyFont="1" applyBorder="1" applyAlignment="1">
      <alignment vertical="center" shrinkToFit="1"/>
    </xf>
    <xf numFmtId="0" fontId="8" fillId="0" borderId="0" xfId="2" applyFont="1" applyBorder="1" applyAlignment="1">
      <alignment vertical="center" wrapText="1"/>
    </xf>
    <xf numFmtId="0" fontId="1" fillId="0" borderId="25" xfId="2" applyFont="1" applyBorder="1" applyAlignment="1">
      <alignment horizontal="center" vertical="center" wrapText="1"/>
    </xf>
    <xf numFmtId="0" fontId="1" fillId="0" borderId="26" xfId="2" applyFont="1" applyBorder="1" applyAlignment="1">
      <alignment horizontal="center" vertical="center" wrapText="1"/>
    </xf>
    <xf numFmtId="0" fontId="1" fillId="0" borderId="29" xfId="2" applyFont="1" applyBorder="1" applyAlignment="1">
      <alignment horizontal="center" vertical="center" wrapText="1"/>
    </xf>
    <xf numFmtId="176" fontId="0" fillId="0" borderId="24" xfId="0" applyNumberFormat="1" applyFont="1" applyBorder="1" applyAlignment="1">
      <alignment vertical="center"/>
    </xf>
    <xf numFmtId="0" fontId="1" fillId="0" borderId="151" xfId="2" applyFont="1" applyBorder="1" applyAlignment="1">
      <alignment horizontal="center" vertical="center" wrapText="1"/>
    </xf>
    <xf numFmtId="186" fontId="8" fillId="0" borderId="84" xfId="2" applyNumberFormat="1" applyFont="1" applyBorder="1" applyAlignment="1">
      <alignment horizontal="center" vertical="center" wrapText="1"/>
    </xf>
    <xf numFmtId="0" fontId="1" fillId="0" borderId="25" xfId="2" applyFont="1" applyFill="1" applyBorder="1" applyAlignment="1">
      <alignment horizontal="center" vertical="center" wrapText="1"/>
    </xf>
    <xf numFmtId="0" fontId="1" fillId="0" borderId="26" xfId="2" applyFont="1" applyFill="1" applyBorder="1" applyAlignment="1">
      <alignment horizontal="center" vertical="center" wrapText="1"/>
    </xf>
    <xf numFmtId="0" fontId="1" fillId="0" borderId="110" xfId="2" applyFont="1" applyFill="1" applyBorder="1" applyAlignment="1">
      <alignment horizontal="center" vertical="center" wrapText="1"/>
    </xf>
    <xf numFmtId="0" fontId="1" fillId="0" borderId="158" xfId="2" applyFont="1" applyBorder="1" applyAlignment="1">
      <alignment horizontal="center" vertical="center" wrapText="1"/>
    </xf>
    <xf numFmtId="0" fontId="1" fillId="0" borderId="159" xfId="2" applyFont="1" applyBorder="1" applyAlignment="1">
      <alignment horizontal="center" vertical="center" wrapText="1"/>
    </xf>
    <xf numFmtId="0" fontId="1" fillId="0" borderId="151" xfId="2" applyFont="1" applyFill="1" applyBorder="1" applyAlignment="1">
      <alignment horizontal="center" vertical="center" wrapText="1"/>
    </xf>
    <xf numFmtId="0" fontId="1" fillId="0" borderId="158" xfId="2" applyFont="1" applyFill="1" applyBorder="1" applyAlignment="1">
      <alignment horizontal="center" vertical="center" wrapText="1"/>
    </xf>
    <xf numFmtId="0" fontId="1" fillId="0" borderId="48" xfId="2" applyFont="1" applyFill="1" applyBorder="1" applyAlignment="1">
      <alignment horizontal="center" vertical="center" wrapText="1"/>
    </xf>
    <xf numFmtId="176" fontId="0" fillId="0" borderId="84" xfId="0" applyNumberFormat="1" applyFont="1" applyFill="1" applyBorder="1" applyAlignment="1">
      <alignment vertical="center" shrinkToFit="1"/>
    </xf>
    <xf numFmtId="176" fontId="0" fillId="0" borderId="84" xfId="0" applyNumberFormat="1" applyFont="1" applyFill="1" applyBorder="1" applyAlignment="1">
      <alignment horizontal="center" vertical="center" shrinkToFit="1"/>
    </xf>
    <xf numFmtId="179" fontId="0" fillId="0" borderId="58" xfId="0" applyNumberFormat="1" applyFont="1" applyBorder="1" applyAlignment="1">
      <alignment vertical="center"/>
    </xf>
    <xf numFmtId="0" fontId="8" fillId="0" borderId="10" xfId="2" applyFont="1" applyBorder="1" applyAlignment="1">
      <alignment horizontal="left" vertical="center" indent="1"/>
    </xf>
    <xf numFmtId="0" fontId="8" fillId="0" borderId="0" xfId="2" applyFont="1" applyBorder="1" applyAlignment="1">
      <alignment horizontal="left" vertical="center" indent="1"/>
    </xf>
    <xf numFmtId="0" fontId="8" fillId="0" borderId="0" xfId="2" applyFont="1" applyBorder="1" applyAlignment="1">
      <alignment vertical="center"/>
    </xf>
    <xf numFmtId="176" fontId="0" fillId="0" borderId="0" xfId="0" applyNumberFormat="1" applyFont="1" applyBorder="1" applyAlignment="1">
      <alignment horizontal="right" vertical="center" shrinkToFit="1"/>
    </xf>
    <xf numFmtId="176" fontId="1" fillId="0" borderId="137" xfId="11" applyNumberFormat="1" applyFont="1" applyBorder="1" applyAlignment="1">
      <alignment vertical="center" shrinkToFit="1"/>
    </xf>
    <xf numFmtId="176" fontId="0" fillId="0" borderId="137" xfId="11" applyNumberFormat="1" applyFont="1" applyBorder="1" applyAlignment="1">
      <alignment vertical="center" shrinkToFit="1"/>
    </xf>
    <xf numFmtId="177" fontId="0" fillId="0" borderId="205" xfId="0" applyNumberFormat="1" applyFill="1" applyBorder="1" applyAlignment="1">
      <alignment vertical="center" shrinkToFit="1"/>
    </xf>
    <xf numFmtId="177" fontId="0" fillId="0" borderId="206" xfId="0" applyNumberFormat="1" applyFont="1" applyFill="1" applyBorder="1" applyAlignment="1">
      <alignment vertical="center" shrinkToFit="1"/>
    </xf>
    <xf numFmtId="177" fontId="0" fillId="0" borderId="14" xfId="0" applyNumberFormat="1" applyFill="1" applyBorder="1" applyAlignment="1">
      <alignment vertical="center"/>
    </xf>
    <xf numFmtId="0" fontId="1" fillId="0" borderId="84" xfId="2" applyFont="1" applyBorder="1" applyAlignment="1">
      <alignment horizontal="left" vertical="center" wrapText="1"/>
    </xf>
    <xf numFmtId="0" fontId="0" fillId="0" borderId="153" xfId="2" applyFont="1" applyBorder="1" applyAlignment="1">
      <alignment horizontal="left" vertical="center" wrapText="1"/>
    </xf>
    <xf numFmtId="176" fontId="0" fillId="0" borderId="84" xfId="0" applyNumberFormat="1" applyFill="1" applyBorder="1" applyAlignment="1">
      <alignment vertical="center" shrinkToFit="1"/>
    </xf>
    <xf numFmtId="176" fontId="0" fillId="0" borderId="84" xfId="0" applyNumberFormat="1" applyFont="1" applyFill="1" applyBorder="1" applyAlignment="1">
      <alignment horizontal="right" vertical="center" shrinkToFit="1"/>
    </xf>
    <xf numFmtId="176" fontId="0" fillId="0" borderId="84" xfId="0" applyNumberFormat="1" applyFill="1" applyBorder="1" applyAlignment="1">
      <alignment horizontal="center" vertical="center" shrinkToFit="1"/>
    </xf>
    <xf numFmtId="182" fontId="0" fillId="0" borderId="84" xfId="4" applyNumberFormat="1" applyFont="1" applyFill="1" applyBorder="1" applyAlignment="1">
      <alignment vertical="center" shrinkToFit="1"/>
    </xf>
    <xf numFmtId="176" fontId="0" fillId="0" borderId="1" xfId="0" applyNumberFormat="1" applyFont="1" applyFill="1" applyBorder="1" applyAlignment="1">
      <alignment vertical="center" shrinkToFit="1"/>
    </xf>
    <xf numFmtId="9" fontId="0" fillId="0" borderId="137" xfId="0" applyNumberFormat="1" applyFont="1" applyFill="1" applyBorder="1" applyAlignment="1">
      <alignment vertical="center" shrinkToFit="1"/>
    </xf>
    <xf numFmtId="176" fontId="0" fillId="0" borderId="137" xfId="0" applyNumberFormat="1" applyFont="1" applyFill="1" applyBorder="1" applyAlignment="1">
      <alignment vertical="center" shrinkToFit="1"/>
    </xf>
    <xf numFmtId="176" fontId="0" fillId="0" borderId="2" xfId="0" applyNumberFormat="1" applyFont="1" applyFill="1" applyBorder="1" applyAlignment="1">
      <alignment vertical="center" shrinkToFit="1"/>
    </xf>
    <xf numFmtId="182" fontId="0" fillId="0" borderId="140" xfId="0" applyNumberFormat="1" applyFont="1" applyFill="1" applyBorder="1" applyAlignment="1">
      <alignment vertical="center"/>
    </xf>
    <xf numFmtId="176" fontId="1" fillId="0" borderId="137" xfId="11" applyNumberFormat="1" applyFont="1" applyFill="1" applyBorder="1" applyAlignment="1"/>
    <xf numFmtId="176" fontId="0" fillId="0" borderId="137" xfId="11" quotePrefix="1" applyNumberFormat="1" applyFont="1" applyFill="1" applyBorder="1" applyAlignment="1">
      <alignment vertical="center" shrinkToFit="1"/>
    </xf>
    <xf numFmtId="176" fontId="1" fillId="0" borderId="137" xfId="11" quotePrefix="1" applyNumberFormat="1" applyFont="1" applyFill="1" applyBorder="1" applyAlignment="1">
      <alignment vertical="center" shrinkToFit="1"/>
    </xf>
    <xf numFmtId="176" fontId="1" fillId="0" borderId="137" xfId="11" applyNumberFormat="1" applyFont="1" applyFill="1" applyBorder="1" applyAlignment="1">
      <alignment vertical="center"/>
    </xf>
    <xf numFmtId="176" fontId="0" fillId="0" borderId="137" xfId="11" applyNumberFormat="1" applyFont="1" applyFill="1" applyBorder="1" applyAlignment="1">
      <alignment vertical="center" shrinkToFit="1"/>
    </xf>
    <xf numFmtId="179" fontId="0" fillId="0" borderId="123" xfId="0" applyNumberFormat="1" applyFont="1" applyFill="1" applyBorder="1" applyAlignment="1">
      <alignment horizontal="center" vertical="center" shrinkToFit="1"/>
    </xf>
    <xf numFmtId="179" fontId="0" fillId="0" borderId="126" xfId="0" applyNumberFormat="1" applyFont="1" applyFill="1" applyBorder="1" applyAlignment="1">
      <alignment horizontal="center" vertical="center" shrinkToFit="1"/>
    </xf>
    <xf numFmtId="0" fontId="1" fillId="0" borderId="128" xfId="2" applyFont="1" applyBorder="1" applyAlignment="1">
      <alignment vertical="center"/>
    </xf>
    <xf numFmtId="0" fontId="8" fillId="0" borderId="190" xfId="0" applyFont="1" applyBorder="1" applyAlignment="1">
      <alignment horizontal="center" vertical="center" wrapText="1" shrinkToFit="1"/>
    </xf>
    <xf numFmtId="0" fontId="8" fillId="0" borderId="191" xfId="0" applyFont="1" applyBorder="1" applyAlignment="1">
      <alignment horizontal="center" vertical="center" shrinkToFit="1"/>
    </xf>
    <xf numFmtId="0" fontId="8" fillId="0" borderId="192" xfId="0" applyFont="1" applyBorder="1" applyAlignment="1">
      <alignment horizontal="center" vertical="center" shrinkToFit="1"/>
    </xf>
    <xf numFmtId="0" fontId="8" fillId="0" borderId="194" xfId="0" quotePrefix="1" applyFont="1" applyBorder="1" applyAlignment="1">
      <alignment horizontal="center" vertical="center" shrinkToFit="1"/>
    </xf>
    <xf numFmtId="0" fontId="8" fillId="0" borderId="194" xfId="0" applyFont="1" applyBorder="1" applyAlignment="1">
      <alignment horizontal="center" vertical="center" shrinkToFit="1"/>
    </xf>
    <xf numFmtId="0" fontId="8" fillId="0" borderId="195" xfId="0" applyFont="1" applyBorder="1" applyAlignment="1">
      <alignment horizontal="center" vertical="center" shrinkToFit="1"/>
    </xf>
    <xf numFmtId="0" fontId="1" fillId="0" borderId="96" xfId="0" applyFont="1" applyBorder="1" applyAlignment="1">
      <alignment horizontal="center" vertical="center" shrinkToFit="1"/>
    </xf>
    <xf numFmtId="0" fontId="1" fillId="0" borderId="97" xfId="0" applyFont="1" applyBorder="1" applyAlignment="1">
      <alignment horizontal="center" vertical="center" shrinkToFit="1"/>
    </xf>
    <xf numFmtId="0" fontId="1" fillId="0" borderId="98" xfId="0" applyFont="1" applyBorder="1" applyAlignment="1">
      <alignment horizontal="center" vertical="center" shrinkToFit="1"/>
    </xf>
    <xf numFmtId="0" fontId="8" fillId="0" borderId="193" xfId="0" applyFont="1" applyBorder="1" applyAlignment="1">
      <alignment horizontal="center" vertical="center" shrinkToFit="1"/>
    </xf>
    <xf numFmtId="0" fontId="1" fillId="0" borderId="193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1" fillId="0" borderId="70" xfId="0" applyFont="1" applyBorder="1" applyAlignment="1">
      <alignment horizontal="center" vertical="center" shrinkToFit="1"/>
    </xf>
    <xf numFmtId="0" fontId="0" fillId="0" borderId="43" xfId="2" applyFont="1" applyBorder="1" applyAlignment="1">
      <alignment vertical="center" wrapText="1"/>
    </xf>
    <xf numFmtId="0" fontId="0" fillId="0" borderId="44" xfId="2" applyFont="1" applyBorder="1" applyAlignment="1">
      <alignment vertical="center" wrapText="1"/>
    </xf>
    <xf numFmtId="0" fontId="0" fillId="0" borderId="184" xfId="2" applyFont="1" applyBorder="1" applyAlignment="1">
      <alignment vertical="center" wrapText="1"/>
    </xf>
    <xf numFmtId="0" fontId="1" fillId="0" borderId="94" xfId="2" applyFont="1" applyBorder="1" applyAlignment="1">
      <alignment horizontal="center" vertical="center"/>
    </xf>
    <xf numFmtId="0" fontId="1" fillId="0" borderId="24" xfId="2" applyFont="1" applyBorder="1" applyAlignment="1">
      <alignment horizontal="center" vertical="center"/>
    </xf>
    <xf numFmtId="0" fontId="0" fillId="0" borderId="32" xfId="2" applyFont="1" applyBorder="1" applyAlignment="1">
      <alignment vertical="center" wrapText="1"/>
    </xf>
    <xf numFmtId="0" fontId="0" fillId="0" borderId="36" xfId="2" applyFont="1" applyBorder="1" applyAlignment="1">
      <alignment vertical="center" wrapText="1"/>
    </xf>
    <xf numFmtId="0" fontId="0" fillId="0" borderId="179" xfId="2" applyFont="1" applyBorder="1" applyAlignment="1">
      <alignment vertical="center" wrapText="1"/>
    </xf>
    <xf numFmtId="0" fontId="1" fillId="0" borderId="37" xfId="2" applyFont="1" applyBorder="1" applyAlignment="1">
      <alignment horizontal="center" vertical="center"/>
    </xf>
    <xf numFmtId="0" fontId="1" fillId="0" borderId="36" xfId="2" applyFont="1" applyBorder="1" applyAlignment="1">
      <alignment vertical="center" wrapText="1"/>
    </xf>
    <xf numFmtId="0" fontId="1" fillId="0" borderId="179" xfId="2" applyFont="1" applyBorder="1" applyAlignment="1">
      <alignment vertical="center" wrapText="1"/>
    </xf>
    <xf numFmtId="0" fontId="0" fillId="0" borderId="24" xfId="2" applyFont="1" applyBorder="1" applyAlignment="1">
      <alignment vertical="center" wrapText="1"/>
    </xf>
    <xf numFmtId="0" fontId="1" fillId="0" borderId="24" xfId="2" applyFont="1" applyBorder="1" applyAlignment="1">
      <alignment vertical="center" wrapText="1"/>
    </xf>
    <xf numFmtId="0" fontId="1" fillId="0" borderId="58" xfId="2" applyFont="1" applyBorder="1" applyAlignment="1">
      <alignment vertical="center" wrapText="1"/>
    </xf>
    <xf numFmtId="0" fontId="1" fillId="0" borderId="59" xfId="2" applyFont="1" applyBorder="1" applyAlignment="1">
      <alignment horizontal="center" vertical="center"/>
    </xf>
    <xf numFmtId="0" fontId="1" fillId="0" borderId="45" xfId="2" applyFont="1" applyBorder="1" applyAlignment="1">
      <alignment horizontal="center" vertical="center"/>
    </xf>
    <xf numFmtId="0" fontId="0" fillId="0" borderId="52" xfId="2" applyFont="1" applyBorder="1" applyAlignment="1">
      <alignment vertical="center" wrapText="1"/>
    </xf>
    <xf numFmtId="0" fontId="1" fillId="0" borderId="185" xfId="2" applyFont="1" applyBorder="1" applyAlignment="1">
      <alignment vertical="center" wrapText="1"/>
    </xf>
    <xf numFmtId="0" fontId="1" fillId="0" borderId="200" xfId="2" applyFont="1" applyBorder="1" applyAlignment="1">
      <alignment vertical="center" wrapText="1"/>
    </xf>
    <xf numFmtId="0" fontId="1" fillId="0" borderId="133" xfId="2" applyFont="1" applyBorder="1" applyAlignment="1">
      <alignment vertical="center" wrapText="1"/>
    </xf>
    <xf numFmtId="0" fontId="1" fillId="0" borderId="102" xfId="2" applyFont="1" applyBorder="1" applyAlignment="1">
      <alignment vertical="center" wrapText="1"/>
    </xf>
    <xf numFmtId="0" fontId="1" fillId="0" borderId="175" xfId="2" applyFont="1" applyBorder="1" applyAlignment="1">
      <alignment vertical="center" wrapText="1"/>
    </xf>
    <xf numFmtId="0" fontId="1" fillId="0" borderId="95" xfId="2" applyFont="1" applyBorder="1" applyAlignment="1">
      <alignment horizontal="center" vertical="center"/>
    </xf>
    <xf numFmtId="0" fontId="1" fillId="0" borderId="47" xfId="2" applyFont="1" applyBorder="1" applyAlignment="1">
      <alignment horizontal="center" vertical="center"/>
    </xf>
    <xf numFmtId="0" fontId="1" fillId="0" borderId="46" xfId="2" applyFont="1" applyBorder="1" applyAlignment="1">
      <alignment horizontal="center" vertical="center"/>
    </xf>
    <xf numFmtId="0" fontId="0" fillId="0" borderId="197" xfId="2" applyFont="1" applyBorder="1" applyAlignment="1">
      <alignment vertical="center" wrapText="1"/>
    </xf>
    <xf numFmtId="0" fontId="1" fillId="0" borderId="198" xfId="2" applyFont="1" applyBorder="1" applyAlignment="1">
      <alignment vertical="center" wrapText="1"/>
    </xf>
    <xf numFmtId="0" fontId="1" fillId="0" borderId="199" xfId="2" applyFont="1" applyBorder="1" applyAlignment="1">
      <alignment vertical="center" wrapText="1"/>
    </xf>
    <xf numFmtId="0" fontId="1" fillId="0" borderId="25" xfId="2" applyFont="1" applyBorder="1" applyAlignment="1">
      <alignment horizontal="center" vertical="center" wrapText="1"/>
    </xf>
    <xf numFmtId="0" fontId="1" fillId="0" borderId="26" xfId="2" applyFont="1" applyBorder="1" applyAlignment="1">
      <alignment horizontal="center" vertical="center" wrapText="1"/>
    </xf>
    <xf numFmtId="0" fontId="1" fillId="0" borderId="29" xfId="2" applyFont="1" applyBorder="1" applyAlignment="1">
      <alignment horizontal="center" vertical="center" wrapText="1"/>
    </xf>
    <xf numFmtId="0" fontId="8" fillId="0" borderId="0" xfId="2" applyFont="1" applyBorder="1" applyAlignment="1">
      <alignment vertical="center" wrapText="1"/>
    </xf>
    <xf numFmtId="0" fontId="1" fillId="0" borderId="19" xfId="2" applyFont="1" applyBorder="1" applyAlignment="1">
      <alignment horizontal="center" vertical="center" wrapText="1"/>
    </xf>
    <xf numFmtId="0" fontId="1" fillId="0" borderId="18" xfId="2" applyFont="1" applyBorder="1" applyAlignment="1">
      <alignment horizontal="center" vertical="center" wrapText="1"/>
    </xf>
    <xf numFmtId="0" fontId="1" fillId="0" borderId="20" xfId="2" applyFont="1" applyBorder="1" applyAlignment="1">
      <alignment horizontal="center" vertical="center" wrapText="1"/>
    </xf>
    <xf numFmtId="0" fontId="8" fillId="0" borderId="87" xfId="2" applyFont="1" applyBorder="1" applyAlignment="1">
      <alignment horizontal="center" vertical="center" wrapText="1"/>
    </xf>
    <xf numFmtId="0" fontId="8" fillId="0" borderId="88" xfId="2" applyFont="1" applyBorder="1" applyAlignment="1">
      <alignment horizontal="center" vertical="center" wrapText="1"/>
    </xf>
    <xf numFmtId="0" fontId="8" fillId="0" borderId="89" xfId="2" applyFont="1" applyBorder="1" applyAlignment="1">
      <alignment horizontal="center" vertical="center" wrapText="1"/>
    </xf>
    <xf numFmtId="0" fontId="1" fillId="0" borderId="90" xfId="2" applyFont="1" applyBorder="1" applyAlignment="1">
      <alignment horizontal="center" vertical="center"/>
    </xf>
    <xf numFmtId="0" fontId="1" fillId="0" borderId="91" xfId="2" applyFont="1" applyBorder="1" applyAlignment="1">
      <alignment horizontal="center" vertical="center"/>
    </xf>
    <xf numFmtId="0" fontId="1" fillId="0" borderId="92" xfId="2" applyFont="1" applyBorder="1" applyAlignment="1">
      <alignment horizontal="center" vertical="center"/>
    </xf>
    <xf numFmtId="0" fontId="1" fillId="0" borderId="93" xfId="2" applyFont="1" applyBorder="1" applyAlignment="1">
      <alignment horizontal="center" vertical="center"/>
    </xf>
    <xf numFmtId="0" fontId="0" fillId="0" borderId="46" xfId="2" applyFont="1" applyBorder="1" applyAlignment="1">
      <alignment vertical="center" wrapText="1"/>
    </xf>
    <xf numFmtId="0" fontId="1" fillId="0" borderId="46" xfId="2" applyFont="1" applyBorder="1" applyAlignment="1">
      <alignment vertical="center" wrapText="1"/>
    </xf>
    <xf numFmtId="0" fontId="1" fillId="0" borderId="62" xfId="2" applyFont="1" applyBorder="1" applyAlignment="1">
      <alignment vertical="center" wrapText="1"/>
    </xf>
    <xf numFmtId="0" fontId="8" fillId="0" borderId="56" xfId="2" applyFont="1" applyBorder="1" applyAlignment="1">
      <alignment horizontal="center" vertical="center" wrapText="1"/>
    </xf>
    <xf numFmtId="0" fontId="8" fillId="0" borderId="54" xfId="2" applyFont="1" applyBorder="1" applyAlignment="1">
      <alignment horizontal="center" vertical="center" wrapText="1"/>
    </xf>
    <xf numFmtId="0" fontId="8" fillId="0" borderId="31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8" fillId="0" borderId="82" xfId="2" applyFont="1" applyBorder="1" applyAlignment="1">
      <alignment horizontal="center" vertical="center" wrapText="1"/>
    </xf>
    <xf numFmtId="0" fontId="8" fillId="0" borderId="85" xfId="2" applyFont="1" applyBorder="1" applyAlignment="1">
      <alignment horizontal="center" vertical="center" wrapText="1"/>
    </xf>
    <xf numFmtId="0" fontId="8" fillId="0" borderId="86" xfId="2" applyFont="1" applyBorder="1" applyAlignment="1">
      <alignment horizontal="center" vertical="center" wrapText="1"/>
    </xf>
    <xf numFmtId="0" fontId="8" fillId="0" borderId="196" xfId="2" applyFont="1" applyBorder="1" applyAlignment="1">
      <alignment horizontal="center" vertical="center" textRotation="255" shrinkToFit="1"/>
    </xf>
    <xf numFmtId="0" fontId="8" fillId="0" borderId="54" xfId="2" applyFont="1" applyBorder="1" applyAlignment="1">
      <alignment horizontal="center" vertical="center" textRotation="255" shrinkToFit="1"/>
    </xf>
    <xf numFmtId="0" fontId="0" fillId="0" borderId="76" xfId="0" applyBorder="1" applyAlignment="1">
      <alignment horizontal="center" vertical="center" textRotation="255" shrinkToFit="1"/>
    </xf>
    <xf numFmtId="0" fontId="8" fillId="0" borderId="151" xfId="2" applyFont="1" applyBorder="1" applyAlignment="1">
      <alignment horizontal="center" vertical="center" wrapText="1"/>
    </xf>
    <xf numFmtId="0" fontId="8" fillId="0" borderId="158" xfId="2" applyFont="1" applyBorder="1" applyAlignment="1">
      <alignment horizontal="center" vertical="center" wrapText="1"/>
    </xf>
    <xf numFmtId="0" fontId="8" fillId="0" borderId="48" xfId="2" applyFont="1" applyBorder="1" applyAlignment="1">
      <alignment horizontal="center" vertical="center" wrapText="1"/>
    </xf>
    <xf numFmtId="0" fontId="8" fillId="0" borderId="151" xfId="2" applyFont="1" applyBorder="1" applyAlignment="1">
      <alignment horizontal="left" vertical="center" indent="1" shrinkToFit="1"/>
    </xf>
    <xf numFmtId="0" fontId="8" fillId="0" borderId="158" xfId="2" applyFont="1" applyBorder="1" applyAlignment="1">
      <alignment horizontal="left" vertical="center" indent="1" shrinkToFit="1"/>
    </xf>
    <xf numFmtId="0" fontId="8" fillId="0" borderId="48" xfId="2" applyFont="1" applyBorder="1" applyAlignment="1">
      <alignment horizontal="left" vertical="center" indent="1" shrinkToFit="1"/>
    </xf>
    <xf numFmtId="0" fontId="8" fillId="0" borderId="151" xfId="2" applyFont="1" applyBorder="1" applyAlignment="1">
      <alignment horizontal="left" vertical="center" wrapText="1" indent="1"/>
    </xf>
    <xf numFmtId="0" fontId="8" fillId="0" borderId="158" xfId="2" applyFont="1" applyBorder="1" applyAlignment="1">
      <alignment horizontal="left" vertical="center" wrapText="1" indent="1"/>
    </xf>
    <xf numFmtId="0" fontId="8" fillId="0" borderId="48" xfId="2" applyFont="1" applyBorder="1" applyAlignment="1">
      <alignment horizontal="left" vertical="center" wrapText="1" indent="1"/>
    </xf>
    <xf numFmtId="186" fontId="8" fillId="0" borderId="19" xfId="2" applyNumberFormat="1" applyFont="1" applyBorder="1" applyAlignment="1">
      <alignment horizontal="center" vertical="center" wrapText="1"/>
    </xf>
    <xf numFmtId="186" fontId="8" fillId="0" borderId="18" xfId="2" applyNumberFormat="1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0" borderId="15" xfId="2" applyFont="1" applyBorder="1" applyAlignment="1">
      <alignment horizontal="center" vertical="center" wrapText="1"/>
    </xf>
    <xf numFmtId="0" fontId="1" fillId="0" borderId="13" xfId="2" applyFont="1" applyBorder="1" applyAlignment="1">
      <alignment horizontal="left" vertical="center" wrapText="1"/>
    </xf>
    <xf numFmtId="0" fontId="1" fillId="0" borderId="14" xfId="2" applyFont="1" applyBorder="1" applyAlignment="1">
      <alignment horizontal="left" vertical="center" wrapText="1"/>
    </xf>
    <xf numFmtId="0" fontId="1" fillId="0" borderId="48" xfId="2" applyFont="1" applyBorder="1" applyAlignment="1">
      <alignment horizontal="left" vertical="center" wrapText="1"/>
    </xf>
    <xf numFmtId="0" fontId="8" fillId="0" borderId="151" xfId="2" applyFont="1" applyBorder="1" applyAlignment="1">
      <alignment horizontal="left" vertical="center" shrinkToFit="1"/>
    </xf>
    <xf numFmtId="0" fontId="8" fillId="0" borderId="158" xfId="2" applyFont="1" applyBorder="1" applyAlignment="1">
      <alignment horizontal="left" vertical="center" shrinkToFit="1"/>
    </xf>
    <xf numFmtId="0" fontId="8" fillId="0" borderId="48" xfId="2" applyFont="1" applyBorder="1" applyAlignment="1">
      <alignment horizontal="left" vertical="center" shrinkToFit="1"/>
    </xf>
    <xf numFmtId="186" fontId="8" fillId="0" borderId="13" xfId="2" applyNumberFormat="1" applyFont="1" applyBorder="1" applyAlignment="1">
      <alignment horizontal="center" vertical="center" wrapText="1"/>
    </xf>
    <xf numFmtId="186" fontId="8" fillId="0" borderId="14" xfId="2" applyNumberFormat="1" applyFont="1" applyBorder="1" applyAlignment="1">
      <alignment horizontal="center" vertical="center" wrapText="1"/>
    </xf>
    <xf numFmtId="186" fontId="8" fillId="0" borderId="48" xfId="2" applyNumberFormat="1" applyFont="1" applyBorder="1" applyAlignment="1">
      <alignment horizontal="center" vertical="center" wrapText="1"/>
    </xf>
    <xf numFmtId="0" fontId="8" fillId="0" borderId="83" xfId="2" applyFont="1" applyBorder="1" applyAlignment="1">
      <alignment horizontal="center" vertical="center" wrapText="1"/>
    </xf>
    <xf numFmtId="0" fontId="8" fillId="0" borderId="84" xfId="2" applyFont="1" applyBorder="1" applyAlignment="1">
      <alignment horizontal="center" vertical="center" wrapText="1"/>
    </xf>
    <xf numFmtId="0" fontId="1" fillId="0" borderId="84" xfId="2" applyFont="1" applyBorder="1" applyAlignment="1">
      <alignment horizontal="center" vertical="center" wrapText="1"/>
    </xf>
    <xf numFmtId="0" fontId="1" fillId="0" borderId="13" xfId="2" applyFont="1" applyBorder="1" applyAlignment="1">
      <alignment horizontal="center" vertical="center" wrapText="1"/>
    </xf>
    <xf numFmtId="0" fontId="8" fillId="0" borderId="16" xfId="2" applyFont="1" applyBorder="1" applyAlignment="1">
      <alignment horizontal="center" vertical="center" wrapText="1"/>
    </xf>
    <xf numFmtId="0" fontId="1" fillId="0" borderId="16" xfId="2" applyFont="1" applyBorder="1" applyAlignment="1">
      <alignment horizontal="center" vertical="center" wrapText="1"/>
    </xf>
    <xf numFmtId="0" fontId="1" fillId="0" borderId="10" xfId="2" applyFont="1" applyBorder="1" applyAlignment="1">
      <alignment horizontal="center" vertical="center" wrapText="1"/>
    </xf>
    <xf numFmtId="0" fontId="8" fillId="0" borderId="151" xfId="2" applyFont="1" applyBorder="1" applyAlignment="1">
      <alignment horizontal="left" vertical="center" wrapText="1"/>
    </xf>
    <xf numFmtId="0" fontId="8" fillId="0" borderId="158" xfId="2" applyFont="1" applyBorder="1" applyAlignment="1">
      <alignment horizontal="left" vertical="center" wrapText="1"/>
    </xf>
    <xf numFmtId="0" fontId="8" fillId="0" borderId="48" xfId="2" applyFont="1" applyBorder="1" applyAlignment="1">
      <alignment horizontal="left" vertical="center" wrapText="1"/>
    </xf>
    <xf numFmtId="0" fontId="1" fillId="0" borderId="19" xfId="2" applyFont="1" applyBorder="1" applyAlignment="1">
      <alignment horizontal="left" vertical="center" wrapText="1"/>
    </xf>
    <xf numFmtId="0" fontId="1" fillId="0" borderId="18" xfId="2" applyFont="1" applyBorder="1" applyAlignment="1">
      <alignment horizontal="left" vertical="center" wrapText="1"/>
    </xf>
    <xf numFmtId="0" fontId="1" fillId="0" borderId="111" xfId="2" applyFont="1" applyBorder="1" applyAlignment="1">
      <alignment horizontal="left" vertical="center" wrapText="1"/>
    </xf>
    <xf numFmtId="0" fontId="8" fillId="0" borderId="18" xfId="2" applyFont="1" applyBorder="1" applyAlignment="1">
      <alignment horizontal="center" vertical="center" wrapText="1"/>
    </xf>
    <xf numFmtId="0" fontId="8" fillId="0" borderId="20" xfId="2" applyFont="1" applyBorder="1" applyAlignment="1">
      <alignment horizontal="center" vertical="center" wrapText="1"/>
    </xf>
    <xf numFmtId="0" fontId="0" fillId="0" borderId="151" xfId="2" applyFont="1" applyBorder="1" applyAlignment="1">
      <alignment horizontal="left" vertical="center" wrapText="1"/>
    </xf>
    <xf numFmtId="0" fontId="1" fillId="0" borderId="158" xfId="2" applyFont="1" applyBorder="1" applyAlignment="1">
      <alignment horizontal="left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5" xfId="2" applyFont="1" applyBorder="1" applyAlignment="1">
      <alignment vertical="center" wrapText="1"/>
    </xf>
    <xf numFmtId="0" fontId="8" fillId="0" borderId="4" xfId="2" applyFont="1" applyBorder="1" applyAlignment="1">
      <alignment vertical="center" wrapText="1"/>
    </xf>
    <xf numFmtId="0" fontId="8" fillId="0" borderId="82" xfId="2" applyFont="1" applyBorder="1" applyAlignment="1">
      <alignment vertical="center" wrapText="1"/>
    </xf>
    <xf numFmtId="0" fontId="8" fillId="0" borderId="10" xfId="2" applyFont="1" applyBorder="1" applyAlignment="1">
      <alignment horizontal="left" vertical="center" wrapText="1"/>
    </xf>
    <xf numFmtId="0" fontId="8" fillId="0" borderId="0" xfId="2" applyFont="1" applyBorder="1" applyAlignment="1">
      <alignment horizontal="left" vertical="center" wrapText="1"/>
    </xf>
    <xf numFmtId="0" fontId="8" fillId="0" borderId="78" xfId="2" applyFont="1" applyBorder="1" applyAlignment="1">
      <alignment horizontal="left" vertical="center" wrapText="1"/>
    </xf>
    <xf numFmtId="0" fontId="8" fillId="0" borderId="0" xfId="2" applyFont="1" applyBorder="1" applyAlignment="1">
      <alignment horizontal="center" vertical="center" wrapText="1"/>
    </xf>
    <xf numFmtId="0" fontId="8" fillId="0" borderId="30" xfId="2" applyFont="1" applyBorder="1" applyAlignment="1">
      <alignment horizontal="center" vertical="center" wrapText="1"/>
    </xf>
    <xf numFmtId="0" fontId="8" fillId="0" borderId="10" xfId="2" applyFont="1" applyBorder="1" applyAlignment="1">
      <alignment vertical="center" wrapText="1"/>
    </xf>
    <xf numFmtId="0" fontId="8" fillId="0" borderId="151" xfId="2" applyFont="1" applyBorder="1" applyAlignment="1">
      <alignment horizontal="left" vertical="center"/>
    </xf>
    <xf numFmtId="0" fontId="8" fillId="0" borderId="158" xfId="2" applyFont="1" applyBorder="1" applyAlignment="1">
      <alignment horizontal="left" vertical="center"/>
    </xf>
    <xf numFmtId="0" fontId="8" fillId="0" borderId="48" xfId="2" applyFont="1" applyBorder="1" applyAlignment="1">
      <alignment horizontal="left" vertical="center"/>
    </xf>
    <xf numFmtId="186" fontId="8" fillId="0" borderId="25" xfId="2" applyNumberFormat="1" applyFont="1" applyBorder="1" applyAlignment="1">
      <alignment horizontal="center" vertical="center" wrapText="1"/>
    </xf>
    <xf numFmtId="186" fontId="8" fillId="0" borderId="26" xfId="2" applyNumberFormat="1" applyFont="1" applyBorder="1" applyAlignment="1">
      <alignment horizontal="center" vertical="center" wrapText="1"/>
    </xf>
    <xf numFmtId="186" fontId="8" fillId="0" borderId="110" xfId="2" applyNumberFormat="1" applyFont="1" applyBorder="1" applyAlignment="1">
      <alignment horizontal="center" vertical="center" wrapText="1"/>
    </xf>
    <xf numFmtId="0" fontId="8" fillId="0" borderId="83" xfId="2" applyFont="1" applyBorder="1" applyAlignment="1">
      <alignment horizontal="center" vertical="center" textRotation="255" wrapText="1"/>
    </xf>
    <xf numFmtId="0" fontId="8" fillId="0" borderId="106" xfId="2" applyFont="1" applyBorder="1" applyAlignment="1">
      <alignment horizontal="center" vertical="center" wrapText="1"/>
    </xf>
    <xf numFmtId="0" fontId="8" fillId="0" borderId="53" xfId="2" applyFont="1" applyBorder="1" applyAlignment="1">
      <alignment horizontal="center" vertical="center" wrapText="1"/>
    </xf>
    <xf numFmtId="0" fontId="1" fillId="0" borderId="79" xfId="2" applyFont="1" applyBorder="1" applyAlignment="1">
      <alignment horizontal="center" vertical="center"/>
    </xf>
    <xf numFmtId="0" fontId="1" fillId="0" borderId="80" xfId="2" applyFont="1" applyBorder="1" applyAlignment="1">
      <alignment horizontal="center" vertical="center"/>
    </xf>
    <xf numFmtId="0" fontId="1" fillId="0" borderId="69" xfId="2" applyFont="1" applyBorder="1" applyAlignment="1">
      <alignment horizontal="center" vertical="center"/>
    </xf>
    <xf numFmtId="0" fontId="1" fillId="0" borderId="48" xfId="2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101" xfId="0" applyFont="1" applyBorder="1" applyAlignment="1">
      <alignment horizontal="center" vertical="center"/>
    </xf>
    <xf numFmtId="0" fontId="0" fillId="0" borderId="42" xfId="0" applyFont="1" applyBorder="1" applyAlignment="1">
      <alignment vertical="center"/>
    </xf>
    <xf numFmtId="0" fontId="0" fillId="0" borderId="102" xfId="0" applyFont="1" applyBorder="1" applyAlignment="1">
      <alignment vertical="center"/>
    </xf>
    <xf numFmtId="0" fontId="0" fillId="3" borderId="32" xfId="0" applyFont="1" applyFill="1" applyBorder="1" applyAlignment="1">
      <alignment horizontal="center" vertical="center"/>
    </xf>
    <xf numFmtId="0" fontId="0" fillId="3" borderId="37" xfId="0" applyFont="1" applyFill="1" applyBorder="1" applyAlignment="1">
      <alignment horizontal="center" vertical="center"/>
    </xf>
    <xf numFmtId="0" fontId="0" fillId="0" borderId="150" xfId="0" applyFont="1" applyBorder="1" applyAlignment="1">
      <alignment vertical="center"/>
    </xf>
    <xf numFmtId="0" fontId="0" fillId="0" borderId="126" xfId="0" applyFont="1" applyBorder="1" applyAlignment="1">
      <alignment vertical="center"/>
    </xf>
    <xf numFmtId="0" fontId="0" fillId="0" borderId="150" xfId="0" applyFont="1" applyBorder="1" applyAlignment="1">
      <alignment vertical="center" wrapText="1"/>
    </xf>
    <xf numFmtId="0" fontId="0" fillId="0" borderId="40" xfId="0" applyFont="1" applyBorder="1" applyAlignment="1">
      <alignment vertical="center"/>
    </xf>
    <xf numFmtId="0" fontId="0" fillId="4" borderId="32" xfId="0" applyFont="1" applyFill="1" applyBorder="1" applyAlignment="1">
      <alignment horizontal="center" vertical="center"/>
    </xf>
    <xf numFmtId="0" fontId="0" fillId="4" borderId="37" xfId="0" applyFont="1" applyFill="1" applyBorder="1" applyAlignment="1">
      <alignment horizontal="center" vertical="center"/>
    </xf>
    <xf numFmtId="0" fontId="0" fillId="3" borderId="180" xfId="0" applyFont="1" applyFill="1" applyBorder="1" applyAlignment="1">
      <alignment horizontal="center" vertical="center"/>
    </xf>
    <xf numFmtId="0" fontId="0" fillId="3" borderId="113" xfId="0" applyFont="1" applyFill="1" applyBorder="1" applyAlignment="1">
      <alignment horizontal="center" vertical="center"/>
    </xf>
    <xf numFmtId="0" fontId="0" fillId="3" borderId="181" xfId="0" applyFont="1" applyFill="1" applyBorder="1" applyAlignment="1">
      <alignment horizontal="center" vertical="center"/>
    </xf>
    <xf numFmtId="0" fontId="0" fillId="3" borderId="41" xfId="0" applyFont="1" applyFill="1" applyBorder="1" applyAlignment="1">
      <alignment horizontal="center" vertical="center"/>
    </xf>
    <xf numFmtId="0" fontId="0" fillId="3" borderId="182" xfId="0" applyFont="1" applyFill="1" applyBorder="1" applyAlignment="1">
      <alignment horizontal="center" vertical="center"/>
    </xf>
    <xf numFmtId="0" fontId="0" fillId="3" borderId="183" xfId="0" applyFont="1" applyFill="1" applyBorder="1" applyAlignment="1">
      <alignment horizontal="center" vertical="center"/>
    </xf>
    <xf numFmtId="181" fontId="0" fillId="0" borderId="32" xfId="0" applyNumberFormat="1" applyFont="1" applyBorder="1" applyAlignment="1">
      <alignment vertical="center"/>
    </xf>
    <xf numFmtId="181" fontId="0" fillId="0" borderId="36" xfId="0" applyNumberFormat="1" applyFont="1" applyBorder="1" applyAlignment="1">
      <alignment vertical="center"/>
    </xf>
    <xf numFmtId="181" fontId="0" fillId="0" borderId="179" xfId="0" applyNumberFormat="1" applyFont="1" applyBorder="1" applyAlignment="1">
      <alignment vertical="center"/>
    </xf>
    <xf numFmtId="0" fontId="0" fillId="7" borderId="99" xfId="0" applyFont="1" applyFill="1" applyBorder="1" applyAlignment="1">
      <alignment horizontal="center" vertical="center"/>
    </xf>
    <xf numFmtId="0" fontId="0" fillId="7" borderId="40" xfId="0" applyFont="1" applyFill="1" applyBorder="1" applyAlignment="1">
      <alignment horizontal="center" vertical="center"/>
    </xf>
    <xf numFmtId="0" fontId="0" fillId="0" borderId="150" xfId="0" applyFont="1" applyFill="1" applyBorder="1" applyAlignment="1">
      <alignment vertical="center"/>
    </xf>
    <xf numFmtId="0" fontId="0" fillId="0" borderId="40" xfId="0" applyFont="1" applyFill="1" applyBorder="1" applyAlignment="1">
      <alignment vertical="center"/>
    </xf>
    <xf numFmtId="0" fontId="0" fillId="0" borderId="126" xfId="0" applyFont="1" applyFill="1" applyBorder="1" applyAlignment="1">
      <alignment vertical="center"/>
    </xf>
    <xf numFmtId="0" fontId="0" fillId="4" borderId="52" xfId="0" applyFont="1" applyFill="1" applyBorder="1" applyAlignment="1">
      <alignment horizontal="center" vertical="center"/>
    </xf>
    <xf numFmtId="0" fontId="0" fillId="4" borderId="39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 wrapText="1"/>
    </xf>
    <xf numFmtId="0" fontId="0" fillId="0" borderId="36" xfId="0" applyFont="1" applyFill="1" applyBorder="1" applyAlignment="1">
      <alignment horizontal="center" vertical="center" wrapText="1"/>
    </xf>
    <xf numFmtId="0" fontId="0" fillId="0" borderId="37" xfId="0" applyFont="1" applyFill="1" applyBorder="1" applyAlignment="1">
      <alignment horizontal="center" vertical="center" wrapText="1"/>
    </xf>
    <xf numFmtId="180" fontId="0" fillId="0" borderId="173" xfId="1" applyNumberFormat="1" applyFont="1" applyBorder="1" applyAlignment="1">
      <alignment horizontal="center" vertical="center"/>
    </xf>
    <xf numFmtId="180" fontId="0" fillId="0" borderId="101" xfId="1" applyNumberFormat="1" applyFont="1" applyBorder="1" applyAlignment="1">
      <alignment horizontal="center" vertical="center"/>
    </xf>
    <xf numFmtId="180" fontId="0" fillId="0" borderId="174" xfId="1" applyNumberFormat="1" applyFont="1" applyBorder="1" applyAlignment="1">
      <alignment horizontal="center" vertical="center"/>
    </xf>
    <xf numFmtId="180" fontId="0" fillId="0" borderId="133" xfId="1" applyNumberFormat="1" applyFont="1" applyBorder="1" applyAlignment="1">
      <alignment horizontal="center" vertical="center"/>
    </xf>
    <xf numFmtId="180" fontId="0" fillId="0" borderId="102" xfId="1" applyNumberFormat="1" applyFont="1" applyBorder="1" applyAlignment="1">
      <alignment horizontal="center" vertical="center"/>
    </xf>
    <xf numFmtId="180" fontId="0" fillId="0" borderId="175" xfId="1" applyNumberFormat="1" applyFont="1" applyBorder="1" applyAlignment="1">
      <alignment horizontal="center" vertical="center"/>
    </xf>
    <xf numFmtId="181" fontId="0" fillId="0" borderId="176" xfId="0" applyNumberFormat="1" applyFont="1" applyBorder="1" applyAlignment="1">
      <alignment vertical="center"/>
    </xf>
    <xf numFmtId="181" fontId="0" fillId="0" borderId="177" xfId="0" applyNumberFormat="1" applyFont="1" applyBorder="1" applyAlignment="1">
      <alignment vertical="center"/>
    </xf>
    <xf numFmtId="181" fontId="0" fillId="0" borderId="178" xfId="0" applyNumberFormat="1" applyFont="1" applyBorder="1" applyAlignment="1">
      <alignment vertical="center"/>
    </xf>
    <xf numFmtId="181" fontId="0" fillId="0" borderId="43" xfId="0" applyNumberFormat="1" applyFont="1" applyBorder="1" applyAlignment="1">
      <alignment vertical="center"/>
    </xf>
    <xf numFmtId="181" fontId="0" fillId="0" borderId="44" xfId="0" applyNumberFormat="1" applyFont="1" applyBorder="1" applyAlignment="1">
      <alignment vertical="center"/>
    </xf>
    <xf numFmtId="181" fontId="0" fillId="0" borderId="184" xfId="0" applyNumberFormat="1" applyFont="1" applyBorder="1" applyAlignment="1">
      <alignment vertical="center"/>
    </xf>
    <xf numFmtId="0" fontId="0" fillId="0" borderId="144" xfId="0" applyFont="1" applyBorder="1" applyAlignment="1">
      <alignment horizontal="center" vertical="center" textRotation="255"/>
    </xf>
    <xf numFmtId="0" fontId="0" fillId="0" borderId="99" xfId="0" applyFont="1" applyBorder="1" applyAlignment="1">
      <alignment horizontal="center" vertical="center" textRotation="255"/>
    </xf>
    <xf numFmtId="0" fontId="0" fillId="3" borderId="95" xfId="0" applyFill="1" applyBorder="1" applyAlignment="1">
      <alignment horizontal="center" vertical="center"/>
    </xf>
    <xf numFmtId="0" fontId="0" fillId="3" borderId="45" xfId="0" applyFont="1" applyFill="1" applyBorder="1" applyAlignment="1">
      <alignment horizontal="center" vertical="center"/>
    </xf>
    <xf numFmtId="0" fontId="0" fillId="3" borderId="94" xfId="0" applyFill="1" applyBorder="1" applyAlignment="1">
      <alignment horizontal="center" vertical="center"/>
    </xf>
    <xf numFmtId="0" fontId="0" fillId="3" borderId="24" xfId="0" applyFont="1" applyFill="1" applyBorder="1" applyAlignment="1">
      <alignment horizontal="center" vertical="center"/>
    </xf>
    <xf numFmtId="0" fontId="0" fillId="4" borderId="150" xfId="0" applyFont="1" applyFill="1" applyBorder="1" applyAlignment="1">
      <alignment horizontal="center" vertical="center" textRotation="255" wrapText="1"/>
    </xf>
    <xf numFmtId="0" fontId="0" fillId="4" borderId="40" xfId="0" applyFont="1" applyFill="1" applyBorder="1" applyAlignment="1">
      <alignment horizontal="center" vertical="center" textRotation="255" wrapText="1"/>
    </xf>
    <xf numFmtId="0" fontId="0" fillId="4" borderId="126" xfId="0" applyFont="1" applyFill="1" applyBorder="1" applyAlignment="1">
      <alignment horizontal="center" vertical="center" textRotation="255" wrapText="1"/>
    </xf>
    <xf numFmtId="0" fontId="0" fillId="4" borderId="150" xfId="0" applyFont="1" applyFill="1" applyBorder="1" applyAlignment="1">
      <alignment horizontal="center" vertical="center" wrapText="1"/>
    </xf>
    <xf numFmtId="0" fontId="0" fillId="4" borderId="40" xfId="0" applyFont="1" applyFill="1" applyBorder="1" applyAlignment="1">
      <alignment horizontal="center" vertical="center" wrapText="1"/>
    </xf>
    <xf numFmtId="176" fontId="0" fillId="0" borderId="171" xfId="0" applyNumberFormat="1" applyBorder="1" applyAlignment="1">
      <alignment horizontal="center" vertical="center"/>
    </xf>
    <xf numFmtId="176" fontId="0" fillId="0" borderId="121" xfId="0" applyNumberFormat="1" applyBorder="1" applyAlignment="1">
      <alignment horizontal="center" vertical="center"/>
    </xf>
    <xf numFmtId="176" fontId="0" fillId="0" borderId="79" xfId="0" applyNumberFormat="1" applyBorder="1" applyAlignment="1">
      <alignment horizontal="center" vertical="center"/>
    </xf>
    <xf numFmtId="176" fontId="0" fillId="0" borderId="80" xfId="0" applyNumberFormat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82" xfId="0" applyNumberFormat="1" applyFont="1" applyBorder="1" applyAlignment="1">
      <alignment horizontal="center" vertical="center"/>
    </xf>
    <xf numFmtId="176" fontId="0" fillId="0" borderId="63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112" xfId="0" applyNumberFormat="1" applyFont="1" applyBorder="1" applyAlignment="1">
      <alignment horizontal="center" vertical="center"/>
    </xf>
    <xf numFmtId="176" fontId="0" fillId="0" borderId="134" xfId="0" applyNumberFormat="1" applyFont="1" applyBorder="1" applyAlignment="1">
      <alignment horizontal="center" vertical="center"/>
    </xf>
    <xf numFmtId="176" fontId="0" fillId="0" borderId="110" xfId="0" applyNumberFormat="1" applyFont="1" applyBorder="1" applyAlignment="1">
      <alignment horizontal="center" vertical="center"/>
    </xf>
    <xf numFmtId="176" fontId="0" fillId="0" borderId="166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169" xfId="0" applyNumberFormat="1" applyBorder="1" applyAlignment="1">
      <alignment horizontal="center" vertical="center"/>
    </xf>
    <xf numFmtId="176" fontId="0" fillId="0" borderId="9" xfId="0" applyNumberFormat="1" applyFont="1" applyBorder="1" applyAlignment="1">
      <alignment horizontal="center" vertical="center"/>
    </xf>
    <xf numFmtId="176" fontId="0" fillId="0" borderId="78" xfId="0" applyNumberFormat="1" applyFont="1" applyBorder="1" applyAlignment="1">
      <alignment horizontal="center" vertical="center"/>
    </xf>
    <xf numFmtId="176" fontId="0" fillId="0" borderId="7" xfId="0" applyNumberFormat="1" applyFont="1" applyBorder="1" applyAlignment="1">
      <alignment horizontal="center" vertical="center"/>
    </xf>
    <xf numFmtId="176" fontId="0" fillId="0" borderId="79" xfId="0" applyNumberFormat="1" applyFont="1" applyBorder="1" applyAlignment="1">
      <alignment horizontal="center" vertical="center"/>
    </xf>
    <xf numFmtId="176" fontId="0" fillId="0" borderId="80" xfId="0" applyNumberFormat="1" applyFont="1" applyBorder="1" applyAlignment="1">
      <alignment horizontal="center" vertical="center"/>
    </xf>
    <xf numFmtId="176" fontId="0" fillId="0" borderId="162" xfId="0" applyNumberFormat="1" applyFont="1" applyBorder="1" applyAlignment="1">
      <alignment horizontal="center" vertical="center"/>
    </xf>
    <xf numFmtId="176" fontId="0" fillId="0" borderId="163" xfId="0" applyNumberFormat="1" applyFont="1" applyBorder="1" applyAlignment="1">
      <alignment horizontal="center" vertical="center"/>
    </xf>
    <xf numFmtId="176" fontId="0" fillId="0" borderId="69" xfId="0" applyNumberFormat="1" applyFont="1" applyBorder="1" applyAlignment="1">
      <alignment horizontal="center" vertical="center"/>
    </xf>
    <xf numFmtId="176" fontId="0" fillId="0" borderId="48" xfId="0" applyNumberFormat="1" applyFont="1" applyBorder="1" applyAlignment="1">
      <alignment horizontal="center" vertical="center"/>
    </xf>
    <xf numFmtId="176" fontId="0" fillId="0" borderId="116" xfId="0" applyNumberFormat="1" applyFont="1" applyBorder="1" applyAlignment="1">
      <alignment horizontal="center" vertical="center" shrinkToFit="1"/>
    </xf>
    <xf numFmtId="176" fontId="0" fillId="0" borderId="81" xfId="0" applyNumberFormat="1" applyFont="1" applyBorder="1" applyAlignment="1">
      <alignment horizontal="center" vertical="center" shrinkToFit="1"/>
    </xf>
    <xf numFmtId="176" fontId="0" fillId="0" borderId="56" xfId="0" applyNumberFormat="1" applyFont="1" applyBorder="1" applyAlignment="1">
      <alignment horizontal="center" vertical="center" textRotation="255" shrinkToFit="1"/>
    </xf>
    <xf numFmtId="176" fontId="0" fillId="0" borderId="54" xfId="0" applyNumberFormat="1" applyFont="1" applyBorder="1" applyAlignment="1">
      <alignment horizontal="center" vertical="center" textRotation="255" shrinkToFit="1"/>
    </xf>
    <xf numFmtId="176" fontId="0" fillId="0" borderId="76" xfId="0" applyNumberFormat="1" applyFont="1" applyBorder="1" applyAlignment="1">
      <alignment horizontal="center" vertical="center" textRotation="255" shrinkToFit="1"/>
    </xf>
    <xf numFmtId="176" fontId="0" fillId="0" borderId="18" xfId="0" applyNumberFormat="1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176" fontId="0" fillId="0" borderId="75" xfId="0" applyNumberFormat="1" applyFont="1" applyBorder="1" applyAlignment="1">
      <alignment horizontal="center" vertical="center" shrinkToFit="1"/>
    </xf>
    <xf numFmtId="176" fontId="0" fillId="0" borderId="76" xfId="0" applyNumberFormat="1" applyFont="1" applyBorder="1" applyAlignment="1">
      <alignment horizontal="center" vertical="center" shrinkToFit="1"/>
    </xf>
    <xf numFmtId="176" fontId="0" fillId="0" borderId="68" xfId="0" applyNumberFormat="1" applyFont="1" applyBorder="1" applyAlignment="1">
      <alignment horizontal="center" vertical="center" shrinkToFit="1"/>
    </xf>
    <xf numFmtId="176" fontId="0" fillId="0" borderId="77" xfId="0" applyNumberFormat="1" applyFont="1" applyBorder="1" applyAlignment="1">
      <alignment horizontal="center" vertical="center" shrinkToFit="1"/>
    </xf>
    <xf numFmtId="177" fontId="0" fillId="0" borderId="13" xfId="0" applyNumberFormat="1" applyFill="1" applyBorder="1" applyAlignment="1">
      <alignment vertical="center" shrinkToFit="1"/>
    </xf>
    <xf numFmtId="177" fontId="0" fillId="0" borderId="14" xfId="0" applyNumberFormat="1" applyFont="1" applyFill="1" applyBorder="1" applyAlignment="1">
      <alignment vertical="center" shrinkToFit="1"/>
    </xf>
    <xf numFmtId="177" fontId="0" fillId="0" borderId="15" xfId="0" applyNumberFormat="1" applyFont="1" applyFill="1" applyBorder="1" applyAlignment="1">
      <alignment vertical="center" shrinkToFit="1"/>
    </xf>
    <xf numFmtId="177" fontId="0" fillId="0" borderId="84" xfId="0" applyNumberFormat="1" applyFill="1" applyBorder="1" applyAlignment="1">
      <alignment vertical="center"/>
    </xf>
    <xf numFmtId="0" fontId="0" fillId="0" borderId="84" xfId="0" applyFont="1" applyFill="1" applyBorder="1" applyAlignment="1">
      <alignment vertical="center"/>
    </xf>
    <xf numFmtId="0" fontId="0" fillId="0" borderId="71" xfId="0" applyFont="1" applyFill="1" applyBorder="1" applyAlignment="1">
      <alignment vertical="center"/>
    </xf>
    <xf numFmtId="177" fontId="0" fillId="0" borderId="13" xfId="0" applyNumberFormat="1" applyFont="1" applyFill="1" applyBorder="1" applyAlignment="1">
      <alignment vertical="center"/>
    </xf>
    <xf numFmtId="177" fontId="0" fillId="0" borderId="14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177" fontId="0" fillId="0" borderId="14" xfId="0" applyNumberFormat="1" applyFill="1" applyBorder="1" applyAlignment="1">
      <alignment vertical="center" shrinkToFit="1"/>
    </xf>
    <xf numFmtId="177" fontId="0" fillId="0" borderId="15" xfId="0" applyNumberFormat="1" applyFill="1" applyBorder="1" applyAlignment="1">
      <alignment vertical="center" shrinkToFit="1"/>
    </xf>
    <xf numFmtId="177" fontId="0" fillId="0" borderId="122" xfId="0" applyNumberFormat="1" applyBorder="1" applyAlignment="1">
      <alignment horizontal="center" vertical="center" textRotation="255" shrinkToFit="1"/>
    </xf>
    <xf numFmtId="177" fontId="0" fillId="0" borderId="54" xfId="0" applyNumberFormat="1" applyBorder="1" applyAlignment="1">
      <alignment horizontal="center" vertical="center" textRotation="255" shrinkToFit="1"/>
    </xf>
    <xf numFmtId="177" fontId="0" fillId="0" borderId="31" xfId="0" applyNumberFormat="1" applyBorder="1" applyAlignment="1">
      <alignment horizontal="center" vertical="center" textRotation="255" shrinkToFit="1"/>
    </xf>
    <xf numFmtId="177" fontId="0" fillId="0" borderId="13" xfId="0" applyNumberFormat="1" applyFont="1" applyBorder="1" applyAlignment="1">
      <alignment vertical="center"/>
    </xf>
    <xf numFmtId="177" fontId="0" fillId="0" borderId="14" xfId="0" applyNumberFormat="1" applyFont="1" applyBorder="1" applyAlignment="1">
      <alignment vertical="center"/>
    </xf>
    <xf numFmtId="177" fontId="0" fillId="0" borderId="15" xfId="0" applyNumberFormat="1" applyFont="1" applyBorder="1" applyAlignment="1">
      <alignment vertical="center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21" xfId="0" applyNumberFormat="1" applyFont="1" applyFill="1" applyBorder="1" applyAlignment="1">
      <alignment horizontal="center" vertical="center"/>
    </xf>
    <xf numFmtId="177" fontId="0" fillId="0" borderId="104" xfId="0" applyNumberFormat="1" applyFont="1" applyFill="1" applyBorder="1" applyAlignment="1">
      <alignment horizontal="center" vertical="center"/>
    </xf>
    <xf numFmtId="177" fontId="0" fillId="2" borderId="25" xfId="0" applyNumberFormat="1" applyFont="1" applyFill="1" applyBorder="1" applyAlignment="1">
      <alignment horizontal="right" vertical="center" shrinkToFit="1"/>
    </xf>
    <xf numFmtId="177" fontId="0" fillId="2" borderId="29" xfId="0" applyNumberFormat="1" applyFont="1" applyFill="1" applyBorder="1" applyAlignment="1">
      <alignment horizontal="right" vertical="center" shrinkToFit="1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77" fontId="0" fillId="0" borderId="104" xfId="0" applyNumberFormat="1" applyFont="1" applyFill="1" applyBorder="1" applyAlignment="1">
      <alignment horizontal="center" vertical="center" shrinkToFit="1"/>
    </xf>
    <xf numFmtId="177" fontId="0" fillId="0" borderId="120" xfId="0" applyNumberFormat="1" applyFont="1" applyBorder="1" applyAlignment="1">
      <alignment vertical="center"/>
    </xf>
    <xf numFmtId="177" fontId="0" fillId="0" borderId="128" xfId="0" applyNumberFormat="1" applyFont="1" applyBorder="1" applyAlignment="1">
      <alignment vertical="center"/>
    </xf>
    <xf numFmtId="177" fontId="0" fillId="0" borderId="142" xfId="0" applyNumberFormat="1" applyFont="1" applyBorder="1" applyAlignment="1">
      <alignment vertical="center"/>
    </xf>
    <xf numFmtId="177" fontId="0" fillId="0" borderId="13" xfId="0" applyNumberFormat="1" applyFont="1" applyFill="1" applyBorder="1" applyAlignment="1">
      <alignment horizontal="center" vertical="center"/>
    </xf>
    <xf numFmtId="177" fontId="0" fillId="0" borderId="14" xfId="0" applyNumberFormat="1" applyFont="1" applyFill="1" applyBorder="1" applyAlignment="1">
      <alignment horizontal="center" vertical="center"/>
    </xf>
    <xf numFmtId="177" fontId="0" fillId="0" borderId="15" xfId="0" applyNumberFormat="1" applyFont="1" applyFill="1" applyBorder="1" applyAlignment="1">
      <alignment horizontal="center" vertical="center"/>
    </xf>
    <xf numFmtId="177" fontId="0" fillId="0" borderId="83" xfId="0" applyNumberFormat="1" applyFont="1" applyBorder="1" applyAlignment="1">
      <alignment horizontal="center" vertical="center" shrinkToFit="1"/>
    </xf>
    <xf numFmtId="177" fontId="0" fillId="0" borderId="84" xfId="0" applyNumberFormat="1" applyFont="1" applyBorder="1" applyAlignment="1">
      <alignment horizontal="center" vertical="center" shrinkToFit="1"/>
    </xf>
    <xf numFmtId="177" fontId="0" fillId="0" borderId="3" xfId="0" applyNumberFormat="1" applyFont="1" applyBorder="1" applyAlignment="1">
      <alignment horizontal="center" vertical="center" shrinkToFit="1"/>
    </xf>
    <xf numFmtId="177" fontId="0" fillId="0" borderId="4" xfId="0" applyNumberFormat="1" applyFont="1" applyBorder="1" applyAlignment="1">
      <alignment horizontal="center" vertical="center" shrinkToFit="1"/>
    </xf>
    <xf numFmtId="177" fontId="0" fillId="0" borderId="82" xfId="0" applyNumberFormat="1" applyFont="1" applyBorder="1" applyAlignment="1">
      <alignment horizontal="center" vertical="center" shrinkToFit="1"/>
    </xf>
    <xf numFmtId="177" fontId="0" fillId="0" borderId="3" xfId="0" applyNumberFormat="1" applyFill="1" applyBorder="1" applyAlignment="1">
      <alignment horizontal="center" vertical="center"/>
    </xf>
    <xf numFmtId="177" fontId="0" fillId="0" borderId="4" xfId="0" applyNumberFormat="1" applyFont="1" applyFill="1" applyBorder="1" applyAlignment="1">
      <alignment horizontal="center" vertical="center"/>
    </xf>
    <xf numFmtId="177" fontId="0" fillId="0" borderId="6" xfId="0" applyNumberFormat="1" applyFont="1" applyFill="1" applyBorder="1" applyAlignment="1">
      <alignment horizontal="center" vertical="center"/>
    </xf>
    <xf numFmtId="177" fontId="0" fillId="0" borderId="13" xfId="0" applyNumberFormat="1" applyFont="1" applyFill="1" applyBorder="1" applyAlignment="1">
      <alignment vertical="center" shrinkToFit="1"/>
    </xf>
    <xf numFmtId="177" fontId="0" fillId="0" borderId="1" xfId="0" applyNumberFormat="1" applyFont="1" applyFill="1" applyBorder="1" applyAlignment="1">
      <alignment horizontal="center" vertical="center" shrinkToFit="1"/>
    </xf>
    <xf numFmtId="177" fontId="0" fillId="0" borderId="55" xfId="0" applyNumberFormat="1" applyFont="1" applyFill="1" applyBorder="1" applyAlignment="1">
      <alignment horizontal="center" vertical="center" shrinkToFit="1"/>
    </xf>
    <xf numFmtId="0" fontId="0" fillId="0" borderId="38" xfId="0" applyFont="1" applyBorder="1" applyAlignment="1">
      <alignment vertical="center"/>
    </xf>
    <xf numFmtId="0" fontId="0" fillId="0" borderId="46" xfId="0" applyFont="1" applyBorder="1" applyAlignment="1">
      <alignment vertical="center"/>
    </xf>
    <xf numFmtId="0" fontId="0" fillId="6" borderId="43" xfId="0" applyFill="1" applyBorder="1" applyAlignment="1">
      <alignment horizontal="left" vertical="center"/>
    </xf>
    <xf numFmtId="0" fontId="0" fillId="6" borderId="59" xfId="0" applyFont="1" applyFill="1" applyBorder="1" applyAlignment="1">
      <alignment horizontal="left" vertical="center"/>
    </xf>
    <xf numFmtId="177" fontId="0" fillId="2" borderId="131" xfId="0" applyNumberFormat="1" applyFill="1" applyBorder="1" applyAlignment="1">
      <alignment horizontal="center" vertical="center" shrinkToFit="1"/>
    </xf>
    <xf numFmtId="177" fontId="0" fillId="2" borderId="132" xfId="0" applyNumberFormat="1" applyFill="1" applyBorder="1" applyAlignment="1">
      <alignment horizontal="center" vertical="center" shrinkToFit="1"/>
    </xf>
    <xf numFmtId="177" fontId="0" fillId="0" borderId="134" xfId="0" applyNumberFormat="1" applyBorder="1" applyAlignment="1">
      <alignment horizontal="center" vertical="center" textRotation="255" shrinkToFit="1"/>
    </xf>
    <xf numFmtId="177" fontId="0" fillId="0" borderId="9" xfId="0" applyNumberFormat="1" applyBorder="1" applyAlignment="1">
      <alignment horizontal="center" vertical="center" textRotation="255" shrinkToFit="1"/>
    </xf>
    <xf numFmtId="177" fontId="0" fillId="0" borderId="135" xfId="0" applyNumberFormat="1" applyBorder="1" applyAlignment="1">
      <alignment horizontal="center" vertical="center" textRotation="255" shrinkToFit="1"/>
    </xf>
    <xf numFmtId="177" fontId="0" fillId="0" borderId="23" xfId="0" applyNumberFormat="1" applyFill="1" applyBorder="1" applyAlignment="1">
      <alignment horizontal="center" vertical="center" textRotation="255" shrinkToFit="1"/>
    </xf>
    <xf numFmtId="177" fontId="0" fillId="0" borderId="16" xfId="0" applyNumberFormat="1" applyFill="1" applyBorder="1" applyAlignment="1">
      <alignment horizontal="center" vertical="center" textRotation="255" shrinkToFit="1"/>
    </xf>
    <xf numFmtId="177" fontId="0" fillId="0" borderId="186" xfId="0" applyNumberFormat="1" applyFill="1" applyBorder="1" applyAlignment="1">
      <alignment horizontal="center" vertical="center" textRotation="255" shrinkToFit="1"/>
    </xf>
    <xf numFmtId="0" fontId="0" fillId="0" borderId="130" xfId="0" applyFill="1" applyBorder="1" applyAlignment="1">
      <alignment horizontal="center" vertical="center" textRotation="255" wrapText="1"/>
    </xf>
    <xf numFmtId="0" fontId="0" fillId="0" borderId="40" xfId="0" applyFill="1" applyBorder="1" applyAlignment="1">
      <alignment horizontal="center" vertical="center" textRotation="255" wrapText="1"/>
    </xf>
    <xf numFmtId="0" fontId="0" fillId="0" borderId="73" xfId="0" applyFill="1" applyBorder="1" applyAlignment="1">
      <alignment horizontal="center" vertical="center" textRotation="255" wrapText="1"/>
    </xf>
    <xf numFmtId="177" fontId="0" fillId="0" borderId="23" xfId="0" applyNumberFormat="1" applyFont="1" applyFill="1" applyBorder="1" applyAlignment="1">
      <alignment vertical="center" shrinkToFit="1"/>
    </xf>
    <xf numFmtId="177" fontId="0" fillId="0" borderId="81" xfId="0" applyNumberFormat="1" applyFont="1" applyFill="1" applyBorder="1" applyAlignment="1">
      <alignment vertical="center" shrinkToFit="1"/>
    </xf>
    <xf numFmtId="177" fontId="0" fillId="0" borderId="16" xfId="0" applyNumberFormat="1" applyFont="1" applyFill="1" applyBorder="1" applyAlignment="1">
      <alignment vertical="center" shrinkToFit="1"/>
    </xf>
    <xf numFmtId="177" fontId="0" fillId="2" borderId="152" xfId="0" applyNumberFormat="1" applyFont="1" applyFill="1" applyBorder="1" applyAlignment="1">
      <alignment horizontal="center" vertical="center" shrinkToFit="1"/>
    </xf>
    <xf numFmtId="177" fontId="0" fillId="2" borderId="153" xfId="0" applyNumberFormat="1" applyFont="1" applyFill="1" applyBorder="1" applyAlignment="1">
      <alignment horizontal="center" vertical="center" shrinkToFit="1"/>
    </xf>
    <xf numFmtId="3" fontId="0" fillId="0" borderId="50" xfId="5" applyNumberFormat="1" applyFont="1" applyFill="1" applyBorder="1" applyAlignment="1">
      <alignment horizontal="center" vertical="center" shrinkToFit="1"/>
    </xf>
    <xf numFmtId="3" fontId="0" fillId="0" borderId="40" xfId="5" applyNumberFormat="1" applyFont="1" applyFill="1" applyBorder="1" applyAlignment="1">
      <alignment horizontal="center" vertical="center" shrinkToFit="1"/>
    </xf>
    <xf numFmtId="3" fontId="0" fillId="0" borderId="126" xfId="5" applyNumberFormat="1" applyFont="1" applyFill="1" applyBorder="1" applyAlignment="1">
      <alignment horizontal="center" vertical="center" shrinkToFit="1"/>
    </xf>
    <xf numFmtId="177" fontId="0" fillId="0" borderId="156" xfId="3" applyNumberFormat="1" applyFont="1" applyBorder="1" applyAlignment="1">
      <alignment horizontal="center" vertical="center" shrinkToFit="1"/>
    </xf>
    <xf numFmtId="177" fontId="0" fillId="0" borderId="99" xfId="3" applyNumberFormat="1" applyFont="1" applyBorder="1" applyAlignment="1">
      <alignment horizontal="center" vertical="center" shrinkToFit="1"/>
    </xf>
    <xf numFmtId="177" fontId="0" fillId="0" borderId="157" xfId="3" applyNumberFormat="1" applyFont="1" applyBorder="1" applyAlignment="1">
      <alignment horizontal="center" vertical="center" shrinkToFit="1"/>
    </xf>
    <xf numFmtId="177" fontId="0" fillId="0" borderId="144" xfId="3" applyNumberFormat="1" applyFont="1" applyBorder="1" applyAlignment="1">
      <alignment horizontal="center" vertical="center" shrinkToFit="1"/>
    </xf>
    <xf numFmtId="177" fontId="0" fillId="0" borderId="149" xfId="3" applyNumberFormat="1" applyFont="1" applyBorder="1" applyAlignment="1">
      <alignment horizontal="center" vertical="center" shrinkToFit="1"/>
    </xf>
    <xf numFmtId="176" fontId="0" fillId="0" borderId="123" xfId="0" applyNumberFormat="1" applyFont="1" applyBorder="1" applyAlignment="1">
      <alignment horizontal="center" vertical="center" shrinkToFit="1"/>
    </xf>
    <xf numFmtId="176" fontId="0" fillId="0" borderId="126" xfId="0" applyNumberFormat="1" applyFont="1" applyBorder="1" applyAlignment="1">
      <alignment horizontal="center" vertical="center" shrinkToFit="1"/>
    </xf>
    <xf numFmtId="176" fontId="0" fillId="0" borderId="124" xfId="0" applyNumberFormat="1" applyFont="1" applyBorder="1" applyAlignment="1">
      <alignment horizontal="center" vertical="center" shrinkToFit="1"/>
    </xf>
    <xf numFmtId="176" fontId="0" fillId="0" borderId="127" xfId="0" applyNumberFormat="1" applyFont="1" applyBorder="1" applyAlignment="1">
      <alignment horizontal="center" vertical="center" shrinkToFit="1"/>
    </xf>
    <xf numFmtId="176" fontId="0" fillId="0" borderId="100" xfId="0" applyNumberFormat="1" applyFont="1" applyBorder="1" applyAlignment="1">
      <alignment horizontal="center" vertical="center" textRotation="255" shrinkToFit="1"/>
    </xf>
    <xf numFmtId="176" fontId="0" fillId="0" borderId="125" xfId="0" applyNumberFormat="1" applyFont="1" applyBorder="1" applyAlignment="1">
      <alignment horizontal="center" vertical="center" textRotation="255" shrinkToFit="1"/>
    </xf>
    <xf numFmtId="177" fontId="0" fillId="0" borderId="5" xfId="0" applyNumberFormat="1" applyFont="1" applyBorder="1" applyAlignment="1">
      <alignment horizontal="center" vertical="center" shrinkToFit="1"/>
    </xf>
    <xf numFmtId="177" fontId="0" fillId="0" borderId="151" xfId="0" applyNumberFormat="1" applyFont="1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177" fontId="0" fillId="0" borderId="48" xfId="0" applyNumberFormat="1" applyFont="1" applyBorder="1" applyAlignment="1">
      <alignment horizontal="center" vertical="center" shrinkToFit="1"/>
    </xf>
    <xf numFmtId="177" fontId="0" fillId="0" borderId="13" xfId="0" applyNumberFormat="1" applyFont="1" applyBorder="1" applyAlignment="1">
      <alignment horizontal="center" vertical="center" shrinkToFit="1"/>
    </xf>
    <xf numFmtId="176" fontId="0" fillId="0" borderId="122" xfId="0" applyNumberFormat="1" applyFont="1" applyBorder="1" applyAlignment="1">
      <alignment horizontal="center" vertical="center" textRotation="255" shrinkToFit="1"/>
    </xf>
    <xf numFmtId="176" fontId="0" fillId="0" borderId="117" xfId="0" applyNumberFormat="1" applyFont="1" applyBorder="1" applyAlignment="1">
      <alignment horizontal="center" vertical="center" textRotation="255" shrinkToFit="1"/>
    </xf>
    <xf numFmtId="0" fontId="0" fillId="0" borderId="54" xfId="0" applyBorder="1" applyAlignment="1">
      <alignment horizontal="center" vertical="center" textRotation="255" shrinkToFit="1"/>
    </xf>
    <xf numFmtId="0" fontId="0" fillId="0" borderId="117" xfId="0" applyBorder="1" applyAlignment="1">
      <alignment horizontal="center" vertical="center" textRotation="255" shrinkToFit="1"/>
    </xf>
    <xf numFmtId="176" fontId="0" fillId="0" borderId="136" xfId="0" applyNumberFormat="1" applyFont="1" applyBorder="1" applyAlignment="1">
      <alignment horizontal="center" vertical="center" textRotation="255" shrinkToFit="1"/>
    </xf>
    <xf numFmtId="176" fontId="0" fillId="0" borderId="31" xfId="0" applyNumberFormat="1" applyFont="1" applyBorder="1" applyAlignment="1">
      <alignment horizontal="center" vertical="center" textRotation="255" shrinkToFit="1"/>
    </xf>
    <xf numFmtId="177" fontId="0" fillId="2" borderId="120" xfId="0" applyNumberFormat="1" applyFont="1" applyFill="1" applyBorder="1" applyAlignment="1">
      <alignment horizontal="center" vertical="center" shrinkToFit="1"/>
    </xf>
    <xf numFmtId="177" fontId="0" fillId="2" borderId="80" xfId="0" applyNumberFormat="1" applyFont="1" applyFill="1" applyBorder="1" applyAlignment="1">
      <alignment horizontal="center" vertical="center" shrinkToFit="1"/>
    </xf>
    <xf numFmtId="177" fontId="0" fillId="2" borderId="79" xfId="0" applyNumberFormat="1" applyFont="1" applyFill="1" applyBorder="1" applyAlignment="1">
      <alignment horizontal="center" vertical="center" shrinkToFit="1"/>
    </xf>
    <xf numFmtId="176" fontId="0" fillId="0" borderId="24" xfId="0" applyNumberFormat="1" applyFont="1" applyBorder="1" applyAlignment="1">
      <alignment vertical="center"/>
    </xf>
    <xf numFmtId="177" fontId="0" fillId="0" borderId="144" xfId="3" applyNumberFormat="1" applyFont="1" applyBorder="1" applyAlignment="1">
      <alignment horizontal="center" vertical="center" textRotation="255" shrinkToFit="1"/>
    </xf>
    <xf numFmtId="0" fontId="0" fillId="0" borderId="99" xfId="0" applyFont="1" applyBorder="1">
      <alignment vertical="center"/>
    </xf>
    <xf numFmtId="0" fontId="0" fillId="0" borderId="149" xfId="0" applyFont="1" applyBorder="1">
      <alignment vertical="center"/>
    </xf>
    <xf numFmtId="176" fontId="0" fillId="2" borderId="49" xfId="0" applyNumberFormat="1" applyFont="1" applyFill="1" applyBorder="1" applyAlignment="1">
      <alignment vertical="center" shrinkToFit="1"/>
    </xf>
    <xf numFmtId="176" fontId="0" fillId="0" borderId="49" xfId="0" applyNumberFormat="1" applyFont="1" applyBorder="1" applyAlignment="1">
      <alignment vertical="center"/>
    </xf>
    <xf numFmtId="176" fontId="0" fillId="2" borderId="120" xfId="0" applyNumberFormat="1" applyFont="1" applyFill="1" applyBorder="1" applyAlignment="1">
      <alignment horizontal="center" vertical="center" shrinkToFit="1"/>
    </xf>
    <xf numFmtId="176" fontId="0" fillId="2" borderId="80" xfId="0" applyNumberFormat="1" applyFont="1" applyFill="1" applyBorder="1" applyAlignment="1">
      <alignment horizontal="center" vertical="center" shrinkToFit="1"/>
    </xf>
    <xf numFmtId="177" fontId="0" fillId="0" borderId="33" xfId="3" applyNumberFormat="1" applyFont="1" applyBorder="1" applyAlignment="1">
      <alignment horizontal="center" vertical="center" shrinkToFit="1"/>
    </xf>
    <xf numFmtId="177" fontId="0" fillId="0" borderId="60" xfId="3" applyNumberFormat="1" applyFont="1" applyBorder="1" applyAlignment="1">
      <alignment horizontal="center" vertical="center" shrinkToFit="1"/>
    </xf>
    <xf numFmtId="176" fontId="0" fillId="0" borderId="201" xfId="0" applyNumberFormat="1" applyFont="1" applyFill="1" applyBorder="1" applyAlignment="1">
      <alignment vertical="center" shrinkToFit="1"/>
    </xf>
    <xf numFmtId="176" fontId="0" fillId="0" borderId="202" xfId="0" applyNumberFormat="1" applyFont="1" applyFill="1" applyBorder="1" applyAlignment="1">
      <alignment vertical="center" shrinkToFit="1"/>
    </xf>
    <xf numFmtId="176" fontId="0" fillId="0" borderId="203" xfId="0" applyNumberFormat="1" applyFont="1" applyFill="1" applyBorder="1" applyAlignment="1">
      <alignment vertical="center" shrinkToFit="1"/>
    </xf>
    <xf numFmtId="176" fontId="0" fillId="0" borderId="204" xfId="0" applyNumberFormat="1" applyFont="1" applyFill="1" applyBorder="1" applyAlignment="1">
      <alignment vertical="center" shrinkToFit="1"/>
    </xf>
    <xf numFmtId="177" fontId="0" fillId="0" borderId="35" xfId="3" applyNumberFormat="1" applyFont="1" applyBorder="1" applyAlignment="1">
      <alignment horizontal="center" vertical="center" shrinkToFit="1"/>
    </xf>
    <xf numFmtId="177" fontId="0" fillId="0" borderId="147" xfId="3" applyNumberFormat="1" applyFont="1" applyBorder="1" applyAlignment="1">
      <alignment horizontal="center" vertical="center" textRotation="255" shrinkToFit="1"/>
    </xf>
    <xf numFmtId="177" fontId="0" fillId="0" borderId="94" xfId="3" applyNumberFormat="1" applyFont="1" applyBorder="1" applyAlignment="1">
      <alignment horizontal="center" vertical="center" textRotation="255" shrinkToFit="1"/>
    </xf>
    <xf numFmtId="176" fontId="0" fillId="0" borderId="148" xfId="0" applyNumberFormat="1" applyFont="1" applyBorder="1" applyAlignment="1">
      <alignment vertical="center"/>
    </xf>
    <xf numFmtId="176" fontId="0" fillId="0" borderId="32" xfId="3" applyNumberFormat="1" applyFont="1" applyFill="1" applyBorder="1" applyAlignment="1">
      <alignment vertical="center" shrinkToFit="1"/>
    </xf>
    <xf numFmtId="176" fontId="0" fillId="0" borderId="37" xfId="3" applyNumberFormat="1" applyFont="1" applyFill="1" applyBorder="1" applyAlignment="1">
      <alignment vertical="center" shrinkToFit="1"/>
    </xf>
    <xf numFmtId="176" fontId="0" fillId="0" borderId="32" xfId="0" applyNumberFormat="1" applyFont="1" applyFill="1" applyBorder="1" applyAlignment="1">
      <alignment vertical="center"/>
    </xf>
    <xf numFmtId="176" fontId="0" fillId="0" borderId="37" xfId="0" applyNumberFormat="1" applyFont="1" applyFill="1" applyBorder="1" applyAlignment="1">
      <alignment vertical="center"/>
    </xf>
    <xf numFmtId="176" fontId="0" fillId="2" borderId="38" xfId="0" applyNumberFormat="1" applyFont="1" applyFill="1" applyBorder="1" applyAlignment="1">
      <alignment vertical="center" shrinkToFit="1"/>
    </xf>
    <xf numFmtId="176" fontId="0" fillId="0" borderId="38" xfId="0" applyNumberFormat="1" applyFont="1" applyBorder="1" applyAlignment="1">
      <alignment vertical="center"/>
    </xf>
    <xf numFmtId="177" fontId="0" fillId="0" borderId="145" xfId="3" applyNumberFormat="1" applyFont="1" applyBorder="1" applyAlignment="1">
      <alignment horizontal="center" vertical="center" textRotation="255" shrinkToFit="1"/>
    </xf>
  </cellXfs>
  <cellStyles count="12">
    <cellStyle name="パーセント" xfId="4" builtinId="5"/>
    <cellStyle name="パーセント 2" xfId="8"/>
    <cellStyle name="ハイパーリンク_20101209　経営改善計画検討手順（素案）" xfId="9"/>
    <cellStyle name="桁区切り" xfId="1" builtinId="6"/>
    <cellStyle name="桁区切り 2" xfId="7"/>
    <cellStyle name="標準" xfId="0" builtinId="0"/>
    <cellStyle name="標準 2" xfId="6"/>
    <cellStyle name="標準_◇類型12（水稲24・大豆12・ぶどう4）" xfId="2"/>
    <cellStyle name="標準_水稲(24ha規模)＋大豆(6ｈａ)＋きゃべつ" xfId="3"/>
    <cellStyle name="標準_中晩柑　早生" xfId="11"/>
    <cellStyle name="標準_野菜計画(最終 ｱｽﾊﾟﾗ+ｺﾏﾂﾅ)" xfId="5"/>
    <cellStyle name="未定義" xfId="10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CCFFFF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47624</xdr:colOff>
      <xdr:row>20</xdr:row>
      <xdr:rowOff>23812</xdr:rowOff>
    </xdr:from>
    <xdr:to>
      <xdr:col>30</xdr:col>
      <xdr:colOff>221455</xdr:colOff>
      <xdr:row>20</xdr:row>
      <xdr:rowOff>23812</xdr:rowOff>
    </xdr:to>
    <xdr:pic>
      <xdr:nvPicPr>
        <xdr:cNvPr id="27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6999" y="5795962"/>
          <a:ext cx="17383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31</xdr:col>
      <xdr:colOff>47624</xdr:colOff>
      <xdr:row>19</xdr:row>
      <xdr:rowOff>239712</xdr:rowOff>
    </xdr:from>
    <xdr:to>
      <xdr:col>31</xdr:col>
      <xdr:colOff>221455</xdr:colOff>
      <xdr:row>19</xdr:row>
      <xdr:rowOff>239712</xdr:rowOff>
    </xdr:to>
    <xdr:pic>
      <xdr:nvPicPr>
        <xdr:cNvPr id="9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06024" y="5129212"/>
          <a:ext cx="17383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23812</xdr:colOff>
      <xdr:row>20</xdr:row>
      <xdr:rowOff>252412</xdr:rowOff>
    </xdr:from>
    <xdr:to>
      <xdr:col>41</xdr:col>
      <xdr:colOff>235539</xdr:colOff>
      <xdr:row>21</xdr:row>
      <xdr:rowOff>231575</xdr:rowOff>
    </xdr:to>
    <xdr:grpSp>
      <xdr:nvGrpSpPr>
        <xdr:cNvPr id="20" name="グループ化 19"/>
        <xdr:cNvGrpSpPr/>
      </xdr:nvGrpSpPr>
      <xdr:grpSpPr>
        <a:xfrm>
          <a:off x="3376612" y="5395912"/>
          <a:ext cx="9584327" cy="233163"/>
          <a:chOff x="3376612" y="5395912"/>
          <a:chExt cx="9584327" cy="233163"/>
        </a:xfrm>
      </xdr:grpSpPr>
      <xdr:grpSp>
        <xdr:nvGrpSpPr>
          <xdr:cNvPr id="92" name="グループ化 91"/>
          <xdr:cNvGrpSpPr/>
        </xdr:nvGrpSpPr>
        <xdr:grpSpPr>
          <a:xfrm>
            <a:off x="7998618" y="5395912"/>
            <a:ext cx="719137" cy="233163"/>
            <a:chOff x="8405812" y="4321968"/>
            <a:chExt cx="709612" cy="229194"/>
          </a:xfrm>
        </xdr:grpSpPr>
        <xdr:pic>
          <xdr:nvPicPr>
            <xdr:cNvPr id="93" name="Picture 6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405812" y="4333874"/>
              <a:ext cx="173831" cy="21728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94" name="Picture 6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667749" y="4321968"/>
              <a:ext cx="173831" cy="21728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95" name="Picture 6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41593" y="4321968"/>
              <a:ext cx="173831" cy="21728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97" name="グループ化 96"/>
          <xdr:cNvGrpSpPr/>
        </xdr:nvGrpSpPr>
        <xdr:grpSpPr>
          <a:xfrm>
            <a:off x="5244311" y="5436050"/>
            <a:ext cx="836611" cy="152886"/>
            <a:chOff x="4738688" y="4357686"/>
            <a:chExt cx="738186" cy="168175"/>
          </a:xfrm>
        </xdr:grpSpPr>
        <xdr:pic>
          <xdr:nvPicPr>
            <xdr:cNvPr id="107" name="Picture 5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5286374" y="4357686"/>
              <a:ext cx="190500" cy="15626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grpSp>
          <xdr:nvGrpSpPr>
            <xdr:cNvPr id="108" name="グループ化 107"/>
            <xdr:cNvGrpSpPr/>
          </xdr:nvGrpSpPr>
          <xdr:grpSpPr>
            <a:xfrm>
              <a:off x="4738688" y="4357686"/>
              <a:ext cx="464342" cy="168175"/>
              <a:chOff x="4738688" y="4357686"/>
              <a:chExt cx="464342" cy="168175"/>
            </a:xfrm>
          </xdr:grpSpPr>
          <xdr:pic>
            <xdr:nvPicPr>
              <xdr:cNvPr id="109" name="Picture 5"/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2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738688" y="4357686"/>
                <a:ext cx="190500" cy="15626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10" name="Picture 5"/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2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5012530" y="4369592"/>
                <a:ext cx="190500" cy="15626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</xdr:grpSp>
      </xdr:grpSp>
      <xdr:sp macro="" textlink="">
        <xdr:nvSpPr>
          <xdr:cNvPr id="98" name="Rectangle 1" descr="10%"/>
          <xdr:cNvSpPr>
            <a:spLocks noChangeArrowheads="1"/>
          </xdr:cNvSpPr>
        </xdr:nvSpPr>
        <xdr:spPr bwMode="auto">
          <a:xfrm>
            <a:off x="12738100" y="5417243"/>
            <a:ext cx="222839" cy="190500"/>
          </a:xfrm>
          <a:prstGeom prst="rect">
            <a:avLst/>
          </a:prstGeom>
          <a:pattFill prst="pct10">
            <a:fgClr>
              <a:srgbClr val="000000"/>
            </a:fgClr>
            <a:bgClr>
              <a:srgbClr val="FFFFFF"/>
            </a:bgClr>
          </a:patt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99" name="Rectangle 1" descr="10%"/>
          <xdr:cNvSpPr>
            <a:spLocks noChangeArrowheads="1"/>
          </xdr:cNvSpPr>
        </xdr:nvSpPr>
        <xdr:spPr bwMode="auto">
          <a:xfrm>
            <a:off x="3376612" y="5417243"/>
            <a:ext cx="222839" cy="190500"/>
          </a:xfrm>
          <a:prstGeom prst="rect">
            <a:avLst/>
          </a:prstGeom>
          <a:pattFill prst="pct10">
            <a:fgClr>
              <a:srgbClr val="000000"/>
            </a:fgClr>
            <a:bgClr>
              <a:srgbClr val="FFFFFF"/>
            </a:bgClr>
          </a:patt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cxnSp macro="">
        <xdr:nvCxnSpPr>
          <xdr:cNvPr id="100" name="直線コネクタ 99"/>
          <xdr:cNvCxnSpPr/>
        </xdr:nvCxnSpPr>
        <xdr:spPr>
          <a:xfrm>
            <a:off x="3637572" y="5512196"/>
            <a:ext cx="1632928" cy="595"/>
          </a:xfrm>
          <a:prstGeom prst="line">
            <a:avLst/>
          </a:prstGeom>
          <a:ln w="254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1" name="直線コネクタ 100"/>
          <xdr:cNvCxnSpPr/>
        </xdr:nvCxnSpPr>
        <xdr:spPr>
          <a:xfrm>
            <a:off x="6096000" y="5512493"/>
            <a:ext cx="1842441" cy="0"/>
          </a:xfrm>
          <a:prstGeom prst="line">
            <a:avLst/>
          </a:prstGeom>
          <a:ln w="254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2" name="直線コネクタ 101"/>
          <xdr:cNvCxnSpPr/>
        </xdr:nvCxnSpPr>
        <xdr:spPr>
          <a:xfrm>
            <a:off x="8737600" y="5512493"/>
            <a:ext cx="3975100" cy="0"/>
          </a:xfrm>
          <a:prstGeom prst="line">
            <a:avLst/>
          </a:prstGeom>
          <a:ln w="254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0</xdr:colOff>
      <xdr:row>18</xdr:row>
      <xdr:rowOff>5612</xdr:rowOff>
    </xdr:from>
    <xdr:to>
      <xdr:col>41</xdr:col>
      <xdr:colOff>241300</xdr:colOff>
      <xdr:row>18</xdr:row>
      <xdr:rowOff>221512</xdr:rowOff>
    </xdr:to>
    <xdr:grpSp>
      <xdr:nvGrpSpPr>
        <xdr:cNvPr id="9" name="グループ化 8"/>
        <xdr:cNvGrpSpPr/>
      </xdr:nvGrpSpPr>
      <xdr:grpSpPr>
        <a:xfrm>
          <a:off x="3352800" y="4641112"/>
          <a:ext cx="9613900" cy="215900"/>
          <a:chOff x="3352800" y="4641112"/>
          <a:chExt cx="9613900" cy="215900"/>
        </a:xfrm>
      </xdr:grpSpPr>
      <xdr:cxnSp macro="">
        <xdr:nvCxnSpPr>
          <xdr:cNvPr id="112" name="直線コネクタ 111"/>
          <xdr:cNvCxnSpPr/>
        </xdr:nvCxnSpPr>
        <xdr:spPr>
          <a:xfrm flipV="1">
            <a:off x="12739474" y="4749062"/>
            <a:ext cx="227226" cy="1"/>
          </a:xfrm>
          <a:prstGeom prst="line">
            <a:avLst/>
          </a:prstGeom>
          <a:ln w="254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pic>
        <xdr:nvPicPr>
          <xdr:cNvPr id="113" name="Picture 6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792224" y="4641112"/>
            <a:ext cx="181435" cy="2159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4" name="Picture 6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62429" y="4641112"/>
            <a:ext cx="181435" cy="2159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5" name="Rectangle 1" descr="10%"/>
          <xdr:cNvSpPr>
            <a:spLocks noChangeArrowheads="1"/>
          </xdr:cNvSpPr>
        </xdr:nvSpPr>
        <xdr:spPr bwMode="auto">
          <a:xfrm>
            <a:off x="11922829" y="4642590"/>
            <a:ext cx="820185" cy="212944"/>
          </a:xfrm>
          <a:prstGeom prst="rect">
            <a:avLst/>
          </a:prstGeom>
          <a:pattFill prst="pct10">
            <a:fgClr>
              <a:srgbClr val="000000"/>
            </a:fgClr>
            <a:bgClr>
              <a:srgbClr val="FFFFFF"/>
            </a:bgClr>
          </a:patt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cxnSp macro="">
        <xdr:nvCxnSpPr>
          <xdr:cNvPr id="116" name="直線コネクタ 115"/>
          <xdr:cNvCxnSpPr/>
        </xdr:nvCxnSpPr>
        <xdr:spPr>
          <a:xfrm>
            <a:off x="3352800" y="4748970"/>
            <a:ext cx="1651000" cy="184"/>
          </a:xfrm>
          <a:prstGeom prst="line">
            <a:avLst/>
          </a:prstGeom>
          <a:ln w="254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7" name="直線コネクタ 116"/>
          <xdr:cNvCxnSpPr/>
        </xdr:nvCxnSpPr>
        <xdr:spPr>
          <a:xfrm>
            <a:off x="5811991" y="4749062"/>
            <a:ext cx="2925609" cy="0"/>
          </a:xfrm>
          <a:prstGeom prst="line">
            <a:avLst/>
          </a:prstGeom>
          <a:ln w="254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8" name="直線コネクタ 117"/>
          <xdr:cNvCxnSpPr/>
        </xdr:nvCxnSpPr>
        <xdr:spPr>
          <a:xfrm flipV="1">
            <a:off x="10592860" y="4748692"/>
            <a:ext cx="1329969" cy="740"/>
          </a:xfrm>
          <a:prstGeom prst="line">
            <a:avLst/>
          </a:prstGeom>
          <a:ln w="254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19" name="グループ化 118"/>
          <xdr:cNvGrpSpPr/>
        </xdr:nvGrpSpPr>
        <xdr:grpSpPr>
          <a:xfrm>
            <a:off x="5017206" y="4671427"/>
            <a:ext cx="733998" cy="155271"/>
            <a:chOff x="5262563" y="4363641"/>
            <a:chExt cx="703237" cy="156269"/>
          </a:xfrm>
        </xdr:grpSpPr>
        <xdr:pic>
          <xdr:nvPicPr>
            <xdr:cNvPr id="123" name="Picture 5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5262563" y="4363641"/>
              <a:ext cx="215081" cy="15626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24" name="Picture 5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5524500" y="4363641"/>
              <a:ext cx="215081" cy="15626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25" name="Picture 5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5750719" y="4363641"/>
              <a:ext cx="215081" cy="15626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120" name="Picture 6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370265" y="4641112"/>
            <a:ext cx="181435" cy="2159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121" name="直線コネクタ 120"/>
          <xdr:cNvCxnSpPr/>
        </xdr:nvCxnSpPr>
        <xdr:spPr>
          <a:xfrm>
            <a:off x="9823747" y="4749062"/>
            <a:ext cx="434947" cy="0"/>
          </a:xfrm>
          <a:prstGeom prst="line">
            <a:avLst/>
          </a:prstGeom>
          <a:ln w="254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2" name="直線コネクタ 121"/>
          <xdr:cNvCxnSpPr/>
        </xdr:nvCxnSpPr>
        <xdr:spPr>
          <a:xfrm>
            <a:off x="9028689" y="4749062"/>
            <a:ext cx="459801" cy="0"/>
          </a:xfrm>
          <a:prstGeom prst="line">
            <a:avLst/>
          </a:prstGeom>
          <a:ln w="254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24606</xdr:colOff>
      <xdr:row>16</xdr:row>
      <xdr:rowOff>16817</xdr:rowOff>
    </xdr:from>
    <xdr:to>
      <xdr:col>41</xdr:col>
      <xdr:colOff>246694</xdr:colOff>
      <xdr:row>16</xdr:row>
      <xdr:rowOff>243036</xdr:rowOff>
    </xdr:to>
    <xdr:grpSp>
      <xdr:nvGrpSpPr>
        <xdr:cNvPr id="3" name="グループ化 2"/>
        <xdr:cNvGrpSpPr/>
      </xdr:nvGrpSpPr>
      <xdr:grpSpPr>
        <a:xfrm>
          <a:off x="3377406" y="4144317"/>
          <a:ext cx="9594688" cy="226219"/>
          <a:chOff x="3377406" y="4144317"/>
          <a:chExt cx="9594688" cy="226219"/>
        </a:xfrm>
      </xdr:grpSpPr>
      <xdr:grpSp>
        <xdr:nvGrpSpPr>
          <xdr:cNvPr id="127" name="グループ化 126"/>
          <xdr:cNvGrpSpPr/>
        </xdr:nvGrpSpPr>
        <xdr:grpSpPr>
          <a:xfrm>
            <a:off x="9061247" y="4148783"/>
            <a:ext cx="463872" cy="217287"/>
            <a:chOff x="8905278" y="4298156"/>
            <a:chExt cx="447675" cy="217287"/>
          </a:xfrm>
        </xdr:grpSpPr>
        <xdr:pic>
          <xdr:nvPicPr>
            <xdr:cNvPr id="141" name="Picture 6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05278" y="4298156"/>
              <a:ext cx="173831" cy="21728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42" name="Picture 6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79122" y="4298156"/>
              <a:ext cx="173831" cy="21728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128" name="Rectangle 1" descr="10%"/>
          <xdr:cNvSpPr>
            <a:spLocks noChangeArrowheads="1"/>
          </xdr:cNvSpPr>
        </xdr:nvSpPr>
        <xdr:spPr bwMode="auto">
          <a:xfrm>
            <a:off x="11119606" y="4144317"/>
            <a:ext cx="1060983" cy="226219"/>
          </a:xfrm>
          <a:prstGeom prst="rect">
            <a:avLst/>
          </a:prstGeom>
          <a:pattFill prst="pct10">
            <a:fgClr>
              <a:srgbClr val="000000"/>
            </a:fgClr>
            <a:bgClr>
              <a:srgbClr val="FFFFFF"/>
            </a:bgClr>
          </a:patt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cxnSp macro="">
        <xdr:nvCxnSpPr>
          <xdr:cNvPr id="129" name="直線コネクタ 128"/>
          <xdr:cNvCxnSpPr/>
        </xdr:nvCxnSpPr>
        <xdr:spPr>
          <a:xfrm flipV="1">
            <a:off x="3377406" y="4257426"/>
            <a:ext cx="1905794" cy="1"/>
          </a:xfrm>
          <a:prstGeom prst="line">
            <a:avLst/>
          </a:prstGeom>
          <a:ln w="254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0" name="直線コネクタ 129"/>
          <xdr:cNvCxnSpPr/>
        </xdr:nvCxnSpPr>
        <xdr:spPr>
          <a:xfrm>
            <a:off x="6077397" y="4257426"/>
            <a:ext cx="2948546" cy="0"/>
          </a:xfrm>
          <a:prstGeom prst="line">
            <a:avLst/>
          </a:prstGeom>
          <a:ln w="254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1" name="直線コネクタ 130"/>
          <xdr:cNvCxnSpPr/>
        </xdr:nvCxnSpPr>
        <xdr:spPr>
          <a:xfrm>
            <a:off x="10604500" y="4257426"/>
            <a:ext cx="529620" cy="0"/>
          </a:xfrm>
          <a:prstGeom prst="line">
            <a:avLst/>
          </a:prstGeom>
          <a:ln w="254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32" name="グループ化 131"/>
          <xdr:cNvGrpSpPr/>
        </xdr:nvGrpSpPr>
        <xdr:grpSpPr>
          <a:xfrm>
            <a:off x="5300528" y="4179292"/>
            <a:ext cx="728680" cy="156269"/>
            <a:chOff x="5262563" y="4363641"/>
            <a:chExt cx="703237" cy="156269"/>
          </a:xfrm>
        </xdr:grpSpPr>
        <xdr:pic>
          <xdr:nvPicPr>
            <xdr:cNvPr id="138" name="Picture 5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5262563" y="4363641"/>
              <a:ext cx="215081" cy="15626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39" name="Picture 5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5524500" y="4363641"/>
              <a:ext cx="215081" cy="15626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40" name="Picture 5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5750719" y="4363641"/>
              <a:ext cx="215081" cy="15626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133" name="グループ化 132"/>
          <xdr:cNvGrpSpPr/>
        </xdr:nvGrpSpPr>
        <xdr:grpSpPr>
          <a:xfrm>
            <a:off x="10097086" y="4148783"/>
            <a:ext cx="463872" cy="217287"/>
            <a:chOff x="8905278" y="4298156"/>
            <a:chExt cx="447675" cy="217287"/>
          </a:xfrm>
        </xdr:grpSpPr>
        <xdr:pic>
          <xdr:nvPicPr>
            <xdr:cNvPr id="136" name="Picture 6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05278" y="4298156"/>
              <a:ext cx="173831" cy="21728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37" name="Picture 6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79122" y="4298156"/>
              <a:ext cx="173831" cy="21728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cxnSp macro="">
        <xdr:nvCxnSpPr>
          <xdr:cNvPr id="134" name="直線コネクタ 133"/>
          <xdr:cNvCxnSpPr/>
        </xdr:nvCxnSpPr>
        <xdr:spPr>
          <a:xfrm flipV="1">
            <a:off x="9554256" y="4257425"/>
            <a:ext cx="468807" cy="2"/>
          </a:xfrm>
          <a:prstGeom prst="line">
            <a:avLst/>
          </a:prstGeom>
          <a:ln w="254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5" name="直線コネクタ 134"/>
          <xdr:cNvCxnSpPr/>
        </xdr:nvCxnSpPr>
        <xdr:spPr>
          <a:xfrm flipV="1">
            <a:off x="12213723" y="4257426"/>
            <a:ext cx="758371" cy="1"/>
          </a:xfrm>
          <a:prstGeom prst="line">
            <a:avLst/>
          </a:prstGeom>
          <a:ln w="254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26</xdr:col>
      <xdr:colOff>139700</xdr:colOff>
      <xdr:row>17</xdr:row>
      <xdr:rowOff>0</xdr:rowOff>
    </xdr:from>
    <xdr:to>
      <xdr:col>27</xdr:col>
      <xdr:colOff>12700</xdr:colOff>
      <xdr:row>17</xdr:row>
      <xdr:rowOff>165100</xdr:rowOff>
    </xdr:to>
    <xdr:sp macro="" textlink="">
      <xdr:nvSpPr>
        <xdr:cNvPr id="144" name="アーチ 143"/>
        <xdr:cNvSpPr/>
      </xdr:nvSpPr>
      <xdr:spPr>
        <a:xfrm>
          <a:off x="8864600" y="4381500"/>
          <a:ext cx="139700" cy="165100"/>
        </a:xfrm>
        <a:prstGeom prst="blockArc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39</xdr:col>
      <xdr:colOff>63500</xdr:colOff>
      <xdr:row>16</xdr:row>
      <xdr:rowOff>228600</xdr:rowOff>
    </xdr:from>
    <xdr:to>
      <xdr:col>39</xdr:col>
      <xdr:colOff>203200</xdr:colOff>
      <xdr:row>17</xdr:row>
      <xdr:rowOff>139700</xdr:rowOff>
    </xdr:to>
    <xdr:sp macro="" textlink="">
      <xdr:nvSpPr>
        <xdr:cNvPr id="145" name="アーチ 144"/>
        <xdr:cNvSpPr/>
      </xdr:nvSpPr>
      <xdr:spPr>
        <a:xfrm>
          <a:off x="12255500" y="4356100"/>
          <a:ext cx="139700" cy="165100"/>
        </a:xfrm>
        <a:prstGeom prst="blockArc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25400</xdr:colOff>
      <xdr:row>17</xdr:row>
      <xdr:rowOff>21283</xdr:rowOff>
    </xdr:from>
    <xdr:to>
      <xdr:col>41</xdr:col>
      <xdr:colOff>234788</xdr:colOff>
      <xdr:row>17</xdr:row>
      <xdr:rowOff>247502</xdr:rowOff>
    </xdr:to>
    <xdr:grpSp>
      <xdr:nvGrpSpPr>
        <xdr:cNvPr id="5" name="グループ化 4"/>
        <xdr:cNvGrpSpPr/>
      </xdr:nvGrpSpPr>
      <xdr:grpSpPr>
        <a:xfrm>
          <a:off x="3378200" y="4402783"/>
          <a:ext cx="9581988" cy="226219"/>
          <a:chOff x="3378200" y="4402783"/>
          <a:chExt cx="9581988" cy="226219"/>
        </a:xfrm>
      </xdr:grpSpPr>
      <xdr:grpSp>
        <xdr:nvGrpSpPr>
          <xdr:cNvPr id="147" name="グループ化 146"/>
          <xdr:cNvGrpSpPr/>
        </xdr:nvGrpSpPr>
        <xdr:grpSpPr>
          <a:xfrm>
            <a:off x="9074741" y="4407249"/>
            <a:ext cx="463872" cy="217287"/>
            <a:chOff x="8905278" y="4298156"/>
            <a:chExt cx="447675" cy="217287"/>
          </a:xfrm>
        </xdr:grpSpPr>
        <xdr:pic>
          <xdr:nvPicPr>
            <xdr:cNvPr id="161" name="Picture 6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05278" y="4298156"/>
              <a:ext cx="173831" cy="21728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62" name="Picture 6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79122" y="4298156"/>
              <a:ext cx="173831" cy="21728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148" name="Rectangle 1" descr="10%"/>
          <xdr:cNvSpPr>
            <a:spLocks noChangeArrowheads="1"/>
          </xdr:cNvSpPr>
        </xdr:nvSpPr>
        <xdr:spPr bwMode="auto">
          <a:xfrm>
            <a:off x="11133100" y="4402783"/>
            <a:ext cx="1060983" cy="226219"/>
          </a:xfrm>
          <a:prstGeom prst="rect">
            <a:avLst/>
          </a:prstGeom>
          <a:pattFill prst="pct10">
            <a:fgClr>
              <a:srgbClr val="000000"/>
            </a:fgClr>
            <a:bgClr>
              <a:srgbClr val="FFFFFF"/>
            </a:bgClr>
          </a:patt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cxnSp macro="">
        <xdr:nvCxnSpPr>
          <xdr:cNvPr id="149" name="直線コネクタ 148"/>
          <xdr:cNvCxnSpPr/>
        </xdr:nvCxnSpPr>
        <xdr:spPr>
          <a:xfrm flipV="1">
            <a:off x="3378200" y="4515892"/>
            <a:ext cx="1879600" cy="1"/>
          </a:xfrm>
          <a:prstGeom prst="line">
            <a:avLst/>
          </a:prstGeom>
          <a:ln w="254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0" name="直線コネクタ 149"/>
          <xdr:cNvCxnSpPr/>
        </xdr:nvCxnSpPr>
        <xdr:spPr>
          <a:xfrm>
            <a:off x="6052791" y="4515892"/>
            <a:ext cx="2948546" cy="0"/>
          </a:xfrm>
          <a:prstGeom prst="line">
            <a:avLst/>
          </a:prstGeom>
          <a:ln w="254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1" name="直線コネクタ 150"/>
          <xdr:cNvCxnSpPr/>
        </xdr:nvCxnSpPr>
        <xdr:spPr>
          <a:xfrm>
            <a:off x="10605294" y="4515892"/>
            <a:ext cx="529620" cy="0"/>
          </a:xfrm>
          <a:prstGeom prst="line">
            <a:avLst/>
          </a:prstGeom>
          <a:ln w="254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52" name="グループ化 151"/>
          <xdr:cNvGrpSpPr/>
        </xdr:nvGrpSpPr>
        <xdr:grpSpPr>
          <a:xfrm>
            <a:off x="5301322" y="4437758"/>
            <a:ext cx="728680" cy="156269"/>
            <a:chOff x="5262563" y="4363641"/>
            <a:chExt cx="703237" cy="156269"/>
          </a:xfrm>
        </xdr:grpSpPr>
        <xdr:pic>
          <xdr:nvPicPr>
            <xdr:cNvPr id="158" name="Picture 5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5262563" y="4363641"/>
              <a:ext cx="215081" cy="15626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59" name="Picture 5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5524500" y="4363641"/>
              <a:ext cx="215081" cy="15626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60" name="Picture 5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5750719" y="4363641"/>
              <a:ext cx="215081" cy="15626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153" name="グループ化 152"/>
          <xdr:cNvGrpSpPr/>
        </xdr:nvGrpSpPr>
        <xdr:grpSpPr>
          <a:xfrm>
            <a:off x="10097880" y="4407249"/>
            <a:ext cx="463872" cy="217287"/>
            <a:chOff x="8905278" y="4298156"/>
            <a:chExt cx="447675" cy="217287"/>
          </a:xfrm>
        </xdr:grpSpPr>
        <xdr:pic>
          <xdr:nvPicPr>
            <xdr:cNvPr id="156" name="Picture 6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05278" y="4298156"/>
              <a:ext cx="173831" cy="21728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57" name="Picture 6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79122" y="4298156"/>
              <a:ext cx="173831" cy="21728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cxnSp macro="">
        <xdr:nvCxnSpPr>
          <xdr:cNvPr id="154" name="直線コネクタ 153"/>
          <xdr:cNvCxnSpPr/>
        </xdr:nvCxnSpPr>
        <xdr:spPr>
          <a:xfrm flipV="1">
            <a:off x="9555050" y="4515891"/>
            <a:ext cx="468807" cy="2"/>
          </a:xfrm>
          <a:prstGeom prst="line">
            <a:avLst/>
          </a:prstGeom>
          <a:ln w="254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5" name="直線コネクタ 154"/>
          <xdr:cNvCxnSpPr/>
        </xdr:nvCxnSpPr>
        <xdr:spPr>
          <a:xfrm flipV="1">
            <a:off x="12201817" y="4515892"/>
            <a:ext cx="758371" cy="1"/>
          </a:xfrm>
          <a:prstGeom prst="line">
            <a:avLst/>
          </a:prstGeom>
          <a:ln w="254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25400</xdr:colOff>
      <xdr:row>18</xdr:row>
      <xdr:rowOff>228600</xdr:rowOff>
    </xdr:from>
    <xdr:to>
      <xdr:col>41</xdr:col>
      <xdr:colOff>254000</xdr:colOff>
      <xdr:row>19</xdr:row>
      <xdr:rowOff>234950</xdr:rowOff>
    </xdr:to>
    <xdr:grpSp>
      <xdr:nvGrpSpPr>
        <xdr:cNvPr id="15" name="グループ化 14"/>
        <xdr:cNvGrpSpPr/>
      </xdr:nvGrpSpPr>
      <xdr:grpSpPr>
        <a:xfrm>
          <a:off x="3378200" y="4864100"/>
          <a:ext cx="9601200" cy="260350"/>
          <a:chOff x="3378200" y="4864100"/>
          <a:chExt cx="9601200" cy="260350"/>
        </a:xfrm>
      </xdr:grpSpPr>
      <xdr:grpSp>
        <xdr:nvGrpSpPr>
          <xdr:cNvPr id="14" name="グループ化 13"/>
          <xdr:cNvGrpSpPr/>
        </xdr:nvGrpSpPr>
        <xdr:grpSpPr>
          <a:xfrm>
            <a:off x="3378200" y="4908550"/>
            <a:ext cx="9601200" cy="215900"/>
            <a:chOff x="3378200" y="4908550"/>
            <a:chExt cx="9601200" cy="215900"/>
          </a:xfrm>
        </xdr:grpSpPr>
        <xdr:cxnSp macro="">
          <xdr:nvCxnSpPr>
            <xdr:cNvPr id="164" name="直線コネクタ 163"/>
            <xdr:cNvCxnSpPr/>
          </xdr:nvCxnSpPr>
          <xdr:spPr>
            <a:xfrm flipV="1">
              <a:off x="12752174" y="5016500"/>
              <a:ext cx="227226" cy="1"/>
            </a:xfrm>
            <a:prstGeom prst="line">
              <a:avLst/>
            </a:prstGeom>
            <a:ln w="254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pic>
          <xdr:nvPicPr>
            <xdr:cNvPr id="165" name="Picture 6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779524" y="4908550"/>
              <a:ext cx="181435" cy="2159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66" name="Picture 6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575129" y="4908550"/>
              <a:ext cx="181435" cy="2159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167" name="Rectangle 1" descr="10%"/>
            <xdr:cNvSpPr>
              <a:spLocks noChangeArrowheads="1"/>
            </xdr:cNvSpPr>
          </xdr:nvSpPr>
          <xdr:spPr bwMode="auto">
            <a:xfrm>
              <a:off x="11935529" y="4910028"/>
              <a:ext cx="820185" cy="212944"/>
            </a:xfrm>
            <a:prstGeom prst="rect">
              <a:avLst/>
            </a:prstGeom>
            <a:pattFill prst="pct10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</xdr:sp>
        <xdr:cxnSp macro="">
          <xdr:nvCxnSpPr>
            <xdr:cNvPr id="168" name="直線コネクタ 167"/>
            <xdr:cNvCxnSpPr/>
          </xdr:nvCxnSpPr>
          <xdr:spPr>
            <a:xfrm>
              <a:off x="3378200" y="5016408"/>
              <a:ext cx="2108200" cy="0"/>
            </a:xfrm>
            <a:prstGeom prst="line">
              <a:avLst/>
            </a:prstGeom>
            <a:ln w="254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69" name="直線コネクタ 168"/>
            <xdr:cNvCxnSpPr/>
          </xdr:nvCxnSpPr>
          <xdr:spPr>
            <a:xfrm>
              <a:off x="6324600" y="5016500"/>
              <a:ext cx="2400300" cy="0"/>
            </a:xfrm>
            <a:prstGeom prst="line">
              <a:avLst/>
            </a:prstGeom>
            <a:ln w="254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0" name="直線コネクタ 169"/>
            <xdr:cNvCxnSpPr/>
          </xdr:nvCxnSpPr>
          <xdr:spPr>
            <a:xfrm flipV="1">
              <a:off x="10605560" y="5016130"/>
              <a:ext cx="1329969" cy="740"/>
            </a:xfrm>
            <a:prstGeom prst="line">
              <a:avLst/>
            </a:prstGeom>
            <a:ln w="254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grpSp>
          <xdr:nvGrpSpPr>
            <xdr:cNvPr id="11" name="グループ化 10"/>
            <xdr:cNvGrpSpPr/>
          </xdr:nvGrpSpPr>
          <xdr:grpSpPr>
            <a:xfrm>
              <a:off x="5563306" y="4938865"/>
              <a:ext cx="733998" cy="155271"/>
              <a:chOff x="5804606" y="4945214"/>
              <a:chExt cx="733998" cy="155271"/>
            </a:xfrm>
          </xdr:grpSpPr>
          <xdr:pic>
            <xdr:nvPicPr>
              <xdr:cNvPr id="175" name="Picture 5"/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2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5804606" y="4945214"/>
                <a:ext cx="224489" cy="15527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76" name="Picture 5"/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2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78001" y="4945214"/>
                <a:ext cx="224489" cy="15527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77" name="Picture 5"/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2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314115" y="4945214"/>
                <a:ext cx="224489" cy="15527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</xdr:grpSp>
        <xdr:pic>
          <xdr:nvPicPr>
            <xdr:cNvPr id="172" name="Picture 6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70265" y="4908550"/>
              <a:ext cx="181435" cy="2159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xnSp macro="">
          <xdr:nvCxnSpPr>
            <xdr:cNvPr id="173" name="直線コネクタ 172"/>
            <xdr:cNvCxnSpPr/>
          </xdr:nvCxnSpPr>
          <xdr:spPr>
            <a:xfrm>
              <a:off x="9811047" y="5016500"/>
              <a:ext cx="434947" cy="0"/>
            </a:xfrm>
            <a:prstGeom prst="line">
              <a:avLst/>
            </a:prstGeom>
            <a:ln w="254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4" name="直線コネクタ 173"/>
            <xdr:cNvCxnSpPr/>
          </xdr:nvCxnSpPr>
          <xdr:spPr>
            <a:xfrm>
              <a:off x="9015989" y="5016500"/>
              <a:ext cx="459801" cy="0"/>
            </a:xfrm>
            <a:prstGeom prst="line">
              <a:avLst/>
            </a:prstGeom>
            <a:ln w="254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178" name="アーチ 177"/>
          <xdr:cNvSpPr/>
        </xdr:nvSpPr>
        <xdr:spPr>
          <a:xfrm>
            <a:off x="9029700" y="4876800"/>
            <a:ext cx="139700" cy="165100"/>
          </a:xfrm>
          <a:prstGeom prst="blockArc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  <xdr:sp macro="" textlink="">
        <xdr:nvSpPr>
          <xdr:cNvPr id="179" name="アーチ 178"/>
          <xdr:cNvSpPr/>
        </xdr:nvSpPr>
        <xdr:spPr>
          <a:xfrm>
            <a:off x="12814300" y="4864100"/>
            <a:ext cx="139700" cy="165100"/>
          </a:xfrm>
          <a:prstGeom prst="blockArc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15</xdr:col>
      <xdr:colOff>23812</xdr:colOff>
      <xdr:row>20</xdr:row>
      <xdr:rowOff>45046</xdr:rowOff>
    </xdr:from>
    <xdr:to>
      <xdr:col>16</xdr:col>
      <xdr:colOff>203175</xdr:colOff>
      <xdr:row>20</xdr:row>
      <xdr:rowOff>201315</xdr:rowOff>
    </xdr:to>
    <xdr:grpSp>
      <xdr:nvGrpSpPr>
        <xdr:cNvPr id="186" name="グループ化 185"/>
        <xdr:cNvGrpSpPr/>
      </xdr:nvGrpSpPr>
      <xdr:grpSpPr>
        <a:xfrm>
          <a:off x="5815012" y="5188546"/>
          <a:ext cx="446063" cy="156269"/>
          <a:chOff x="5536406" y="4868913"/>
          <a:chExt cx="441300" cy="156269"/>
        </a:xfrm>
      </xdr:grpSpPr>
      <xdr:pic>
        <xdr:nvPicPr>
          <xdr:cNvPr id="197" name="Picture 5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536406" y="4868913"/>
            <a:ext cx="215081" cy="15626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98" name="Picture 5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762625" y="4868913"/>
            <a:ext cx="215081" cy="15626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6</xdr:col>
      <xdr:colOff>12700</xdr:colOff>
      <xdr:row>20</xdr:row>
      <xdr:rowOff>12700</xdr:rowOff>
    </xdr:from>
    <xdr:to>
      <xdr:col>42</xdr:col>
      <xdr:colOff>15875</xdr:colOff>
      <xdr:row>21</xdr:row>
      <xdr:rowOff>62458</xdr:rowOff>
    </xdr:to>
    <xdr:grpSp>
      <xdr:nvGrpSpPr>
        <xdr:cNvPr id="17" name="グループ化 16"/>
        <xdr:cNvGrpSpPr/>
      </xdr:nvGrpSpPr>
      <xdr:grpSpPr>
        <a:xfrm>
          <a:off x="3365500" y="5156200"/>
          <a:ext cx="9642475" cy="303758"/>
          <a:chOff x="3365500" y="5156200"/>
          <a:chExt cx="9642475" cy="303758"/>
        </a:xfrm>
      </xdr:grpSpPr>
      <xdr:sp macro="" textlink="">
        <xdr:nvSpPr>
          <xdr:cNvPr id="181" name="Rectangle 1" descr="10%"/>
          <xdr:cNvSpPr>
            <a:spLocks noChangeArrowheads="1"/>
          </xdr:cNvSpPr>
        </xdr:nvSpPr>
        <xdr:spPr bwMode="auto">
          <a:xfrm>
            <a:off x="10844213" y="5164038"/>
            <a:ext cx="294481" cy="205581"/>
          </a:xfrm>
          <a:prstGeom prst="rect">
            <a:avLst/>
          </a:prstGeom>
          <a:pattFill prst="pct10">
            <a:fgClr>
              <a:srgbClr val="000000"/>
            </a:fgClr>
            <a:bgClr>
              <a:srgbClr val="FFFFFF"/>
            </a:bgClr>
          </a:patt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cxnSp macro="">
        <xdr:nvCxnSpPr>
          <xdr:cNvPr id="182" name="直線コネクタ 181"/>
          <xdr:cNvCxnSpPr/>
        </xdr:nvCxnSpPr>
        <xdr:spPr>
          <a:xfrm>
            <a:off x="3365500" y="5266828"/>
            <a:ext cx="2438400" cy="0"/>
          </a:xfrm>
          <a:prstGeom prst="line">
            <a:avLst/>
          </a:prstGeom>
          <a:ln w="254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3" name="直線コネクタ 182"/>
          <xdr:cNvCxnSpPr/>
        </xdr:nvCxnSpPr>
        <xdr:spPr>
          <a:xfrm>
            <a:off x="6336506" y="5266828"/>
            <a:ext cx="1830388" cy="0"/>
          </a:xfrm>
          <a:prstGeom prst="line">
            <a:avLst/>
          </a:prstGeom>
          <a:ln w="254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4" name="直線コネクタ 183"/>
          <xdr:cNvCxnSpPr/>
        </xdr:nvCxnSpPr>
        <xdr:spPr>
          <a:xfrm>
            <a:off x="10080625" y="5266828"/>
            <a:ext cx="765969" cy="0"/>
          </a:xfrm>
          <a:prstGeom prst="line">
            <a:avLst/>
          </a:prstGeom>
          <a:ln w="254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5" name="直線コネクタ 184"/>
          <xdr:cNvCxnSpPr/>
        </xdr:nvCxnSpPr>
        <xdr:spPr>
          <a:xfrm flipV="1">
            <a:off x="11982234" y="5266828"/>
            <a:ext cx="746179" cy="1"/>
          </a:xfrm>
          <a:prstGeom prst="line">
            <a:avLst/>
          </a:prstGeom>
          <a:ln w="254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pic>
        <xdr:nvPicPr>
          <xdr:cNvPr id="187" name="Picture 6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827419" y="5156200"/>
            <a:ext cx="175680" cy="22125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188" name="直線コネクタ 187"/>
          <xdr:cNvCxnSpPr/>
        </xdr:nvCxnSpPr>
        <xdr:spPr>
          <a:xfrm flipV="1">
            <a:off x="8992394" y="5265935"/>
            <a:ext cx="711200" cy="1787"/>
          </a:xfrm>
          <a:prstGeom prst="line">
            <a:avLst/>
          </a:prstGeom>
          <a:ln w="254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89" name="Rectangle 1" descr="10%"/>
          <xdr:cNvSpPr>
            <a:spLocks noChangeArrowheads="1"/>
          </xdr:cNvSpPr>
        </xdr:nvSpPr>
        <xdr:spPr bwMode="auto">
          <a:xfrm>
            <a:off x="5779295" y="5294858"/>
            <a:ext cx="292100" cy="165100"/>
          </a:xfrm>
          <a:prstGeom prst="rect">
            <a:avLst/>
          </a:prstGeom>
          <a:pattFill prst="pct10">
            <a:fgClr>
              <a:srgbClr val="000000"/>
            </a:fgClr>
            <a:bgClr>
              <a:srgbClr val="FFFFFF"/>
            </a:bgClr>
          </a:patt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grpSp>
        <xdr:nvGrpSpPr>
          <xdr:cNvPr id="190" name="グループ化 189"/>
          <xdr:cNvGrpSpPr/>
        </xdr:nvGrpSpPr>
        <xdr:grpSpPr>
          <a:xfrm>
            <a:off x="8263928" y="5156200"/>
            <a:ext cx="688246" cy="221256"/>
            <a:chOff x="8275834" y="4903242"/>
            <a:chExt cx="688246" cy="221256"/>
          </a:xfrm>
        </xdr:grpSpPr>
        <xdr:pic>
          <xdr:nvPicPr>
            <xdr:cNvPr id="194" name="Picture 6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275834" y="4903242"/>
              <a:ext cx="175680" cy="221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5" name="Picture 6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552592" y="4903242"/>
              <a:ext cx="175680" cy="221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6" name="Picture 6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788400" y="4903242"/>
              <a:ext cx="175680" cy="221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cxnSp macro="">
        <xdr:nvCxnSpPr>
          <xdr:cNvPr id="191" name="直線コネクタ 190"/>
          <xdr:cNvCxnSpPr/>
        </xdr:nvCxnSpPr>
        <xdr:spPr>
          <a:xfrm flipV="1">
            <a:off x="11164094" y="5266381"/>
            <a:ext cx="508000" cy="894"/>
          </a:xfrm>
          <a:prstGeom prst="line">
            <a:avLst/>
          </a:prstGeom>
          <a:ln w="254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92" name="Rectangle 1" descr="10%"/>
          <xdr:cNvSpPr>
            <a:spLocks noChangeArrowheads="1"/>
          </xdr:cNvSpPr>
        </xdr:nvSpPr>
        <xdr:spPr bwMode="auto">
          <a:xfrm>
            <a:off x="11672094" y="5164038"/>
            <a:ext cx="294481" cy="205581"/>
          </a:xfrm>
          <a:prstGeom prst="rect">
            <a:avLst/>
          </a:prstGeom>
          <a:pattFill prst="pct10">
            <a:fgClr>
              <a:srgbClr val="000000"/>
            </a:fgClr>
            <a:bgClr>
              <a:srgbClr val="FFFFFF"/>
            </a:bgClr>
          </a:patt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93" name="Rectangle 1" descr="10%"/>
          <xdr:cNvSpPr>
            <a:spLocks noChangeArrowheads="1"/>
          </xdr:cNvSpPr>
        </xdr:nvSpPr>
        <xdr:spPr bwMode="auto">
          <a:xfrm>
            <a:off x="12713494" y="5164038"/>
            <a:ext cx="294481" cy="205581"/>
          </a:xfrm>
          <a:prstGeom prst="rect">
            <a:avLst/>
          </a:prstGeom>
          <a:pattFill prst="pct10">
            <a:fgClr>
              <a:srgbClr val="000000"/>
            </a:fgClr>
            <a:bgClr>
              <a:srgbClr val="FFFFFF"/>
            </a:bgClr>
          </a:patt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6</xdr:col>
      <xdr:colOff>23333</xdr:colOff>
      <xdr:row>21</xdr:row>
      <xdr:rowOff>251619</xdr:rowOff>
    </xdr:from>
    <xdr:to>
      <xdr:col>41</xdr:col>
      <xdr:colOff>259555</xdr:colOff>
      <xdr:row>22</xdr:row>
      <xdr:rowOff>230781</xdr:rowOff>
    </xdr:to>
    <xdr:grpSp>
      <xdr:nvGrpSpPr>
        <xdr:cNvPr id="23" name="グループ化 22"/>
        <xdr:cNvGrpSpPr/>
      </xdr:nvGrpSpPr>
      <xdr:grpSpPr>
        <a:xfrm>
          <a:off x="3376133" y="5649119"/>
          <a:ext cx="9608822" cy="233162"/>
          <a:chOff x="3376133" y="5649119"/>
          <a:chExt cx="9608822" cy="233162"/>
        </a:xfrm>
      </xdr:grpSpPr>
      <xdr:grpSp>
        <xdr:nvGrpSpPr>
          <xdr:cNvPr id="201" name="グループ化 200"/>
          <xdr:cNvGrpSpPr/>
        </xdr:nvGrpSpPr>
        <xdr:grpSpPr>
          <a:xfrm>
            <a:off x="7971199" y="5649119"/>
            <a:ext cx="722317" cy="233162"/>
            <a:chOff x="8405812" y="4321968"/>
            <a:chExt cx="709612" cy="229194"/>
          </a:xfrm>
        </xdr:grpSpPr>
        <xdr:pic>
          <xdr:nvPicPr>
            <xdr:cNvPr id="211" name="Picture 6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405812" y="4333874"/>
              <a:ext cx="173831" cy="21728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12" name="Picture 6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667749" y="4321968"/>
              <a:ext cx="173831" cy="21728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13" name="Picture 6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41593" y="4321968"/>
              <a:ext cx="173831" cy="21728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202" name="Rectangle 1" descr="10%"/>
          <xdr:cNvSpPr>
            <a:spLocks noChangeArrowheads="1"/>
          </xdr:cNvSpPr>
        </xdr:nvSpPr>
        <xdr:spPr bwMode="auto">
          <a:xfrm>
            <a:off x="3908288" y="5686631"/>
            <a:ext cx="559090" cy="193798"/>
          </a:xfrm>
          <a:prstGeom prst="rect">
            <a:avLst/>
          </a:prstGeom>
          <a:pattFill prst="pct10">
            <a:fgClr>
              <a:srgbClr val="000000"/>
            </a:fgClr>
            <a:bgClr>
              <a:srgbClr val="FFFFFF"/>
            </a:bgClr>
          </a:patt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cxnSp macro="">
        <xdr:nvCxnSpPr>
          <xdr:cNvPr id="203" name="直線コネクタ 202"/>
          <xdr:cNvCxnSpPr/>
        </xdr:nvCxnSpPr>
        <xdr:spPr>
          <a:xfrm flipV="1">
            <a:off x="3376133" y="5770241"/>
            <a:ext cx="522767" cy="1"/>
          </a:xfrm>
          <a:prstGeom prst="line">
            <a:avLst/>
          </a:prstGeom>
          <a:ln w="254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4" name="直線コネクタ 203"/>
          <xdr:cNvCxnSpPr/>
        </xdr:nvCxnSpPr>
        <xdr:spPr>
          <a:xfrm flipV="1">
            <a:off x="4509723" y="5795642"/>
            <a:ext cx="760777" cy="1"/>
          </a:xfrm>
          <a:prstGeom prst="line">
            <a:avLst/>
          </a:prstGeom>
          <a:ln w="254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5" name="直線コネクタ 204"/>
          <xdr:cNvCxnSpPr/>
        </xdr:nvCxnSpPr>
        <xdr:spPr>
          <a:xfrm flipV="1">
            <a:off x="6084412" y="5782940"/>
            <a:ext cx="1756660" cy="1"/>
          </a:xfrm>
          <a:prstGeom prst="line">
            <a:avLst/>
          </a:prstGeom>
          <a:ln w="254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6" name="直線コネクタ 205"/>
          <xdr:cNvCxnSpPr/>
        </xdr:nvCxnSpPr>
        <xdr:spPr>
          <a:xfrm flipV="1">
            <a:off x="8745637" y="5782940"/>
            <a:ext cx="3765559" cy="1"/>
          </a:xfrm>
          <a:prstGeom prst="line">
            <a:avLst/>
          </a:prstGeom>
          <a:ln w="254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207" name="グループ化 206"/>
          <xdr:cNvGrpSpPr/>
        </xdr:nvGrpSpPr>
        <xdr:grpSpPr>
          <a:xfrm>
            <a:off x="12541385" y="5661819"/>
            <a:ext cx="443570" cy="218281"/>
            <a:chOff x="12299156" y="5548313"/>
            <a:chExt cx="435769" cy="217288"/>
          </a:xfrm>
        </xdr:grpSpPr>
        <xdr:pic>
          <xdr:nvPicPr>
            <xdr:cNvPr id="209" name="Picture 6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299156" y="5548313"/>
              <a:ext cx="173831" cy="21728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10" name="Picture 6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561094" y="5548313"/>
              <a:ext cx="173831" cy="21728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22" name="グループ化 21"/>
          <xdr:cNvGrpSpPr/>
        </xdr:nvGrpSpPr>
        <xdr:grpSpPr>
          <a:xfrm>
            <a:off x="5279530" y="5684868"/>
            <a:ext cx="756381" cy="155533"/>
            <a:chOff x="5279530" y="5684868"/>
            <a:chExt cx="756381" cy="155533"/>
          </a:xfrm>
        </xdr:grpSpPr>
        <xdr:grpSp>
          <xdr:nvGrpSpPr>
            <xdr:cNvPr id="200" name="グループ化 199"/>
            <xdr:cNvGrpSpPr/>
          </xdr:nvGrpSpPr>
          <xdr:grpSpPr>
            <a:xfrm>
              <a:off x="5279530" y="5684868"/>
              <a:ext cx="472656" cy="155533"/>
              <a:chOff x="4738688" y="4357686"/>
              <a:chExt cx="464342" cy="168175"/>
            </a:xfrm>
          </xdr:grpSpPr>
          <xdr:pic>
            <xdr:nvPicPr>
              <xdr:cNvPr id="214" name="Picture 5"/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2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738688" y="4357686"/>
                <a:ext cx="190500" cy="15626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15" name="Picture 5"/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2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5012530" y="4369592"/>
                <a:ext cx="190500" cy="15626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</xdr:grpSp>
        <xdr:pic>
          <xdr:nvPicPr>
            <xdr:cNvPr id="208" name="Picture 5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5842000" y="5689600"/>
              <a:ext cx="193911" cy="144522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</xdr:grpSp>
    <xdr:clientData/>
  </xdr:twoCellAnchor>
  <xdr:twoCellAnchor>
    <xdr:from>
      <xdr:col>13</xdr:col>
      <xdr:colOff>237331</xdr:colOff>
      <xdr:row>25</xdr:row>
      <xdr:rowOff>15876</xdr:rowOff>
    </xdr:from>
    <xdr:to>
      <xdr:col>16</xdr:col>
      <xdr:colOff>230981</xdr:colOff>
      <xdr:row>25</xdr:row>
      <xdr:rowOff>241301</xdr:rowOff>
    </xdr:to>
    <xdr:sp macro="" textlink="">
      <xdr:nvSpPr>
        <xdr:cNvPr id="238" name="Rectangle 1" descr="10%"/>
        <xdr:cNvSpPr>
          <a:spLocks noChangeArrowheads="1"/>
        </xdr:cNvSpPr>
      </xdr:nvSpPr>
      <xdr:spPr bwMode="auto">
        <a:xfrm>
          <a:off x="5495131" y="6429376"/>
          <a:ext cx="793750" cy="225425"/>
        </a:xfrm>
        <a:prstGeom prst="rect">
          <a:avLst/>
        </a:prstGeom>
        <a:pattFill prst="pct10">
          <a:fgClr>
            <a:srgbClr val="000000"/>
          </a:fgClr>
          <a:bgClr>
            <a:srgbClr val="FFFFFF"/>
          </a:bgClr>
        </a:pattFill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456406</xdr:colOff>
      <xdr:row>25</xdr:row>
      <xdr:rowOff>3969</xdr:rowOff>
    </xdr:from>
    <xdr:to>
      <xdr:col>5</xdr:col>
      <xdr:colOff>630237</xdr:colOff>
      <xdr:row>25</xdr:row>
      <xdr:rowOff>3969</xdr:rowOff>
    </xdr:to>
    <xdr:pic>
      <xdr:nvPicPr>
        <xdr:cNvPr id="31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3406" y="6417469"/>
          <a:ext cx="17383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431800</xdr:colOff>
      <xdr:row>25</xdr:row>
      <xdr:rowOff>23019</xdr:rowOff>
    </xdr:from>
    <xdr:to>
      <xdr:col>3</xdr:col>
      <xdr:colOff>646881</xdr:colOff>
      <xdr:row>25</xdr:row>
      <xdr:rowOff>179288</xdr:rowOff>
    </xdr:to>
    <xdr:pic>
      <xdr:nvPicPr>
        <xdr:cNvPr id="32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7200" y="6436519"/>
          <a:ext cx="215081" cy="156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86518</xdr:colOff>
      <xdr:row>25</xdr:row>
      <xdr:rowOff>0</xdr:rowOff>
    </xdr:from>
    <xdr:to>
      <xdr:col>6</xdr:col>
      <xdr:colOff>260349</xdr:colOff>
      <xdr:row>25</xdr:row>
      <xdr:rowOff>217287</xdr:rowOff>
    </xdr:to>
    <xdr:pic>
      <xdr:nvPicPr>
        <xdr:cNvPr id="32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9318" y="6413500"/>
          <a:ext cx="173831" cy="2172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107156</xdr:colOff>
      <xdr:row>25</xdr:row>
      <xdr:rowOff>12700</xdr:rowOff>
    </xdr:from>
    <xdr:to>
      <xdr:col>21</xdr:col>
      <xdr:colOff>246856</xdr:colOff>
      <xdr:row>25</xdr:row>
      <xdr:rowOff>177800</xdr:rowOff>
    </xdr:to>
    <xdr:sp macro="" textlink="">
      <xdr:nvSpPr>
        <xdr:cNvPr id="322" name="アーチ 321"/>
        <xdr:cNvSpPr/>
      </xdr:nvSpPr>
      <xdr:spPr>
        <a:xfrm>
          <a:off x="7498556" y="6426200"/>
          <a:ext cx="139700" cy="165100"/>
        </a:xfrm>
        <a:prstGeom prst="blockArc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54426</xdr:colOff>
      <xdr:row>6</xdr:row>
      <xdr:rowOff>0</xdr:rowOff>
    </xdr:from>
    <xdr:to>
      <xdr:col>38</xdr:col>
      <xdr:colOff>421819</xdr:colOff>
      <xdr:row>7</xdr:row>
      <xdr:rowOff>0</xdr:rowOff>
    </xdr:to>
    <xdr:grpSp>
      <xdr:nvGrpSpPr>
        <xdr:cNvPr id="2" name="グループ化 1"/>
        <xdr:cNvGrpSpPr/>
      </xdr:nvGrpSpPr>
      <xdr:grpSpPr>
        <a:xfrm>
          <a:off x="1959426" y="1524000"/>
          <a:ext cx="16813893" cy="254000"/>
          <a:chOff x="3409653" y="4864100"/>
          <a:chExt cx="9569747" cy="260350"/>
        </a:xfrm>
      </xdr:grpSpPr>
      <xdr:grpSp>
        <xdr:nvGrpSpPr>
          <xdr:cNvPr id="3" name="グループ化 2"/>
          <xdr:cNvGrpSpPr/>
        </xdr:nvGrpSpPr>
        <xdr:grpSpPr>
          <a:xfrm>
            <a:off x="3409653" y="4908550"/>
            <a:ext cx="9569747" cy="215900"/>
            <a:chOff x="3409653" y="4908550"/>
            <a:chExt cx="9569747" cy="215900"/>
          </a:xfrm>
        </xdr:grpSpPr>
        <xdr:cxnSp macro="">
          <xdr:nvCxnSpPr>
            <xdr:cNvPr id="6" name="直線コネクタ 5"/>
            <xdr:cNvCxnSpPr/>
          </xdr:nvCxnSpPr>
          <xdr:spPr>
            <a:xfrm flipV="1">
              <a:off x="12752174" y="5016500"/>
              <a:ext cx="227226" cy="1"/>
            </a:xfrm>
            <a:prstGeom prst="line">
              <a:avLst/>
            </a:prstGeom>
            <a:ln w="254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pic>
          <xdr:nvPicPr>
            <xdr:cNvPr id="7" name="Picture 6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779524" y="4908550"/>
              <a:ext cx="181435" cy="2159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8" name="Picture 6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575129" y="4908550"/>
              <a:ext cx="181435" cy="2159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9" name="Rectangle 1" descr="10%"/>
            <xdr:cNvSpPr>
              <a:spLocks noChangeArrowheads="1"/>
            </xdr:cNvSpPr>
          </xdr:nvSpPr>
          <xdr:spPr bwMode="auto">
            <a:xfrm>
              <a:off x="11935529" y="4910028"/>
              <a:ext cx="820185" cy="212944"/>
            </a:xfrm>
            <a:prstGeom prst="rect">
              <a:avLst/>
            </a:prstGeom>
            <a:pattFill prst="pct10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</xdr:sp>
        <xdr:cxnSp macro="">
          <xdr:nvCxnSpPr>
            <xdr:cNvPr id="10" name="直線コネクタ 9"/>
            <xdr:cNvCxnSpPr/>
          </xdr:nvCxnSpPr>
          <xdr:spPr>
            <a:xfrm>
              <a:off x="3409653" y="5016408"/>
              <a:ext cx="2028756" cy="0"/>
            </a:xfrm>
            <a:prstGeom prst="line">
              <a:avLst/>
            </a:prstGeom>
            <a:ln w="254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1" name="直線コネクタ 10"/>
            <xdr:cNvCxnSpPr/>
          </xdr:nvCxnSpPr>
          <xdr:spPr>
            <a:xfrm>
              <a:off x="6319109" y="5016501"/>
              <a:ext cx="2405792" cy="0"/>
            </a:xfrm>
            <a:prstGeom prst="line">
              <a:avLst/>
            </a:prstGeom>
            <a:ln w="254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" name="直線コネクタ 11"/>
            <xdr:cNvCxnSpPr/>
          </xdr:nvCxnSpPr>
          <xdr:spPr>
            <a:xfrm flipV="1">
              <a:off x="10605560" y="5016130"/>
              <a:ext cx="1329969" cy="740"/>
            </a:xfrm>
            <a:prstGeom prst="line">
              <a:avLst/>
            </a:prstGeom>
            <a:ln w="254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grpSp>
          <xdr:nvGrpSpPr>
            <xdr:cNvPr id="13" name="グループ化 12"/>
            <xdr:cNvGrpSpPr/>
          </xdr:nvGrpSpPr>
          <xdr:grpSpPr>
            <a:xfrm>
              <a:off x="5525300" y="4953329"/>
              <a:ext cx="733998" cy="155271"/>
              <a:chOff x="5766600" y="4959678"/>
              <a:chExt cx="733998" cy="155271"/>
            </a:xfrm>
          </xdr:grpSpPr>
          <xdr:pic>
            <xdr:nvPicPr>
              <xdr:cNvPr id="17" name="Picture 5"/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2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5766600" y="4959678"/>
                <a:ext cx="224489" cy="15527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8" name="Picture 5"/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2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39995" y="4959678"/>
                <a:ext cx="224489" cy="15527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9" name="Picture 5"/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2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276109" y="4959678"/>
                <a:ext cx="224489" cy="15527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</xdr:grpSp>
        <xdr:pic>
          <xdr:nvPicPr>
            <xdr:cNvPr id="14" name="Picture 6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70265" y="4908550"/>
              <a:ext cx="181435" cy="2159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xnSp macro="">
          <xdr:nvCxnSpPr>
            <xdr:cNvPr id="15" name="直線コネクタ 14"/>
            <xdr:cNvCxnSpPr/>
          </xdr:nvCxnSpPr>
          <xdr:spPr>
            <a:xfrm>
              <a:off x="9811047" y="5016500"/>
              <a:ext cx="434947" cy="0"/>
            </a:xfrm>
            <a:prstGeom prst="line">
              <a:avLst/>
            </a:prstGeom>
            <a:ln w="254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6" name="直線コネクタ 15"/>
            <xdr:cNvCxnSpPr/>
          </xdr:nvCxnSpPr>
          <xdr:spPr>
            <a:xfrm>
              <a:off x="9015989" y="5016500"/>
              <a:ext cx="459801" cy="0"/>
            </a:xfrm>
            <a:prstGeom prst="line">
              <a:avLst/>
            </a:prstGeom>
            <a:ln w="254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4" name="アーチ 3"/>
          <xdr:cNvSpPr/>
        </xdr:nvSpPr>
        <xdr:spPr>
          <a:xfrm>
            <a:off x="9029700" y="4876800"/>
            <a:ext cx="139700" cy="165100"/>
          </a:xfrm>
          <a:prstGeom prst="blockArc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  <xdr:sp macro="" textlink="">
        <xdr:nvSpPr>
          <xdr:cNvPr id="5" name="アーチ 4"/>
          <xdr:cNvSpPr/>
        </xdr:nvSpPr>
        <xdr:spPr>
          <a:xfrm>
            <a:off x="12814300" y="4864100"/>
            <a:ext cx="139700" cy="165100"/>
          </a:xfrm>
          <a:prstGeom prst="blockArc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5"/>
  <sheetViews>
    <sheetView tabSelected="1" zoomScale="75" zoomScaleNormal="75" zoomScaleSheetLayoutView="80" workbookViewId="0"/>
  </sheetViews>
  <sheetFormatPr defaultRowHeight="13.5" x14ac:dyDescent="0.15"/>
  <cols>
    <col min="1" max="1" width="1.625" style="66" customWidth="1"/>
    <col min="2" max="3" width="7.625" style="66" customWidth="1"/>
    <col min="4" max="6" width="9" style="66"/>
    <col min="7" max="7" width="3.5" style="66" customWidth="1"/>
    <col min="8" max="8" width="3.625" style="66" customWidth="1"/>
    <col min="9" max="9" width="3.75" style="66" customWidth="1"/>
    <col min="10" max="42" width="3.5" style="66" customWidth="1"/>
    <col min="43" max="43" width="1.375" style="66" customWidth="1"/>
    <col min="44" max="16384" width="9" style="66"/>
  </cols>
  <sheetData>
    <row r="1" spans="1:42" ht="9.9499999999999993" customHeight="1" thickBot="1" x14ac:dyDescent="0.2"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</row>
    <row r="2" spans="1:42" ht="39.950000000000003" customHeight="1" thickBot="1" x14ac:dyDescent="0.2">
      <c r="A2" s="77"/>
      <c r="B2" s="253" t="s">
        <v>69</v>
      </c>
      <c r="C2" s="399" t="s">
        <v>422</v>
      </c>
      <c r="D2" s="400"/>
      <c r="E2" s="254" t="s">
        <v>54</v>
      </c>
      <c r="F2" s="399" t="s">
        <v>424</v>
      </c>
      <c r="G2" s="401"/>
      <c r="H2" s="401"/>
      <c r="I2" s="401"/>
      <c r="J2" s="401"/>
      <c r="K2" s="401"/>
      <c r="L2" s="401"/>
      <c r="M2" s="401"/>
      <c r="N2" s="400"/>
      <c r="O2" s="405" t="s">
        <v>55</v>
      </c>
      <c r="P2" s="406"/>
      <c r="Q2" s="407"/>
      <c r="R2" s="408" t="s">
        <v>365</v>
      </c>
      <c r="S2" s="409"/>
      <c r="T2" s="409"/>
      <c r="U2" s="409"/>
      <c r="V2" s="410" t="s">
        <v>56</v>
      </c>
      <c r="W2" s="411"/>
      <c r="X2" s="411"/>
      <c r="Y2" s="402" t="s">
        <v>408</v>
      </c>
      <c r="Z2" s="403"/>
      <c r="AA2" s="404"/>
      <c r="AB2" s="78"/>
      <c r="AC2" s="78"/>
      <c r="AD2" s="78"/>
    </row>
    <row r="3" spans="1:42" ht="9.9499999999999993" customHeight="1" x14ac:dyDescent="0.15">
      <c r="B3" s="79"/>
    </row>
    <row r="4" spans="1:42" ht="24.95" customHeight="1" thickBot="1" x14ac:dyDescent="0.2">
      <c r="B4" s="66" t="s">
        <v>91</v>
      </c>
    </row>
    <row r="5" spans="1:42" ht="20.100000000000001" customHeight="1" x14ac:dyDescent="0.15">
      <c r="B5" s="509" t="s">
        <v>92</v>
      </c>
      <c r="C5" s="461"/>
      <c r="D5" s="510" t="s">
        <v>467</v>
      </c>
      <c r="E5" s="511"/>
      <c r="F5" s="511"/>
      <c r="G5" s="512"/>
      <c r="H5" s="460" t="s">
        <v>57</v>
      </c>
      <c r="I5" s="461"/>
      <c r="J5" s="461"/>
      <c r="K5" s="461"/>
      <c r="L5" s="461"/>
      <c r="M5" s="461"/>
      <c r="N5" s="461"/>
      <c r="O5" s="461"/>
      <c r="P5" s="461"/>
      <c r="Q5" s="461"/>
      <c r="R5" s="461"/>
      <c r="S5" s="461"/>
      <c r="T5" s="461"/>
      <c r="U5" s="461"/>
      <c r="V5" s="461"/>
      <c r="W5" s="461"/>
      <c r="X5" s="461"/>
      <c r="Y5" s="461"/>
      <c r="Z5" s="461"/>
      <c r="AA5" s="479"/>
      <c r="AD5" s="78"/>
      <c r="AE5" s="78"/>
      <c r="AF5" s="78"/>
      <c r="AG5" s="78"/>
      <c r="AH5" s="78"/>
      <c r="AI5" s="78"/>
      <c r="AJ5" s="78"/>
      <c r="AK5" s="78"/>
      <c r="AL5" s="78"/>
    </row>
    <row r="6" spans="1:42" ht="20.100000000000001" customHeight="1" x14ac:dyDescent="0.15">
      <c r="B6" s="492" t="s">
        <v>58</v>
      </c>
      <c r="C6" s="493"/>
      <c r="D6" s="493"/>
      <c r="E6" s="493"/>
      <c r="F6" s="493"/>
      <c r="G6" s="480"/>
      <c r="H6" s="480" t="s">
        <v>59</v>
      </c>
      <c r="I6" s="481"/>
      <c r="J6" s="481"/>
      <c r="K6" s="481"/>
      <c r="L6" s="481"/>
      <c r="M6" s="481"/>
      <c r="N6" s="480" t="s">
        <v>60</v>
      </c>
      <c r="O6" s="481"/>
      <c r="P6" s="481"/>
      <c r="Q6" s="480" t="s">
        <v>61</v>
      </c>
      <c r="R6" s="481"/>
      <c r="S6" s="481"/>
      <c r="T6" s="481"/>
      <c r="U6" s="481"/>
      <c r="V6" s="481"/>
      <c r="W6" s="481"/>
      <c r="X6" s="470"/>
      <c r="Y6" s="481" t="s">
        <v>62</v>
      </c>
      <c r="Z6" s="481"/>
      <c r="AA6" s="482"/>
    </row>
    <row r="7" spans="1:42" ht="20.100000000000001" customHeight="1" x14ac:dyDescent="0.15">
      <c r="B7" s="458" t="s">
        <v>63</v>
      </c>
      <c r="C7" s="496"/>
      <c r="D7" s="518"/>
      <c r="E7" s="443"/>
      <c r="F7" s="443"/>
      <c r="G7" s="443"/>
      <c r="H7" s="519" t="s">
        <v>409</v>
      </c>
      <c r="I7" s="520"/>
      <c r="J7" s="520"/>
      <c r="K7" s="520" t="s">
        <v>366</v>
      </c>
      <c r="L7" s="520"/>
      <c r="M7" s="521"/>
      <c r="N7" s="522">
        <v>10</v>
      </c>
      <c r="O7" s="523"/>
      <c r="P7" s="524"/>
      <c r="Q7" s="513"/>
      <c r="R7" s="514"/>
      <c r="S7" s="514"/>
      <c r="T7" s="514"/>
      <c r="U7" s="514"/>
      <c r="V7" s="514"/>
      <c r="W7" s="514"/>
      <c r="X7" s="515"/>
      <c r="Y7" s="516"/>
      <c r="Z7" s="516"/>
      <c r="AA7" s="517"/>
    </row>
    <row r="8" spans="1:42" ht="20.100000000000001" customHeight="1" x14ac:dyDescent="0.15">
      <c r="B8" s="492" t="s">
        <v>64</v>
      </c>
      <c r="C8" s="493"/>
      <c r="D8" s="494"/>
      <c r="E8" s="494"/>
      <c r="F8" s="494"/>
      <c r="G8" s="495"/>
      <c r="H8" s="486" t="s">
        <v>367</v>
      </c>
      <c r="I8" s="487"/>
      <c r="J8" s="487"/>
      <c r="K8" s="487" t="s">
        <v>366</v>
      </c>
      <c r="L8" s="487"/>
      <c r="M8" s="488"/>
      <c r="N8" s="489">
        <v>10</v>
      </c>
      <c r="O8" s="490"/>
      <c r="P8" s="491"/>
      <c r="Q8" s="483"/>
      <c r="R8" s="484"/>
      <c r="S8" s="484"/>
      <c r="T8" s="484"/>
      <c r="U8" s="484"/>
      <c r="V8" s="484"/>
      <c r="W8" s="484"/>
      <c r="X8" s="485"/>
      <c r="Y8" s="480"/>
      <c r="Z8" s="481"/>
      <c r="AA8" s="482"/>
    </row>
    <row r="9" spans="1:42" ht="20.100000000000001" customHeight="1" x14ac:dyDescent="0.15">
      <c r="B9" s="492" t="s">
        <v>65</v>
      </c>
      <c r="C9" s="493"/>
      <c r="D9" s="507" t="s">
        <v>370</v>
      </c>
      <c r="E9" s="508"/>
      <c r="F9" s="508"/>
      <c r="G9" s="485"/>
      <c r="H9" s="486" t="s">
        <v>368</v>
      </c>
      <c r="I9" s="487"/>
      <c r="J9" s="487"/>
      <c r="K9" s="487" t="s">
        <v>369</v>
      </c>
      <c r="L9" s="487"/>
      <c r="M9" s="488"/>
      <c r="N9" s="489">
        <v>10</v>
      </c>
      <c r="O9" s="490"/>
      <c r="P9" s="491"/>
      <c r="Q9" s="483"/>
      <c r="R9" s="484"/>
      <c r="S9" s="484"/>
      <c r="T9" s="484"/>
      <c r="U9" s="484"/>
      <c r="V9" s="484"/>
      <c r="W9" s="484"/>
      <c r="X9" s="485"/>
      <c r="Y9" s="480"/>
      <c r="Z9" s="481"/>
      <c r="AA9" s="482"/>
    </row>
    <row r="10" spans="1:42" ht="20.100000000000001" customHeight="1" x14ac:dyDescent="0.15">
      <c r="B10" s="492" t="s">
        <v>66</v>
      </c>
      <c r="C10" s="493"/>
      <c r="D10" s="494"/>
      <c r="E10" s="494"/>
      <c r="F10" s="494"/>
      <c r="G10" s="495"/>
      <c r="H10" s="486" t="s">
        <v>459</v>
      </c>
      <c r="I10" s="487"/>
      <c r="J10" s="487"/>
      <c r="K10" s="487" t="s">
        <v>369</v>
      </c>
      <c r="L10" s="487"/>
      <c r="M10" s="488"/>
      <c r="N10" s="489">
        <v>30</v>
      </c>
      <c r="O10" s="490"/>
      <c r="P10" s="491"/>
      <c r="Q10" s="483"/>
      <c r="R10" s="484"/>
      <c r="S10" s="484"/>
      <c r="T10" s="484"/>
      <c r="U10" s="484"/>
      <c r="V10" s="484"/>
      <c r="W10" s="484"/>
      <c r="X10" s="485"/>
      <c r="Y10" s="481"/>
      <c r="Z10" s="481"/>
      <c r="AA10" s="482"/>
    </row>
    <row r="11" spans="1:42" ht="20.100000000000001" customHeight="1" x14ac:dyDescent="0.15">
      <c r="B11" s="492"/>
      <c r="C11" s="493"/>
      <c r="D11" s="494"/>
      <c r="E11" s="494"/>
      <c r="F11" s="494"/>
      <c r="G11" s="495"/>
      <c r="H11" s="499" t="s">
        <v>371</v>
      </c>
      <c r="I11" s="500"/>
      <c r="J11" s="500"/>
      <c r="K11" s="500" t="s">
        <v>371</v>
      </c>
      <c r="L11" s="500"/>
      <c r="M11" s="501"/>
      <c r="N11" s="489">
        <v>130</v>
      </c>
      <c r="O11" s="490"/>
      <c r="P11" s="491"/>
      <c r="Q11" s="483"/>
      <c r="R11" s="484"/>
      <c r="S11" s="484"/>
      <c r="T11" s="484"/>
      <c r="U11" s="484"/>
      <c r="V11" s="484"/>
      <c r="W11" s="484"/>
      <c r="X11" s="485"/>
      <c r="Y11" s="481"/>
      <c r="Z11" s="481"/>
      <c r="AA11" s="482"/>
    </row>
    <row r="12" spans="1:42" ht="20.100000000000001" customHeight="1" x14ac:dyDescent="0.15">
      <c r="B12" s="492"/>
      <c r="C12" s="493"/>
      <c r="D12" s="494"/>
      <c r="E12" s="494"/>
      <c r="F12" s="494"/>
      <c r="G12" s="495"/>
      <c r="H12" s="499" t="s">
        <v>372</v>
      </c>
      <c r="I12" s="500"/>
      <c r="J12" s="500"/>
      <c r="K12" s="500" t="s">
        <v>372</v>
      </c>
      <c r="L12" s="500"/>
      <c r="M12" s="501"/>
      <c r="N12" s="489">
        <v>20</v>
      </c>
      <c r="O12" s="490"/>
      <c r="P12" s="491"/>
      <c r="Q12" s="483"/>
      <c r="R12" s="484"/>
      <c r="S12" s="484"/>
      <c r="T12" s="484"/>
      <c r="U12" s="484"/>
      <c r="V12" s="484"/>
      <c r="W12" s="484"/>
      <c r="X12" s="485"/>
      <c r="Y12" s="481"/>
      <c r="Z12" s="481"/>
      <c r="AA12" s="482"/>
    </row>
    <row r="13" spans="1:42" ht="20.100000000000001" customHeight="1" x14ac:dyDescent="0.15">
      <c r="B13" s="492"/>
      <c r="C13" s="493"/>
      <c r="D13" s="494"/>
      <c r="E13" s="494"/>
      <c r="F13" s="494"/>
      <c r="G13" s="495"/>
      <c r="H13" s="499" t="s">
        <v>373</v>
      </c>
      <c r="I13" s="500"/>
      <c r="J13" s="500"/>
      <c r="K13" s="500" t="s">
        <v>373</v>
      </c>
      <c r="L13" s="500"/>
      <c r="M13" s="501"/>
      <c r="N13" s="489">
        <v>10</v>
      </c>
      <c r="O13" s="490"/>
      <c r="P13" s="491"/>
      <c r="Q13" s="483"/>
      <c r="R13" s="484"/>
      <c r="S13" s="484"/>
      <c r="T13" s="484"/>
      <c r="U13" s="484"/>
      <c r="V13" s="484"/>
      <c r="W13" s="484"/>
      <c r="X13" s="485"/>
      <c r="Y13" s="481"/>
      <c r="Z13" s="481"/>
      <c r="AA13" s="482"/>
    </row>
    <row r="14" spans="1:42" ht="20.100000000000001" customHeight="1" x14ac:dyDescent="0.15">
      <c r="B14" s="492"/>
      <c r="C14" s="493"/>
      <c r="D14" s="494"/>
      <c r="E14" s="494"/>
      <c r="F14" s="494"/>
      <c r="G14" s="495"/>
      <c r="H14" s="499" t="s">
        <v>374</v>
      </c>
      <c r="I14" s="500"/>
      <c r="J14" s="500"/>
      <c r="K14" s="500"/>
      <c r="L14" s="500"/>
      <c r="M14" s="501"/>
      <c r="N14" s="489">
        <v>30</v>
      </c>
      <c r="O14" s="490"/>
      <c r="P14" s="491"/>
      <c r="Q14" s="483"/>
      <c r="R14" s="484"/>
      <c r="S14" s="484"/>
      <c r="T14" s="484"/>
      <c r="U14" s="484"/>
      <c r="V14" s="484"/>
      <c r="W14" s="484"/>
      <c r="X14" s="485"/>
      <c r="Y14" s="481"/>
      <c r="Z14" s="481"/>
      <c r="AA14" s="482"/>
    </row>
    <row r="15" spans="1:42" ht="20.100000000000001" customHeight="1" thickBot="1" x14ac:dyDescent="0.2">
      <c r="B15" s="459" t="s">
        <v>67</v>
      </c>
      <c r="C15" s="496"/>
      <c r="D15" s="497"/>
      <c r="E15" s="497"/>
      <c r="F15" s="497"/>
      <c r="G15" s="498"/>
      <c r="H15" s="499" t="s">
        <v>375</v>
      </c>
      <c r="I15" s="500"/>
      <c r="J15" s="500"/>
      <c r="K15" s="500"/>
      <c r="L15" s="500"/>
      <c r="M15" s="501"/>
      <c r="N15" s="477">
        <f>SUM(N7:N14)</f>
        <v>250</v>
      </c>
      <c r="O15" s="478"/>
      <c r="P15" s="478"/>
      <c r="Q15" s="502"/>
      <c r="R15" s="503"/>
      <c r="S15" s="503"/>
      <c r="T15" s="503"/>
      <c r="U15" s="503"/>
      <c r="V15" s="503"/>
      <c r="W15" s="503"/>
      <c r="X15" s="504"/>
      <c r="Y15" s="505"/>
      <c r="Z15" s="505"/>
      <c r="AA15" s="506"/>
    </row>
    <row r="16" spans="1:42" ht="20.100000000000001" customHeight="1" x14ac:dyDescent="0.15">
      <c r="B16" s="465" t="s">
        <v>89</v>
      </c>
      <c r="C16" s="460" t="s">
        <v>93</v>
      </c>
      <c r="D16" s="461"/>
      <c r="E16" s="462"/>
      <c r="F16" s="67" t="s">
        <v>90</v>
      </c>
      <c r="G16" s="460">
        <v>1</v>
      </c>
      <c r="H16" s="461"/>
      <c r="I16" s="461"/>
      <c r="J16" s="460">
        <v>2</v>
      </c>
      <c r="K16" s="461"/>
      <c r="L16" s="462"/>
      <c r="M16" s="461">
        <v>3</v>
      </c>
      <c r="N16" s="461"/>
      <c r="O16" s="464"/>
      <c r="P16" s="460">
        <v>4</v>
      </c>
      <c r="Q16" s="461"/>
      <c r="R16" s="462"/>
      <c r="S16" s="463">
        <v>5</v>
      </c>
      <c r="T16" s="461"/>
      <c r="U16" s="464"/>
      <c r="V16" s="460">
        <v>6</v>
      </c>
      <c r="W16" s="461"/>
      <c r="X16" s="462"/>
      <c r="Y16" s="463">
        <v>7</v>
      </c>
      <c r="Z16" s="461"/>
      <c r="AA16" s="464"/>
      <c r="AB16" s="460">
        <v>8</v>
      </c>
      <c r="AC16" s="461"/>
      <c r="AD16" s="462"/>
      <c r="AE16" s="463">
        <v>9</v>
      </c>
      <c r="AF16" s="461"/>
      <c r="AG16" s="464"/>
      <c r="AH16" s="460">
        <v>10</v>
      </c>
      <c r="AI16" s="461"/>
      <c r="AJ16" s="462"/>
      <c r="AK16" s="460">
        <v>11</v>
      </c>
      <c r="AL16" s="461"/>
      <c r="AM16" s="462"/>
      <c r="AN16" s="461">
        <v>12</v>
      </c>
      <c r="AO16" s="461"/>
      <c r="AP16" s="479"/>
    </row>
    <row r="17" spans="2:42" ht="20.100000000000001" customHeight="1" x14ac:dyDescent="0.15">
      <c r="B17" s="466"/>
      <c r="C17" s="468" t="s">
        <v>376</v>
      </c>
      <c r="D17" s="469"/>
      <c r="E17" s="470"/>
      <c r="F17" s="359">
        <v>10</v>
      </c>
      <c r="G17" s="354"/>
      <c r="H17" s="355"/>
      <c r="I17" s="355"/>
      <c r="J17" s="354"/>
      <c r="K17" s="355"/>
      <c r="L17" s="80"/>
      <c r="M17" s="355"/>
      <c r="N17" s="355"/>
      <c r="O17" s="81"/>
      <c r="P17" s="354"/>
      <c r="Q17" s="355"/>
      <c r="R17" s="80"/>
      <c r="S17" s="82"/>
      <c r="T17" s="355"/>
      <c r="U17" s="81"/>
      <c r="V17" s="354"/>
      <c r="W17" s="355"/>
      <c r="X17" s="80"/>
      <c r="Y17" s="82"/>
      <c r="Z17" s="355"/>
      <c r="AA17" s="81"/>
      <c r="AB17" s="354"/>
      <c r="AC17" s="355"/>
      <c r="AD17" s="80"/>
      <c r="AE17" s="354"/>
      <c r="AF17" s="355"/>
      <c r="AG17" s="80"/>
      <c r="AH17" s="360"/>
      <c r="AI17" s="361"/>
      <c r="AJ17" s="362"/>
      <c r="AK17" s="360"/>
      <c r="AL17" s="361"/>
      <c r="AM17" s="362"/>
      <c r="AN17" s="361"/>
      <c r="AO17" s="361"/>
      <c r="AP17" s="356"/>
    </row>
    <row r="18" spans="2:42" ht="20.100000000000001" customHeight="1" x14ac:dyDescent="0.15">
      <c r="B18" s="466"/>
      <c r="C18" s="474" t="s">
        <v>377</v>
      </c>
      <c r="D18" s="475"/>
      <c r="E18" s="476"/>
      <c r="F18" s="359">
        <v>10</v>
      </c>
      <c r="G18" s="358"/>
      <c r="H18" s="363"/>
      <c r="I18" s="363"/>
      <c r="J18" s="358"/>
      <c r="K18" s="363"/>
      <c r="L18" s="83"/>
      <c r="M18" s="363"/>
      <c r="N18" s="363"/>
      <c r="O18" s="84"/>
      <c r="P18" s="358"/>
      <c r="Q18" s="363"/>
      <c r="R18" s="83"/>
      <c r="S18" s="85"/>
      <c r="T18" s="363"/>
      <c r="U18" s="84"/>
      <c r="V18" s="358"/>
      <c r="W18" s="363"/>
      <c r="X18" s="83"/>
      <c r="Y18" s="85"/>
      <c r="Z18" s="363"/>
      <c r="AA18" s="84"/>
      <c r="AB18" s="358"/>
      <c r="AC18" s="363"/>
      <c r="AD18" s="83"/>
      <c r="AE18" s="358"/>
      <c r="AF18" s="363"/>
      <c r="AG18" s="83"/>
      <c r="AH18" s="358"/>
      <c r="AI18" s="363"/>
      <c r="AJ18" s="83"/>
      <c r="AK18" s="358"/>
      <c r="AL18" s="363"/>
      <c r="AM18" s="83"/>
      <c r="AN18" s="363"/>
      <c r="AO18" s="363"/>
      <c r="AP18" s="364"/>
    </row>
    <row r="19" spans="2:42" ht="20.100000000000001" customHeight="1" x14ac:dyDescent="0.15">
      <c r="B19" s="466"/>
      <c r="C19" s="468" t="s">
        <v>378</v>
      </c>
      <c r="D19" s="469"/>
      <c r="E19" s="470"/>
      <c r="F19" s="359">
        <v>10</v>
      </c>
      <c r="G19" s="358"/>
      <c r="H19" s="363"/>
      <c r="I19" s="363"/>
      <c r="J19" s="358"/>
      <c r="K19" s="363"/>
      <c r="L19" s="83"/>
      <c r="M19" s="363"/>
      <c r="N19" s="363"/>
      <c r="O19" s="84"/>
      <c r="P19" s="358"/>
      <c r="Q19" s="363"/>
      <c r="R19" s="83"/>
      <c r="S19" s="85"/>
      <c r="T19" s="363"/>
      <c r="U19" s="84"/>
      <c r="V19" s="358"/>
      <c r="W19" s="363"/>
      <c r="X19" s="83"/>
      <c r="Y19" s="85"/>
      <c r="Z19" s="363"/>
      <c r="AA19" s="84"/>
      <c r="AB19" s="358"/>
      <c r="AC19" s="363"/>
      <c r="AD19" s="83"/>
      <c r="AE19" s="358"/>
      <c r="AF19" s="363"/>
      <c r="AG19" s="83"/>
      <c r="AH19" s="365"/>
      <c r="AI19" s="366"/>
      <c r="AJ19" s="367"/>
      <c r="AK19" s="365"/>
      <c r="AL19" s="366"/>
      <c r="AM19" s="367"/>
      <c r="AN19" s="366"/>
      <c r="AO19" s="366"/>
      <c r="AP19" s="364"/>
    </row>
    <row r="20" spans="2:42" ht="20.100000000000001" customHeight="1" x14ac:dyDescent="0.15">
      <c r="B20" s="466"/>
      <c r="C20" s="471" t="s">
        <v>460</v>
      </c>
      <c r="D20" s="472"/>
      <c r="E20" s="473"/>
      <c r="F20" s="359">
        <v>30</v>
      </c>
      <c r="G20" s="358"/>
      <c r="H20" s="363"/>
      <c r="I20" s="363"/>
      <c r="J20" s="358"/>
      <c r="K20" s="363"/>
      <c r="L20" s="83"/>
      <c r="M20" s="363"/>
      <c r="N20" s="363"/>
      <c r="O20" s="84"/>
      <c r="P20" s="358"/>
      <c r="Q20" s="363"/>
      <c r="R20" s="83"/>
      <c r="S20" s="85"/>
      <c r="T20" s="363"/>
      <c r="U20" s="84"/>
      <c r="V20" s="358"/>
      <c r="W20" s="363"/>
      <c r="X20" s="83"/>
      <c r="Y20" s="85"/>
      <c r="Z20" s="363"/>
      <c r="AA20" s="84"/>
      <c r="AB20" s="358"/>
      <c r="AC20" s="363"/>
      <c r="AD20" s="83"/>
      <c r="AE20" s="358"/>
      <c r="AF20" s="363"/>
      <c r="AG20" s="83"/>
      <c r="AH20" s="358"/>
      <c r="AI20" s="363"/>
      <c r="AJ20" s="83"/>
      <c r="AK20" s="358"/>
      <c r="AL20" s="363"/>
      <c r="AM20" s="83"/>
      <c r="AN20" s="363"/>
      <c r="AO20" s="363"/>
      <c r="AP20" s="364"/>
    </row>
    <row r="21" spans="2:42" ht="20.100000000000001" customHeight="1" x14ac:dyDescent="0.15">
      <c r="B21" s="466"/>
      <c r="C21" s="468" t="s">
        <v>380</v>
      </c>
      <c r="D21" s="469"/>
      <c r="E21" s="470"/>
      <c r="F21" s="359">
        <v>130</v>
      </c>
      <c r="G21" s="358"/>
      <c r="H21" s="363"/>
      <c r="I21" s="363"/>
      <c r="J21" s="358"/>
      <c r="K21" s="363"/>
      <c r="L21" s="83"/>
      <c r="M21" s="363"/>
      <c r="N21" s="363"/>
      <c r="O21" s="84"/>
      <c r="P21" s="358"/>
      <c r="Q21" s="363"/>
      <c r="R21" s="83"/>
      <c r="S21" s="85"/>
      <c r="T21" s="363"/>
      <c r="U21" s="84"/>
      <c r="V21" s="358"/>
      <c r="W21" s="363"/>
      <c r="X21" s="83"/>
      <c r="Y21" s="85"/>
      <c r="Z21" s="363"/>
      <c r="AA21" s="84"/>
      <c r="AB21" s="358"/>
      <c r="AC21" s="363"/>
      <c r="AD21" s="83"/>
      <c r="AE21" s="358"/>
      <c r="AF21" s="363"/>
      <c r="AG21" s="83"/>
      <c r="AH21" s="358"/>
      <c r="AI21" s="363"/>
      <c r="AJ21" s="83"/>
      <c r="AK21" s="358"/>
      <c r="AL21" s="363"/>
      <c r="AM21" s="83"/>
      <c r="AN21" s="363"/>
      <c r="AO21" s="363"/>
      <c r="AP21" s="364"/>
    </row>
    <row r="22" spans="2:42" ht="20.100000000000001" customHeight="1" x14ac:dyDescent="0.15">
      <c r="B22" s="466"/>
      <c r="C22" s="468" t="s">
        <v>381</v>
      </c>
      <c r="D22" s="469"/>
      <c r="E22" s="470"/>
      <c r="F22" s="359">
        <v>20</v>
      </c>
      <c r="G22" s="358"/>
      <c r="H22" s="363"/>
      <c r="I22" s="363"/>
      <c r="J22" s="358"/>
      <c r="K22" s="363"/>
      <c r="L22" s="83"/>
      <c r="M22" s="363"/>
      <c r="N22" s="363"/>
      <c r="O22" s="84"/>
      <c r="P22" s="358"/>
      <c r="Q22" s="363"/>
      <c r="R22" s="83"/>
      <c r="S22" s="85"/>
      <c r="T22" s="363"/>
      <c r="U22" s="84"/>
      <c r="V22" s="358"/>
      <c r="W22" s="363"/>
      <c r="X22" s="83"/>
      <c r="Y22" s="85"/>
      <c r="Z22" s="363"/>
      <c r="AA22" s="84"/>
      <c r="AB22" s="358"/>
      <c r="AC22" s="363"/>
      <c r="AD22" s="83"/>
      <c r="AE22" s="358"/>
      <c r="AF22" s="363"/>
      <c r="AG22" s="83"/>
      <c r="AH22" s="358"/>
      <c r="AI22" s="363"/>
      <c r="AJ22" s="83"/>
      <c r="AK22" s="358"/>
      <c r="AL22" s="363"/>
      <c r="AM22" s="83"/>
      <c r="AN22" s="363"/>
      <c r="AO22" s="363"/>
      <c r="AP22" s="364"/>
    </row>
    <row r="23" spans="2:42" ht="20.100000000000001" customHeight="1" x14ac:dyDescent="0.15">
      <c r="B23" s="466"/>
      <c r="C23" s="468" t="s">
        <v>379</v>
      </c>
      <c r="D23" s="469"/>
      <c r="E23" s="470"/>
      <c r="F23" s="359">
        <v>10</v>
      </c>
      <c r="G23" s="358"/>
      <c r="H23" s="363"/>
      <c r="I23" s="363"/>
      <c r="J23" s="358"/>
      <c r="K23" s="363"/>
      <c r="L23" s="83"/>
      <c r="M23" s="363"/>
      <c r="N23" s="363"/>
      <c r="O23" s="84"/>
      <c r="P23" s="358"/>
      <c r="Q23" s="363"/>
      <c r="R23" s="83"/>
      <c r="S23" s="85"/>
      <c r="T23" s="363"/>
      <c r="U23" s="84"/>
      <c r="V23" s="358"/>
      <c r="W23" s="363"/>
      <c r="X23" s="83"/>
      <c r="Y23" s="85"/>
      <c r="Z23" s="363"/>
      <c r="AA23" s="84"/>
      <c r="AB23" s="358"/>
      <c r="AC23" s="363"/>
      <c r="AD23" s="83"/>
      <c r="AE23" s="358"/>
      <c r="AF23" s="363"/>
      <c r="AG23" s="83"/>
      <c r="AH23" s="358"/>
      <c r="AI23" s="363"/>
      <c r="AJ23" s="83"/>
      <c r="AK23" s="358"/>
      <c r="AL23" s="363"/>
      <c r="AM23" s="83"/>
      <c r="AN23" s="363"/>
      <c r="AO23" s="363"/>
      <c r="AP23" s="364"/>
    </row>
    <row r="24" spans="2:42" ht="20.100000000000001" customHeight="1" x14ac:dyDescent="0.15">
      <c r="B24" s="467"/>
      <c r="C24" s="468"/>
      <c r="D24" s="469"/>
      <c r="E24" s="470"/>
      <c r="F24" s="359"/>
      <c r="G24" s="358"/>
      <c r="H24" s="363"/>
      <c r="I24" s="363"/>
      <c r="J24" s="358"/>
      <c r="K24" s="363"/>
      <c r="L24" s="83"/>
      <c r="M24" s="363"/>
      <c r="N24" s="363"/>
      <c r="O24" s="84"/>
      <c r="P24" s="358"/>
      <c r="Q24" s="363"/>
      <c r="R24" s="83"/>
      <c r="S24" s="85"/>
      <c r="T24" s="363"/>
      <c r="U24" s="84"/>
      <c r="V24" s="358"/>
      <c r="W24" s="363"/>
      <c r="X24" s="83"/>
      <c r="Y24" s="85"/>
      <c r="Z24" s="363"/>
      <c r="AA24" s="84"/>
      <c r="AB24" s="358"/>
      <c r="AC24" s="363"/>
      <c r="AD24" s="83"/>
      <c r="AE24" s="358"/>
      <c r="AF24" s="363"/>
      <c r="AG24" s="83"/>
      <c r="AH24" s="358"/>
      <c r="AI24" s="363"/>
      <c r="AJ24" s="83"/>
      <c r="AK24" s="358"/>
      <c r="AL24" s="363"/>
      <c r="AM24" s="83"/>
      <c r="AN24" s="363"/>
      <c r="AO24" s="363"/>
      <c r="AP24" s="364"/>
    </row>
    <row r="25" spans="2:42" ht="20.100000000000001" customHeight="1" x14ac:dyDescent="0.15">
      <c r="B25" s="457" t="s">
        <v>68</v>
      </c>
      <c r="C25" s="440"/>
      <c r="D25" s="441"/>
      <c r="E25" s="441"/>
      <c r="F25" s="441"/>
      <c r="G25" s="441"/>
      <c r="H25" s="441"/>
      <c r="I25" s="441"/>
      <c r="J25" s="441"/>
      <c r="K25" s="441"/>
      <c r="L25" s="441"/>
      <c r="M25" s="441"/>
      <c r="N25" s="441"/>
      <c r="O25" s="441"/>
      <c r="P25" s="441"/>
      <c r="Q25" s="441"/>
      <c r="R25" s="441"/>
      <c r="S25" s="441"/>
      <c r="T25" s="441"/>
      <c r="U25" s="441"/>
      <c r="V25" s="441"/>
      <c r="W25" s="441"/>
      <c r="X25" s="441"/>
      <c r="Y25" s="441"/>
      <c r="Z25" s="441"/>
      <c r="AA25" s="441"/>
      <c r="AB25" s="441"/>
      <c r="AC25" s="441"/>
      <c r="AD25" s="441"/>
      <c r="AE25" s="441"/>
      <c r="AF25" s="441"/>
      <c r="AG25" s="441"/>
      <c r="AH25" s="441"/>
      <c r="AI25" s="441"/>
      <c r="AJ25" s="441"/>
      <c r="AK25" s="441"/>
      <c r="AL25" s="441"/>
      <c r="AM25" s="441"/>
      <c r="AN25" s="441"/>
      <c r="AO25" s="441"/>
      <c r="AP25" s="442"/>
    </row>
    <row r="26" spans="2:42" ht="20.100000000000001" customHeight="1" x14ac:dyDescent="0.15">
      <c r="B26" s="458"/>
      <c r="C26" s="371"/>
      <c r="D26" s="372"/>
      <c r="E26" s="373" t="s">
        <v>410</v>
      </c>
      <c r="F26" s="372"/>
      <c r="G26" s="372"/>
      <c r="H26" s="373" t="s">
        <v>411</v>
      </c>
      <c r="I26" s="372"/>
      <c r="J26" s="372"/>
      <c r="K26" s="372"/>
      <c r="L26" s="372"/>
      <c r="M26" s="372"/>
      <c r="N26" s="372"/>
      <c r="O26" s="372"/>
      <c r="P26" s="372"/>
      <c r="Q26" s="372"/>
      <c r="R26" s="373" t="s">
        <v>412</v>
      </c>
      <c r="S26" s="372"/>
      <c r="T26" s="372"/>
      <c r="U26" s="372"/>
      <c r="V26" s="353"/>
      <c r="W26" s="373" t="s">
        <v>413</v>
      </c>
      <c r="Y26" s="443"/>
      <c r="Z26" s="443"/>
      <c r="AA26" s="443"/>
      <c r="AB26" s="443"/>
      <c r="AC26" s="353"/>
      <c r="AD26" s="353"/>
      <c r="AI26" s="353"/>
      <c r="AJ26" s="353"/>
      <c r="AK26" s="353"/>
      <c r="AL26" s="353"/>
      <c r="AM26" s="353"/>
      <c r="AN26" s="353"/>
      <c r="AO26" s="353"/>
      <c r="AP26" s="86"/>
    </row>
    <row r="27" spans="2:42" ht="20.100000000000001" customHeight="1" thickBot="1" x14ac:dyDescent="0.2">
      <c r="B27" s="459"/>
      <c r="C27" s="444"/>
      <c r="D27" s="445"/>
      <c r="E27" s="445"/>
      <c r="F27" s="445"/>
      <c r="G27" s="445"/>
      <c r="H27" s="445"/>
      <c r="I27" s="445"/>
      <c r="J27" s="445"/>
      <c r="K27" s="445"/>
      <c r="L27" s="445"/>
      <c r="M27" s="445"/>
      <c r="N27" s="445"/>
      <c r="O27" s="445"/>
      <c r="P27" s="445"/>
      <c r="Q27" s="445"/>
      <c r="R27" s="445"/>
      <c r="S27" s="445"/>
      <c r="T27" s="445"/>
      <c r="U27" s="445"/>
      <c r="V27" s="445"/>
      <c r="W27" s="445"/>
      <c r="X27" s="445"/>
      <c r="Y27" s="445"/>
      <c r="Z27" s="445"/>
      <c r="AA27" s="445"/>
      <c r="AB27" s="445"/>
      <c r="AC27" s="445"/>
      <c r="AD27" s="445"/>
      <c r="AE27" s="445"/>
      <c r="AF27" s="445"/>
      <c r="AG27" s="445"/>
      <c r="AH27" s="445"/>
      <c r="AI27" s="445"/>
      <c r="AJ27" s="445"/>
      <c r="AK27" s="445"/>
      <c r="AL27" s="445"/>
      <c r="AM27" s="445"/>
      <c r="AN27" s="445"/>
      <c r="AO27" s="445"/>
      <c r="AP27" s="446"/>
    </row>
    <row r="28" spans="2:42" ht="9.9499999999999993" customHeight="1" x14ac:dyDescent="0.15"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</row>
    <row r="29" spans="2:42" ht="24.95" customHeight="1" thickBot="1" x14ac:dyDescent="0.2">
      <c r="B29" s="66" t="s">
        <v>94</v>
      </c>
    </row>
    <row r="30" spans="2:42" ht="20.100000000000001" customHeight="1" thickBot="1" x14ac:dyDescent="0.2">
      <c r="B30" s="447" t="s">
        <v>16</v>
      </c>
      <c r="C30" s="448"/>
      <c r="D30" s="448"/>
      <c r="E30" s="448"/>
      <c r="F30" s="448"/>
      <c r="G30" s="448"/>
      <c r="H30" s="448"/>
      <c r="I30" s="448"/>
      <c r="J30" s="448"/>
      <c r="K30" s="448"/>
      <c r="L30" s="448"/>
      <c r="M30" s="448"/>
      <c r="N30" s="449"/>
      <c r="O30" s="450" t="s">
        <v>15</v>
      </c>
      <c r="P30" s="451"/>
      <c r="Q30" s="451"/>
      <c r="R30" s="451"/>
      <c r="S30" s="451"/>
      <c r="T30" s="451"/>
      <c r="U30" s="451"/>
      <c r="V30" s="451"/>
      <c r="W30" s="451"/>
      <c r="X30" s="451"/>
      <c r="Y30" s="451"/>
      <c r="Z30" s="451"/>
      <c r="AA30" s="451"/>
      <c r="AB30" s="451"/>
      <c r="AC30" s="451"/>
      <c r="AD30" s="451"/>
      <c r="AE30" s="451"/>
      <c r="AF30" s="451"/>
      <c r="AG30" s="451"/>
      <c r="AH30" s="451"/>
      <c r="AI30" s="451"/>
      <c r="AJ30" s="451"/>
      <c r="AK30" s="451"/>
      <c r="AL30" s="451"/>
      <c r="AM30" s="451"/>
      <c r="AN30" s="451"/>
      <c r="AO30" s="451"/>
      <c r="AP30" s="452"/>
    </row>
    <row r="31" spans="2:42" ht="39.950000000000003" customHeight="1" x14ac:dyDescent="0.15">
      <c r="B31" s="453" t="s">
        <v>11</v>
      </c>
      <c r="C31" s="436"/>
      <c r="D31" s="436"/>
      <c r="E31" s="454" t="s">
        <v>382</v>
      </c>
      <c r="F31" s="455"/>
      <c r="G31" s="455"/>
      <c r="H31" s="455"/>
      <c r="I31" s="455"/>
      <c r="J31" s="455"/>
      <c r="K31" s="455"/>
      <c r="L31" s="455"/>
      <c r="M31" s="455"/>
      <c r="N31" s="456"/>
      <c r="O31" s="435" t="s">
        <v>8</v>
      </c>
      <c r="P31" s="436"/>
      <c r="Q31" s="436"/>
      <c r="R31" s="436"/>
      <c r="S31" s="436"/>
      <c r="T31" s="437" t="s">
        <v>386</v>
      </c>
      <c r="U31" s="438"/>
      <c r="V31" s="438"/>
      <c r="W31" s="438"/>
      <c r="X31" s="438"/>
      <c r="Y31" s="438"/>
      <c r="Z31" s="438"/>
      <c r="AA31" s="438"/>
      <c r="AB31" s="438"/>
      <c r="AC31" s="438"/>
      <c r="AD31" s="438"/>
      <c r="AE31" s="438"/>
      <c r="AF31" s="438"/>
      <c r="AG31" s="438"/>
      <c r="AH31" s="438"/>
      <c r="AI31" s="438"/>
      <c r="AJ31" s="438"/>
      <c r="AK31" s="438"/>
      <c r="AL31" s="438"/>
      <c r="AM31" s="438"/>
      <c r="AN31" s="438"/>
      <c r="AO31" s="438"/>
      <c r="AP31" s="439"/>
    </row>
    <row r="32" spans="2:42" ht="39.950000000000003" customHeight="1" x14ac:dyDescent="0.15">
      <c r="B32" s="415" t="s">
        <v>12</v>
      </c>
      <c r="C32" s="416"/>
      <c r="D32" s="416"/>
      <c r="E32" s="417" t="s">
        <v>383</v>
      </c>
      <c r="F32" s="418"/>
      <c r="G32" s="418"/>
      <c r="H32" s="418"/>
      <c r="I32" s="418"/>
      <c r="J32" s="418"/>
      <c r="K32" s="418"/>
      <c r="L32" s="418"/>
      <c r="M32" s="418"/>
      <c r="N32" s="419"/>
      <c r="O32" s="420" t="s">
        <v>9</v>
      </c>
      <c r="P32" s="416"/>
      <c r="Q32" s="416"/>
      <c r="R32" s="416"/>
      <c r="S32" s="416"/>
      <c r="T32" s="417" t="s">
        <v>388</v>
      </c>
      <c r="U32" s="421"/>
      <c r="V32" s="421"/>
      <c r="W32" s="421"/>
      <c r="X32" s="421"/>
      <c r="Y32" s="421"/>
      <c r="Z32" s="421"/>
      <c r="AA32" s="421"/>
      <c r="AB32" s="421"/>
      <c r="AC32" s="421"/>
      <c r="AD32" s="421"/>
      <c r="AE32" s="421"/>
      <c r="AF32" s="421"/>
      <c r="AG32" s="421"/>
      <c r="AH32" s="421"/>
      <c r="AI32" s="421"/>
      <c r="AJ32" s="421"/>
      <c r="AK32" s="421"/>
      <c r="AL32" s="421"/>
      <c r="AM32" s="421"/>
      <c r="AN32" s="421"/>
      <c r="AO32" s="421"/>
      <c r="AP32" s="422"/>
    </row>
    <row r="33" spans="2:42" ht="39.950000000000003" customHeight="1" x14ac:dyDescent="0.15">
      <c r="B33" s="415" t="s">
        <v>13</v>
      </c>
      <c r="C33" s="416"/>
      <c r="D33" s="416"/>
      <c r="E33" s="423" t="s">
        <v>384</v>
      </c>
      <c r="F33" s="424"/>
      <c r="G33" s="424"/>
      <c r="H33" s="424"/>
      <c r="I33" s="424"/>
      <c r="J33" s="424"/>
      <c r="K33" s="424"/>
      <c r="L33" s="424"/>
      <c r="M33" s="424"/>
      <c r="N33" s="425"/>
      <c r="O33" s="420" t="s">
        <v>10</v>
      </c>
      <c r="P33" s="416"/>
      <c r="Q33" s="416"/>
      <c r="R33" s="416"/>
      <c r="S33" s="416"/>
      <c r="T33" s="428" t="s">
        <v>387</v>
      </c>
      <c r="U33" s="429"/>
      <c r="V33" s="429"/>
      <c r="W33" s="429"/>
      <c r="X33" s="429"/>
      <c r="Y33" s="429"/>
      <c r="Z33" s="429"/>
      <c r="AA33" s="429"/>
      <c r="AB33" s="429"/>
      <c r="AC33" s="429"/>
      <c r="AD33" s="429"/>
      <c r="AE33" s="429"/>
      <c r="AF33" s="429"/>
      <c r="AG33" s="429"/>
      <c r="AH33" s="429"/>
      <c r="AI33" s="429"/>
      <c r="AJ33" s="429"/>
      <c r="AK33" s="429"/>
      <c r="AL33" s="429"/>
      <c r="AM33" s="429"/>
      <c r="AN33" s="429"/>
      <c r="AO33" s="429"/>
      <c r="AP33" s="430"/>
    </row>
    <row r="34" spans="2:42" ht="39.950000000000003" customHeight="1" thickBot="1" x14ac:dyDescent="0.2">
      <c r="B34" s="434" t="s">
        <v>14</v>
      </c>
      <c r="C34" s="427"/>
      <c r="D34" s="427"/>
      <c r="E34" s="412" t="s">
        <v>385</v>
      </c>
      <c r="F34" s="413"/>
      <c r="G34" s="413"/>
      <c r="H34" s="413"/>
      <c r="I34" s="413"/>
      <c r="J34" s="413"/>
      <c r="K34" s="413"/>
      <c r="L34" s="413"/>
      <c r="M34" s="413"/>
      <c r="N34" s="414"/>
      <c r="O34" s="426"/>
      <c r="P34" s="427"/>
      <c r="Q34" s="427"/>
      <c r="R34" s="427"/>
      <c r="S34" s="427"/>
      <c r="T34" s="431"/>
      <c r="U34" s="432"/>
      <c r="V34" s="432"/>
      <c r="W34" s="432"/>
      <c r="X34" s="432"/>
      <c r="Y34" s="432"/>
      <c r="Z34" s="432"/>
      <c r="AA34" s="432"/>
      <c r="AB34" s="432"/>
      <c r="AC34" s="432"/>
      <c r="AD34" s="432"/>
      <c r="AE34" s="432"/>
      <c r="AF34" s="432"/>
      <c r="AG34" s="432"/>
      <c r="AH34" s="432"/>
      <c r="AI34" s="432"/>
      <c r="AJ34" s="432"/>
      <c r="AK34" s="432"/>
      <c r="AL34" s="432"/>
      <c r="AM34" s="432"/>
      <c r="AN34" s="432"/>
      <c r="AO34" s="432"/>
      <c r="AP34" s="433"/>
    </row>
    <row r="35" spans="2:42" ht="9.75" customHeight="1" x14ac:dyDescent="0.15">
      <c r="B35" s="76"/>
    </row>
  </sheetData>
  <mergeCells count="110">
    <mergeCell ref="Y14:AA14"/>
    <mergeCell ref="B13:C13"/>
    <mergeCell ref="D13:G13"/>
    <mergeCell ref="H13:M13"/>
    <mergeCell ref="N13:P13"/>
    <mergeCell ref="Q13:X13"/>
    <mergeCell ref="Y13:AA13"/>
    <mergeCell ref="B14:C14"/>
    <mergeCell ref="D14:G14"/>
    <mergeCell ref="H14:M14"/>
    <mergeCell ref="N14:P14"/>
    <mergeCell ref="Q14:X14"/>
    <mergeCell ref="Y11:AA11"/>
    <mergeCell ref="B12:C12"/>
    <mergeCell ref="D12:G12"/>
    <mergeCell ref="H12:M12"/>
    <mergeCell ref="N12:P12"/>
    <mergeCell ref="Q12:X12"/>
    <mergeCell ref="Y12:AA12"/>
    <mergeCell ref="B11:C11"/>
    <mergeCell ref="D11:G11"/>
    <mergeCell ref="H11:M11"/>
    <mergeCell ref="N11:P11"/>
    <mergeCell ref="Q11:X11"/>
    <mergeCell ref="B5:C5"/>
    <mergeCell ref="D5:G5"/>
    <mergeCell ref="H5:AA5"/>
    <mergeCell ref="Q7:X7"/>
    <mergeCell ref="Y7:AA7"/>
    <mergeCell ref="B6:G6"/>
    <mergeCell ref="H6:M6"/>
    <mergeCell ref="N6:P6"/>
    <mergeCell ref="B7:C7"/>
    <mergeCell ref="D7:G7"/>
    <mergeCell ref="H7:M7"/>
    <mergeCell ref="N7:P7"/>
    <mergeCell ref="Q6:X6"/>
    <mergeCell ref="D9:G9"/>
    <mergeCell ref="H9:M9"/>
    <mergeCell ref="N9:P9"/>
    <mergeCell ref="B8:C8"/>
    <mergeCell ref="D8:G8"/>
    <mergeCell ref="H8:M8"/>
    <mergeCell ref="N8:P8"/>
    <mergeCell ref="Q8:X8"/>
    <mergeCell ref="Y6:AA6"/>
    <mergeCell ref="N15:P15"/>
    <mergeCell ref="AN16:AP16"/>
    <mergeCell ref="C17:E17"/>
    <mergeCell ref="AB16:AD16"/>
    <mergeCell ref="AE16:AG16"/>
    <mergeCell ref="Y8:AA8"/>
    <mergeCell ref="Q9:X9"/>
    <mergeCell ref="Y9:AA9"/>
    <mergeCell ref="Q10:X10"/>
    <mergeCell ref="Y10:AA10"/>
    <mergeCell ref="H10:M10"/>
    <mergeCell ref="N10:P10"/>
    <mergeCell ref="C16:E16"/>
    <mergeCell ref="G16:I16"/>
    <mergeCell ref="J16:L16"/>
    <mergeCell ref="M16:O16"/>
    <mergeCell ref="B10:C10"/>
    <mergeCell ref="D10:G10"/>
    <mergeCell ref="B15:C15"/>
    <mergeCell ref="D15:G15"/>
    <mergeCell ref="H15:M15"/>
    <mergeCell ref="Q15:X15"/>
    <mergeCell ref="Y15:AA15"/>
    <mergeCell ref="B9:C9"/>
    <mergeCell ref="E31:N31"/>
    <mergeCell ref="B25:B27"/>
    <mergeCell ref="AH16:AJ16"/>
    <mergeCell ref="AK16:AM16"/>
    <mergeCell ref="P16:R16"/>
    <mergeCell ref="S16:U16"/>
    <mergeCell ref="V16:X16"/>
    <mergeCell ref="Y16:AA16"/>
    <mergeCell ref="B16:B24"/>
    <mergeCell ref="C24:E24"/>
    <mergeCell ref="C20:E20"/>
    <mergeCell ref="C21:E21"/>
    <mergeCell ref="C22:E22"/>
    <mergeCell ref="C23:E23"/>
    <mergeCell ref="C18:E18"/>
    <mergeCell ref="C19:E19"/>
    <mergeCell ref="C2:D2"/>
    <mergeCell ref="F2:N2"/>
    <mergeCell ref="Y2:AA2"/>
    <mergeCell ref="O2:Q2"/>
    <mergeCell ref="R2:U2"/>
    <mergeCell ref="V2:X2"/>
    <mergeCell ref="E34:N34"/>
    <mergeCell ref="B32:D32"/>
    <mergeCell ref="E32:N32"/>
    <mergeCell ref="O32:S32"/>
    <mergeCell ref="T32:AP32"/>
    <mergeCell ref="B33:D33"/>
    <mergeCell ref="E33:N33"/>
    <mergeCell ref="O33:S34"/>
    <mergeCell ref="T33:AP34"/>
    <mergeCell ref="B34:D34"/>
    <mergeCell ref="O31:S31"/>
    <mergeCell ref="T31:AP31"/>
    <mergeCell ref="C25:AP25"/>
    <mergeCell ref="Y26:AB26"/>
    <mergeCell ref="C27:AP27"/>
    <mergeCell ref="B30:N30"/>
    <mergeCell ref="O30:AP30"/>
    <mergeCell ref="B31:D31"/>
  </mergeCells>
  <phoneticPr fontId="4"/>
  <pageMargins left="0.78740157480314965" right="0.78740157480314965" top="0.78740157480314965" bottom="0.78740157480314965" header="0.39370078740157483" footer="0.39370078740157483"/>
  <pageSetup paperSize="9" scale="69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2"/>
  <sheetViews>
    <sheetView zoomScale="75" zoomScaleNormal="75" zoomScaleSheetLayoutView="80" workbookViewId="0"/>
  </sheetViews>
  <sheetFormatPr defaultRowHeight="13.5" x14ac:dyDescent="0.15"/>
  <cols>
    <col min="1" max="1" width="1.625" style="66" customWidth="1"/>
    <col min="2" max="2" width="7.625" style="66" customWidth="1"/>
    <col min="3" max="3" width="25.625" style="66" customWidth="1"/>
    <col min="4" max="14" width="15.625" style="66" customWidth="1"/>
    <col min="15" max="16384" width="9" style="66"/>
  </cols>
  <sheetData>
    <row r="1" spans="2:14" ht="9.9499999999999993" customHeight="1" x14ac:dyDescent="0.15"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</row>
    <row r="2" spans="2:14" ht="24.95" customHeight="1" thickBot="1" x14ac:dyDescent="0.2">
      <c r="B2" s="252" t="s">
        <v>421</v>
      </c>
      <c r="F2" s="276" t="s">
        <v>197</v>
      </c>
      <c r="G2" s="252" t="s">
        <v>340</v>
      </c>
      <c r="I2" s="276" t="s">
        <v>198</v>
      </c>
      <c r="J2" s="252" t="s">
        <v>304</v>
      </c>
    </row>
    <row r="3" spans="2:14" ht="20.100000000000001" customHeight="1" x14ac:dyDescent="0.15">
      <c r="B3" s="526" t="s">
        <v>88</v>
      </c>
      <c r="C3" s="527"/>
      <c r="D3" s="341" t="s">
        <v>311</v>
      </c>
      <c r="E3" s="341" t="s">
        <v>312</v>
      </c>
      <c r="F3" s="341" t="s">
        <v>313</v>
      </c>
      <c r="G3" s="341" t="s">
        <v>314</v>
      </c>
      <c r="H3" s="341" t="s">
        <v>315</v>
      </c>
      <c r="I3" s="341" t="s">
        <v>316</v>
      </c>
      <c r="J3" s="341" t="s">
        <v>317</v>
      </c>
      <c r="K3" s="341" t="s">
        <v>318</v>
      </c>
      <c r="L3" s="341" t="s">
        <v>319</v>
      </c>
      <c r="M3" s="341" t="s">
        <v>320</v>
      </c>
      <c r="N3" s="68" t="s">
        <v>321</v>
      </c>
    </row>
    <row r="4" spans="2:14" ht="150" customHeight="1" x14ac:dyDescent="0.15">
      <c r="B4" s="525" t="s">
        <v>79</v>
      </c>
      <c r="C4" s="69" t="s">
        <v>80</v>
      </c>
      <c r="D4" s="70" t="s">
        <v>343</v>
      </c>
      <c r="E4" s="70" t="s">
        <v>455</v>
      </c>
      <c r="F4" s="70" t="s">
        <v>322</v>
      </c>
      <c r="G4" s="70" t="s">
        <v>405</v>
      </c>
      <c r="H4" s="70" t="s">
        <v>323</v>
      </c>
      <c r="I4" s="70" t="s">
        <v>456</v>
      </c>
      <c r="J4" s="70" t="s">
        <v>344</v>
      </c>
      <c r="K4" s="70" t="s">
        <v>324</v>
      </c>
      <c r="L4" s="70" t="s">
        <v>325</v>
      </c>
      <c r="M4" s="70" t="s">
        <v>326</v>
      </c>
      <c r="N4" s="71" t="s">
        <v>327</v>
      </c>
    </row>
    <row r="5" spans="2:14" ht="54" x14ac:dyDescent="0.15">
      <c r="B5" s="525"/>
      <c r="C5" s="69" t="s">
        <v>81</v>
      </c>
      <c r="D5" s="343" t="s">
        <v>414</v>
      </c>
      <c r="E5" s="343" t="s">
        <v>415</v>
      </c>
      <c r="F5" s="343" t="s">
        <v>416</v>
      </c>
      <c r="G5" s="339" t="s">
        <v>417</v>
      </c>
      <c r="H5" s="339" t="s">
        <v>328</v>
      </c>
      <c r="I5" s="339" t="s">
        <v>418</v>
      </c>
      <c r="J5" s="339" t="s">
        <v>420</v>
      </c>
      <c r="K5" s="339" t="s">
        <v>329</v>
      </c>
      <c r="L5" s="339" t="s">
        <v>330</v>
      </c>
      <c r="M5" s="339" t="s">
        <v>330</v>
      </c>
      <c r="N5" s="73" t="s">
        <v>331</v>
      </c>
    </row>
    <row r="6" spans="2:14" ht="150" customHeight="1" x14ac:dyDescent="0.15">
      <c r="B6" s="525"/>
      <c r="C6" s="69" t="s">
        <v>87</v>
      </c>
      <c r="D6" s="344" t="s">
        <v>332</v>
      </c>
      <c r="E6" s="344" t="s">
        <v>333</v>
      </c>
      <c r="F6" s="344" t="s">
        <v>451</v>
      </c>
      <c r="G6" s="70" t="s">
        <v>334</v>
      </c>
      <c r="H6" s="70" t="s">
        <v>323</v>
      </c>
      <c r="I6" s="70" t="s">
        <v>452</v>
      </c>
      <c r="J6" s="70"/>
      <c r="K6" s="70" t="s">
        <v>453</v>
      </c>
      <c r="L6" s="70" t="s">
        <v>454</v>
      </c>
      <c r="M6" s="70"/>
      <c r="N6" s="71" t="s">
        <v>335</v>
      </c>
    </row>
    <row r="7" spans="2:14" ht="20.100000000000001" customHeight="1" x14ac:dyDescent="0.15">
      <c r="B7" s="525"/>
      <c r="C7" s="74" t="s">
        <v>84</v>
      </c>
      <c r="D7" s="340"/>
      <c r="E7" s="340">
        <v>1</v>
      </c>
      <c r="F7" s="340">
        <v>14.4</v>
      </c>
      <c r="G7" s="340"/>
      <c r="H7" s="339">
        <v>6</v>
      </c>
      <c r="I7" s="339">
        <v>8</v>
      </c>
      <c r="J7" s="339"/>
      <c r="K7" s="339">
        <v>4.2</v>
      </c>
      <c r="L7" s="339">
        <v>13</v>
      </c>
      <c r="M7" s="339"/>
      <c r="N7" s="339">
        <v>2</v>
      </c>
    </row>
    <row r="8" spans="2:14" ht="20.100000000000001" customHeight="1" x14ac:dyDescent="0.15">
      <c r="B8" s="525"/>
      <c r="C8" s="72" t="s">
        <v>85</v>
      </c>
      <c r="D8" s="340">
        <v>22</v>
      </c>
      <c r="E8" s="340">
        <v>3</v>
      </c>
      <c r="F8" s="340">
        <v>14.4</v>
      </c>
      <c r="G8" s="340">
        <v>27</v>
      </c>
      <c r="H8" s="339">
        <v>7.5</v>
      </c>
      <c r="I8" s="339">
        <v>16</v>
      </c>
      <c r="J8" s="339">
        <v>6.5</v>
      </c>
      <c r="K8" s="339">
        <v>4.2</v>
      </c>
      <c r="L8" s="339">
        <v>35</v>
      </c>
      <c r="M8" s="339"/>
      <c r="N8" s="339">
        <v>31</v>
      </c>
    </row>
    <row r="9" spans="2:14" ht="20.100000000000001" customHeight="1" x14ac:dyDescent="0.15">
      <c r="B9" s="525"/>
      <c r="C9" s="69" t="s">
        <v>86</v>
      </c>
      <c r="D9" s="339"/>
      <c r="E9" s="339"/>
      <c r="F9" s="339">
        <v>2</v>
      </c>
      <c r="G9" s="339"/>
      <c r="H9" s="339"/>
      <c r="I9" s="339"/>
      <c r="J9" s="339"/>
      <c r="K9" s="339"/>
      <c r="L9" s="339"/>
      <c r="M9" s="339"/>
      <c r="N9" s="339"/>
    </row>
    <row r="10" spans="2:14" ht="150" customHeight="1" x14ac:dyDescent="0.15">
      <c r="B10" s="530" t="s">
        <v>82</v>
      </c>
      <c r="C10" s="531"/>
      <c r="D10" s="70" t="s">
        <v>336</v>
      </c>
      <c r="E10" s="75"/>
      <c r="F10" s="345" t="s">
        <v>404</v>
      </c>
      <c r="G10" s="343"/>
      <c r="H10" s="340"/>
      <c r="I10" s="380" t="s">
        <v>337</v>
      </c>
      <c r="J10" s="340"/>
      <c r="K10" s="340"/>
      <c r="L10" s="340"/>
      <c r="M10" s="340"/>
      <c r="N10" s="340"/>
    </row>
    <row r="11" spans="2:14" ht="150" customHeight="1" thickBot="1" x14ac:dyDescent="0.2">
      <c r="B11" s="528" t="s">
        <v>83</v>
      </c>
      <c r="C11" s="529"/>
      <c r="D11" s="346" t="s">
        <v>423</v>
      </c>
      <c r="E11" s="346"/>
      <c r="F11" s="381" t="s">
        <v>338</v>
      </c>
      <c r="G11" s="398"/>
      <c r="H11" s="347"/>
      <c r="I11" s="348"/>
      <c r="J11" s="381" t="s">
        <v>419</v>
      </c>
      <c r="K11" s="348"/>
      <c r="L11" s="381" t="s">
        <v>339</v>
      </c>
      <c r="M11" s="348"/>
      <c r="N11" s="348"/>
    </row>
    <row r="12" spans="2:14" ht="9.75" customHeight="1" x14ac:dyDescent="0.15">
      <c r="B12" s="76"/>
    </row>
  </sheetData>
  <mergeCells count="4">
    <mergeCell ref="B4:B9"/>
    <mergeCell ref="B3:C3"/>
    <mergeCell ref="B11:C11"/>
    <mergeCell ref="B10:C10"/>
  </mergeCells>
  <phoneticPr fontId="4"/>
  <pageMargins left="0.78740157480314965" right="0.78740157480314965" top="0.78740157480314965" bottom="0.78740157480314965" header="0.39370078740157483" footer="0.39370078740157483"/>
  <pageSetup paperSize="9" scale="63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8"/>
  <sheetViews>
    <sheetView zoomScale="75" zoomScaleNormal="75" zoomScaleSheetLayoutView="85" workbookViewId="0"/>
  </sheetViews>
  <sheetFormatPr defaultRowHeight="13.5" x14ac:dyDescent="0.15"/>
  <cols>
    <col min="1" max="1" width="1.625" style="10" customWidth="1"/>
    <col min="2" max="2" width="7.625" style="10" customWidth="1"/>
    <col min="3" max="3" width="15.625" style="10" customWidth="1"/>
    <col min="4" max="7" width="20.625" style="10" customWidth="1"/>
    <col min="8" max="14" width="12.625" style="10" customWidth="1"/>
    <col min="15" max="16384" width="9" style="10"/>
  </cols>
  <sheetData>
    <row r="1" spans="2:14" ht="9.9499999999999993" customHeight="1" x14ac:dyDescent="0.15"/>
    <row r="2" spans="2:14" ht="24.95" customHeight="1" thickBot="1" x14ac:dyDescent="0.2">
      <c r="B2" s="11" t="s">
        <v>78</v>
      </c>
      <c r="C2" s="12"/>
      <c r="D2" s="12"/>
      <c r="M2" s="13"/>
      <c r="N2" s="13"/>
    </row>
    <row r="3" spans="2:14" ht="20.100000000000001" customHeight="1" x14ac:dyDescent="0.15">
      <c r="B3" s="532" t="s">
        <v>252</v>
      </c>
      <c r="C3" s="533"/>
      <c r="D3" s="533"/>
      <c r="E3" s="533"/>
      <c r="F3" s="14" t="s">
        <v>22</v>
      </c>
      <c r="G3" s="14" t="s">
        <v>394</v>
      </c>
      <c r="H3" s="563" t="s">
        <v>251</v>
      </c>
      <c r="I3" s="564"/>
      <c r="J3" s="564"/>
      <c r="K3" s="564"/>
      <c r="L3" s="564"/>
      <c r="M3" s="564"/>
      <c r="N3" s="565"/>
    </row>
    <row r="4" spans="2:14" ht="20.100000000000001" customHeight="1" thickBot="1" x14ac:dyDescent="0.2">
      <c r="B4" s="534"/>
      <c r="C4" s="535"/>
      <c r="D4" s="535"/>
      <c r="E4" s="535"/>
      <c r="F4" s="15"/>
      <c r="G4" s="306">
        <v>10</v>
      </c>
      <c r="H4" s="566"/>
      <c r="I4" s="567"/>
      <c r="J4" s="567"/>
      <c r="K4" s="567"/>
      <c r="L4" s="567"/>
      <c r="M4" s="567"/>
      <c r="N4" s="568"/>
    </row>
    <row r="5" spans="2:14" ht="20.100000000000001" customHeight="1" x14ac:dyDescent="0.15">
      <c r="B5" s="544" t="s">
        <v>44</v>
      </c>
      <c r="C5" s="545"/>
      <c r="D5" s="16" t="s">
        <v>162</v>
      </c>
      <c r="E5" s="17"/>
      <c r="F5" s="18">
        <f>SUM(G5:G5)</f>
        <v>818440</v>
      </c>
      <c r="G5" s="251">
        <f>'７　いしじ主幹形ﾏﾙﾁ部門収支'!F4*G$4/10</f>
        <v>818440</v>
      </c>
      <c r="H5" s="569"/>
      <c r="I5" s="570"/>
      <c r="J5" s="570"/>
      <c r="K5" s="570"/>
      <c r="L5" s="570"/>
      <c r="M5" s="570"/>
      <c r="N5" s="571"/>
    </row>
    <row r="6" spans="2:14" ht="20.100000000000001" customHeight="1" x14ac:dyDescent="0.15">
      <c r="B6" s="546"/>
      <c r="C6" s="547"/>
      <c r="D6" s="19" t="s">
        <v>71</v>
      </c>
      <c r="E6" s="20"/>
      <c r="F6" s="21">
        <f>SUM(G6:G6)</f>
        <v>0</v>
      </c>
      <c r="G6" s="24">
        <f>'７　いしじ主幹形ﾏﾙﾁ部門収支'!F5*G$4/10</f>
        <v>0</v>
      </c>
      <c r="H6" s="550"/>
      <c r="I6" s="551"/>
      <c r="J6" s="551"/>
      <c r="K6" s="551"/>
      <c r="L6" s="551"/>
      <c r="M6" s="551"/>
      <c r="N6" s="552"/>
    </row>
    <row r="7" spans="2:14" ht="20.100000000000001" customHeight="1" x14ac:dyDescent="0.15">
      <c r="B7" s="548"/>
      <c r="C7" s="549"/>
      <c r="D7" s="536" t="s">
        <v>158</v>
      </c>
      <c r="E7" s="537"/>
      <c r="F7" s="22">
        <f>SUM(G7,H7,M7)</f>
        <v>818440</v>
      </c>
      <c r="G7" s="23">
        <f>G5+G6</f>
        <v>818440</v>
      </c>
      <c r="H7" s="550"/>
      <c r="I7" s="551"/>
      <c r="J7" s="551"/>
      <c r="K7" s="551"/>
      <c r="L7" s="551"/>
      <c r="M7" s="551"/>
      <c r="N7" s="552"/>
    </row>
    <row r="8" spans="2:14" ht="20.100000000000001" customHeight="1" x14ac:dyDescent="0.15">
      <c r="B8" s="575" t="s">
        <v>238</v>
      </c>
      <c r="C8" s="581" t="s">
        <v>253</v>
      </c>
      <c r="D8" s="19" t="s">
        <v>45</v>
      </c>
      <c r="E8" s="20"/>
      <c r="F8" s="21">
        <f t="shared" ref="F8:F21" si="0">SUM(G8:G8)</f>
        <v>0</v>
      </c>
      <c r="G8" s="24">
        <f>'７　いしじ主幹形ﾏﾙﾁ部門収支'!F6*G$4/10</f>
        <v>0</v>
      </c>
      <c r="H8" s="550"/>
      <c r="I8" s="551"/>
      <c r="J8" s="551"/>
      <c r="K8" s="551"/>
      <c r="L8" s="551"/>
      <c r="M8" s="551"/>
      <c r="N8" s="552"/>
    </row>
    <row r="9" spans="2:14" ht="20.100000000000001" customHeight="1" x14ac:dyDescent="0.15">
      <c r="B9" s="576"/>
      <c r="C9" s="582"/>
      <c r="D9" s="19" t="s">
        <v>46</v>
      </c>
      <c r="E9" s="20"/>
      <c r="F9" s="21">
        <f t="shared" si="0"/>
        <v>49725</v>
      </c>
      <c r="G9" s="24">
        <f>'７　いしじ主幹形ﾏﾙﾁ部門収支'!F7*G$4/10</f>
        <v>49725</v>
      </c>
      <c r="H9" s="550"/>
      <c r="I9" s="551"/>
      <c r="J9" s="551"/>
      <c r="K9" s="551"/>
      <c r="L9" s="551"/>
      <c r="M9" s="551"/>
      <c r="N9" s="552"/>
    </row>
    <row r="10" spans="2:14" ht="20.100000000000001" customHeight="1" x14ac:dyDescent="0.15">
      <c r="B10" s="576"/>
      <c r="C10" s="582"/>
      <c r="D10" s="19" t="s">
        <v>47</v>
      </c>
      <c r="E10" s="20"/>
      <c r="F10" s="21">
        <f t="shared" si="0"/>
        <v>40174.313999999998</v>
      </c>
      <c r="G10" s="24">
        <f>'７　いしじ主幹形ﾏﾙﾁ部門収支'!F8*G$4/10</f>
        <v>40174.313999999998</v>
      </c>
      <c r="H10" s="550"/>
      <c r="I10" s="551"/>
      <c r="J10" s="551"/>
      <c r="K10" s="551"/>
      <c r="L10" s="551"/>
      <c r="M10" s="551"/>
      <c r="N10" s="552"/>
    </row>
    <row r="11" spans="2:14" ht="20.100000000000001" customHeight="1" x14ac:dyDescent="0.15">
      <c r="B11" s="576"/>
      <c r="C11" s="582"/>
      <c r="D11" s="19" t="s">
        <v>72</v>
      </c>
      <c r="E11" s="20"/>
      <c r="F11" s="21">
        <f t="shared" si="0"/>
        <v>5992.4840000000004</v>
      </c>
      <c r="G11" s="24">
        <f>'７　いしじ主幹形ﾏﾙﾁ部門収支'!F9*G$4/10</f>
        <v>5992.4840000000004</v>
      </c>
      <c r="H11" s="550"/>
      <c r="I11" s="551"/>
      <c r="J11" s="551"/>
      <c r="K11" s="551"/>
      <c r="L11" s="551"/>
      <c r="M11" s="551"/>
      <c r="N11" s="552"/>
    </row>
    <row r="12" spans="2:14" ht="20.100000000000001" customHeight="1" x14ac:dyDescent="0.15">
      <c r="B12" s="576"/>
      <c r="C12" s="582"/>
      <c r="D12" s="19" t="s">
        <v>48</v>
      </c>
      <c r="E12" s="20"/>
      <c r="F12" s="21">
        <f t="shared" si="0"/>
        <v>45200</v>
      </c>
      <c r="G12" s="24">
        <f>'７　いしじ主幹形ﾏﾙﾁ部門収支'!F10*G$4/10</f>
        <v>45200</v>
      </c>
      <c r="H12" s="550"/>
      <c r="I12" s="551"/>
      <c r="J12" s="551"/>
      <c r="K12" s="551"/>
      <c r="L12" s="551"/>
      <c r="M12" s="551"/>
      <c r="N12" s="552"/>
    </row>
    <row r="13" spans="2:14" ht="20.100000000000001" customHeight="1" x14ac:dyDescent="0.15">
      <c r="B13" s="576"/>
      <c r="C13" s="582"/>
      <c r="D13" s="19" t="s">
        <v>4</v>
      </c>
      <c r="E13" s="20"/>
      <c r="F13" s="21">
        <f t="shared" si="0"/>
        <v>32665.714285714283</v>
      </c>
      <c r="G13" s="24">
        <f>'７　いしじ主幹形ﾏﾙﾁ部門収支'!F11*G$4/10</f>
        <v>32665.714285714283</v>
      </c>
      <c r="H13" s="550"/>
      <c r="I13" s="551"/>
      <c r="J13" s="551"/>
      <c r="K13" s="551"/>
      <c r="L13" s="551"/>
      <c r="M13" s="551"/>
      <c r="N13" s="552"/>
    </row>
    <row r="14" spans="2:14" ht="20.100000000000001" customHeight="1" x14ac:dyDescent="0.15">
      <c r="B14" s="576"/>
      <c r="C14" s="582"/>
      <c r="D14" s="19" t="s">
        <v>5</v>
      </c>
      <c r="E14" s="20"/>
      <c r="F14" s="24">
        <f t="shared" si="0"/>
        <v>0</v>
      </c>
      <c r="G14" s="24">
        <f>'７　いしじ主幹形ﾏﾙﾁ部門収支'!F12*G$4/10</f>
        <v>0</v>
      </c>
      <c r="H14" s="550"/>
      <c r="I14" s="551"/>
      <c r="J14" s="551"/>
      <c r="K14" s="551"/>
      <c r="L14" s="551"/>
      <c r="M14" s="551"/>
      <c r="N14" s="552"/>
    </row>
    <row r="15" spans="2:14" ht="20.100000000000001" customHeight="1" x14ac:dyDescent="0.15">
      <c r="B15" s="576"/>
      <c r="C15" s="582"/>
      <c r="D15" s="538" t="s">
        <v>49</v>
      </c>
      <c r="E15" s="299" t="s">
        <v>151</v>
      </c>
      <c r="F15" s="24">
        <f t="shared" si="0"/>
        <v>5943.6</v>
      </c>
      <c r="G15" s="24">
        <f>'７　いしじ主幹形ﾏﾙﾁ部門収支'!F13*G$4/10</f>
        <v>5943.6</v>
      </c>
      <c r="H15" s="550"/>
      <c r="I15" s="551"/>
      <c r="J15" s="551"/>
      <c r="K15" s="551"/>
      <c r="L15" s="551"/>
      <c r="M15" s="551"/>
      <c r="N15" s="552"/>
    </row>
    <row r="16" spans="2:14" ht="20.100000000000001" customHeight="1" x14ac:dyDescent="0.15">
      <c r="B16" s="576"/>
      <c r="C16" s="582"/>
      <c r="D16" s="539"/>
      <c r="E16" s="299" t="s">
        <v>152</v>
      </c>
      <c r="F16" s="24">
        <f t="shared" si="0"/>
        <v>13616.3</v>
      </c>
      <c r="G16" s="24">
        <f>'７　いしじ主幹形ﾏﾙﾁ部門収支'!F14*G$4/10</f>
        <v>13616.3</v>
      </c>
      <c r="H16" s="550"/>
      <c r="I16" s="551"/>
      <c r="J16" s="551"/>
      <c r="K16" s="551"/>
      <c r="L16" s="551"/>
      <c r="M16" s="551"/>
      <c r="N16" s="552"/>
    </row>
    <row r="17" spans="2:14" ht="20.100000000000001" customHeight="1" x14ac:dyDescent="0.15">
      <c r="B17" s="576"/>
      <c r="C17" s="582"/>
      <c r="D17" s="540" t="s">
        <v>73</v>
      </c>
      <c r="E17" s="299" t="s">
        <v>151</v>
      </c>
      <c r="F17" s="24">
        <f t="shared" si="0"/>
        <v>45837.771753862835</v>
      </c>
      <c r="G17" s="24">
        <f>'７　いしじ主幹形ﾏﾙﾁ部門収支'!F15*G$4/10</f>
        <v>45837.771753862835</v>
      </c>
      <c r="H17" s="550"/>
      <c r="I17" s="551"/>
      <c r="J17" s="551"/>
      <c r="K17" s="551"/>
      <c r="L17" s="551"/>
      <c r="M17" s="551"/>
      <c r="N17" s="552"/>
    </row>
    <row r="18" spans="2:14" ht="20.100000000000001" customHeight="1" x14ac:dyDescent="0.15">
      <c r="B18" s="576"/>
      <c r="C18" s="582"/>
      <c r="D18" s="541"/>
      <c r="E18" s="299" t="s">
        <v>152</v>
      </c>
      <c r="F18" s="24">
        <f t="shared" si="0"/>
        <v>73083.428571428565</v>
      </c>
      <c r="G18" s="24">
        <f>'７　いしじ主幹形ﾏﾙﾁ部門収支'!F16*G$4/10</f>
        <v>73083.428571428565</v>
      </c>
      <c r="H18" s="550"/>
      <c r="I18" s="551"/>
      <c r="J18" s="551"/>
      <c r="K18" s="551"/>
      <c r="L18" s="551"/>
      <c r="M18" s="551"/>
      <c r="N18" s="552"/>
    </row>
    <row r="19" spans="2:14" ht="20.100000000000001" customHeight="1" x14ac:dyDescent="0.15">
      <c r="B19" s="576"/>
      <c r="C19" s="582"/>
      <c r="D19" s="539"/>
      <c r="E19" s="300" t="s">
        <v>50</v>
      </c>
      <c r="F19" s="24">
        <f t="shared" si="0"/>
        <v>27617.857142857141</v>
      </c>
      <c r="G19" s="24">
        <f>'７　いしじ主幹形ﾏﾙﾁ部門収支'!F17*G$4/10</f>
        <v>27617.857142857141</v>
      </c>
      <c r="H19" s="550"/>
      <c r="I19" s="551"/>
      <c r="J19" s="551"/>
      <c r="K19" s="551"/>
      <c r="L19" s="551"/>
      <c r="M19" s="551"/>
      <c r="N19" s="552"/>
    </row>
    <row r="20" spans="2:14" ht="20.100000000000001" customHeight="1" x14ac:dyDescent="0.15">
      <c r="B20" s="576"/>
      <c r="C20" s="582"/>
      <c r="D20" s="19" t="s">
        <v>51</v>
      </c>
      <c r="E20" s="20"/>
      <c r="F20" s="21">
        <f t="shared" si="0"/>
        <v>0</v>
      </c>
      <c r="G20" s="24">
        <f>'７　いしじ主幹形ﾏﾙﾁ部門収支'!F18*G$4/10</f>
        <v>0</v>
      </c>
      <c r="H20" s="550"/>
      <c r="I20" s="551"/>
      <c r="J20" s="551"/>
      <c r="K20" s="551"/>
      <c r="L20" s="551"/>
      <c r="M20" s="551"/>
      <c r="N20" s="552"/>
    </row>
    <row r="21" spans="2:14" ht="20.100000000000001" customHeight="1" x14ac:dyDescent="0.15">
      <c r="B21" s="576"/>
      <c r="C21" s="582"/>
      <c r="D21" s="19" t="s">
        <v>129</v>
      </c>
      <c r="E21" s="20"/>
      <c r="F21" s="21">
        <f t="shared" si="0"/>
        <v>3398.5646975386289</v>
      </c>
      <c r="G21" s="24">
        <f>'７　いしじ主幹形ﾏﾙﾁ部門収支'!F19*G$4/10</f>
        <v>3398.5646975386289</v>
      </c>
      <c r="H21" s="550"/>
      <c r="I21" s="551"/>
      <c r="J21" s="551"/>
      <c r="K21" s="551"/>
      <c r="L21" s="551"/>
      <c r="M21" s="551"/>
      <c r="N21" s="552"/>
    </row>
    <row r="22" spans="2:14" ht="20.100000000000001" customHeight="1" x14ac:dyDescent="0.15">
      <c r="B22" s="576"/>
      <c r="C22" s="583"/>
      <c r="D22" s="542" t="s">
        <v>159</v>
      </c>
      <c r="E22" s="543"/>
      <c r="F22" s="309">
        <f>SUM(F8:F21)</f>
        <v>343255.0344514015</v>
      </c>
      <c r="G22" s="309">
        <f>SUM(G8:G21)</f>
        <v>343255.0344514015</v>
      </c>
      <c r="H22" s="550"/>
      <c r="I22" s="551"/>
      <c r="J22" s="551"/>
      <c r="K22" s="551"/>
      <c r="L22" s="551"/>
      <c r="M22" s="551"/>
      <c r="N22" s="552"/>
    </row>
    <row r="23" spans="2:14" ht="20.100000000000001" customHeight="1" x14ac:dyDescent="0.15">
      <c r="B23" s="576"/>
      <c r="C23" s="584" t="s">
        <v>156</v>
      </c>
      <c r="D23" s="555" t="s">
        <v>52</v>
      </c>
      <c r="E23" s="27" t="s">
        <v>1</v>
      </c>
      <c r="F23" s="24">
        <f t="shared" ref="F23:F31" si="1">SUM(G23:G23)</f>
        <v>114800</v>
      </c>
      <c r="G23" s="24">
        <f>'７　いしじ主幹形ﾏﾙﾁ部門収支'!F21*G$4/10</f>
        <v>114800</v>
      </c>
      <c r="H23" s="550"/>
      <c r="I23" s="551"/>
      <c r="J23" s="551"/>
      <c r="K23" s="551"/>
      <c r="L23" s="551"/>
      <c r="M23" s="551"/>
      <c r="N23" s="552"/>
    </row>
    <row r="24" spans="2:14" ht="20.100000000000001" customHeight="1" x14ac:dyDescent="0.15">
      <c r="B24" s="576"/>
      <c r="C24" s="585"/>
      <c r="D24" s="556"/>
      <c r="E24" s="27" t="s">
        <v>2</v>
      </c>
      <c r="F24" s="24">
        <f t="shared" si="1"/>
        <v>0</v>
      </c>
      <c r="G24" s="24">
        <f>'７　いしじ主幹形ﾏﾙﾁ部門収支'!F22*G$4/10</f>
        <v>0</v>
      </c>
      <c r="H24" s="550"/>
      <c r="I24" s="551"/>
      <c r="J24" s="551"/>
      <c r="K24" s="551"/>
      <c r="L24" s="551"/>
      <c r="M24" s="551"/>
      <c r="N24" s="552"/>
    </row>
    <row r="25" spans="2:14" ht="20.100000000000001" customHeight="1" x14ac:dyDescent="0.15">
      <c r="B25" s="576"/>
      <c r="C25" s="585"/>
      <c r="D25" s="557"/>
      <c r="E25" s="27" t="s">
        <v>6</v>
      </c>
      <c r="F25" s="24">
        <f t="shared" si="1"/>
        <v>110489.4</v>
      </c>
      <c r="G25" s="24">
        <f>'７　いしじ主幹形ﾏﾙﾁ部門収支'!F23*G$4/10</f>
        <v>110489.4</v>
      </c>
      <c r="H25" s="550"/>
      <c r="I25" s="551"/>
      <c r="J25" s="551"/>
      <c r="K25" s="551"/>
      <c r="L25" s="551"/>
      <c r="M25" s="551"/>
      <c r="N25" s="552"/>
    </row>
    <row r="26" spans="2:14" ht="20.100000000000001" customHeight="1" x14ac:dyDescent="0.15">
      <c r="B26" s="576"/>
      <c r="C26" s="585"/>
      <c r="D26" s="27" t="s">
        <v>236</v>
      </c>
      <c r="E26" s="28"/>
      <c r="F26" s="24">
        <f t="shared" si="1"/>
        <v>0</v>
      </c>
      <c r="G26" s="24">
        <f>'７　いしじ主幹形ﾏﾙﾁ部門収支'!F24*G$4/10</f>
        <v>0</v>
      </c>
      <c r="H26" s="550"/>
      <c r="I26" s="551"/>
      <c r="J26" s="551"/>
      <c r="K26" s="551"/>
      <c r="L26" s="551"/>
      <c r="M26" s="551"/>
      <c r="N26" s="552"/>
    </row>
    <row r="27" spans="2:14" ht="20.100000000000001" customHeight="1" x14ac:dyDescent="0.15">
      <c r="B27" s="576"/>
      <c r="C27" s="585"/>
      <c r="D27" s="27" t="s">
        <v>74</v>
      </c>
      <c r="E27" s="28"/>
      <c r="F27" s="24">
        <f t="shared" si="1"/>
        <v>0</v>
      </c>
      <c r="G27" s="24">
        <f>'７　いしじ主幹形ﾏﾙﾁ部門収支'!F25*G$4/10</f>
        <v>0</v>
      </c>
      <c r="H27" s="550"/>
      <c r="I27" s="551"/>
      <c r="J27" s="551"/>
      <c r="K27" s="551"/>
      <c r="L27" s="551"/>
      <c r="M27" s="551"/>
      <c r="N27" s="552"/>
    </row>
    <row r="28" spans="2:14" ht="20.100000000000001" customHeight="1" x14ac:dyDescent="0.15">
      <c r="B28" s="576"/>
      <c r="C28" s="585"/>
      <c r="D28" s="27" t="s">
        <v>95</v>
      </c>
      <c r="E28" s="28"/>
      <c r="F28" s="24">
        <f t="shared" si="1"/>
        <v>9717</v>
      </c>
      <c r="G28" s="24">
        <f>'７　いしじ主幹形ﾏﾙﾁ部門収支'!F26*G$4/10</f>
        <v>9717</v>
      </c>
      <c r="H28" s="550"/>
      <c r="I28" s="551"/>
      <c r="J28" s="551"/>
      <c r="K28" s="551"/>
      <c r="L28" s="551"/>
      <c r="M28" s="551"/>
      <c r="N28" s="552"/>
    </row>
    <row r="29" spans="2:14" ht="20.100000000000001" customHeight="1" x14ac:dyDescent="0.15">
      <c r="B29" s="576"/>
      <c r="C29" s="585"/>
      <c r="D29" s="27" t="s">
        <v>75</v>
      </c>
      <c r="E29" s="28"/>
      <c r="F29" s="24">
        <f t="shared" si="1"/>
        <v>0</v>
      </c>
      <c r="G29" s="24">
        <f>'７　いしじ主幹形ﾏﾙﾁ部門収支'!F27*G$4/10</f>
        <v>0</v>
      </c>
      <c r="H29" s="550"/>
      <c r="I29" s="551"/>
      <c r="J29" s="551"/>
      <c r="K29" s="551"/>
      <c r="L29" s="551"/>
      <c r="M29" s="551"/>
      <c r="N29" s="552"/>
    </row>
    <row r="30" spans="2:14" ht="20.100000000000001" customHeight="1" x14ac:dyDescent="0.15">
      <c r="B30" s="576"/>
      <c r="C30" s="585"/>
      <c r="D30" s="27" t="s">
        <v>53</v>
      </c>
      <c r="E30" s="28"/>
      <c r="F30" s="24">
        <f t="shared" si="1"/>
        <v>2402.9120000000003</v>
      </c>
      <c r="G30" s="24">
        <f>'７　いしじ主幹形ﾏﾙﾁ部門収支'!F28*G$4/10</f>
        <v>2402.9120000000003</v>
      </c>
      <c r="H30" s="550"/>
      <c r="I30" s="551"/>
      <c r="J30" s="551"/>
      <c r="K30" s="551"/>
      <c r="L30" s="551"/>
      <c r="M30" s="551"/>
      <c r="N30" s="552"/>
    </row>
    <row r="31" spans="2:14" ht="20.100000000000001" customHeight="1" x14ac:dyDescent="0.15">
      <c r="B31" s="576"/>
      <c r="C31" s="585"/>
      <c r="D31" s="27" t="s">
        <v>237</v>
      </c>
      <c r="E31" s="28"/>
      <c r="F31" s="24">
        <f t="shared" si="1"/>
        <v>2374.0931200000005</v>
      </c>
      <c r="G31" s="24">
        <f>'７　いしじ主幹形ﾏﾙﾁ部門収支'!F29*G$4/10</f>
        <v>2374.0931200000005</v>
      </c>
      <c r="H31" s="550"/>
      <c r="I31" s="551"/>
      <c r="J31" s="551"/>
      <c r="K31" s="551"/>
      <c r="L31" s="551"/>
      <c r="M31" s="551"/>
      <c r="N31" s="552"/>
    </row>
    <row r="32" spans="2:14" ht="20.100000000000001" customHeight="1" x14ac:dyDescent="0.15">
      <c r="B32" s="576"/>
      <c r="C32" s="585"/>
      <c r="D32" s="558" t="s">
        <v>239</v>
      </c>
      <c r="E32" s="559"/>
      <c r="F32" s="307">
        <f>SUM(F23:F31)</f>
        <v>239783.40512000001</v>
      </c>
      <c r="G32" s="307">
        <f>SUM(G23:G31)</f>
        <v>239783.40512000001</v>
      </c>
      <c r="H32" s="550"/>
      <c r="I32" s="551"/>
      <c r="J32" s="551"/>
      <c r="K32" s="551"/>
      <c r="L32" s="551"/>
      <c r="M32" s="551"/>
      <c r="N32" s="552"/>
    </row>
    <row r="33" spans="2:14" ht="20.100000000000001" customHeight="1" x14ac:dyDescent="0.15">
      <c r="B33" s="576"/>
      <c r="C33" s="560" t="s">
        <v>240</v>
      </c>
      <c r="D33" s="561"/>
      <c r="E33" s="562"/>
      <c r="F33" s="24">
        <f>SUM(G33:G33)</f>
        <v>0</v>
      </c>
      <c r="G33" s="308">
        <f>'５　いしじ主幹形ﾏﾙﾁ作業時間'!AN37*'４　経営収支'!I33</f>
        <v>0</v>
      </c>
      <c r="H33" s="25" t="s">
        <v>242</v>
      </c>
      <c r="I33" s="313">
        <v>900</v>
      </c>
      <c r="J33" s="311" t="s">
        <v>243</v>
      </c>
      <c r="K33" s="311"/>
      <c r="L33" s="311"/>
      <c r="M33" s="311"/>
      <c r="N33" s="312"/>
    </row>
    <row r="34" spans="2:14" ht="20.100000000000001" customHeight="1" x14ac:dyDescent="0.15">
      <c r="B34" s="553" t="s">
        <v>241</v>
      </c>
      <c r="C34" s="554"/>
      <c r="D34" s="554"/>
      <c r="E34" s="554"/>
      <c r="F34" s="310">
        <f>F22+F32+F33</f>
        <v>583038.43957140157</v>
      </c>
      <c r="G34" s="310">
        <f>G22+G32+G33</f>
        <v>583038.43957140157</v>
      </c>
      <c r="H34" s="550"/>
      <c r="I34" s="551"/>
      <c r="J34" s="551"/>
      <c r="K34" s="551"/>
      <c r="L34" s="551"/>
      <c r="M34" s="551"/>
      <c r="N34" s="552"/>
    </row>
    <row r="35" spans="2:14" ht="20.100000000000001" customHeight="1" x14ac:dyDescent="0.15">
      <c r="B35" s="579" t="s">
        <v>244</v>
      </c>
      <c r="C35" s="580"/>
      <c r="D35" s="580"/>
      <c r="E35" s="580"/>
      <c r="F35" s="314">
        <f>F7-F34</f>
        <v>235401.56042859843</v>
      </c>
      <c r="G35" s="314">
        <f>G7-G34</f>
        <v>235401.56042859843</v>
      </c>
      <c r="H35" s="550"/>
      <c r="I35" s="551"/>
      <c r="J35" s="551"/>
      <c r="K35" s="551"/>
      <c r="L35" s="551"/>
      <c r="M35" s="551"/>
      <c r="N35" s="552"/>
    </row>
    <row r="36" spans="2:14" ht="20.100000000000001" customHeight="1" x14ac:dyDescent="0.15">
      <c r="B36" s="579" t="s">
        <v>245</v>
      </c>
      <c r="C36" s="580"/>
      <c r="D36" s="580"/>
      <c r="E36" s="580"/>
      <c r="F36" s="316">
        <f>F35/F7</f>
        <v>0.28762225750036463</v>
      </c>
      <c r="G36" s="316">
        <f>G35/G7</f>
        <v>0.28762225750036463</v>
      </c>
      <c r="H36" s="550"/>
      <c r="I36" s="551"/>
      <c r="J36" s="551"/>
      <c r="K36" s="551"/>
      <c r="L36" s="551"/>
      <c r="M36" s="551"/>
      <c r="N36" s="552"/>
    </row>
    <row r="37" spans="2:14" ht="20.100000000000001" customHeight="1" x14ac:dyDescent="0.15">
      <c r="B37" s="579" t="s">
        <v>249</v>
      </c>
      <c r="C37" s="580"/>
      <c r="D37" s="580"/>
      <c r="E37" s="580"/>
      <c r="F37" s="314">
        <f>SUM(G37:G37)</f>
        <v>172.4</v>
      </c>
      <c r="G37" s="314">
        <f>I37+L37</f>
        <v>172.4</v>
      </c>
      <c r="H37" s="25" t="s">
        <v>246</v>
      </c>
      <c r="I37" s="313">
        <f>'５　いしじ主幹形ﾏﾙﾁ作業時間'!AN30</f>
        <v>172.4</v>
      </c>
      <c r="J37" s="311" t="s">
        <v>247</v>
      </c>
      <c r="K37" s="315" t="s">
        <v>248</v>
      </c>
      <c r="L37" s="313">
        <f>'５　いしじ主幹形ﾏﾙﾁ作業時間'!AN37</f>
        <v>0</v>
      </c>
      <c r="M37" s="311" t="s">
        <v>247</v>
      </c>
      <c r="N37" s="312"/>
    </row>
    <row r="38" spans="2:14" ht="20.100000000000001" customHeight="1" thickBot="1" x14ac:dyDescent="0.2">
      <c r="B38" s="577" t="s">
        <v>250</v>
      </c>
      <c r="C38" s="578"/>
      <c r="D38" s="578"/>
      <c r="E38" s="578"/>
      <c r="F38" s="317">
        <f>F35/I37</f>
        <v>1365.4382855487147</v>
      </c>
      <c r="G38" s="317">
        <f>G35/I37</f>
        <v>1365.4382855487147</v>
      </c>
      <c r="H38" s="572"/>
      <c r="I38" s="573"/>
      <c r="J38" s="573"/>
      <c r="K38" s="573"/>
      <c r="L38" s="573"/>
      <c r="M38" s="573"/>
      <c r="N38" s="574"/>
    </row>
  </sheetData>
  <mergeCells count="50">
    <mergeCell ref="B35:E35"/>
    <mergeCell ref="B36:E36"/>
    <mergeCell ref="B37:E37"/>
    <mergeCell ref="C8:C22"/>
    <mergeCell ref="C23:C32"/>
    <mergeCell ref="H38:N38"/>
    <mergeCell ref="B8:B33"/>
    <mergeCell ref="B38:E38"/>
    <mergeCell ref="H34:N34"/>
    <mergeCell ref="H35:N35"/>
    <mergeCell ref="H36:N36"/>
    <mergeCell ref="H28:N28"/>
    <mergeCell ref="H29:N29"/>
    <mergeCell ref="H30:N30"/>
    <mergeCell ref="H31:N31"/>
    <mergeCell ref="H32:N32"/>
    <mergeCell ref="H23:N23"/>
    <mergeCell ref="H24:N24"/>
    <mergeCell ref="H25:N25"/>
    <mergeCell ref="H26:N26"/>
    <mergeCell ref="H27:N27"/>
    <mergeCell ref="H3:N4"/>
    <mergeCell ref="H5:N5"/>
    <mergeCell ref="H6:N6"/>
    <mergeCell ref="H7:N7"/>
    <mergeCell ref="H8:N8"/>
    <mergeCell ref="H9:N9"/>
    <mergeCell ref="H10:N10"/>
    <mergeCell ref="H11:N11"/>
    <mergeCell ref="H12:N12"/>
    <mergeCell ref="H13:N13"/>
    <mergeCell ref="H14:N14"/>
    <mergeCell ref="H15:N15"/>
    <mergeCell ref="H16:N16"/>
    <mergeCell ref="H17:N17"/>
    <mergeCell ref="B34:E34"/>
    <mergeCell ref="D23:D25"/>
    <mergeCell ref="D32:E32"/>
    <mergeCell ref="H18:N18"/>
    <mergeCell ref="H19:N19"/>
    <mergeCell ref="H20:N20"/>
    <mergeCell ref="H21:N21"/>
    <mergeCell ref="H22:N22"/>
    <mergeCell ref="C33:E33"/>
    <mergeCell ref="B3:E4"/>
    <mergeCell ref="D7:E7"/>
    <mergeCell ref="D15:D16"/>
    <mergeCell ref="D17:D19"/>
    <mergeCell ref="D22:E22"/>
    <mergeCell ref="B5:C7"/>
  </mergeCells>
  <phoneticPr fontId="4"/>
  <conditionalFormatting sqref="F5:G6">
    <cfRule type="cellIs" dxfId="5" priority="4" operator="equal">
      <formula>0</formula>
    </cfRule>
  </conditionalFormatting>
  <conditionalFormatting sqref="F8:G21">
    <cfRule type="cellIs" dxfId="4" priority="3" operator="equal">
      <formula>0</formula>
    </cfRule>
  </conditionalFormatting>
  <conditionalFormatting sqref="F23:G31">
    <cfRule type="cellIs" dxfId="3" priority="2" operator="equal">
      <formula>0</formula>
    </cfRule>
  </conditionalFormatting>
  <conditionalFormatting sqref="F33:G33">
    <cfRule type="cellIs" dxfId="2" priority="1" operator="equal">
      <formula>0</formula>
    </cfRule>
  </conditionalFormatting>
  <pageMargins left="0.78740157480314965" right="0.78740157480314965" top="0.78740157480314965" bottom="0.78740157480314965" header="0.39370078740157483" footer="0.39370078740157483"/>
  <pageSetup paperSize="9" scale="6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K37"/>
  <sheetViews>
    <sheetView showZeros="0" zoomScale="75" zoomScaleNormal="75" zoomScaleSheetLayoutView="70" workbookViewId="0"/>
  </sheetViews>
  <sheetFormatPr defaultRowHeight="13.5" x14ac:dyDescent="0.15"/>
  <cols>
    <col min="1" max="1" width="1.625" style="30" customWidth="1"/>
    <col min="2" max="3" width="11.625" style="30" customWidth="1"/>
    <col min="4" max="39" width="6.125" style="30" customWidth="1"/>
    <col min="40" max="40" width="7" style="30" customWidth="1"/>
    <col min="41" max="41" width="1.5" style="30" customWidth="1"/>
    <col min="42" max="16384" width="9" style="30"/>
  </cols>
  <sheetData>
    <row r="1" spans="2:63" ht="9.9499999999999993" customHeight="1" x14ac:dyDescent="0.15"/>
    <row r="2" spans="2:63" ht="24.95" customHeight="1" x14ac:dyDescent="0.15">
      <c r="B2" s="2" t="s">
        <v>458</v>
      </c>
      <c r="C2" s="2"/>
      <c r="D2" s="5"/>
      <c r="E2" s="5"/>
      <c r="F2" s="5"/>
      <c r="G2" s="5"/>
      <c r="H2" s="5"/>
      <c r="I2" s="5"/>
      <c r="J2" s="5"/>
      <c r="K2" s="5"/>
      <c r="L2" s="276" t="s">
        <v>197</v>
      </c>
      <c r="M2" s="252" t="s">
        <v>340</v>
      </c>
      <c r="N2" s="66"/>
      <c r="O2" s="276" t="s">
        <v>198</v>
      </c>
      <c r="P2" s="252" t="s">
        <v>307</v>
      </c>
      <c r="Q2" s="5"/>
      <c r="R2" s="5"/>
      <c r="S2" s="5"/>
      <c r="T2" s="5"/>
      <c r="U2" s="5"/>
      <c r="V2" s="5"/>
      <c r="W2" s="32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</row>
    <row r="3" spans="2:63" ht="24.95" customHeight="1" thickBot="1" x14ac:dyDescent="0.2">
      <c r="B3" s="2" t="s">
        <v>201</v>
      </c>
      <c r="C3" s="2"/>
      <c r="D3" s="5"/>
      <c r="E3" s="5"/>
      <c r="F3" s="5"/>
      <c r="G3" s="5"/>
      <c r="H3" s="5"/>
      <c r="I3" s="5"/>
      <c r="J3" s="5"/>
      <c r="K3" s="5"/>
      <c r="L3" s="5"/>
      <c r="M3" s="32"/>
      <c r="N3" s="5"/>
      <c r="O3" s="5"/>
      <c r="P3" s="32"/>
      <c r="Q3" s="5"/>
      <c r="R3" s="5"/>
      <c r="S3" s="5"/>
      <c r="T3" s="5"/>
      <c r="U3" s="5"/>
      <c r="V3" s="5"/>
      <c r="W3" s="32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</row>
    <row r="4" spans="2:63" ht="20.100000000000001" customHeight="1" x14ac:dyDescent="0.15">
      <c r="B4" s="607" t="s">
        <v>96</v>
      </c>
      <c r="C4" s="608"/>
      <c r="D4" s="590">
        <v>1</v>
      </c>
      <c r="E4" s="591"/>
      <c r="F4" s="592"/>
      <c r="G4" s="590">
        <v>2</v>
      </c>
      <c r="H4" s="591"/>
      <c r="I4" s="592"/>
      <c r="J4" s="590">
        <v>3</v>
      </c>
      <c r="K4" s="591"/>
      <c r="L4" s="592"/>
      <c r="M4" s="590">
        <v>4</v>
      </c>
      <c r="N4" s="591"/>
      <c r="O4" s="592"/>
      <c r="P4" s="590">
        <v>5</v>
      </c>
      <c r="Q4" s="591"/>
      <c r="R4" s="592"/>
      <c r="S4" s="590">
        <v>6</v>
      </c>
      <c r="T4" s="591"/>
      <c r="U4" s="592"/>
      <c r="V4" s="590">
        <v>7</v>
      </c>
      <c r="W4" s="591"/>
      <c r="X4" s="592"/>
      <c r="Y4" s="590">
        <v>8</v>
      </c>
      <c r="Z4" s="591"/>
      <c r="AA4" s="592"/>
      <c r="AB4" s="590">
        <v>9</v>
      </c>
      <c r="AC4" s="591"/>
      <c r="AD4" s="592"/>
      <c r="AE4" s="590">
        <v>10</v>
      </c>
      <c r="AF4" s="591"/>
      <c r="AG4" s="592"/>
      <c r="AH4" s="590">
        <v>11</v>
      </c>
      <c r="AI4" s="591"/>
      <c r="AJ4" s="592"/>
      <c r="AK4" s="590">
        <v>12</v>
      </c>
      <c r="AL4" s="591"/>
      <c r="AM4" s="592"/>
      <c r="AN4" s="593" t="s">
        <v>30</v>
      </c>
    </row>
    <row r="5" spans="2:63" ht="20.100000000000001" customHeight="1" x14ac:dyDescent="0.15">
      <c r="B5" s="604"/>
      <c r="C5" s="596"/>
      <c r="D5" s="48" t="s">
        <v>31</v>
      </c>
      <c r="E5" s="49" t="s">
        <v>32</v>
      </c>
      <c r="F5" s="50" t="s">
        <v>33</v>
      </c>
      <c r="G5" s="48" t="s">
        <v>31</v>
      </c>
      <c r="H5" s="50" t="s">
        <v>32</v>
      </c>
      <c r="I5" s="50" t="s">
        <v>33</v>
      </c>
      <c r="J5" s="48" t="s">
        <v>31</v>
      </c>
      <c r="K5" s="50" t="s">
        <v>32</v>
      </c>
      <c r="L5" s="50" t="s">
        <v>33</v>
      </c>
      <c r="M5" s="48" t="s">
        <v>31</v>
      </c>
      <c r="N5" s="50" t="s">
        <v>32</v>
      </c>
      <c r="O5" s="50" t="s">
        <v>33</v>
      </c>
      <c r="P5" s="48" t="s">
        <v>31</v>
      </c>
      <c r="Q5" s="50" t="s">
        <v>32</v>
      </c>
      <c r="R5" s="50" t="s">
        <v>33</v>
      </c>
      <c r="S5" s="48" t="s">
        <v>31</v>
      </c>
      <c r="T5" s="51" t="s">
        <v>32</v>
      </c>
      <c r="U5" s="51" t="s">
        <v>33</v>
      </c>
      <c r="V5" s="48" t="s">
        <v>31</v>
      </c>
      <c r="W5" s="50" t="s">
        <v>32</v>
      </c>
      <c r="X5" s="50" t="s">
        <v>33</v>
      </c>
      <c r="Y5" s="48" t="s">
        <v>31</v>
      </c>
      <c r="Z5" s="50" t="s">
        <v>32</v>
      </c>
      <c r="AA5" s="50" t="s">
        <v>33</v>
      </c>
      <c r="AB5" s="48" t="s">
        <v>31</v>
      </c>
      <c r="AC5" s="50" t="s">
        <v>32</v>
      </c>
      <c r="AD5" s="50" t="s">
        <v>33</v>
      </c>
      <c r="AE5" s="48" t="s">
        <v>31</v>
      </c>
      <c r="AF5" s="50" t="s">
        <v>32</v>
      </c>
      <c r="AG5" s="50" t="s">
        <v>33</v>
      </c>
      <c r="AH5" s="48" t="s">
        <v>31</v>
      </c>
      <c r="AI5" s="50" t="s">
        <v>32</v>
      </c>
      <c r="AJ5" s="50" t="s">
        <v>33</v>
      </c>
      <c r="AK5" s="48" t="s">
        <v>31</v>
      </c>
      <c r="AL5" s="50" t="s">
        <v>32</v>
      </c>
      <c r="AM5" s="50" t="s">
        <v>33</v>
      </c>
      <c r="AN5" s="594"/>
    </row>
    <row r="6" spans="2:63" ht="20.100000000000001" customHeight="1" x14ac:dyDescent="0.15">
      <c r="B6" s="597" t="s">
        <v>97</v>
      </c>
      <c r="C6" s="598"/>
      <c r="D6" s="52"/>
      <c r="E6" s="5"/>
      <c r="F6" s="5"/>
      <c r="G6" s="5"/>
      <c r="H6" s="5"/>
      <c r="I6" s="5"/>
      <c r="J6" s="5"/>
      <c r="K6" s="5"/>
      <c r="L6" s="5"/>
      <c r="M6" s="5"/>
      <c r="N6" s="5"/>
      <c r="O6" s="32"/>
      <c r="P6" s="32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3"/>
    </row>
    <row r="7" spans="2:63" ht="20.100000000000001" customHeight="1" x14ac:dyDescent="0.15">
      <c r="B7" s="602"/>
      <c r="C7" s="603"/>
      <c r="D7" s="52"/>
      <c r="E7" s="5"/>
      <c r="F7" s="5"/>
      <c r="G7" s="5"/>
      <c r="H7" s="5"/>
      <c r="I7" s="5"/>
      <c r="J7" s="5"/>
      <c r="K7" s="5"/>
      <c r="L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3"/>
    </row>
    <row r="8" spans="2:63" ht="20.100000000000001" customHeight="1" x14ac:dyDescent="0.15">
      <c r="B8" s="604"/>
      <c r="C8" s="596"/>
      <c r="D8" s="54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6"/>
    </row>
    <row r="9" spans="2:63" ht="20.100000000000001" customHeight="1" x14ac:dyDescent="0.15">
      <c r="B9" s="333" t="s">
        <v>291</v>
      </c>
      <c r="C9" s="330"/>
      <c r="D9" s="265"/>
      <c r="E9" s="58"/>
      <c r="F9" s="58"/>
      <c r="G9" s="265"/>
      <c r="H9" s="58"/>
      <c r="I9" s="58"/>
      <c r="J9" s="265"/>
      <c r="K9" s="58"/>
      <c r="L9" s="58">
        <v>6</v>
      </c>
      <c r="M9" s="265">
        <v>10</v>
      </c>
      <c r="N9" s="58">
        <v>6</v>
      </c>
      <c r="O9" s="58"/>
      <c r="P9" s="265"/>
      <c r="Q9" s="58"/>
      <c r="R9" s="58"/>
      <c r="S9" s="265"/>
      <c r="T9" s="58"/>
      <c r="U9" s="58"/>
      <c r="V9" s="265"/>
      <c r="W9" s="58"/>
      <c r="X9" s="58"/>
      <c r="Y9" s="265"/>
      <c r="Z9" s="58"/>
      <c r="AA9" s="58"/>
      <c r="AB9" s="265"/>
      <c r="AC9" s="58"/>
      <c r="AD9" s="58"/>
      <c r="AE9" s="265"/>
      <c r="AF9" s="58"/>
      <c r="AG9" s="58"/>
      <c r="AH9" s="265"/>
      <c r="AI9" s="58"/>
      <c r="AJ9" s="58"/>
      <c r="AK9" s="265"/>
      <c r="AL9" s="58"/>
      <c r="AM9" s="58"/>
      <c r="AN9" s="59">
        <f>SUM(D9:AM9)</f>
        <v>22</v>
      </c>
    </row>
    <row r="10" spans="2:63" ht="20.100000000000001" customHeight="1" x14ac:dyDescent="0.15">
      <c r="B10" s="334" t="s">
        <v>292</v>
      </c>
      <c r="C10" s="331"/>
      <c r="D10" s="265"/>
      <c r="E10" s="58"/>
      <c r="F10" s="58"/>
      <c r="G10" s="265"/>
      <c r="H10" s="58"/>
      <c r="I10" s="58">
        <v>0.6</v>
      </c>
      <c r="J10" s="265"/>
      <c r="K10" s="58"/>
      <c r="L10" s="58">
        <v>0.6</v>
      </c>
      <c r="M10" s="265"/>
      <c r="N10" s="58"/>
      <c r="O10" s="58"/>
      <c r="P10" s="265"/>
      <c r="Q10" s="58"/>
      <c r="R10" s="58">
        <v>0.6</v>
      </c>
      <c r="S10" s="265"/>
      <c r="T10" s="58"/>
      <c r="U10" s="58">
        <v>0.6</v>
      </c>
      <c r="V10" s="265"/>
      <c r="W10" s="58"/>
      <c r="X10" s="58"/>
      <c r="Y10" s="265"/>
      <c r="Z10" s="58"/>
      <c r="AA10" s="58"/>
      <c r="AB10" s="265"/>
      <c r="AC10" s="58"/>
      <c r="AD10" s="58"/>
      <c r="AE10" s="265"/>
      <c r="AF10" s="58"/>
      <c r="AG10" s="58"/>
      <c r="AH10" s="265"/>
      <c r="AI10" s="58"/>
      <c r="AJ10" s="58"/>
      <c r="AK10" s="265"/>
      <c r="AL10" s="58"/>
      <c r="AM10" s="58">
        <v>0.6</v>
      </c>
      <c r="AN10" s="59">
        <f t="shared" ref="AN10:AN19" si="0">SUM(D10:AM10)</f>
        <v>3</v>
      </c>
    </row>
    <row r="11" spans="2:63" ht="20.100000000000001" customHeight="1" x14ac:dyDescent="0.15">
      <c r="B11" s="334" t="s">
        <v>293</v>
      </c>
      <c r="C11" s="331"/>
      <c r="D11" s="265"/>
      <c r="E11" s="58"/>
      <c r="F11" s="58"/>
      <c r="G11" s="265"/>
      <c r="H11" s="58"/>
      <c r="I11" s="58"/>
      <c r="J11" s="265">
        <v>1.8</v>
      </c>
      <c r="K11" s="58"/>
      <c r="L11" s="349"/>
      <c r="M11" s="350"/>
      <c r="N11" s="349"/>
      <c r="O11" s="349"/>
      <c r="P11" s="265">
        <v>1.8</v>
      </c>
      <c r="Q11" s="58">
        <v>1.8</v>
      </c>
      <c r="R11" s="58"/>
      <c r="S11" s="265"/>
      <c r="T11" s="58">
        <v>1.8</v>
      </c>
      <c r="U11" s="58"/>
      <c r="V11" s="265"/>
      <c r="W11" s="58">
        <v>1.8</v>
      </c>
      <c r="X11" s="58"/>
      <c r="Y11" s="265"/>
      <c r="Z11" s="58">
        <v>1.8</v>
      </c>
      <c r="AA11" s="58"/>
      <c r="AB11" s="265">
        <v>1.8</v>
      </c>
      <c r="AC11" s="349"/>
      <c r="AD11" s="349"/>
      <c r="AE11" s="350"/>
      <c r="AF11" s="349"/>
      <c r="AG11" s="58"/>
      <c r="AH11" s="265"/>
      <c r="AI11" s="58">
        <v>1.8</v>
      </c>
      <c r="AJ11" s="58"/>
      <c r="AK11" s="265"/>
      <c r="AL11" s="58"/>
      <c r="AM11" s="58"/>
      <c r="AN11" s="59">
        <f t="shared" si="0"/>
        <v>14.400000000000002</v>
      </c>
    </row>
    <row r="12" spans="2:63" ht="20.100000000000001" customHeight="1" x14ac:dyDescent="0.15">
      <c r="B12" s="334" t="s">
        <v>294</v>
      </c>
      <c r="C12" s="331"/>
      <c r="D12" s="265"/>
      <c r="E12" s="58"/>
      <c r="F12" s="58"/>
      <c r="G12" s="265"/>
      <c r="H12" s="58"/>
      <c r="I12" s="58"/>
      <c r="J12" s="265"/>
      <c r="K12" s="58"/>
      <c r="L12" s="58"/>
      <c r="M12" s="265"/>
      <c r="N12" s="58"/>
      <c r="O12" s="58"/>
      <c r="P12" s="265"/>
      <c r="Q12" s="58"/>
      <c r="R12" s="58"/>
      <c r="S12" s="265"/>
      <c r="T12" s="58"/>
      <c r="U12" s="58"/>
      <c r="V12" s="265"/>
      <c r="W12" s="58"/>
      <c r="X12" s="58">
        <v>9</v>
      </c>
      <c r="Y12" s="265"/>
      <c r="Z12" s="58"/>
      <c r="AA12" s="58">
        <v>9</v>
      </c>
      <c r="AB12" s="265"/>
      <c r="AC12" s="58"/>
      <c r="AD12" s="58">
        <v>9</v>
      </c>
      <c r="AE12" s="265"/>
      <c r="AF12" s="58"/>
      <c r="AG12" s="58"/>
      <c r="AH12" s="265"/>
      <c r="AI12" s="58"/>
      <c r="AJ12" s="58"/>
      <c r="AK12" s="265"/>
      <c r="AL12" s="58"/>
      <c r="AM12" s="58"/>
      <c r="AN12" s="59">
        <f t="shared" si="0"/>
        <v>27</v>
      </c>
    </row>
    <row r="13" spans="2:63" ht="20.100000000000001" customHeight="1" x14ac:dyDescent="0.15">
      <c r="B13" s="334" t="s">
        <v>295</v>
      </c>
      <c r="C13" s="331"/>
      <c r="D13" s="265"/>
      <c r="E13" s="58"/>
      <c r="F13" s="58"/>
      <c r="G13" s="265"/>
      <c r="H13" s="58"/>
      <c r="I13" s="58"/>
      <c r="J13" s="265"/>
      <c r="K13" s="58"/>
      <c r="L13" s="58"/>
      <c r="M13" s="265"/>
      <c r="N13" s="58"/>
      <c r="O13" s="58"/>
      <c r="P13" s="265">
        <v>2.5</v>
      </c>
      <c r="Q13" s="58"/>
      <c r="R13" s="58"/>
      <c r="S13" s="265"/>
      <c r="T13" s="58"/>
      <c r="U13" s="58"/>
      <c r="V13" s="265"/>
      <c r="W13" s="58"/>
      <c r="X13" s="58"/>
      <c r="Y13" s="265"/>
      <c r="Z13" s="58">
        <v>2.5</v>
      </c>
      <c r="AA13" s="58">
        <v>2.5</v>
      </c>
      <c r="AB13" s="265"/>
      <c r="AC13" s="58"/>
      <c r="AD13" s="58"/>
      <c r="AE13" s="265"/>
      <c r="AF13" s="58"/>
      <c r="AG13" s="58"/>
      <c r="AH13" s="265"/>
      <c r="AI13" s="58"/>
      <c r="AJ13" s="58"/>
      <c r="AK13" s="265"/>
      <c r="AL13" s="58"/>
      <c r="AM13" s="58"/>
      <c r="AN13" s="59">
        <f t="shared" si="0"/>
        <v>7.5</v>
      </c>
    </row>
    <row r="14" spans="2:63" ht="20.100000000000001" customHeight="1" x14ac:dyDescent="0.15">
      <c r="B14" s="334" t="s">
        <v>296</v>
      </c>
      <c r="C14" s="331"/>
      <c r="D14" s="265"/>
      <c r="E14" s="58"/>
      <c r="F14" s="58"/>
      <c r="G14" s="265"/>
      <c r="H14" s="58">
        <v>1.4</v>
      </c>
      <c r="I14" s="58"/>
      <c r="J14" s="265"/>
      <c r="K14" s="58">
        <v>1.4</v>
      </c>
      <c r="L14" s="58"/>
      <c r="M14" s="265"/>
      <c r="N14" s="58">
        <v>8</v>
      </c>
      <c r="O14" s="58"/>
      <c r="P14" s="265"/>
      <c r="Q14" s="58"/>
      <c r="R14" s="58"/>
      <c r="S14" s="265"/>
      <c r="T14" s="58"/>
      <c r="U14" s="58"/>
      <c r="V14" s="265"/>
      <c r="W14" s="58"/>
      <c r="X14" s="58"/>
      <c r="Y14" s="265"/>
      <c r="Z14" s="58"/>
      <c r="AA14" s="58"/>
      <c r="AB14" s="265"/>
      <c r="AC14" s="58"/>
      <c r="AD14" s="58"/>
      <c r="AE14" s="265"/>
      <c r="AF14" s="58"/>
      <c r="AG14" s="58"/>
      <c r="AH14" s="265"/>
      <c r="AI14" s="58"/>
      <c r="AJ14" s="58"/>
      <c r="AK14" s="265"/>
      <c r="AL14" s="58"/>
      <c r="AM14" s="58"/>
      <c r="AN14" s="59">
        <f t="shared" si="0"/>
        <v>10.8</v>
      </c>
    </row>
    <row r="15" spans="2:63" ht="20.100000000000001" customHeight="1" x14ac:dyDescent="0.15">
      <c r="B15" s="334" t="s">
        <v>297</v>
      </c>
      <c r="C15" s="331"/>
      <c r="D15" s="265"/>
      <c r="E15" s="58"/>
      <c r="F15" s="58"/>
      <c r="G15" s="265"/>
      <c r="H15" s="58"/>
      <c r="I15" s="58"/>
      <c r="J15" s="265"/>
      <c r="K15" s="58"/>
      <c r="L15" s="58"/>
      <c r="M15" s="265">
        <v>1.4</v>
      </c>
      <c r="N15" s="58"/>
      <c r="O15" s="58"/>
      <c r="P15" s="265">
        <v>1.4</v>
      </c>
      <c r="Q15" s="58"/>
      <c r="R15" s="58"/>
      <c r="S15" s="265"/>
      <c r="T15" s="58"/>
      <c r="U15" s="58"/>
      <c r="V15" s="265"/>
      <c r="W15" s="58">
        <v>1.4</v>
      </c>
      <c r="X15" s="58"/>
      <c r="Y15" s="265"/>
      <c r="Z15" s="58"/>
      <c r="AA15" s="58"/>
      <c r="AB15" s="265"/>
      <c r="AC15" s="58"/>
      <c r="AD15" s="58"/>
      <c r="AE15" s="265"/>
      <c r="AF15" s="58"/>
      <c r="AG15" s="58"/>
      <c r="AH15" s="265"/>
      <c r="AI15" s="58"/>
      <c r="AJ15" s="58"/>
      <c r="AK15" s="265"/>
      <c r="AL15" s="58"/>
      <c r="AM15" s="58"/>
      <c r="AN15" s="59">
        <f t="shared" si="0"/>
        <v>4.1999999999999993</v>
      </c>
    </row>
    <row r="16" spans="2:63" ht="20.100000000000001" customHeight="1" x14ac:dyDescent="0.15">
      <c r="B16" s="334" t="s">
        <v>298</v>
      </c>
      <c r="C16" s="331"/>
      <c r="D16" s="265"/>
      <c r="E16" s="58"/>
      <c r="F16" s="58"/>
      <c r="G16" s="265"/>
      <c r="H16" s="58"/>
      <c r="I16" s="58"/>
      <c r="J16" s="265"/>
      <c r="K16" s="58"/>
      <c r="L16" s="58"/>
      <c r="M16" s="265"/>
      <c r="N16" s="58"/>
      <c r="O16" s="58"/>
      <c r="P16" s="265"/>
      <c r="Q16" s="58"/>
      <c r="R16" s="58"/>
      <c r="S16" s="265"/>
      <c r="T16" s="58"/>
      <c r="U16" s="58"/>
      <c r="V16" s="265"/>
      <c r="W16" s="58"/>
      <c r="X16" s="58"/>
      <c r="Y16" s="265"/>
      <c r="Z16" s="58"/>
      <c r="AA16" s="58"/>
      <c r="AB16" s="265"/>
      <c r="AC16" s="58"/>
      <c r="AD16" s="58"/>
      <c r="AE16" s="265"/>
      <c r="AF16" s="58"/>
      <c r="AG16" s="58"/>
      <c r="AH16" s="265"/>
      <c r="AI16" s="58"/>
      <c r="AJ16" s="58">
        <v>10</v>
      </c>
      <c r="AK16" s="265">
        <v>20</v>
      </c>
      <c r="AL16" s="58">
        <v>5</v>
      </c>
      <c r="AM16" s="58"/>
      <c r="AN16" s="59">
        <f t="shared" si="0"/>
        <v>35</v>
      </c>
    </row>
    <row r="17" spans="2:40" ht="20.100000000000001" customHeight="1" x14ac:dyDescent="0.15">
      <c r="B17" s="334" t="s">
        <v>299</v>
      </c>
      <c r="C17" s="331"/>
      <c r="D17" s="265"/>
      <c r="E17" s="58"/>
      <c r="F17" s="58"/>
      <c r="G17" s="265"/>
      <c r="H17" s="58"/>
      <c r="I17" s="58"/>
      <c r="J17" s="265"/>
      <c r="K17" s="58"/>
      <c r="L17" s="58"/>
      <c r="M17" s="265"/>
      <c r="N17" s="58"/>
      <c r="O17" s="58"/>
      <c r="P17" s="265"/>
      <c r="Q17" s="58"/>
      <c r="R17" s="58"/>
      <c r="S17" s="265"/>
      <c r="T17" s="58"/>
      <c r="U17" s="58"/>
      <c r="V17" s="265"/>
      <c r="W17" s="58"/>
      <c r="X17" s="58"/>
      <c r="Y17" s="265"/>
      <c r="Z17" s="58"/>
      <c r="AA17" s="58"/>
      <c r="AB17" s="265"/>
      <c r="AC17" s="58"/>
      <c r="AD17" s="58"/>
      <c r="AE17" s="265"/>
      <c r="AF17" s="58"/>
      <c r="AG17" s="58"/>
      <c r="AH17" s="265"/>
      <c r="AI17" s="58"/>
      <c r="AJ17" s="58">
        <v>6</v>
      </c>
      <c r="AK17" s="265">
        <v>17</v>
      </c>
      <c r="AL17" s="58">
        <v>7</v>
      </c>
      <c r="AM17" s="58">
        <v>1</v>
      </c>
      <c r="AN17" s="59">
        <f t="shared" si="0"/>
        <v>31</v>
      </c>
    </row>
    <row r="18" spans="2:40" ht="20.100000000000001" customHeight="1" x14ac:dyDescent="0.15">
      <c r="B18" s="335" t="s">
        <v>306</v>
      </c>
      <c r="C18" s="332"/>
      <c r="D18" s="265"/>
      <c r="E18" s="58"/>
      <c r="F18" s="58"/>
      <c r="G18" s="265"/>
      <c r="H18" s="58"/>
      <c r="I18" s="58"/>
      <c r="J18" s="265"/>
      <c r="K18" s="58"/>
      <c r="L18" s="58"/>
      <c r="M18" s="265"/>
      <c r="N18" s="58"/>
      <c r="O18" s="58"/>
      <c r="P18" s="265"/>
      <c r="Q18" s="58"/>
      <c r="R18" s="58"/>
      <c r="S18" s="265">
        <v>4</v>
      </c>
      <c r="T18" s="58"/>
      <c r="U18" s="58"/>
      <c r="V18" s="265"/>
      <c r="W18" s="58"/>
      <c r="X18" s="58"/>
      <c r="Y18" s="265">
        <v>0.5</v>
      </c>
      <c r="Z18" s="58"/>
      <c r="AA18" s="58">
        <v>0.5</v>
      </c>
      <c r="AB18" s="265"/>
      <c r="AC18" s="58">
        <v>0.5</v>
      </c>
      <c r="AD18" s="58"/>
      <c r="AE18" s="265"/>
      <c r="AF18" s="58"/>
      <c r="AG18" s="58">
        <v>0.5</v>
      </c>
      <c r="AH18" s="265"/>
      <c r="AI18" s="58"/>
      <c r="AJ18" s="58"/>
      <c r="AK18" s="265"/>
      <c r="AL18" s="58"/>
      <c r="AM18" s="58">
        <v>0.5</v>
      </c>
      <c r="AN18" s="59">
        <f t="shared" si="0"/>
        <v>6.5</v>
      </c>
    </row>
    <row r="19" spans="2:40" ht="20.100000000000001" customHeight="1" x14ac:dyDescent="0.15">
      <c r="B19" s="335" t="s">
        <v>300</v>
      </c>
      <c r="C19" s="332"/>
      <c r="D19" s="265"/>
      <c r="E19" s="58"/>
      <c r="F19" s="58"/>
      <c r="G19" s="265"/>
      <c r="H19" s="58"/>
      <c r="I19" s="58"/>
      <c r="J19" s="265"/>
      <c r="K19" s="58"/>
      <c r="L19" s="58"/>
      <c r="M19" s="265"/>
      <c r="N19" s="58">
        <v>1</v>
      </c>
      <c r="O19" s="58"/>
      <c r="P19" s="265">
        <v>3</v>
      </c>
      <c r="Q19" s="58"/>
      <c r="R19" s="58">
        <v>1</v>
      </c>
      <c r="S19" s="265"/>
      <c r="T19" s="58">
        <v>3</v>
      </c>
      <c r="U19" s="58"/>
      <c r="V19" s="265"/>
      <c r="W19" s="58"/>
      <c r="X19" s="58">
        <v>1</v>
      </c>
      <c r="Y19" s="265"/>
      <c r="Z19" s="58"/>
      <c r="AA19" s="58">
        <v>1</v>
      </c>
      <c r="AB19" s="265"/>
      <c r="AC19" s="58"/>
      <c r="AD19" s="58"/>
      <c r="AE19" s="265"/>
      <c r="AF19" s="58">
        <v>1</v>
      </c>
      <c r="AG19" s="58"/>
      <c r="AH19" s="265"/>
      <c r="AI19" s="58"/>
      <c r="AJ19" s="58"/>
      <c r="AK19" s="265"/>
      <c r="AL19" s="58"/>
      <c r="AM19" s="58"/>
      <c r="AN19" s="59">
        <f t="shared" si="0"/>
        <v>11</v>
      </c>
    </row>
    <row r="20" spans="2:40" ht="20.100000000000001" customHeight="1" x14ac:dyDescent="0.15">
      <c r="B20" s="609" t="s">
        <v>98</v>
      </c>
      <c r="C20" s="610"/>
      <c r="D20" s="57">
        <f t="shared" ref="D20:AM20" si="1">SUM(D9:D19)</f>
        <v>0</v>
      </c>
      <c r="E20" s="60">
        <f t="shared" si="1"/>
        <v>0</v>
      </c>
      <c r="F20" s="61">
        <f t="shared" si="1"/>
        <v>0</v>
      </c>
      <c r="G20" s="57">
        <f t="shared" si="1"/>
        <v>0</v>
      </c>
      <c r="H20" s="60">
        <f t="shared" si="1"/>
        <v>1.4</v>
      </c>
      <c r="I20" s="61">
        <f t="shared" si="1"/>
        <v>0.6</v>
      </c>
      <c r="J20" s="57">
        <f t="shared" si="1"/>
        <v>1.8</v>
      </c>
      <c r="K20" s="60">
        <f t="shared" si="1"/>
        <v>1.4</v>
      </c>
      <c r="L20" s="61">
        <f t="shared" si="1"/>
        <v>6.6</v>
      </c>
      <c r="M20" s="57">
        <f t="shared" si="1"/>
        <v>11.4</v>
      </c>
      <c r="N20" s="60">
        <f t="shared" si="1"/>
        <v>15</v>
      </c>
      <c r="O20" s="61">
        <f t="shared" si="1"/>
        <v>0</v>
      </c>
      <c r="P20" s="57">
        <f t="shared" si="1"/>
        <v>8.6999999999999993</v>
      </c>
      <c r="Q20" s="60">
        <f t="shared" si="1"/>
        <v>1.8</v>
      </c>
      <c r="R20" s="61">
        <f t="shared" si="1"/>
        <v>1.6</v>
      </c>
      <c r="S20" s="57">
        <f t="shared" si="1"/>
        <v>4</v>
      </c>
      <c r="T20" s="60">
        <f t="shared" si="1"/>
        <v>4.8</v>
      </c>
      <c r="U20" s="61">
        <f t="shared" si="1"/>
        <v>0.6</v>
      </c>
      <c r="V20" s="57">
        <f t="shared" si="1"/>
        <v>0</v>
      </c>
      <c r="W20" s="60">
        <f t="shared" si="1"/>
        <v>3.2</v>
      </c>
      <c r="X20" s="61">
        <f t="shared" si="1"/>
        <v>10</v>
      </c>
      <c r="Y20" s="57">
        <f t="shared" si="1"/>
        <v>0.5</v>
      </c>
      <c r="Z20" s="60">
        <f t="shared" si="1"/>
        <v>4.3</v>
      </c>
      <c r="AA20" s="61">
        <f t="shared" si="1"/>
        <v>13</v>
      </c>
      <c r="AB20" s="57">
        <f t="shared" si="1"/>
        <v>1.8</v>
      </c>
      <c r="AC20" s="60">
        <f t="shared" si="1"/>
        <v>0.5</v>
      </c>
      <c r="AD20" s="61">
        <f t="shared" si="1"/>
        <v>9</v>
      </c>
      <c r="AE20" s="57">
        <f t="shared" si="1"/>
        <v>0</v>
      </c>
      <c r="AF20" s="60">
        <f t="shared" si="1"/>
        <v>1</v>
      </c>
      <c r="AG20" s="61">
        <f t="shared" si="1"/>
        <v>0.5</v>
      </c>
      <c r="AH20" s="57">
        <f t="shared" si="1"/>
        <v>0</v>
      </c>
      <c r="AI20" s="60">
        <f t="shared" si="1"/>
        <v>1.8</v>
      </c>
      <c r="AJ20" s="61">
        <f t="shared" si="1"/>
        <v>16</v>
      </c>
      <c r="AK20" s="57">
        <f t="shared" si="1"/>
        <v>37</v>
      </c>
      <c r="AL20" s="60">
        <f t="shared" si="1"/>
        <v>12</v>
      </c>
      <c r="AM20" s="61">
        <f t="shared" si="1"/>
        <v>2.1</v>
      </c>
      <c r="AN20" s="59">
        <f>SUM(D20:AM20)</f>
        <v>172.4</v>
      </c>
    </row>
    <row r="21" spans="2:40" ht="20.100000000000001" customHeight="1" thickBot="1" x14ac:dyDescent="0.2">
      <c r="B21" s="605" t="s">
        <v>99</v>
      </c>
      <c r="C21" s="606"/>
      <c r="D21" s="62"/>
      <c r="E21" s="63">
        <f>SUM(D20:F20)</f>
        <v>0</v>
      </c>
      <c r="F21" s="63"/>
      <c r="G21" s="62"/>
      <c r="H21" s="63">
        <f>SUM(G20:I20)</f>
        <v>2</v>
      </c>
      <c r="I21" s="63"/>
      <c r="J21" s="62"/>
      <c r="K21" s="63">
        <f>SUM(J20:L20)</f>
        <v>9.8000000000000007</v>
      </c>
      <c r="L21" s="63"/>
      <c r="M21" s="62"/>
      <c r="N21" s="63">
        <f>SUM(M20:O20)</f>
        <v>26.4</v>
      </c>
      <c r="O21" s="63"/>
      <c r="P21" s="62"/>
      <c r="Q21" s="63">
        <f>SUM(P20:R20)</f>
        <v>12.1</v>
      </c>
      <c r="R21" s="63"/>
      <c r="S21" s="62"/>
      <c r="T21" s="63">
        <f>SUM(S20:U20)</f>
        <v>9.4</v>
      </c>
      <c r="U21" s="63"/>
      <c r="V21" s="62"/>
      <c r="W21" s="63">
        <f>SUM(V20:X20)</f>
        <v>13.2</v>
      </c>
      <c r="X21" s="63"/>
      <c r="Y21" s="62"/>
      <c r="Z21" s="63">
        <f>SUM(Y20:AA20)</f>
        <v>17.8</v>
      </c>
      <c r="AA21" s="63"/>
      <c r="AB21" s="62"/>
      <c r="AC21" s="63">
        <f>SUM(AB20:AD20)</f>
        <v>11.3</v>
      </c>
      <c r="AD21" s="63"/>
      <c r="AE21" s="62"/>
      <c r="AF21" s="63">
        <f>SUM(AE20:AG20)</f>
        <v>1.5</v>
      </c>
      <c r="AG21" s="63"/>
      <c r="AH21" s="62"/>
      <c r="AI21" s="63">
        <f>SUM(AH20:AJ20)</f>
        <v>17.8</v>
      </c>
      <c r="AJ21" s="63"/>
      <c r="AK21" s="62"/>
      <c r="AL21" s="63">
        <f>SUM(AK20:AM20)</f>
        <v>51.1</v>
      </c>
      <c r="AM21" s="63"/>
      <c r="AN21" s="64">
        <f>SUM(AN9:AN19)</f>
        <v>172.4</v>
      </c>
    </row>
    <row r="22" spans="2:40" ht="9.9499999999999993" customHeight="1" x14ac:dyDescent="0.15"/>
    <row r="23" spans="2:40" ht="24.95" customHeight="1" x14ac:dyDescent="0.15">
      <c r="B23" s="2" t="s">
        <v>202</v>
      </c>
    </row>
    <row r="24" spans="2:40" ht="9.9499999999999993" customHeight="1" thickBot="1" x14ac:dyDescent="0.2"/>
    <row r="25" spans="2:40" ht="20.100000000000001" customHeight="1" thickBot="1" x14ac:dyDescent="0.2">
      <c r="B25" s="1" t="s">
        <v>199</v>
      </c>
      <c r="C25" s="256">
        <v>10</v>
      </c>
      <c r="D25" s="1" t="s">
        <v>200</v>
      </c>
    </row>
    <row r="26" spans="2:40" ht="9.9499999999999993" customHeight="1" thickBot="1" x14ac:dyDescent="0.2"/>
    <row r="27" spans="2:40" ht="20.100000000000001" customHeight="1" x14ac:dyDescent="0.15">
      <c r="B27" s="607" t="s">
        <v>96</v>
      </c>
      <c r="C27" s="608"/>
      <c r="D27" s="590">
        <v>1</v>
      </c>
      <c r="E27" s="591"/>
      <c r="F27" s="592"/>
      <c r="G27" s="590">
        <v>2</v>
      </c>
      <c r="H27" s="591"/>
      <c r="I27" s="592"/>
      <c r="J27" s="590">
        <v>3</v>
      </c>
      <c r="K27" s="591"/>
      <c r="L27" s="592"/>
      <c r="M27" s="590">
        <v>4</v>
      </c>
      <c r="N27" s="591"/>
      <c r="O27" s="592"/>
      <c r="P27" s="590">
        <v>5</v>
      </c>
      <c r="Q27" s="591"/>
      <c r="R27" s="592"/>
      <c r="S27" s="590">
        <v>6</v>
      </c>
      <c r="T27" s="591"/>
      <c r="U27" s="592"/>
      <c r="V27" s="590">
        <v>7</v>
      </c>
      <c r="W27" s="591"/>
      <c r="X27" s="592"/>
      <c r="Y27" s="590">
        <v>8</v>
      </c>
      <c r="Z27" s="591"/>
      <c r="AA27" s="592"/>
      <c r="AB27" s="590">
        <v>9</v>
      </c>
      <c r="AC27" s="591"/>
      <c r="AD27" s="592"/>
      <c r="AE27" s="590">
        <v>10</v>
      </c>
      <c r="AF27" s="591"/>
      <c r="AG27" s="592"/>
      <c r="AH27" s="590">
        <v>11</v>
      </c>
      <c r="AI27" s="591"/>
      <c r="AJ27" s="592"/>
      <c r="AK27" s="590">
        <v>12</v>
      </c>
      <c r="AL27" s="591"/>
      <c r="AM27" s="592"/>
      <c r="AN27" s="593" t="s">
        <v>30</v>
      </c>
    </row>
    <row r="28" spans="2:40" ht="20.100000000000001" customHeight="1" x14ac:dyDescent="0.15">
      <c r="B28" s="604"/>
      <c r="C28" s="596"/>
      <c r="D28" s="48" t="s">
        <v>31</v>
      </c>
      <c r="E28" s="49" t="s">
        <v>32</v>
      </c>
      <c r="F28" s="50" t="s">
        <v>33</v>
      </c>
      <c r="G28" s="48" t="s">
        <v>31</v>
      </c>
      <c r="H28" s="50" t="s">
        <v>32</v>
      </c>
      <c r="I28" s="50" t="s">
        <v>33</v>
      </c>
      <c r="J28" s="48" t="s">
        <v>31</v>
      </c>
      <c r="K28" s="50" t="s">
        <v>32</v>
      </c>
      <c r="L28" s="50" t="s">
        <v>33</v>
      </c>
      <c r="M28" s="48" t="s">
        <v>31</v>
      </c>
      <c r="N28" s="50" t="s">
        <v>32</v>
      </c>
      <c r="O28" s="50" t="s">
        <v>33</v>
      </c>
      <c r="P28" s="48" t="s">
        <v>31</v>
      </c>
      <c r="Q28" s="50" t="s">
        <v>32</v>
      </c>
      <c r="R28" s="50" t="s">
        <v>33</v>
      </c>
      <c r="S28" s="48" t="s">
        <v>31</v>
      </c>
      <c r="T28" s="51" t="s">
        <v>32</v>
      </c>
      <c r="U28" s="51" t="s">
        <v>33</v>
      </c>
      <c r="V28" s="48" t="s">
        <v>31</v>
      </c>
      <c r="W28" s="50" t="s">
        <v>32</v>
      </c>
      <c r="X28" s="50" t="s">
        <v>33</v>
      </c>
      <c r="Y28" s="48" t="s">
        <v>31</v>
      </c>
      <c r="Z28" s="50" t="s">
        <v>32</v>
      </c>
      <c r="AA28" s="50" t="s">
        <v>33</v>
      </c>
      <c r="AB28" s="48" t="s">
        <v>31</v>
      </c>
      <c r="AC28" s="50" t="s">
        <v>32</v>
      </c>
      <c r="AD28" s="50" t="s">
        <v>33</v>
      </c>
      <c r="AE28" s="48" t="s">
        <v>31</v>
      </c>
      <c r="AF28" s="50" t="s">
        <v>32</v>
      </c>
      <c r="AG28" s="50" t="s">
        <v>33</v>
      </c>
      <c r="AH28" s="48" t="s">
        <v>31</v>
      </c>
      <c r="AI28" s="50" t="s">
        <v>32</v>
      </c>
      <c r="AJ28" s="50" t="s">
        <v>33</v>
      </c>
      <c r="AK28" s="48" t="s">
        <v>31</v>
      </c>
      <c r="AL28" s="50" t="s">
        <v>32</v>
      </c>
      <c r="AM28" s="50" t="s">
        <v>33</v>
      </c>
      <c r="AN28" s="594"/>
    </row>
    <row r="29" spans="2:40" ht="20.100000000000001" customHeight="1" x14ac:dyDescent="0.15">
      <c r="B29" s="595" t="s">
        <v>207</v>
      </c>
      <c r="C29" s="596"/>
      <c r="D29" s="57">
        <f>D20*$C$25/10</f>
        <v>0</v>
      </c>
      <c r="E29" s="60">
        <f t="shared" ref="E29:AM29" si="2">E20*$C$25/10</f>
        <v>0</v>
      </c>
      <c r="F29" s="61">
        <f t="shared" si="2"/>
        <v>0</v>
      </c>
      <c r="G29" s="57">
        <f t="shared" si="2"/>
        <v>0</v>
      </c>
      <c r="H29" s="60">
        <f t="shared" si="2"/>
        <v>1.4</v>
      </c>
      <c r="I29" s="61">
        <f t="shared" si="2"/>
        <v>0.6</v>
      </c>
      <c r="J29" s="57">
        <f t="shared" si="2"/>
        <v>1.8</v>
      </c>
      <c r="K29" s="60">
        <f t="shared" si="2"/>
        <v>1.4</v>
      </c>
      <c r="L29" s="61">
        <f t="shared" si="2"/>
        <v>6.6</v>
      </c>
      <c r="M29" s="57">
        <f t="shared" si="2"/>
        <v>11.4</v>
      </c>
      <c r="N29" s="60">
        <f t="shared" si="2"/>
        <v>15</v>
      </c>
      <c r="O29" s="61">
        <f t="shared" si="2"/>
        <v>0</v>
      </c>
      <c r="P29" s="57">
        <f t="shared" si="2"/>
        <v>8.6999999999999993</v>
      </c>
      <c r="Q29" s="60">
        <f t="shared" si="2"/>
        <v>1.8</v>
      </c>
      <c r="R29" s="61">
        <f t="shared" si="2"/>
        <v>1.6</v>
      </c>
      <c r="S29" s="57">
        <f t="shared" si="2"/>
        <v>4</v>
      </c>
      <c r="T29" s="60">
        <f t="shared" si="2"/>
        <v>4.8</v>
      </c>
      <c r="U29" s="61">
        <f t="shared" si="2"/>
        <v>0.6</v>
      </c>
      <c r="V29" s="57">
        <f t="shared" si="2"/>
        <v>0</v>
      </c>
      <c r="W29" s="60">
        <f t="shared" si="2"/>
        <v>3.2</v>
      </c>
      <c r="X29" s="61">
        <f t="shared" si="2"/>
        <v>10</v>
      </c>
      <c r="Y29" s="57">
        <f t="shared" si="2"/>
        <v>0.5</v>
      </c>
      <c r="Z29" s="60">
        <f t="shared" si="2"/>
        <v>4.3</v>
      </c>
      <c r="AA29" s="61">
        <f t="shared" si="2"/>
        <v>13</v>
      </c>
      <c r="AB29" s="57">
        <f t="shared" si="2"/>
        <v>1.8</v>
      </c>
      <c r="AC29" s="60">
        <f t="shared" si="2"/>
        <v>0.5</v>
      </c>
      <c r="AD29" s="61">
        <f t="shared" si="2"/>
        <v>9</v>
      </c>
      <c r="AE29" s="57">
        <f t="shared" si="2"/>
        <v>0</v>
      </c>
      <c r="AF29" s="60">
        <f t="shared" si="2"/>
        <v>1</v>
      </c>
      <c r="AG29" s="61">
        <f t="shared" si="2"/>
        <v>0.5</v>
      </c>
      <c r="AH29" s="57">
        <f t="shared" si="2"/>
        <v>0</v>
      </c>
      <c r="AI29" s="60">
        <f t="shared" si="2"/>
        <v>1.8</v>
      </c>
      <c r="AJ29" s="61">
        <f t="shared" si="2"/>
        <v>16</v>
      </c>
      <c r="AK29" s="57">
        <f t="shared" si="2"/>
        <v>37</v>
      </c>
      <c r="AL29" s="60">
        <f t="shared" si="2"/>
        <v>12</v>
      </c>
      <c r="AM29" s="61">
        <f t="shared" si="2"/>
        <v>2.1</v>
      </c>
      <c r="AN29" s="59">
        <f t="shared" ref="AN29:AN33" si="3">SUM(D29:AM29)</f>
        <v>172.4</v>
      </c>
    </row>
    <row r="30" spans="2:40" ht="20.100000000000001" customHeight="1" thickBot="1" x14ac:dyDescent="0.2">
      <c r="B30" s="597" t="s">
        <v>99</v>
      </c>
      <c r="C30" s="598"/>
      <c r="D30" s="259"/>
      <c r="E30" s="255">
        <f>SUM(D29:F29)</f>
        <v>0</v>
      </c>
      <c r="F30" s="255"/>
      <c r="G30" s="259"/>
      <c r="H30" s="255">
        <f>SUM(G29:I29)</f>
        <v>2</v>
      </c>
      <c r="I30" s="255"/>
      <c r="J30" s="259"/>
      <c r="K30" s="255">
        <f>SUM(J29:L29)</f>
        <v>9.8000000000000007</v>
      </c>
      <c r="L30" s="255"/>
      <c r="M30" s="259"/>
      <c r="N30" s="255">
        <f>SUM(M29:O29)</f>
        <v>26.4</v>
      </c>
      <c r="O30" s="255"/>
      <c r="P30" s="259"/>
      <c r="Q30" s="255">
        <f>SUM(P29:R29)</f>
        <v>12.1</v>
      </c>
      <c r="R30" s="255"/>
      <c r="S30" s="259"/>
      <c r="T30" s="255">
        <f>SUM(S29:U29)</f>
        <v>9.4</v>
      </c>
      <c r="U30" s="255"/>
      <c r="V30" s="259"/>
      <c r="W30" s="255">
        <f>SUM(V29:X29)</f>
        <v>13.2</v>
      </c>
      <c r="X30" s="255"/>
      <c r="Y30" s="259"/>
      <c r="Z30" s="255">
        <f>SUM(Y29:AA29)</f>
        <v>17.8</v>
      </c>
      <c r="AA30" s="255"/>
      <c r="AB30" s="259"/>
      <c r="AC30" s="255">
        <f>SUM(AB29:AD29)</f>
        <v>11.3</v>
      </c>
      <c r="AD30" s="255"/>
      <c r="AE30" s="259"/>
      <c r="AF30" s="255">
        <f>SUM(AE29:AG29)</f>
        <v>1.5</v>
      </c>
      <c r="AG30" s="255"/>
      <c r="AH30" s="259"/>
      <c r="AI30" s="255">
        <f>SUM(AH29:AJ29)</f>
        <v>17.8</v>
      </c>
      <c r="AJ30" s="255"/>
      <c r="AK30" s="259"/>
      <c r="AL30" s="255">
        <f>SUM(AK29:AM29)</f>
        <v>51.1</v>
      </c>
      <c r="AM30" s="255"/>
      <c r="AN30" s="260">
        <f t="shared" si="3"/>
        <v>172.4</v>
      </c>
    </row>
    <row r="31" spans="2:40" ht="20.100000000000001" customHeight="1" thickTop="1" x14ac:dyDescent="0.15">
      <c r="B31" s="599" t="s">
        <v>205</v>
      </c>
      <c r="C31" s="261" t="s">
        <v>203</v>
      </c>
      <c r="D31" s="262">
        <v>60</v>
      </c>
      <c r="E31" s="263">
        <v>60</v>
      </c>
      <c r="F31" s="263">
        <v>60</v>
      </c>
      <c r="G31" s="262">
        <v>60</v>
      </c>
      <c r="H31" s="263">
        <v>60</v>
      </c>
      <c r="I31" s="263">
        <v>60</v>
      </c>
      <c r="J31" s="262">
        <v>60</v>
      </c>
      <c r="K31" s="263">
        <v>60</v>
      </c>
      <c r="L31" s="263">
        <v>60</v>
      </c>
      <c r="M31" s="262">
        <v>60</v>
      </c>
      <c r="N31" s="263">
        <v>60</v>
      </c>
      <c r="O31" s="263">
        <v>60</v>
      </c>
      <c r="P31" s="262">
        <v>60</v>
      </c>
      <c r="Q31" s="263">
        <v>60</v>
      </c>
      <c r="R31" s="263">
        <v>60</v>
      </c>
      <c r="S31" s="262">
        <v>60</v>
      </c>
      <c r="T31" s="263">
        <v>60</v>
      </c>
      <c r="U31" s="263">
        <v>60</v>
      </c>
      <c r="V31" s="262">
        <v>60</v>
      </c>
      <c r="W31" s="263">
        <v>60</v>
      </c>
      <c r="X31" s="263">
        <v>60</v>
      </c>
      <c r="Y31" s="262">
        <v>60</v>
      </c>
      <c r="Z31" s="263">
        <v>60</v>
      </c>
      <c r="AA31" s="263">
        <v>60</v>
      </c>
      <c r="AB31" s="262">
        <v>60</v>
      </c>
      <c r="AC31" s="263">
        <v>60</v>
      </c>
      <c r="AD31" s="263">
        <v>60</v>
      </c>
      <c r="AE31" s="262">
        <v>60</v>
      </c>
      <c r="AF31" s="263">
        <v>60</v>
      </c>
      <c r="AG31" s="263">
        <v>60</v>
      </c>
      <c r="AH31" s="262">
        <v>60</v>
      </c>
      <c r="AI31" s="263">
        <v>60</v>
      </c>
      <c r="AJ31" s="263">
        <v>60</v>
      </c>
      <c r="AK31" s="262">
        <v>60</v>
      </c>
      <c r="AL31" s="263">
        <v>60</v>
      </c>
      <c r="AM31" s="263">
        <v>60</v>
      </c>
      <c r="AN31" s="264">
        <f t="shared" si="3"/>
        <v>2160</v>
      </c>
    </row>
    <row r="32" spans="2:40" ht="20.100000000000001" customHeight="1" x14ac:dyDescent="0.15">
      <c r="B32" s="600"/>
      <c r="C32" s="257" t="s">
        <v>204</v>
      </c>
      <c r="D32" s="265">
        <v>50</v>
      </c>
      <c r="E32" s="58">
        <v>50</v>
      </c>
      <c r="F32" s="58">
        <v>50</v>
      </c>
      <c r="G32" s="265">
        <v>50</v>
      </c>
      <c r="H32" s="58">
        <v>50</v>
      </c>
      <c r="I32" s="58">
        <v>50</v>
      </c>
      <c r="J32" s="265">
        <v>50</v>
      </c>
      <c r="K32" s="58">
        <v>50</v>
      </c>
      <c r="L32" s="58">
        <v>50</v>
      </c>
      <c r="M32" s="265">
        <v>50</v>
      </c>
      <c r="N32" s="58">
        <v>50</v>
      </c>
      <c r="O32" s="58">
        <v>50</v>
      </c>
      <c r="P32" s="265">
        <v>50</v>
      </c>
      <c r="Q32" s="58">
        <v>50</v>
      </c>
      <c r="R32" s="58">
        <v>50</v>
      </c>
      <c r="S32" s="265">
        <v>50</v>
      </c>
      <c r="T32" s="58">
        <v>50</v>
      </c>
      <c r="U32" s="58">
        <v>50</v>
      </c>
      <c r="V32" s="265">
        <v>50</v>
      </c>
      <c r="W32" s="58">
        <v>50</v>
      </c>
      <c r="X32" s="58">
        <v>50</v>
      </c>
      <c r="Y32" s="265">
        <v>50</v>
      </c>
      <c r="Z32" s="58">
        <v>50</v>
      </c>
      <c r="AA32" s="58">
        <v>50</v>
      </c>
      <c r="AB32" s="265">
        <v>50</v>
      </c>
      <c r="AC32" s="58">
        <v>50</v>
      </c>
      <c r="AD32" s="58">
        <v>50</v>
      </c>
      <c r="AE32" s="265">
        <v>50</v>
      </c>
      <c r="AF32" s="58">
        <v>50</v>
      </c>
      <c r="AG32" s="58">
        <v>50</v>
      </c>
      <c r="AH32" s="265">
        <v>50</v>
      </c>
      <c r="AI32" s="58">
        <v>50</v>
      </c>
      <c r="AJ32" s="58">
        <v>50</v>
      </c>
      <c r="AK32" s="265">
        <v>50</v>
      </c>
      <c r="AL32" s="58">
        <v>50</v>
      </c>
      <c r="AM32" s="58">
        <v>50</v>
      </c>
      <c r="AN32" s="59">
        <f t="shared" si="3"/>
        <v>1800</v>
      </c>
    </row>
    <row r="33" spans="2:40" ht="20.100000000000001" customHeight="1" x14ac:dyDescent="0.15">
      <c r="B33" s="600"/>
      <c r="C33" s="257" t="s">
        <v>210</v>
      </c>
      <c r="D33" s="265">
        <v>25</v>
      </c>
      <c r="E33" s="58">
        <v>25</v>
      </c>
      <c r="F33" s="58">
        <v>25</v>
      </c>
      <c r="G33" s="265">
        <v>25</v>
      </c>
      <c r="H33" s="58">
        <v>25</v>
      </c>
      <c r="I33" s="58">
        <v>25</v>
      </c>
      <c r="J33" s="265">
        <v>25</v>
      </c>
      <c r="K33" s="58">
        <v>25</v>
      </c>
      <c r="L33" s="58">
        <v>25</v>
      </c>
      <c r="M33" s="265">
        <v>25</v>
      </c>
      <c r="N33" s="58">
        <v>25</v>
      </c>
      <c r="O33" s="58">
        <v>25</v>
      </c>
      <c r="P33" s="265">
        <v>25</v>
      </c>
      <c r="Q33" s="58">
        <v>25</v>
      </c>
      <c r="R33" s="58">
        <v>25</v>
      </c>
      <c r="S33" s="265">
        <v>25</v>
      </c>
      <c r="T33" s="58">
        <v>25</v>
      </c>
      <c r="U33" s="58">
        <v>25</v>
      </c>
      <c r="V33" s="265">
        <v>25</v>
      </c>
      <c r="W33" s="58">
        <v>25</v>
      </c>
      <c r="X33" s="58">
        <v>25</v>
      </c>
      <c r="Y33" s="265">
        <v>25</v>
      </c>
      <c r="Z33" s="58">
        <v>25</v>
      </c>
      <c r="AA33" s="58">
        <v>25</v>
      </c>
      <c r="AB33" s="265">
        <v>25</v>
      </c>
      <c r="AC33" s="58">
        <v>25</v>
      </c>
      <c r="AD33" s="58">
        <v>25</v>
      </c>
      <c r="AE33" s="265">
        <v>25</v>
      </c>
      <c r="AF33" s="58">
        <v>25</v>
      </c>
      <c r="AG33" s="58">
        <v>25</v>
      </c>
      <c r="AH33" s="265">
        <v>25</v>
      </c>
      <c r="AI33" s="58">
        <v>25</v>
      </c>
      <c r="AJ33" s="58">
        <v>25</v>
      </c>
      <c r="AK33" s="265">
        <v>25</v>
      </c>
      <c r="AL33" s="58">
        <v>25</v>
      </c>
      <c r="AM33" s="58">
        <v>25</v>
      </c>
      <c r="AN33" s="59">
        <f t="shared" si="3"/>
        <v>900</v>
      </c>
    </row>
    <row r="34" spans="2:40" ht="20.100000000000001" customHeight="1" x14ac:dyDescent="0.15">
      <c r="B34" s="600"/>
      <c r="C34" s="258"/>
      <c r="D34" s="265"/>
      <c r="E34" s="58"/>
      <c r="F34" s="58"/>
      <c r="G34" s="265"/>
      <c r="H34" s="58"/>
      <c r="I34" s="58"/>
      <c r="J34" s="265"/>
      <c r="K34" s="58"/>
      <c r="L34" s="58"/>
      <c r="M34" s="265"/>
      <c r="N34" s="58"/>
      <c r="O34" s="58"/>
      <c r="P34" s="265"/>
      <c r="Q34" s="58"/>
      <c r="R34" s="58"/>
      <c r="S34" s="265"/>
      <c r="T34" s="58"/>
      <c r="U34" s="58"/>
      <c r="V34" s="265"/>
      <c r="W34" s="58"/>
      <c r="X34" s="58"/>
      <c r="Y34" s="265"/>
      <c r="Z34" s="58"/>
      <c r="AA34" s="58"/>
      <c r="AB34" s="265"/>
      <c r="AC34" s="58"/>
      <c r="AD34" s="58"/>
      <c r="AE34" s="265"/>
      <c r="AF34" s="58"/>
      <c r="AG34" s="58"/>
      <c r="AH34" s="265"/>
      <c r="AI34" s="58"/>
      <c r="AJ34" s="58"/>
      <c r="AK34" s="265"/>
      <c r="AL34" s="58"/>
      <c r="AM34" s="58"/>
      <c r="AN34" s="59">
        <f t="shared" ref="AN34:AN37" si="4">SUM(D34:AM34)</f>
        <v>0</v>
      </c>
    </row>
    <row r="35" spans="2:40" ht="20.100000000000001" customHeight="1" thickBot="1" x14ac:dyDescent="0.2">
      <c r="B35" s="601"/>
      <c r="C35" s="272" t="s">
        <v>208</v>
      </c>
      <c r="D35" s="266">
        <f>SUM(D31:D34)</f>
        <v>135</v>
      </c>
      <c r="E35" s="267">
        <f t="shared" ref="E35:AM35" si="5">SUM(E31:E34)</f>
        <v>135</v>
      </c>
      <c r="F35" s="267">
        <f t="shared" si="5"/>
        <v>135</v>
      </c>
      <c r="G35" s="266">
        <f t="shared" si="5"/>
        <v>135</v>
      </c>
      <c r="H35" s="267">
        <f t="shared" si="5"/>
        <v>135</v>
      </c>
      <c r="I35" s="267">
        <f t="shared" si="5"/>
        <v>135</v>
      </c>
      <c r="J35" s="266">
        <f t="shared" si="5"/>
        <v>135</v>
      </c>
      <c r="K35" s="267">
        <f t="shared" si="5"/>
        <v>135</v>
      </c>
      <c r="L35" s="267">
        <f t="shared" si="5"/>
        <v>135</v>
      </c>
      <c r="M35" s="266">
        <f t="shared" si="5"/>
        <v>135</v>
      </c>
      <c r="N35" s="267">
        <f t="shared" si="5"/>
        <v>135</v>
      </c>
      <c r="O35" s="267">
        <f t="shared" si="5"/>
        <v>135</v>
      </c>
      <c r="P35" s="266">
        <f t="shared" si="5"/>
        <v>135</v>
      </c>
      <c r="Q35" s="267">
        <f t="shared" si="5"/>
        <v>135</v>
      </c>
      <c r="R35" s="267">
        <f t="shared" si="5"/>
        <v>135</v>
      </c>
      <c r="S35" s="266">
        <f t="shared" si="5"/>
        <v>135</v>
      </c>
      <c r="T35" s="267">
        <f t="shared" si="5"/>
        <v>135</v>
      </c>
      <c r="U35" s="267">
        <f t="shared" si="5"/>
        <v>135</v>
      </c>
      <c r="V35" s="266">
        <f t="shared" si="5"/>
        <v>135</v>
      </c>
      <c r="W35" s="267">
        <f t="shared" si="5"/>
        <v>135</v>
      </c>
      <c r="X35" s="267">
        <f t="shared" si="5"/>
        <v>135</v>
      </c>
      <c r="Y35" s="266">
        <f t="shared" si="5"/>
        <v>135</v>
      </c>
      <c r="Z35" s="267">
        <f t="shared" si="5"/>
        <v>135</v>
      </c>
      <c r="AA35" s="267">
        <f t="shared" si="5"/>
        <v>135</v>
      </c>
      <c r="AB35" s="266">
        <f t="shared" si="5"/>
        <v>135</v>
      </c>
      <c r="AC35" s="267">
        <f t="shared" si="5"/>
        <v>135</v>
      </c>
      <c r="AD35" s="267">
        <f t="shared" si="5"/>
        <v>135</v>
      </c>
      <c r="AE35" s="266">
        <f t="shared" si="5"/>
        <v>135</v>
      </c>
      <c r="AF35" s="267">
        <f t="shared" si="5"/>
        <v>135</v>
      </c>
      <c r="AG35" s="267">
        <f t="shared" si="5"/>
        <v>135</v>
      </c>
      <c r="AH35" s="266">
        <f t="shared" si="5"/>
        <v>135</v>
      </c>
      <c r="AI35" s="267">
        <f t="shared" si="5"/>
        <v>135</v>
      </c>
      <c r="AJ35" s="267">
        <f t="shared" si="5"/>
        <v>135</v>
      </c>
      <c r="AK35" s="266">
        <f t="shared" si="5"/>
        <v>135</v>
      </c>
      <c r="AL35" s="267">
        <f t="shared" si="5"/>
        <v>135</v>
      </c>
      <c r="AM35" s="267">
        <f t="shared" si="5"/>
        <v>135</v>
      </c>
      <c r="AN35" s="268">
        <f t="shared" si="4"/>
        <v>4860</v>
      </c>
    </row>
    <row r="36" spans="2:40" ht="20.100000000000001" customHeight="1" thickTop="1" x14ac:dyDescent="0.15">
      <c r="B36" s="586" t="s">
        <v>209</v>
      </c>
      <c r="C36" s="587"/>
      <c r="D36" s="273">
        <f>D35-D29</f>
        <v>135</v>
      </c>
      <c r="E36" s="274">
        <f t="shared" ref="E36:AM36" si="6">E35-E29</f>
        <v>135</v>
      </c>
      <c r="F36" s="274">
        <f t="shared" si="6"/>
        <v>135</v>
      </c>
      <c r="G36" s="273">
        <f t="shared" si="6"/>
        <v>135</v>
      </c>
      <c r="H36" s="274">
        <f t="shared" si="6"/>
        <v>133.6</v>
      </c>
      <c r="I36" s="274">
        <f t="shared" si="6"/>
        <v>134.4</v>
      </c>
      <c r="J36" s="273">
        <f t="shared" si="6"/>
        <v>133.19999999999999</v>
      </c>
      <c r="K36" s="274">
        <f t="shared" si="6"/>
        <v>133.6</v>
      </c>
      <c r="L36" s="274">
        <f t="shared" si="6"/>
        <v>128.4</v>
      </c>
      <c r="M36" s="273">
        <f t="shared" si="6"/>
        <v>123.6</v>
      </c>
      <c r="N36" s="274">
        <f t="shared" si="6"/>
        <v>120</v>
      </c>
      <c r="O36" s="274">
        <f t="shared" si="6"/>
        <v>135</v>
      </c>
      <c r="P36" s="273">
        <f t="shared" si="6"/>
        <v>126.3</v>
      </c>
      <c r="Q36" s="274">
        <f t="shared" si="6"/>
        <v>133.19999999999999</v>
      </c>
      <c r="R36" s="274">
        <f t="shared" si="6"/>
        <v>133.4</v>
      </c>
      <c r="S36" s="273">
        <f t="shared" si="6"/>
        <v>131</v>
      </c>
      <c r="T36" s="274">
        <f t="shared" si="6"/>
        <v>130.19999999999999</v>
      </c>
      <c r="U36" s="274">
        <f t="shared" si="6"/>
        <v>134.4</v>
      </c>
      <c r="V36" s="273">
        <f t="shared" si="6"/>
        <v>135</v>
      </c>
      <c r="W36" s="274">
        <f t="shared" si="6"/>
        <v>131.80000000000001</v>
      </c>
      <c r="X36" s="274">
        <f t="shared" si="6"/>
        <v>125</v>
      </c>
      <c r="Y36" s="273">
        <f t="shared" si="6"/>
        <v>134.5</v>
      </c>
      <c r="Z36" s="274">
        <f t="shared" si="6"/>
        <v>130.69999999999999</v>
      </c>
      <c r="AA36" s="274">
        <f t="shared" si="6"/>
        <v>122</v>
      </c>
      <c r="AB36" s="273">
        <f t="shared" si="6"/>
        <v>133.19999999999999</v>
      </c>
      <c r="AC36" s="274">
        <f t="shared" si="6"/>
        <v>134.5</v>
      </c>
      <c r="AD36" s="274">
        <f t="shared" si="6"/>
        <v>126</v>
      </c>
      <c r="AE36" s="273">
        <f t="shared" si="6"/>
        <v>135</v>
      </c>
      <c r="AF36" s="274">
        <f t="shared" si="6"/>
        <v>134</v>
      </c>
      <c r="AG36" s="274">
        <f t="shared" si="6"/>
        <v>134.5</v>
      </c>
      <c r="AH36" s="273">
        <f t="shared" si="6"/>
        <v>135</v>
      </c>
      <c r="AI36" s="275">
        <f t="shared" si="6"/>
        <v>133.19999999999999</v>
      </c>
      <c r="AJ36" s="274">
        <f t="shared" si="6"/>
        <v>119</v>
      </c>
      <c r="AK36" s="273">
        <f t="shared" si="6"/>
        <v>98</v>
      </c>
      <c r="AL36" s="274">
        <f t="shared" si="6"/>
        <v>123</v>
      </c>
      <c r="AM36" s="274">
        <f t="shared" si="6"/>
        <v>132.9</v>
      </c>
      <c r="AN36" s="264">
        <f t="shared" si="4"/>
        <v>4687.5999999999995</v>
      </c>
    </row>
    <row r="37" spans="2:40" ht="20.100000000000001" customHeight="1" thickBot="1" x14ac:dyDescent="0.2">
      <c r="B37" s="588" t="s">
        <v>206</v>
      </c>
      <c r="C37" s="589"/>
      <c r="D37" s="269"/>
      <c r="E37" s="270"/>
      <c r="F37" s="270"/>
      <c r="G37" s="269"/>
      <c r="H37" s="270"/>
      <c r="I37" s="270"/>
      <c r="J37" s="269"/>
      <c r="K37" s="270"/>
      <c r="L37" s="270"/>
      <c r="M37" s="269"/>
      <c r="N37" s="270"/>
      <c r="O37" s="270"/>
      <c r="P37" s="269"/>
      <c r="Q37" s="270"/>
      <c r="R37" s="270"/>
      <c r="S37" s="269"/>
      <c r="T37" s="270"/>
      <c r="U37" s="270"/>
      <c r="V37" s="269"/>
      <c r="W37" s="270"/>
      <c r="X37" s="270"/>
      <c r="Y37" s="269"/>
      <c r="Z37" s="270"/>
      <c r="AA37" s="270"/>
      <c r="AB37" s="269"/>
      <c r="AC37" s="270"/>
      <c r="AD37" s="270"/>
      <c r="AE37" s="269"/>
      <c r="AF37" s="270"/>
      <c r="AG37" s="270"/>
      <c r="AH37" s="269"/>
      <c r="AI37" s="270"/>
      <c r="AJ37" s="270"/>
      <c r="AK37" s="269"/>
      <c r="AL37" s="270"/>
      <c r="AM37" s="270"/>
      <c r="AN37" s="271">
        <f t="shared" si="4"/>
        <v>0</v>
      </c>
    </row>
  </sheetData>
  <mergeCells count="36">
    <mergeCell ref="AK4:AM4"/>
    <mergeCell ref="AN4:AN5"/>
    <mergeCell ref="S4:U4"/>
    <mergeCell ref="V4:X4"/>
    <mergeCell ref="Y4:AA4"/>
    <mergeCell ref="AB4:AD4"/>
    <mergeCell ref="AE4:AG4"/>
    <mergeCell ref="AH4:AJ4"/>
    <mergeCell ref="P4:R4"/>
    <mergeCell ref="B4:C5"/>
    <mergeCell ref="D4:F4"/>
    <mergeCell ref="G4:I4"/>
    <mergeCell ref="J4:L4"/>
    <mergeCell ref="M4:O4"/>
    <mergeCell ref="B6:C8"/>
    <mergeCell ref="S27:U27"/>
    <mergeCell ref="B21:C21"/>
    <mergeCell ref="B27:C28"/>
    <mergeCell ref="D27:F27"/>
    <mergeCell ref="B20:C20"/>
    <mergeCell ref="B36:C36"/>
    <mergeCell ref="B37:C37"/>
    <mergeCell ref="AK27:AM27"/>
    <mergeCell ref="AN27:AN28"/>
    <mergeCell ref="B29:C29"/>
    <mergeCell ref="B30:C30"/>
    <mergeCell ref="B31:B35"/>
    <mergeCell ref="V27:X27"/>
    <mergeCell ref="Y27:AA27"/>
    <mergeCell ref="AB27:AD27"/>
    <mergeCell ref="AE27:AG27"/>
    <mergeCell ref="AH27:AJ27"/>
    <mergeCell ref="G27:I27"/>
    <mergeCell ref="J27:L27"/>
    <mergeCell ref="M27:O27"/>
    <mergeCell ref="P27:R27"/>
  </mergeCells>
  <phoneticPr fontId="4"/>
  <pageMargins left="0.78740157480314965" right="0.78740157480314965" top="0.78740157480314965" bottom="0.78740157480314965" header="0.39370078740157483" footer="0.39370078740157483"/>
  <pageSetup paperSize="9" scale="52" orientation="landscape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5"/>
  <sheetViews>
    <sheetView zoomScale="75" zoomScaleNormal="75" zoomScaleSheetLayoutView="80" workbookViewId="0"/>
  </sheetViews>
  <sheetFormatPr defaultRowHeight="13.5" x14ac:dyDescent="0.15"/>
  <cols>
    <col min="1" max="1" width="1.625" style="30" customWidth="1"/>
    <col min="2" max="2" width="5" style="30" customWidth="1"/>
    <col min="3" max="3" width="22.5" style="30" bestFit="1" customWidth="1"/>
    <col min="4" max="4" width="30" style="30" bestFit="1" customWidth="1"/>
    <col min="5" max="6" width="6" style="30" bestFit="1" customWidth="1"/>
    <col min="7" max="7" width="17.625" style="30" customWidth="1"/>
    <col min="8" max="8" width="10.625" style="30" customWidth="1"/>
    <col min="9" max="9" width="17.625" style="30" customWidth="1"/>
    <col min="10" max="10" width="10.625" style="30" customWidth="1"/>
    <col min="11" max="11" width="15.125" style="31" bestFit="1" customWidth="1"/>
    <col min="12" max="12" width="17.625" style="30" customWidth="1"/>
    <col min="13" max="13" width="10.625" style="30" customWidth="1"/>
    <col min="14" max="14" width="17.625" style="30" customWidth="1"/>
    <col min="15" max="15" width="10.625" style="30" customWidth="1"/>
    <col min="16" max="16" width="19.75" style="30" bestFit="1" customWidth="1"/>
    <col min="17" max="16384" width="9" style="30"/>
  </cols>
  <sheetData>
    <row r="1" spans="2:16" ht="9.9499999999999993" customHeight="1" x14ac:dyDescent="0.15"/>
    <row r="2" spans="2:16" ht="24.95" customHeight="1" thickBot="1" x14ac:dyDescent="0.2">
      <c r="B2" s="5" t="s">
        <v>216</v>
      </c>
      <c r="C2" s="5"/>
      <c r="D2" s="5"/>
      <c r="E2" s="32"/>
      <c r="F2" s="616"/>
      <c r="G2" s="617"/>
      <c r="H2" s="280" t="s">
        <v>197</v>
      </c>
      <c r="I2" s="252" t="s">
        <v>340</v>
      </c>
      <c r="J2" s="252"/>
      <c r="K2" s="280" t="s">
        <v>198</v>
      </c>
      <c r="L2" s="252" t="s">
        <v>307</v>
      </c>
      <c r="M2" s="33"/>
      <c r="P2" s="277"/>
    </row>
    <row r="3" spans="2:16" ht="20.100000000000001" customHeight="1" x14ac:dyDescent="0.15">
      <c r="B3" s="618" t="s">
        <v>70</v>
      </c>
      <c r="C3" s="611" t="s">
        <v>34</v>
      </c>
      <c r="D3" s="611" t="s">
        <v>100</v>
      </c>
      <c r="E3" s="620" t="s">
        <v>35</v>
      </c>
      <c r="F3" s="621"/>
      <c r="G3" s="278" t="s">
        <v>36</v>
      </c>
      <c r="H3" s="278" t="s">
        <v>102</v>
      </c>
      <c r="I3" s="278" t="s">
        <v>101</v>
      </c>
      <c r="J3" s="611" t="s">
        <v>76</v>
      </c>
      <c r="K3" s="34" t="s">
        <v>217</v>
      </c>
      <c r="L3" s="278" t="s">
        <v>37</v>
      </c>
      <c r="M3" s="278" t="s">
        <v>103</v>
      </c>
      <c r="N3" s="278" t="s">
        <v>38</v>
      </c>
      <c r="O3" s="278" t="s">
        <v>39</v>
      </c>
      <c r="P3" s="325" t="s">
        <v>40</v>
      </c>
    </row>
    <row r="4" spans="2:16" ht="20.100000000000001" customHeight="1" x14ac:dyDescent="0.15">
      <c r="B4" s="619"/>
      <c r="C4" s="612"/>
      <c r="D4" s="612"/>
      <c r="E4" s="7" t="s">
        <v>77</v>
      </c>
      <c r="F4" s="7" t="s">
        <v>7</v>
      </c>
      <c r="G4" s="8" t="s">
        <v>218</v>
      </c>
      <c r="H4" s="8" t="s">
        <v>219</v>
      </c>
      <c r="I4" s="8" t="s">
        <v>105</v>
      </c>
      <c r="J4" s="612"/>
      <c r="K4" s="9" t="s">
        <v>220</v>
      </c>
      <c r="L4" s="8" t="s">
        <v>221</v>
      </c>
      <c r="M4" s="8" t="s">
        <v>222</v>
      </c>
      <c r="N4" s="8" t="s">
        <v>106</v>
      </c>
      <c r="O4" s="8" t="s">
        <v>223</v>
      </c>
      <c r="P4" s="326" t="s">
        <v>224</v>
      </c>
    </row>
    <row r="5" spans="2:16" ht="20.100000000000001" customHeight="1" x14ac:dyDescent="0.15">
      <c r="B5" s="613" t="s">
        <v>151</v>
      </c>
      <c r="C5" s="368" t="s">
        <v>270</v>
      </c>
      <c r="D5" s="368" t="s">
        <v>271</v>
      </c>
      <c r="E5" s="368">
        <v>50</v>
      </c>
      <c r="F5" s="369" t="s">
        <v>215</v>
      </c>
      <c r="G5" s="368">
        <v>2160000</v>
      </c>
      <c r="H5" s="282">
        <v>0</v>
      </c>
      <c r="I5" s="281">
        <f>G5*(1-H5)</f>
        <v>2160000</v>
      </c>
      <c r="J5" s="368">
        <v>250</v>
      </c>
      <c r="K5" s="385">
        <f>10/250</f>
        <v>0.04</v>
      </c>
      <c r="L5" s="386">
        <f>I5*K5</f>
        <v>86400</v>
      </c>
      <c r="M5" s="387">
        <v>0</v>
      </c>
      <c r="N5" s="386">
        <f t="shared" ref="N5:N10" si="0">L5*M5</f>
        <v>0</v>
      </c>
      <c r="O5" s="388">
        <v>31</v>
      </c>
      <c r="P5" s="130">
        <f>IF(O5="","",(L5-N5)/O5)</f>
        <v>2787.0967741935483</v>
      </c>
    </row>
    <row r="6" spans="2:16" ht="20.100000000000001" customHeight="1" x14ac:dyDescent="0.15">
      <c r="B6" s="614"/>
      <c r="C6" s="368" t="s">
        <v>272</v>
      </c>
      <c r="D6" s="368" t="s">
        <v>271</v>
      </c>
      <c r="E6" s="368">
        <v>70</v>
      </c>
      <c r="F6" s="369" t="s">
        <v>215</v>
      </c>
      <c r="G6" s="368">
        <v>3024000</v>
      </c>
      <c r="H6" s="282">
        <v>0</v>
      </c>
      <c r="I6" s="281">
        <f t="shared" ref="I6:I8" si="1">G6*(1-H6)</f>
        <v>3024000</v>
      </c>
      <c r="J6" s="368">
        <v>250</v>
      </c>
      <c r="K6" s="385">
        <f>10/250</f>
        <v>0.04</v>
      </c>
      <c r="L6" s="386">
        <f t="shared" ref="L6:L7" si="2">I6*K6</f>
        <v>120960</v>
      </c>
      <c r="M6" s="387">
        <v>0</v>
      </c>
      <c r="N6" s="386">
        <f t="shared" si="0"/>
        <v>0</v>
      </c>
      <c r="O6" s="388">
        <v>31</v>
      </c>
      <c r="P6" s="130">
        <f t="shared" ref="P6:P8" si="3">IF(O6="","",(L6-N6)/O6)</f>
        <v>3901.9354838709678</v>
      </c>
    </row>
    <row r="7" spans="2:16" ht="20.100000000000001" customHeight="1" x14ac:dyDescent="0.15">
      <c r="B7" s="614"/>
      <c r="C7" s="368" t="s">
        <v>273</v>
      </c>
      <c r="D7" s="382" t="s">
        <v>274</v>
      </c>
      <c r="E7" s="368">
        <v>6</v>
      </c>
      <c r="F7" s="369" t="s">
        <v>215</v>
      </c>
      <c r="G7" s="368">
        <v>600000</v>
      </c>
      <c r="H7" s="282">
        <v>0</v>
      </c>
      <c r="I7" s="281">
        <f t="shared" si="1"/>
        <v>600000</v>
      </c>
      <c r="J7" s="368">
        <v>250</v>
      </c>
      <c r="K7" s="385">
        <f>10/250</f>
        <v>0.04</v>
      </c>
      <c r="L7" s="386">
        <f t="shared" si="2"/>
        <v>24000</v>
      </c>
      <c r="M7" s="387">
        <v>0</v>
      </c>
      <c r="N7" s="386">
        <f t="shared" si="0"/>
        <v>0</v>
      </c>
      <c r="O7" s="388">
        <v>5</v>
      </c>
      <c r="P7" s="130">
        <f t="shared" si="3"/>
        <v>4800</v>
      </c>
    </row>
    <row r="8" spans="2:16" ht="20.100000000000001" customHeight="1" x14ac:dyDescent="0.15">
      <c r="B8" s="614"/>
      <c r="C8" s="368" t="s">
        <v>342</v>
      </c>
      <c r="D8" s="368"/>
      <c r="E8" s="383">
        <v>30</v>
      </c>
      <c r="F8" s="369" t="s">
        <v>200</v>
      </c>
      <c r="G8" s="368">
        <v>720000</v>
      </c>
      <c r="H8" s="282">
        <v>0.5</v>
      </c>
      <c r="I8" s="281">
        <f t="shared" si="1"/>
        <v>360000</v>
      </c>
      <c r="J8" s="368">
        <v>30</v>
      </c>
      <c r="K8" s="385">
        <f>10/30</f>
        <v>0.33333333333333331</v>
      </c>
      <c r="L8" s="386">
        <f t="shared" ref="L8" si="4">I8*K8</f>
        <v>120000</v>
      </c>
      <c r="M8" s="387">
        <v>0</v>
      </c>
      <c r="N8" s="386">
        <f t="shared" si="0"/>
        <v>0</v>
      </c>
      <c r="O8" s="388">
        <v>7</v>
      </c>
      <c r="P8" s="130">
        <f t="shared" si="3"/>
        <v>17142.857142857141</v>
      </c>
    </row>
    <row r="9" spans="2:16" ht="20.100000000000001" customHeight="1" x14ac:dyDescent="0.15">
      <c r="B9" s="614"/>
      <c r="C9" s="368" t="s">
        <v>275</v>
      </c>
      <c r="D9" s="368" t="s">
        <v>276</v>
      </c>
      <c r="E9" s="383">
        <v>10</v>
      </c>
      <c r="F9" s="369" t="s">
        <v>277</v>
      </c>
      <c r="G9" s="368">
        <v>300000</v>
      </c>
      <c r="H9" s="282">
        <v>0</v>
      </c>
      <c r="I9" s="281">
        <f t="shared" ref="I9:I10" si="5">G9*(1-H9)</f>
        <v>300000</v>
      </c>
      <c r="J9" s="368">
        <v>250</v>
      </c>
      <c r="K9" s="385">
        <f>10/250</f>
        <v>0.04</v>
      </c>
      <c r="L9" s="386">
        <f t="shared" ref="L9:L10" si="6">I9*K9</f>
        <v>12000</v>
      </c>
      <c r="M9" s="387">
        <v>0</v>
      </c>
      <c r="N9" s="386">
        <f t="shared" si="0"/>
        <v>0</v>
      </c>
      <c r="O9" s="388">
        <v>17</v>
      </c>
      <c r="P9" s="130">
        <f t="shared" ref="P9:P10" si="7">IF(O9="","",(L9-N9)/O9)</f>
        <v>705.88235294117646</v>
      </c>
    </row>
    <row r="10" spans="2:16" ht="20.100000000000001" customHeight="1" x14ac:dyDescent="0.15">
      <c r="B10" s="614"/>
      <c r="C10" s="281" t="s">
        <v>309</v>
      </c>
      <c r="D10" s="281"/>
      <c r="E10" s="284">
        <v>1</v>
      </c>
      <c r="F10" s="35" t="s">
        <v>310</v>
      </c>
      <c r="G10" s="281">
        <v>231000</v>
      </c>
      <c r="H10" s="282">
        <v>0</v>
      </c>
      <c r="I10" s="281">
        <f t="shared" si="5"/>
        <v>231000</v>
      </c>
      <c r="J10" s="281">
        <v>10</v>
      </c>
      <c r="K10" s="283">
        <v>1</v>
      </c>
      <c r="L10" s="29">
        <f t="shared" si="6"/>
        <v>231000</v>
      </c>
      <c r="M10" s="387">
        <v>0</v>
      </c>
      <c r="N10" s="29">
        <f t="shared" si="0"/>
        <v>0</v>
      </c>
      <c r="O10" s="29">
        <v>14</v>
      </c>
      <c r="P10" s="130">
        <f t="shared" si="7"/>
        <v>16500</v>
      </c>
    </row>
    <row r="11" spans="2:16" ht="20.100000000000001" customHeight="1" x14ac:dyDescent="0.15">
      <c r="B11" s="615"/>
      <c r="C11" s="37" t="s">
        <v>41</v>
      </c>
      <c r="D11" s="38"/>
      <c r="E11" s="38"/>
      <c r="F11" s="39"/>
      <c r="G11" s="38">
        <f>SUM(G5:G10)</f>
        <v>7035000</v>
      </c>
      <c r="H11" s="38"/>
      <c r="I11" s="38">
        <f>SUM(I5:I10)</f>
        <v>6675000</v>
      </c>
      <c r="J11" s="38"/>
      <c r="K11" s="40"/>
      <c r="L11" s="38">
        <f>SUM(L5:L10)</f>
        <v>594360</v>
      </c>
      <c r="M11" s="38"/>
      <c r="N11" s="38"/>
      <c r="O11" s="38"/>
      <c r="P11" s="327">
        <f>SUM(P5:P10)</f>
        <v>45837.771753862835</v>
      </c>
    </row>
    <row r="12" spans="2:16" ht="20.100000000000001" customHeight="1" x14ac:dyDescent="0.15">
      <c r="B12" s="613" t="s">
        <v>152</v>
      </c>
      <c r="C12" s="368" t="s">
        <v>278</v>
      </c>
      <c r="D12" s="368" t="s">
        <v>279</v>
      </c>
      <c r="E12" s="368">
        <v>1</v>
      </c>
      <c r="F12" s="369" t="s">
        <v>43</v>
      </c>
      <c r="G12" s="368">
        <v>248000</v>
      </c>
      <c r="H12" s="282">
        <v>0</v>
      </c>
      <c r="I12" s="281">
        <f>G12*(1-H12)</f>
        <v>248000</v>
      </c>
      <c r="J12" s="368">
        <v>250</v>
      </c>
      <c r="K12" s="385">
        <f t="shared" ref="K12:K19" si="8">10/250</f>
        <v>0.04</v>
      </c>
      <c r="L12" s="368">
        <f>I12*K12</f>
        <v>9920</v>
      </c>
      <c r="M12" s="387">
        <v>0</v>
      </c>
      <c r="N12" s="386">
        <f t="shared" ref="N12:N19" si="9">L12*M12</f>
        <v>0</v>
      </c>
      <c r="O12" s="388">
        <v>5</v>
      </c>
      <c r="P12" s="389">
        <f t="shared" ref="P12:P19" si="10">IF(O12="","",(L12-N12)/O12)</f>
        <v>1984</v>
      </c>
    </row>
    <row r="13" spans="2:16" ht="20.100000000000001" customHeight="1" x14ac:dyDescent="0.15">
      <c r="B13" s="614"/>
      <c r="C13" s="368" t="s">
        <v>185</v>
      </c>
      <c r="D13" s="368" t="s">
        <v>280</v>
      </c>
      <c r="E13" s="368">
        <v>1</v>
      </c>
      <c r="F13" s="369" t="s">
        <v>43</v>
      </c>
      <c r="G13" s="368">
        <v>920000</v>
      </c>
      <c r="H13" s="282">
        <v>0</v>
      </c>
      <c r="I13" s="281">
        <f>G13*(1-H13)</f>
        <v>920000</v>
      </c>
      <c r="J13" s="368">
        <v>250</v>
      </c>
      <c r="K13" s="385">
        <f t="shared" si="8"/>
        <v>0.04</v>
      </c>
      <c r="L13" s="368">
        <f t="shared" ref="L13:L19" si="11">I13*K13</f>
        <v>36800</v>
      </c>
      <c r="M13" s="387">
        <v>0</v>
      </c>
      <c r="N13" s="386">
        <f t="shared" si="9"/>
        <v>0</v>
      </c>
      <c r="O13" s="388">
        <v>4</v>
      </c>
      <c r="P13" s="389">
        <f t="shared" si="10"/>
        <v>9200</v>
      </c>
    </row>
    <row r="14" spans="2:16" ht="20.100000000000001" customHeight="1" x14ac:dyDescent="0.15">
      <c r="B14" s="614"/>
      <c r="C14" s="382" t="s">
        <v>195</v>
      </c>
      <c r="D14" s="382" t="s">
        <v>449</v>
      </c>
      <c r="E14" s="368">
        <v>1</v>
      </c>
      <c r="F14" s="384" t="s">
        <v>231</v>
      </c>
      <c r="G14" s="368">
        <v>1500000</v>
      </c>
      <c r="H14" s="282">
        <v>0</v>
      </c>
      <c r="I14" s="281">
        <f t="shared" ref="I14:I15" si="12">G14*(1-H14)</f>
        <v>1500000</v>
      </c>
      <c r="J14" s="368">
        <v>250</v>
      </c>
      <c r="K14" s="385">
        <f t="shared" si="8"/>
        <v>0.04</v>
      </c>
      <c r="L14" s="368">
        <f t="shared" si="11"/>
        <v>60000</v>
      </c>
      <c r="M14" s="387">
        <v>0</v>
      </c>
      <c r="N14" s="386">
        <f t="shared" si="9"/>
        <v>0</v>
      </c>
      <c r="O14" s="388">
        <v>2</v>
      </c>
      <c r="P14" s="389">
        <f t="shared" ref="P14:P15" si="13">IF(O14="","",(L14-N14)/O14)</f>
        <v>30000</v>
      </c>
    </row>
    <row r="15" spans="2:16" ht="20.100000000000001" customHeight="1" x14ac:dyDescent="0.15">
      <c r="B15" s="614"/>
      <c r="C15" s="368" t="s">
        <v>281</v>
      </c>
      <c r="D15" s="368" t="s">
        <v>282</v>
      </c>
      <c r="E15" s="368">
        <v>1</v>
      </c>
      <c r="F15" s="384" t="s">
        <v>231</v>
      </c>
      <c r="G15" s="368">
        <v>1923000</v>
      </c>
      <c r="H15" s="282">
        <v>0</v>
      </c>
      <c r="I15" s="281">
        <f t="shared" si="12"/>
        <v>1923000</v>
      </c>
      <c r="J15" s="368">
        <v>250</v>
      </c>
      <c r="K15" s="385">
        <f t="shared" si="8"/>
        <v>0.04</v>
      </c>
      <c r="L15" s="368">
        <f t="shared" si="11"/>
        <v>76920</v>
      </c>
      <c r="M15" s="387">
        <v>0</v>
      </c>
      <c r="N15" s="386">
        <f t="shared" si="9"/>
        <v>0</v>
      </c>
      <c r="O15" s="388">
        <v>4</v>
      </c>
      <c r="P15" s="389">
        <f t="shared" si="13"/>
        <v>19230</v>
      </c>
    </row>
    <row r="16" spans="2:16" ht="20.100000000000001" customHeight="1" x14ac:dyDescent="0.15">
      <c r="B16" s="614"/>
      <c r="C16" s="368" t="s">
        <v>450</v>
      </c>
      <c r="D16" s="368" t="s">
        <v>283</v>
      </c>
      <c r="E16" s="368">
        <v>1</v>
      </c>
      <c r="F16" s="369" t="s">
        <v>231</v>
      </c>
      <c r="G16" s="368">
        <v>249900</v>
      </c>
      <c r="H16" s="282">
        <v>0</v>
      </c>
      <c r="I16" s="281">
        <f t="shared" ref="I16:I21" si="14">G16*(1-H16)</f>
        <v>249900</v>
      </c>
      <c r="J16" s="368">
        <v>250</v>
      </c>
      <c r="K16" s="385">
        <f t="shared" si="8"/>
        <v>0.04</v>
      </c>
      <c r="L16" s="368">
        <f t="shared" si="11"/>
        <v>9996</v>
      </c>
      <c r="M16" s="387">
        <v>0</v>
      </c>
      <c r="N16" s="386">
        <f t="shared" si="9"/>
        <v>0</v>
      </c>
      <c r="O16" s="388">
        <v>7</v>
      </c>
      <c r="P16" s="389">
        <f t="shared" si="10"/>
        <v>1428</v>
      </c>
    </row>
    <row r="17" spans="2:16" ht="20.100000000000001" customHeight="1" x14ac:dyDescent="0.15">
      <c r="B17" s="614"/>
      <c r="C17" s="368" t="s">
        <v>284</v>
      </c>
      <c r="D17" s="368" t="s">
        <v>285</v>
      </c>
      <c r="E17" s="368">
        <v>1</v>
      </c>
      <c r="F17" s="369" t="s">
        <v>231</v>
      </c>
      <c r="G17" s="368">
        <v>241500</v>
      </c>
      <c r="H17" s="282">
        <v>0</v>
      </c>
      <c r="I17" s="281">
        <f t="shared" ref="I17" si="15">G17*(1-H17)</f>
        <v>241500</v>
      </c>
      <c r="J17" s="368">
        <v>250</v>
      </c>
      <c r="K17" s="385">
        <f t="shared" si="8"/>
        <v>0.04</v>
      </c>
      <c r="L17" s="368">
        <f t="shared" si="11"/>
        <v>9660</v>
      </c>
      <c r="M17" s="387">
        <v>0</v>
      </c>
      <c r="N17" s="386">
        <f t="shared" si="9"/>
        <v>0</v>
      </c>
      <c r="O17" s="388">
        <v>7</v>
      </c>
      <c r="P17" s="389">
        <f t="shared" si="10"/>
        <v>1380</v>
      </c>
    </row>
    <row r="18" spans="2:16" ht="20.100000000000001" customHeight="1" x14ac:dyDescent="0.15">
      <c r="B18" s="614"/>
      <c r="C18" s="368" t="s">
        <v>286</v>
      </c>
      <c r="D18" s="368" t="s">
        <v>287</v>
      </c>
      <c r="E18" s="368">
        <v>1</v>
      </c>
      <c r="F18" s="369" t="s">
        <v>231</v>
      </c>
      <c r="G18" s="368">
        <v>225750</v>
      </c>
      <c r="H18" s="282">
        <v>0</v>
      </c>
      <c r="I18" s="281">
        <f t="shared" ref="I18:I19" si="16">G18*(1-H18)</f>
        <v>225750</v>
      </c>
      <c r="J18" s="368">
        <v>250</v>
      </c>
      <c r="K18" s="385">
        <f t="shared" si="8"/>
        <v>0.04</v>
      </c>
      <c r="L18" s="368">
        <f t="shared" si="11"/>
        <v>9030</v>
      </c>
      <c r="M18" s="387">
        <v>0</v>
      </c>
      <c r="N18" s="386">
        <f t="shared" si="9"/>
        <v>0</v>
      </c>
      <c r="O18" s="388">
        <v>7</v>
      </c>
      <c r="P18" s="389">
        <f t="shared" si="10"/>
        <v>1290</v>
      </c>
    </row>
    <row r="19" spans="2:16" ht="20.100000000000001" customHeight="1" x14ac:dyDescent="0.15">
      <c r="B19" s="614"/>
      <c r="C19" s="368" t="s">
        <v>389</v>
      </c>
      <c r="D19" s="368" t="s">
        <v>390</v>
      </c>
      <c r="E19" s="368">
        <v>1</v>
      </c>
      <c r="F19" s="369" t="s">
        <v>310</v>
      </c>
      <c r="G19" s="368">
        <v>1500000</v>
      </c>
      <c r="H19" s="282">
        <v>0</v>
      </c>
      <c r="I19" s="281">
        <f t="shared" si="16"/>
        <v>1500000</v>
      </c>
      <c r="J19" s="368">
        <v>250</v>
      </c>
      <c r="K19" s="385">
        <f t="shared" si="8"/>
        <v>0.04</v>
      </c>
      <c r="L19" s="368">
        <f t="shared" si="11"/>
        <v>60000</v>
      </c>
      <c r="M19" s="387">
        <v>0</v>
      </c>
      <c r="N19" s="386">
        <f t="shared" si="9"/>
        <v>0</v>
      </c>
      <c r="O19" s="388">
        <v>7</v>
      </c>
      <c r="P19" s="389">
        <f t="shared" si="10"/>
        <v>8571.4285714285706</v>
      </c>
    </row>
    <row r="20" spans="2:16" ht="20.100000000000001" customHeight="1" x14ac:dyDescent="0.15">
      <c r="B20" s="615"/>
      <c r="C20" s="285" t="s">
        <v>42</v>
      </c>
      <c r="D20" s="285"/>
      <c r="E20" s="285"/>
      <c r="F20" s="286"/>
      <c r="G20" s="285">
        <f>SUM(G12:G19)</f>
        <v>6808150</v>
      </c>
      <c r="H20" s="285"/>
      <c r="I20" s="285">
        <f>SUM(I12:I19)</f>
        <v>6808150</v>
      </c>
      <c r="J20" s="285"/>
      <c r="K20" s="287"/>
      <c r="L20" s="285">
        <f>SUM(L12:L19)</f>
        <v>272326</v>
      </c>
      <c r="M20" s="38"/>
      <c r="N20" s="38"/>
      <c r="O20" s="38"/>
      <c r="P20" s="327">
        <f>SUM(P12:P19)</f>
        <v>73083.428571428565</v>
      </c>
    </row>
    <row r="21" spans="2:16" ht="20.100000000000001" customHeight="1" x14ac:dyDescent="0.15">
      <c r="B21" s="613" t="s">
        <v>104</v>
      </c>
      <c r="C21" s="281" t="s">
        <v>289</v>
      </c>
      <c r="D21" s="281"/>
      <c r="E21" s="281">
        <v>10</v>
      </c>
      <c r="F21" s="281" t="s">
        <v>290</v>
      </c>
      <c r="G21" s="329">
        <v>814000</v>
      </c>
      <c r="H21" s="288"/>
      <c r="I21" s="281">
        <f t="shared" si="14"/>
        <v>814000</v>
      </c>
      <c r="J21" s="281"/>
      <c r="K21" s="283">
        <v>1</v>
      </c>
      <c r="L21" s="281">
        <f>I21*K21</f>
        <v>814000</v>
      </c>
      <c r="M21" s="41">
        <v>0.05</v>
      </c>
      <c r="N21" s="29">
        <f t="shared" ref="N21" si="17">L21*M21</f>
        <v>40700</v>
      </c>
      <c r="O21" s="29">
        <v>28</v>
      </c>
      <c r="P21" s="130">
        <f>IF(O21="","",(L21-N21)/O21)</f>
        <v>27617.857142857141</v>
      </c>
    </row>
    <row r="22" spans="2:16" ht="20.100000000000001" customHeight="1" x14ac:dyDescent="0.15">
      <c r="B22" s="614"/>
      <c r="C22" s="281" t="s">
        <v>303</v>
      </c>
      <c r="D22" s="281"/>
      <c r="E22" s="281"/>
      <c r="F22" s="281"/>
      <c r="G22" s="281"/>
      <c r="H22" s="288"/>
      <c r="I22" s="281"/>
      <c r="J22" s="281"/>
      <c r="K22" s="283"/>
      <c r="L22" s="281"/>
      <c r="M22" s="41"/>
      <c r="N22" s="29"/>
      <c r="O22" s="29"/>
      <c r="P22" s="130" t="str">
        <f>IF(O22="","",(L22-N22)/O22)</f>
        <v/>
      </c>
    </row>
    <row r="23" spans="2:16" ht="20.100000000000001" customHeight="1" x14ac:dyDescent="0.15">
      <c r="B23" s="615"/>
      <c r="C23" s="42" t="s">
        <v>42</v>
      </c>
      <c r="D23" s="38"/>
      <c r="E23" s="38"/>
      <c r="F23" s="39"/>
      <c r="G23" s="38">
        <f>SUM(G21:G22)</f>
        <v>814000</v>
      </c>
      <c r="H23" s="38"/>
      <c r="I23" s="38">
        <f>SUM(I21:I22)</f>
        <v>814000</v>
      </c>
      <c r="J23" s="38"/>
      <c r="K23" s="40"/>
      <c r="L23" s="38">
        <f>SUM(L21:L22)</f>
        <v>814000</v>
      </c>
      <c r="M23" s="38"/>
      <c r="N23" s="38"/>
      <c r="O23" s="38"/>
      <c r="P23" s="327">
        <f>SUM(P21:P22)</f>
        <v>27617.857142857141</v>
      </c>
    </row>
    <row r="24" spans="2:16" ht="20.100000000000001" customHeight="1" thickBot="1" x14ac:dyDescent="0.2">
      <c r="B24" s="43"/>
      <c r="C24" s="44" t="s">
        <v>225</v>
      </c>
      <c r="D24" s="45"/>
      <c r="E24" s="45"/>
      <c r="F24" s="46"/>
      <c r="G24" s="45">
        <f>G11+G20+G23</f>
        <v>14657150</v>
      </c>
      <c r="H24" s="45"/>
      <c r="I24" s="45">
        <f>I11+I20+I23</f>
        <v>14297150</v>
      </c>
      <c r="J24" s="45"/>
      <c r="K24" s="47"/>
      <c r="L24" s="45">
        <f>L11+L20+L23</f>
        <v>1680686</v>
      </c>
      <c r="M24" s="45"/>
      <c r="N24" s="45"/>
      <c r="O24" s="45"/>
      <c r="P24" s="328">
        <f>P11+P20+P23</f>
        <v>146539.05746814853</v>
      </c>
    </row>
    <row r="25" spans="2:16" ht="11.25" customHeight="1" x14ac:dyDescent="0.15"/>
  </sheetData>
  <mergeCells count="9">
    <mergeCell ref="J3:J4"/>
    <mergeCell ref="B21:B23"/>
    <mergeCell ref="B12:B20"/>
    <mergeCell ref="B5:B11"/>
    <mergeCell ref="F2:G2"/>
    <mergeCell ref="B3:B4"/>
    <mergeCell ref="C3:C4"/>
    <mergeCell ref="D3:D4"/>
    <mergeCell ref="E3:F3"/>
  </mergeCells>
  <phoneticPr fontId="4"/>
  <pageMargins left="0.78740157480314965" right="0.78740157480314965" top="0.78740157480314965" bottom="0.78740157480314965" header="0.39370078740157483" footer="0.39370078740157483"/>
  <pageSetup paperSize="9" scale="59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9"/>
  <sheetViews>
    <sheetView showZeros="0" zoomScale="75" zoomScaleNormal="75" zoomScaleSheetLayoutView="80" workbookViewId="0"/>
  </sheetViews>
  <sheetFormatPr defaultColWidth="10.875" defaultRowHeight="13.5" x14ac:dyDescent="0.15"/>
  <cols>
    <col min="1" max="1" width="1.625" style="88" customWidth="1"/>
    <col min="2" max="2" width="5.875" style="88" customWidth="1"/>
    <col min="3" max="3" width="10.625" style="88" customWidth="1"/>
    <col min="4" max="4" width="12.375" style="88" customWidth="1"/>
    <col min="5" max="5" width="14.625" style="88" customWidth="1"/>
    <col min="6" max="7" width="15.875" style="88" customWidth="1"/>
    <col min="8" max="8" width="10.875" style="88"/>
    <col min="9" max="9" width="11.375" style="88" bestFit="1" customWidth="1"/>
    <col min="10" max="10" width="13.375" style="88" customWidth="1"/>
    <col min="11" max="11" width="7.125" style="88" customWidth="1"/>
    <col min="12" max="12" width="15.375" style="88" customWidth="1"/>
    <col min="13" max="13" width="9.375" style="88" bestFit="1" customWidth="1"/>
    <col min="14" max="14" width="10.875" style="88"/>
    <col min="15" max="15" width="7.25" style="88" customWidth="1"/>
    <col min="16" max="16" width="9.625" style="88" customWidth="1"/>
    <col min="17" max="17" width="10.875" style="88" customWidth="1"/>
    <col min="18" max="18" width="7.5" style="88" customWidth="1"/>
    <col min="19" max="19" width="3.75" style="88" customWidth="1"/>
    <col min="20" max="16384" width="10.875" style="88"/>
  </cols>
  <sheetData>
    <row r="1" spans="2:19" s="89" customFormat="1" ht="9.9499999999999993" customHeight="1" x14ac:dyDescent="0.15"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</row>
    <row r="2" spans="2:19" s="89" customFormat="1" ht="24.95" customHeight="1" thickBot="1" x14ac:dyDescent="0.2">
      <c r="B2" s="3" t="s">
        <v>461</v>
      </c>
      <c r="H2" s="90" t="s">
        <v>197</v>
      </c>
      <c r="I2" s="3" t="s">
        <v>340</v>
      </c>
      <c r="K2" s="90" t="s">
        <v>198</v>
      </c>
      <c r="L2" s="3" t="s">
        <v>308</v>
      </c>
      <c r="N2" s="88"/>
      <c r="O2" s="88"/>
      <c r="Q2" s="4"/>
      <c r="R2" s="4"/>
    </row>
    <row r="3" spans="2:19" s="89" customFormat="1" ht="18" customHeight="1" x14ac:dyDescent="0.15">
      <c r="B3" s="655" t="s">
        <v>17</v>
      </c>
      <c r="C3" s="656"/>
      <c r="D3" s="656"/>
      <c r="E3" s="657"/>
      <c r="F3" s="122" t="s">
        <v>18</v>
      </c>
      <c r="G3" s="92"/>
      <c r="H3" s="93" t="s">
        <v>19</v>
      </c>
      <c r="I3" s="91"/>
      <c r="J3" s="91"/>
      <c r="K3" s="658" t="s">
        <v>167</v>
      </c>
      <c r="L3" s="659"/>
      <c r="M3" s="659"/>
      <c r="N3" s="659"/>
      <c r="O3" s="659"/>
      <c r="P3" s="659"/>
      <c r="Q3" s="659"/>
      <c r="R3" s="659"/>
      <c r="S3" s="660"/>
    </row>
    <row r="4" spans="2:19" s="89" customFormat="1" ht="18" customHeight="1" x14ac:dyDescent="0.15">
      <c r="B4" s="653" t="s">
        <v>20</v>
      </c>
      <c r="C4" s="654"/>
      <c r="D4" s="185" t="s">
        <v>162</v>
      </c>
      <c r="E4" s="193"/>
      <c r="F4" s="192">
        <f>R7</f>
        <v>818440</v>
      </c>
      <c r="G4" s="185" t="s">
        <v>153</v>
      </c>
      <c r="H4" s="104"/>
      <c r="I4" s="104"/>
      <c r="J4" s="104"/>
      <c r="K4" s="290" t="s">
        <v>226</v>
      </c>
      <c r="L4" s="291" t="s">
        <v>227</v>
      </c>
      <c r="M4" s="191" t="s">
        <v>21</v>
      </c>
      <c r="N4" s="191" t="s">
        <v>20</v>
      </c>
      <c r="O4" s="291" t="s">
        <v>226</v>
      </c>
      <c r="P4" s="291" t="s">
        <v>228</v>
      </c>
      <c r="Q4" s="191" t="s">
        <v>21</v>
      </c>
      <c r="R4" s="662" t="s">
        <v>20</v>
      </c>
      <c r="S4" s="663"/>
    </row>
    <row r="5" spans="2:19" s="89" customFormat="1" ht="18" customHeight="1" x14ac:dyDescent="0.15">
      <c r="B5" s="653"/>
      <c r="C5" s="654"/>
      <c r="D5" s="185" t="s">
        <v>71</v>
      </c>
      <c r="E5" s="193"/>
      <c r="F5" s="192"/>
      <c r="G5" s="161"/>
      <c r="H5" s="194"/>
      <c r="I5" s="194"/>
      <c r="J5" s="194"/>
      <c r="K5" s="289">
        <v>12</v>
      </c>
      <c r="L5" s="192">
        <v>840</v>
      </c>
      <c r="M5" s="192">
        <v>380</v>
      </c>
      <c r="N5" s="192">
        <f>L5*M5</f>
        <v>319200</v>
      </c>
      <c r="O5" s="192"/>
      <c r="P5" s="192"/>
      <c r="Q5" s="192"/>
      <c r="R5" s="661"/>
      <c r="S5" s="624"/>
    </row>
    <row r="6" spans="2:19" s="89" customFormat="1" ht="18" customHeight="1" x14ac:dyDescent="0.15">
      <c r="B6" s="670" t="s">
        <v>165</v>
      </c>
      <c r="C6" s="673" t="s">
        <v>253</v>
      </c>
      <c r="D6" s="192" t="s">
        <v>45</v>
      </c>
      <c r="E6" s="195"/>
      <c r="F6" s="192">
        <f>+P9</f>
        <v>0</v>
      </c>
      <c r="G6" s="161" t="s">
        <v>154</v>
      </c>
      <c r="H6" s="194"/>
      <c r="I6" s="194"/>
      <c r="J6" s="194"/>
      <c r="K6" s="377"/>
      <c r="L6" s="378">
        <v>1120</v>
      </c>
      <c r="M6" s="192">
        <v>268</v>
      </c>
      <c r="N6" s="192">
        <f>L6*M6</f>
        <v>300160</v>
      </c>
      <c r="O6" s="192"/>
      <c r="P6" s="192"/>
      <c r="Q6" s="192"/>
      <c r="R6" s="661"/>
      <c r="S6" s="624"/>
    </row>
    <row r="7" spans="2:19" s="89" customFormat="1" ht="18" customHeight="1" thickBot="1" x14ac:dyDescent="0.2">
      <c r="B7" s="671"/>
      <c r="C7" s="674"/>
      <c r="D7" s="192" t="s">
        <v>46</v>
      </c>
      <c r="E7" s="195"/>
      <c r="F7" s="192">
        <f>P18</f>
        <v>49725</v>
      </c>
      <c r="G7" s="185" t="s">
        <v>464</v>
      </c>
      <c r="H7" s="104"/>
      <c r="I7" s="104"/>
      <c r="J7" s="196"/>
      <c r="K7" s="110"/>
      <c r="L7" s="95">
        <v>840</v>
      </c>
      <c r="M7" s="95">
        <v>237</v>
      </c>
      <c r="N7" s="94">
        <f t="shared" ref="N7" si="0">L7*M7</f>
        <v>199080</v>
      </c>
      <c r="O7" s="96" t="s">
        <v>22</v>
      </c>
      <c r="P7" s="97">
        <f>SUM(L5:L7,P5:Q6)</f>
        <v>2800</v>
      </c>
      <c r="Q7" s="98">
        <f>R7/P7</f>
        <v>292.3</v>
      </c>
      <c r="R7" s="642">
        <f>SUM(N5:N7,R5:S6)</f>
        <v>818440</v>
      </c>
      <c r="S7" s="643"/>
    </row>
    <row r="8" spans="2:19" s="89" customFormat="1" ht="18" customHeight="1" thickTop="1" x14ac:dyDescent="0.15">
      <c r="B8" s="671"/>
      <c r="C8" s="674"/>
      <c r="D8" s="192" t="s">
        <v>47</v>
      </c>
      <c r="E8" s="195"/>
      <c r="F8" s="192">
        <f>P24</f>
        <v>40174.313999999998</v>
      </c>
      <c r="G8" s="163" t="s">
        <v>465</v>
      </c>
      <c r="H8" s="174"/>
      <c r="I8" s="174"/>
      <c r="J8" s="197"/>
      <c r="K8" s="633" t="s">
        <v>166</v>
      </c>
      <c r="L8" s="187" t="s">
        <v>125</v>
      </c>
      <c r="M8" s="188" t="s">
        <v>7</v>
      </c>
      <c r="N8" s="297" t="s">
        <v>232</v>
      </c>
      <c r="O8" s="189" t="s">
        <v>21</v>
      </c>
      <c r="P8" s="189" t="s">
        <v>24</v>
      </c>
      <c r="Q8" s="644" t="s">
        <v>25</v>
      </c>
      <c r="R8" s="645"/>
      <c r="S8" s="646"/>
    </row>
    <row r="9" spans="2:19" s="89" customFormat="1" ht="18" customHeight="1" x14ac:dyDescent="0.15">
      <c r="B9" s="671"/>
      <c r="C9" s="674"/>
      <c r="D9" s="192" t="s">
        <v>72</v>
      </c>
      <c r="E9" s="195"/>
      <c r="F9" s="192">
        <f>P33</f>
        <v>5992.4840000000004</v>
      </c>
      <c r="G9" s="163" t="s">
        <v>466</v>
      </c>
      <c r="H9" s="174"/>
      <c r="I9" s="174"/>
      <c r="J9" s="197"/>
      <c r="K9" s="634"/>
      <c r="L9" s="279"/>
      <c r="M9" s="296" t="s">
        <v>233</v>
      </c>
      <c r="N9" s="125"/>
      <c r="O9" s="125"/>
      <c r="P9" s="125"/>
      <c r="Q9" s="625"/>
      <c r="R9" s="626"/>
      <c r="S9" s="627"/>
    </row>
    <row r="10" spans="2:19" s="89" customFormat="1" ht="18" customHeight="1" x14ac:dyDescent="0.15">
      <c r="B10" s="671"/>
      <c r="C10" s="674"/>
      <c r="D10" s="192" t="s">
        <v>48</v>
      </c>
      <c r="E10" s="195"/>
      <c r="F10" s="192">
        <f>'８　いしじ主幹形ﾏﾙﾁ算出基礎'!V11</f>
        <v>45200</v>
      </c>
      <c r="G10" s="622"/>
      <c r="H10" s="623"/>
      <c r="I10" s="623"/>
      <c r="J10" s="624"/>
      <c r="K10" s="634"/>
      <c r="L10" s="190"/>
      <c r="M10" s="186"/>
      <c r="N10" s="125"/>
      <c r="O10" s="125"/>
      <c r="P10" s="125"/>
      <c r="Q10" s="625"/>
      <c r="R10" s="626"/>
      <c r="S10" s="627"/>
    </row>
    <row r="11" spans="2:19" s="89" customFormat="1" ht="18" customHeight="1" thickBot="1" x14ac:dyDescent="0.2">
      <c r="B11" s="671"/>
      <c r="C11" s="674"/>
      <c r="D11" s="192" t="s">
        <v>4</v>
      </c>
      <c r="E11" s="195"/>
      <c r="F11" s="192">
        <f>'８　いしじ主幹形ﾏﾙﾁ算出基礎'!V34</f>
        <v>32665.714285714286</v>
      </c>
      <c r="G11" s="622"/>
      <c r="H11" s="623"/>
      <c r="I11" s="623"/>
      <c r="J11" s="624"/>
      <c r="K11" s="634"/>
      <c r="L11" s="102" t="s">
        <v>26</v>
      </c>
      <c r="M11" s="101"/>
      <c r="N11" s="102"/>
      <c r="O11" s="102"/>
      <c r="P11" s="102">
        <f>SUM(P9:P10)</f>
        <v>0</v>
      </c>
      <c r="Q11" s="636"/>
      <c r="R11" s="637"/>
      <c r="S11" s="638"/>
    </row>
    <row r="12" spans="2:19" s="89" customFormat="1" ht="18" customHeight="1" thickTop="1" x14ac:dyDescent="0.15">
      <c r="B12" s="671"/>
      <c r="C12" s="674"/>
      <c r="D12" s="192" t="s">
        <v>5</v>
      </c>
      <c r="E12" s="195"/>
      <c r="F12" s="192"/>
      <c r="G12" s="163"/>
      <c r="H12" s="174"/>
      <c r="I12" s="174"/>
      <c r="J12" s="197"/>
      <c r="K12" s="634"/>
      <c r="L12" s="181" t="s">
        <v>126</v>
      </c>
      <c r="M12" s="182"/>
      <c r="N12" s="298" t="s">
        <v>232</v>
      </c>
      <c r="O12" s="183" t="s">
        <v>21</v>
      </c>
      <c r="P12" s="184" t="s">
        <v>24</v>
      </c>
      <c r="Q12" s="639" t="s">
        <v>25</v>
      </c>
      <c r="R12" s="640"/>
      <c r="S12" s="641"/>
    </row>
    <row r="13" spans="2:19" s="89" customFormat="1" ht="18" customHeight="1" x14ac:dyDescent="0.15">
      <c r="B13" s="671"/>
      <c r="C13" s="674"/>
      <c r="D13" s="679" t="s">
        <v>49</v>
      </c>
      <c r="E13" s="198" t="s">
        <v>151</v>
      </c>
      <c r="F13" s="192">
        <f>'６　固定資本装備と減価償却費'!L11*'７　いしじ主幹形ﾏﾙﾁ部門収支'!H13</f>
        <v>5943.6</v>
      </c>
      <c r="G13" s="163" t="s">
        <v>155</v>
      </c>
      <c r="H13" s="390">
        <v>0.01</v>
      </c>
      <c r="I13" s="631" t="s">
        <v>157</v>
      </c>
      <c r="J13" s="632"/>
      <c r="K13" s="634"/>
      <c r="L13" s="185" t="s">
        <v>132</v>
      </c>
      <c r="M13" s="186"/>
      <c r="N13" s="163" t="s">
        <v>395</v>
      </c>
      <c r="O13" s="178"/>
      <c r="P13" s="176">
        <f>'８　いしじ主幹形ﾏﾙﾁ算出基礎'!G7</f>
        <v>12000</v>
      </c>
      <c r="Q13" s="628"/>
      <c r="R13" s="629"/>
      <c r="S13" s="630"/>
    </row>
    <row r="14" spans="2:19" s="89" customFormat="1" ht="18" customHeight="1" x14ac:dyDescent="0.15">
      <c r="B14" s="671"/>
      <c r="C14" s="674"/>
      <c r="D14" s="680"/>
      <c r="E14" s="198" t="s">
        <v>152</v>
      </c>
      <c r="F14" s="192">
        <f>'６　固定資本装備と減価償却費'!L20*'７　いしじ主幹形ﾏﾙﾁ部門収支'!H14</f>
        <v>13616.300000000001</v>
      </c>
      <c r="G14" s="163" t="s">
        <v>155</v>
      </c>
      <c r="H14" s="390">
        <v>0.05</v>
      </c>
      <c r="I14" s="631" t="s">
        <v>157</v>
      </c>
      <c r="J14" s="632"/>
      <c r="K14" s="634"/>
      <c r="L14" s="185" t="s">
        <v>130</v>
      </c>
      <c r="M14" s="186"/>
      <c r="N14" s="163" t="s">
        <v>396</v>
      </c>
      <c r="O14" s="178"/>
      <c r="P14" s="176">
        <f>'８　いしじ主幹形ﾏﾙﾁ算出基礎'!G11</f>
        <v>874</v>
      </c>
      <c r="Q14" s="628"/>
      <c r="R14" s="629"/>
      <c r="S14" s="630"/>
    </row>
    <row r="15" spans="2:19" s="89" customFormat="1" ht="18" customHeight="1" x14ac:dyDescent="0.15">
      <c r="B15" s="671"/>
      <c r="C15" s="674"/>
      <c r="D15" s="679" t="s">
        <v>73</v>
      </c>
      <c r="E15" s="198" t="s">
        <v>151</v>
      </c>
      <c r="F15" s="192">
        <f>'６　固定資本装備と減価償却費'!P11</f>
        <v>45837.771753862835</v>
      </c>
      <c r="G15" s="163" t="s">
        <v>157</v>
      </c>
      <c r="H15" s="169"/>
      <c r="I15" s="169"/>
      <c r="J15" s="170"/>
      <c r="K15" s="634"/>
      <c r="L15" s="163" t="s">
        <v>131</v>
      </c>
      <c r="M15" s="174"/>
      <c r="N15" s="163" t="s">
        <v>397</v>
      </c>
      <c r="O15" s="178"/>
      <c r="P15" s="176">
        <f>'８　いしじ主幹形ﾏﾙﾁ算出基礎'!G16</f>
        <v>28670</v>
      </c>
      <c r="Q15" s="628"/>
      <c r="R15" s="629"/>
      <c r="S15" s="630"/>
    </row>
    <row r="16" spans="2:19" s="89" customFormat="1" ht="18" customHeight="1" x14ac:dyDescent="0.15">
      <c r="B16" s="671"/>
      <c r="C16" s="674"/>
      <c r="D16" s="681"/>
      <c r="E16" s="198" t="s">
        <v>152</v>
      </c>
      <c r="F16" s="192">
        <f>'６　固定資本装備と減価償却費'!P20</f>
        <v>73083.428571428565</v>
      </c>
      <c r="G16" s="163" t="s">
        <v>157</v>
      </c>
      <c r="H16" s="169"/>
      <c r="I16" s="169"/>
      <c r="J16" s="170"/>
      <c r="K16" s="634"/>
      <c r="L16" s="163" t="s">
        <v>133</v>
      </c>
      <c r="M16" s="174"/>
      <c r="N16" s="163" t="s">
        <v>398</v>
      </c>
      <c r="O16" s="178"/>
      <c r="P16" s="176">
        <f>'８　いしじ主幹形ﾏﾙﾁ算出基礎'!G20</f>
        <v>8181</v>
      </c>
      <c r="Q16" s="628"/>
      <c r="R16" s="629"/>
      <c r="S16" s="630"/>
    </row>
    <row r="17" spans="1:19" s="89" customFormat="1" ht="18" customHeight="1" x14ac:dyDescent="0.15">
      <c r="B17" s="671"/>
      <c r="C17" s="674"/>
      <c r="D17" s="680"/>
      <c r="E17" s="192" t="s">
        <v>50</v>
      </c>
      <c r="F17" s="192">
        <f>'６　固定資本装備と減価償却費'!P23</f>
        <v>27617.857142857141</v>
      </c>
      <c r="G17" s="163" t="s">
        <v>157</v>
      </c>
      <c r="H17" s="169"/>
      <c r="I17" s="169"/>
      <c r="J17" s="170"/>
      <c r="K17" s="634"/>
      <c r="L17" s="163"/>
      <c r="M17" s="174"/>
      <c r="N17" s="163"/>
      <c r="O17" s="176"/>
      <c r="P17" s="176"/>
      <c r="Q17" s="628"/>
      <c r="R17" s="629"/>
      <c r="S17" s="630"/>
    </row>
    <row r="18" spans="1:19" s="89" customFormat="1" ht="18" customHeight="1" thickBot="1" x14ac:dyDescent="0.2">
      <c r="A18" s="88"/>
      <c r="B18" s="671"/>
      <c r="C18" s="674"/>
      <c r="D18" s="192" t="s">
        <v>51</v>
      </c>
      <c r="E18" s="195"/>
      <c r="F18" s="192"/>
      <c r="G18" s="163"/>
      <c r="H18" s="169"/>
      <c r="I18" s="379"/>
      <c r="J18" s="170"/>
      <c r="K18" s="634"/>
      <c r="L18" s="102" t="s">
        <v>26</v>
      </c>
      <c r="M18" s="101"/>
      <c r="N18" s="102"/>
      <c r="O18" s="102"/>
      <c r="P18" s="102">
        <f>SUM(P13:P17)</f>
        <v>49725</v>
      </c>
      <c r="Q18" s="636"/>
      <c r="R18" s="637"/>
      <c r="S18" s="638"/>
    </row>
    <row r="19" spans="1:19" s="89" customFormat="1" ht="18" customHeight="1" thickTop="1" x14ac:dyDescent="0.15">
      <c r="A19" s="88"/>
      <c r="B19" s="671"/>
      <c r="C19" s="674"/>
      <c r="D19" s="192" t="s">
        <v>129</v>
      </c>
      <c r="E19" s="195"/>
      <c r="F19" s="192">
        <f>SUM(F6:F18)*H19</f>
        <v>3398.5646975386289</v>
      </c>
      <c r="G19" s="199" t="s">
        <v>168</v>
      </c>
      <c r="H19" s="209">
        <v>0.01</v>
      </c>
      <c r="I19" s="103"/>
      <c r="J19" s="6"/>
      <c r="K19" s="634"/>
      <c r="L19" s="163" t="s">
        <v>127</v>
      </c>
      <c r="M19" s="174"/>
      <c r="N19" s="175" t="s">
        <v>23</v>
      </c>
      <c r="O19" s="175" t="s">
        <v>21</v>
      </c>
      <c r="P19" s="175" t="s">
        <v>24</v>
      </c>
      <c r="Q19" s="639" t="s">
        <v>25</v>
      </c>
      <c r="R19" s="640"/>
      <c r="S19" s="641"/>
    </row>
    <row r="20" spans="1:19" s="89" customFormat="1" ht="18" customHeight="1" x14ac:dyDescent="0.15">
      <c r="A20" s="88"/>
      <c r="B20" s="671"/>
      <c r="C20" s="675"/>
      <c r="D20" s="668" t="s">
        <v>161</v>
      </c>
      <c r="E20" s="669"/>
      <c r="F20" s="123">
        <f>SUM(F6:F19)</f>
        <v>343255.0344514015</v>
      </c>
      <c r="G20" s="171"/>
      <c r="H20" s="103"/>
      <c r="I20" s="103"/>
      <c r="J20" s="106"/>
      <c r="K20" s="634"/>
      <c r="L20" s="176" t="s">
        <v>27</v>
      </c>
      <c r="M20" s="174"/>
      <c r="N20" s="163" t="s">
        <v>399</v>
      </c>
      <c r="O20" s="176"/>
      <c r="P20" s="176">
        <f>'８　いしじ主幹形ﾏﾙﾁ算出基礎'!G38</f>
        <v>11461.353999999999</v>
      </c>
      <c r="Q20" s="628"/>
      <c r="R20" s="629"/>
      <c r="S20" s="630"/>
    </row>
    <row r="21" spans="1:19" s="89" customFormat="1" ht="18" customHeight="1" x14ac:dyDescent="0.15">
      <c r="A21" s="88"/>
      <c r="B21" s="671"/>
      <c r="C21" s="676" t="s">
        <v>156</v>
      </c>
      <c r="D21" s="664" t="s">
        <v>52</v>
      </c>
      <c r="E21" s="19" t="s">
        <v>1</v>
      </c>
      <c r="F21" s="94">
        <f>P7*H21</f>
        <v>114800</v>
      </c>
      <c r="G21" s="250" t="s">
        <v>462</v>
      </c>
      <c r="H21" s="174">
        <v>41</v>
      </c>
      <c r="I21" s="99" t="s">
        <v>463</v>
      </c>
      <c r="J21" s="197"/>
      <c r="K21" s="634"/>
      <c r="L21" s="176" t="s">
        <v>28</v>
      </c>
      <c r="M21" s="174"/>
      <c r="N21" s="163" t="s">
        <v>400</v>
      </c>
      <c r="O21" s="176"/>
      <c r="P21" s="176">
        <f>'８　いしじ主幹形ﾏﾙﾁ算出基礎'!G49</f>
        <v>22483.960000000003</v>
      </c>
      <c r="Q21" s="628"/>
      <c r="R21" s="629"/>
      <c r="S21" s="630"/>
    </row>
    <row r="22" spans="1:19" s="89" customFormat="1" ht="18" customHeight="1" x14ac:dyDescent="0.15">
      <c r="A22" s="88"/>
      <c r="B22" s="671"/>
      <c r="C22" s="677"/>
      <c r="D22" s="541"/>
      <c r="E22" s="19" t="s">
        <v>2</v>
      </c>
      <c r="F22" s="124"/>
      <c r="G22" s="250" t="s">
        <v>288</v>
      </c>
      <c r="H22" s="200"/>
      <c r="I22" s="200"/>
      <c r="J22" s="201"/>
      <c r="K22" s="634"/>
      <c r="L22" s="176" t="s">
        <v>29</v>
      </c>
      <c r="M22" s="174"/>
      <c r="N22" s="163" t="s">
        <v>401</v>
      </c>
      <c r="O22" s="176"/>
      <c r="P22" s="176">
        <f>'８　いしじ主幹形ﾏﾙﾁ算出基礎'!G53</f>
        <v>4243</v>
      </c>
      <c r="Q22" s="628"/>
      <c r="R22" s="629"/>
      <c r="S22" s="630"/>
    </row>
    <row r="23" spans="1:19" s="89" customFormat="1" ht="18" customHeight="1" x14ac:dyDescent="0.15">
      <c r="A23" s="88"/>
      <c r="B23" s="671"/>
      <c r="C23" s="677"/>
      <c r="D23" s="665"/>
      <c r="E23" s="19" t="s">
        <v>6</v>
      </c>
      <c r="F23" s="94">
        <f>F4*$H$23</f>
        <v>110489.40000000001</v>
      </c>
      <c r="G23" s="250" t="s">
        <v>457</v>
      </c>
      <c r="H23" s="209">
        <v>0.13500000000000001</v>
      </c>
      <c r="I23" s="200"/>
      <c r="J23" s="196"/>
      <c r="K23" s="634"/>
      <c r="L23" s="176" t="s">
        <v>107</v>
      </c>
      <c r="M23" s="174"/>
      <c r="N23" s="163" t="s">
        <v>401</v>
      </c>
      <c r="O23" s="176"/>
      <c r="P23" s="176">
        <f>'８　いしじ主幹形ﾏﾙﾁ算出基礎'!G57</f>
        <v>1986</v>
      </c>
      <c r="Q23" s="628"/>
      <c r="R23" s="629"/>
      <c r="S23" s="630"/>
    </row>
    <row r="24" spans="1:19" s="89" customFormat="1" ht="18" customHeight="1" thickBot="1" x14ac:dyDescent="0.2">
      <c r="A24" s="88"/>
      <c r="B24" s="671"/>
      <c r="C24" s="677"/>
      <c r="D24" s="19" t="s">
        <v>236</v>
      </c>
      <c r="E24" s="26"/>
      <c r="F24" s="124"/>
      <c r="G24" s="185"/>
      <c r="H24" s="203"/>
      <c r="I24" s="204"/>
      <c r="J24" s="202"/>
      <c r="K24" s="634"/>
      <c r="L24" s="102" t="s">
        <v>26</v>
      </c>
      <c r="M24" s="101"/>
      <c r="N24" s="102"/>
      <c r="O24" s="102"/>
      <c r="P24" s="102">
        <f>SUM(P20:P23)</f>
        <v>40174.313999999998</v>
      </c>
      <c r="Q24" s="636"/>
      <c r="R24" s="637"/>
      <c r="S24" s="638"/>
    </row>
    <row r="25" spans="1:19" s="89" customFormat="1" ht="18" customHeight="1" thickTop="1" x14ac:dyDescent="0.15">
      <c r="A25" s="88"/>
      <c r="B25" s="671"/>
      <c r="C25" s="677"/>
      <c r="D25" s="19" t="s">
        <v>74</v>
      </c>
      <c r="E25" s="26"/>
      <c r="F25" s="124"/>
      <c r="G25" s="185"/>
      <c r="H25" s="205"/>
      <c r="I25" s="206"/>
      <c r="J25" s="207"/>
      <c r="K25" s="634"/>
      <c r="L25" s="163" t="s">
        <v>128</v>
      </c>
      <c r="M25" s="174"/>
      <c r="N25" s="175" t="s">
        <v>23</v>
      </c>
      <c r="O25" s="175" t="s">
        <v>21</v>
      </c>
      <c r="P25" s="175" t="s">
        <v>24</v>
      </c>
      <c r="Q25" s="639" t="s">
        <v>25</v>
      </c>
      <c r="R25" s="640"/>
      <c r="S25" s="641"/>
    </row>
    <row r="26" spans="1:19" s="89" customFormat="1" ht="18" customHeight="1" x14ac:dyDescent="0.15">
      <c r="A26" s="88"/>
      <c r="B26" s="671"/>
      <c r="C26" s="677"/>
      <c r="D26" s="19" t="s">
        <v>95</v>
      </c>
      <c r="E26" s="20"/>
      <c r="F26" s="124">
        <f>'８　いしじ主幹形ﾏﾙﾁ算出基礎'!V57</f>
        <v>9717</v>
      </c>
      <c r="G26" s="250"/>
      <c r="H26" s="248"/>
      <c r="I26" s="248"/>
      <c r="J26" s="249"/>
      <c r="K26" s="634"/>
      <c r="L26" s="176" t="s">
        <v>118</v>
      </c>
      <c r="M26" s="177"/>
      <c r="N26" s="163"/>
      <c r="O26" s="178"/>
      <c r="P26" s="176">
        <f>'８　いしじ主幹形ﾏﾙﾁ算出基礎'!N8</f>
        <v>0</v>
      </c>
      <c r="Q26" s="650"/>
      <c r="R26" s="651"/>
      <c r="S26" s="652"/>
    </row>
    <row r="27" spans="1:19" s="89" customFormat="1" ht="18" customHeight="1" x14ac:dyDescent="0.15">
      <c r="A27" s="88"/>
      <c r="B27" s="671"/>
      <c r="C27" s="677"/>
      <c r="D27" s="27" t="s">
        <v>75</v>
      </c>
      <c r="E27" s="28"/>
      <c r="F27" s="208"/>
      <c r="G27" s="163"/>
      <c r="H27" s="205"/>
      <c r="I27" s="206"/>
      <c r="J27" s="202"/>
      <c r="K27" s="634"/>
      <c r="L27" s="176" t="s">
        <v>119</v>
      </c>
      <c r="M27" s="177"/>
      <c r="N27" s="163" t="s">
        <v>402</v>
      </c>
      <c r="O27" s="178"/>
      <c r="P27" s="176">
        <f>'８　いしじ主幹形ﾏﾙﾁ算出基礎'!N15</f>
        <v>3437.28</v>
      </c>
      <c r="Q27" s="650"/>
      <c r="R27" s="651"/>
      <c r="S27" s="652"/>
    </row>
    <row r="28" spans="1:19" s="89" customFormat="1" ht="18" customHeight="1" x14ac:dyDescent="0.15">
      <c r="A28" s="88"/>
      <c r="B28" s="671"/>
      <c r="C28" s="677"/>
      <c r="D28" s="19" t="s">
        <v>53</v>
      </c>
      <c r="E28" s="20"/>
      <c r="F28" s="124">
        <f>'８　いしじ主幹形ﾏﾙﾁ算出基礎'!N58</f>
        <v>2402.9120000000003</v>
      </c>
      <c r="G28" s="250"/>
      <c r="H28" s="248"/>
      <c r="I28" s="248"/>
      <c r="J28" s="249"/>
      <c r="K28" s="634"/>
      <c r="L28" s="176" t="s">
        <v>121</v>
      </c>
      <c r="M28" s="174"/>
      <c r="N28" s="178"/>
      <c r="O28" s="178"/>
      <c r="P28" s="176">
        <f>SUM(P26:P27)*R28</f>
        <v>1031.184</v>
      </c>
      <c r="Q28" s="179" t="s">
        <v>120</v>
      </c>
      <c r="R28" s="180">
        <v>0.3</v>
      </c>
      <c r="S28" s="105"/>
    </row>
    <row r="29" spans="1:19" s="89" customFormat="1" ht="18" customHeight="1" x14ac:dyDescent="0.15">
      <c r="A29" s="88"/>
      <c r="B29" s="671"/>
      <c r="C29" s="677"/>
      <c r="D29" s="19" t="s">
        <v>237</v>
      </c>
      <c r="E29" s="26"/>
      <c r="F29" s="124">
        <f>SUM(F21:F28)*H29</f>
        <v>2374.0931200000005</v>
      </c>
      <c r="G29" s="318" t="s">
        <v>254</v>
      </c>
      <c r="H29" s="209">
        <v>0.01</v>
      </c>
      <c r="I29" s="173"/>
      <c r="J29" s="172"/>
      <c r="K29" s="634"/>
      <c r="L29" s="176" t="s">
        <v>122</v>
      </c>
      <c r="M29" s="177"/>
      <c r="N29" s="163" t="s">
        <v>403</v>
      </c>
      <c r="O29" s="178"/>
      <c r="P29" s="176">
        <f>'８　いしじ主幹形ﾏﾙﾁ算出基礎'!N20</f>
        <v>1524.0200000000002</v>
      </c>
      <c r="Q29" s="628"/>
      <c r="R29" s="629"/>
      <c r="S29" s="630"/>
    </row>
    <row r="30" spans="1:19" s="89" customFormat="1" ht="18" customHeight="1" thickBot="1" x14ac:dyDescent="0.2">
      <c r="A30" s="88"/>
      <c r="B30" s="672"/>
      <c r="C30" s="678"/>
      <c r="D30" s="666" t="s">
        <v>160</v>
      </c>
      <c r="E30" s="667"/>
      <c r="F30" s="164">
        <f>SUM(F21:F29)</f>
        <v>239783.40512000004</v>
      </c>
      <c r="G30" s="165"/>
      <c r="H30" s="166"/>
      <c r="I30" s="167"/>
      <c r="J30" s="168"/>
      <c r="K30" s="634"/>
      <c r="L30" s="176" t="s">
        <v>123</v>
      </c>
      <c r="M30" s="177"/>
      <c r="N30" s="163"/>
      <c r="O30" s="178"/>
      <c r="P30" s="176">
        <f>'８　いしじ主幹形ﾏﾙﾁ算出基礎'!N24</f>
        <v>0</v>
      </c>
      <c r="Q30" s="628"/>
      <c r="R30" s="629"/>
      <c r="S30" s="630"/>
    </row>
    <row r="31" spans="1:19" s="89" customFormat="1" ht="18" customHeight="1" x14ac:dyDescent="0.15">
      <c r="A31" s="88"/>
      <c r="B31" s="112"/>
      <c r="C31" s="108"/>
      <c r="D31" s="108"/>
      <c r="E31" s="108"/>
      <c r="F31" s="108"/>
      <c r="G31" s="108"/>
      <c r="H31" s="108"/>
      <c r="I31" s="108"/>
      <c r="J31" s="108"/>
      <c r="K31" s="634"/>
      <c r="L31" s="176" t="s">
        <v>234</v>
      </c>
      <c r="M31" s="177"/>
      <c r="N31" s="163"/>
      <c r="O31" s="178"/>
      <c r="P31" s="176">
        <f>'８　いしじ主幹形ﾏﾙﾁ算出基礎'!N28</f>
        <v>0</v>
      </c>
      <c r="Q31" s="301"/>
      <c r="R31" s="302"/>
      <c r="S31" s="303"/>
    </row>
    <row r="32" spans="1:19" s="89" customFormat="1" ht="18" customHeight="1" x14ac:dyDescent="0.15">
      <c r="A32" s="88"/>
      <c r="B32" s="100"/>
      <c r="C32" s="118"/>
      <c r="D32" s="100"/>
      <c r="E32" s="100"/>
      <c r="F32" s="116"/>
      <c r="G32" s="116"/>
      <c r="H32" s="117"/>
      <c r="I32" s="108"/>
      <c r="J32" s="108"/>
      <c r="K32" s="634"/>
      <c r="L32" s="176" t="s">
        <v>124</v>
      </c>
      <c r="M32" s="174"/>
      <c r="N32" s="163"/>
      <c r="O32" s="178"/>
      <c r="P32" s="176">
        <f>'８　いしじ主幹形ﾏﾙﾁ算出基礎'!N32</f>
        <v>0</v>
      </c>
      <c r="Q32" s="628"/>
      <c r="R32" s="629"/>
      <c r="S32" s="630"/>
    </row>
    <row r="33" spans="1:23" ht="18" customHeight="1" thickBot="1" x14ac:dyDescent="0.2">
      <c r="K33" s="635"/>
      <c r="L33" s="114" t="s">
        <v>26</v>
      </c>
      <c r="M33" s="113"/>
      <c r="N33" s="114"/>
      <c r="O33" s="114"/>
      <c r="P33" s="114">
        <f>SUM(P26:P32)</f>
        <v>5992.4840000000004</v>
      </c>
      <c r="Q33" s="647"/>
      <c r="R33" s="648"/>
      <c r="S33" s="649"/>
    </row>
    <row r="34" spans="1:23" ht="18" customHeight="1" x14ac:dyDescent="0.15">
      <c r="K34" s="107"/>
      <c r="L34" s="107"/>
      <c r="M34" s="107"/>
      <c r="N34" s="107"/>
      <c r="O34" s="107"/>
      <c r="P34" s="107"/>
      <c r="Q34" s="107"/>
      <c r="R34" s="107"/>
      <c r="S34" s="107"/>
    </row>
    <row r="35" spans="1:23" ht="18" customHeight="1" x14ac:dyDescent="0.15">
      <c r="K35" s="107"/>
      <c r="L35" s="107"/>
      <c r="M35" s="107"/>
      <c r="N35" s="107"/>
      <c r="O35" s="107"/>
      <c r="P35" s="107"/>
      <c r="Q35" s="107"/>
      <c r="R35" s="107"/>
      <c r="S35" s="107"/>
    </row>
    <row r="36" spans="1:23" ht="18" customHeight="1" x14ac:dyDescent="0.15">
      <c r="K36" s="107"/>
      <c r="L36" s="107"/>
      <c r="M36" s="107"/>
      <c r="N36" s="107"/>
      <c r="O36" s="107"/>
      <c r="P36" s="107"/>
      <c r="Q36" s="107"/>
      <c r="R36" s="107"/>
      <c r="S36" s="107"/>
    </row>
    <row r="37" spans="1:23" ht="18" customHeight="1" x14ac:dyDescent="0.15">
      <c r="K37" s="107"/>
      <c r="L37" s="107"/>
      <c r="M37" s="107"/>
      <c r="N37" s="107"/>
      <c r="O37" s="107"/>
      <c r="P37" s="107"/>
      <c r="Q37" s="107"/>
      <c r="R37" s="107"/>
      <c r="S37" s="107"/>
    </row>
    <row r="38" spans="1:23" s="107" customFormat="1" ht="18" customHeight="1" x14ac:dyDescent="0.15">
      <c r="A38" s="88"/>
      <c r="B38" s="88"/>
      <c r="C38" s="88"/>
      <c r="D38" s="88"/>
      <c r="E38" s="88"/>
      <c r="F38" s="88"/>
      <c r="G38" s="88"/>
      <c r="H38" s="88"/>
      <c r="I38" s="88"/>
      <c r="J38" s="88"/>
    </row>
    <row r="39" spans="1:23" s="107" customFormat="1" ht="18" customHeight="1" x14ac:dyDescent="0.15">
      <c r="A39" s="88"/>
      <c r="B39" s="88"/>
      <c r="C39" s="88"/>
      <c r="D39" s="88"/>
      <c r="E39" s="88"/>
      <c r="F39" s="88"/>
      <c r="G39" s="88"/>
      <c r="H39" s="88"/>
      <c r="I39" s="88"/>
      <c r="J39" s="88"/>
      <c r="T39" s="108"/>
    </row>
    <row r="40" spans="1:23" s="107" customFormat="1" ht="18" customHeight="1" x14ac:dyDescent="0.15">
      <c r="A40" s="88"/>
      <c r="B40" s="88"/>
      <c r="C40" s="88"/>
      <c r="D40" s="88"/>
      <c r="E40" s="88"/>
      <c r="F40" s="88"/>
      <c r="G40" s="88"/>
      <c r="H40" s="88"/>
      <c r="I40" s="88"/>
      <c r="J40" s="88"/>
      <c r="T40" s="89"/>
      <c r="U40" s="89"/>
      <c r="V40" s="89"/>
      <c r="W40" s="89"/>
    </row>
    <row r="41" spans="1:23" s="107" customFormat="1" ht="18" customHeight="1" x14ac:dyDescent="0.15">
      <c r="A41" s="88"/>
      <c r="B41" s="88"/>
      <c r="C41" s="88"/>
      <c r="D41" s="88"/>
      <c r="E41" s="88"/>
      <c r="F41" s="88"/>
      <c r="G41" s="88"/>
      <c r="H41" s="88"/>
      <c r="I41" s="88"/>
      <c r="J41" s="88"/>
      <c r="T41" s="109"/>
      <c r="U41" s="110"/>
      <c r="V41" s="111"/>
      <c r="W41" s="109"/>
    </row>
    <row r="42" spans="1:23" s="107" customFormat="1" ht="18" customHeight="1" x14ac:dyDescent="0.15">
      <c r="A42" s="88"/>
      <c r="B42" s="88"/>
      <c r="C42" s="88"/>
      <c r="D42" s="88"/>
      <c r="E42" s="88"/>
      <c r="F42" s="88"/>
      <c r="G42" s="88"/>
      <c r="H42" s="88"/>
      <c r="I42" s="88"/>
      <c r="J42" s="88"/>
      <c r="T42" s="89"/>
      <c r="U42" s="89"/>
      <c r="V42" s="89"/>
      <c r="W42" s="89"/>
    </row>
    <row r="43" spans="1:23" s="107" customFormat="1" ht="18" customHeight="1" x14ac:dyDescent="0.15">
      <c r="B43" s="88"/>
      <c r="C43" s="88"/>
      <c r="D43" s="88"/>
      <c r="E43" s="88"/>
      <c r="F43" s="88"/>
      <c r="G43" s="88"/>
      <c r="H43" s="88"/>
      <c r="I43" s="88"/>
      <c r="J43" s="88"/>
      <c r="T43" s="90"/>
      <c r="U43" s="108"/>
      <c r="V43" s="89"/>
      <c r="W43" s="109"/>
    </row>
    <row r="44" spans="1:23" s="107" customFormat="1" ht="18" customHeight="1" x14ac:dyDescent="0.15">
      <c r="B44" s="88"/>
      <c r="C44" s="88"/>
      <c r="D44" s="88"/>
      <c r="E44" s="88"/>
      <c r="F44" s="88"/>
      <c r="G44" s="88"/>
      <c r="H44" s="88"/>
      <c r="I44" s="88"/>
      <c r="J44" s="88"/>
      <c r="T44" s="90"/>
      <c r="U44" s="108"/>
      <c r="V44" s="89"/>
      <c r="W44" s="109"/>
    </row>
    <row r="45" spans="1:23" s="107" customFormat="1" ht="18" customHeight="1" x14ac:dyDescent="0.15">
      <c r="B45" s="88"/>
      <c r="C45" s="88"/>
      <c r="D45" s="88"/>
      <c r="E45" s="88"/>
      <c r="F45" s="88"/>
      <c r="G45" s="88"/>
      <c r="H45" s="88"/>
      <c r="I45" s="88"/>
      <c r="J45" s="88"/>
      <c r="T45" s="89"/>
      <c r="U45" s="89"/>
      <c r="V45" s="110"/>
      <c r="W45" s="89"/>
    </row>
    <row r="46" spans="1:23" s="107" customFormat="1" x14ac:dyDescent="0.15">
      <c r="B46" s="88"/>
      <c r="C46" s="88"/>
      <c r="D46" s="88"/>
      <c r="E46" s="88"/>
      <c r="F46" s="88"/>
      <c r="G46" s="88"/>
      <c r="H46" s="88"/>
      <c r="I46" s="88"/>
      <c r="J46" s="88"/>
      <c r="T46" s="90"/>
      <c r="U46" s="89"/>
      <c r="V46" s="89"/>
      <c r="W46" s="109"/>
    </row>
    <row r="47" spans="1:23" s="107" customFormat="1" x14ac:dyDescent="0.15">
      <c r="B47" s="88"/>
      <c r="C47" s="88"/>
      <c r="D47" s="88"/>
      <c r="E47" s="88"/>
      <c r="F47" s="88"/>
      <c r="G47" s="88"/>
      <c r="H47" s="88"/>
      <c r="I47" s="88"/>
      <c r="J47" s="88"/>
      <c r="T47" s="90"/>
      <c r="U47" s="89"/>
      <c r="V47" s="89"/>
      <c r="W47" s="109"/>
    </row>
    <row r="48" spans="1:23" s="107" customFormat="1" x14ac:dyDescent="0.15">
      <c r="B48" s="88"/>
      <c r="C48" s="88"/>
      <c r="D48" s="88"/>
      <c r="E48" s="88"/>
      <c r="F48" s="88"/>
      <c r="G48" s="88"/>
      <c r="H48" s="88"/>
      <c r="I48" s="88"/>
      <c r="J48" s="88"/>
      <c r="T48" s="90"/>
      <c r="U48" s="89"/>
      <c r="V48" s="89"/>
      <c r="W48" s="109"/>
    </row>
    <row r="49" spans="2:23" s="107" customFormat="1" x14ac:dyDescent="0.15">
      <c r="B49" s="88"/>
      <c r="C49" s="88"/>
      <c r="D49" s="88"/>
      <c r="E49" s="88"/>
      <c r="F49" s="88"/>
      <c r="G49" s="88"/>
      <c r="H49" s="88"/>
      <c r="I49" s="88"/>
      <c r="J49" s="88"/>
      <c r="T49" s="90"/>
      <c r="U49" s="89"/>
      <c r="V49" s="89"/>
      <c r="W49" s="109"/>
    </row>
    <row r="50" spans="2:23" s="107" customFormat="1" x14ac:dyDescent="0.15">
      <c r="B50" s="88"/>
      <c r="C50" s="88"/>
      <c r="D50" s="88"/>
      <c r="E50" s="88"/>
      <c r="F50" s="88"/>
      <c r="G50" s="88"/>
      <c r="H50" s="88"/>
      <c r="I50" s="88"/>
      <c r="J50" s="88"/>
      <c r="T50" s="90"/>
      <c r="U50" s="90"/>
      <c r="V50" s="90"/>
      <c r="W50" s="89"/>
    </row>
    <row r="51" spans="2:23" s="107" customFormat="1" ht="13.5" customHeight="1" x14ac:dyDescent="0.15">
      <c r="B51" s="88"/>
      <c r="C51" s="88"/>
      <c r="D51" s="88"/>
      <c r="E51" s="88"/>
      <c r="F51" s="88"/>
      <c r="G51" s="88"/>
      <c r="H51" s="88"/>
      <c r="I51" s="88"/>
      <c r="J51" s="88"/>
      <c r="T51" s="89"/>
      <c r="U51" s="89"/>
      <c r="V51" s="89"/>
      <c r="W51" s="110"/>
    </row>
    <row r="52" spans="2:23" s="107" customFormat="1" x14ac:dyDescent="0.15"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109"/>
      <c r="U52" s="89"/>
      <c r="V52" s="110"/>
      <c r="W52" s="109"/>
    </row>
    <row r="53" spans="2:23" s="107" customFormat="1" x14ac:dyDescent="0.15"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9"/>
      <c r="U53" s="89"/>
      <c r="V53" s="89"/>
      <c r="W53" s="89"/>
    </row>
    <row r="54" spans="2:23" s="107" customFormat="1" ht="13.5" customHeight="1" x14ac:dyDescent="0.15"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90"/>
      <c r="U54" s="89"/>
      <c r="V54" s="90"/>
      <c r="W54" s="109"/>
    </row>
    <row r="55" spans="2:23" s="107" customFormat="1" x14ac:dyDescent="0.15"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119"/>
      <c r="U55" s="89"/>
      <c r="V55" s="89"/>
      <c r="W55" s="109"/>
    </row>
    <row r="56" spans="2:23" s="107" customFormat="1" x14ac:dyDescent="0.15"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9"/>
      <c r="U56" s="90"/>
      <c r="V56" s="89"/>
      <c r="W56" s="89"/>
    </row>
    <row r="57" spans="2:23" s="107" customFormat="1" x14ac:dyDescent="0.15"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108"/>
      <c r="U57" s="108"/>
      <c r="V57" s="108"/>
      <c r="W57" s="108"/>
    </row>
    <row r="58" spans="2:23" s="107" customFormat="1" x14ac:dyDescent="0.15">
      <c r="B58" s="88"/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108"/>
    </row>
    <row r="59" spans="2:23" s="107" customFormat="1" x14ac:dyDescent="0.15"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108"/>
    </row>
    <row r="60" spans="2:23" s="107" customFormat="1" x14ac:dyDescent="0.15"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108"/>
    </row>
    <row r="61" spans="2:23" s="107" customFormat="1" x14ac:dyDescent="0.15">
      <c r="B61" s="88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</row>
    <row r="62" spans="2:23" s="107" customFormat="1" x14ac:dyDescent="0.15">
      <c r="B62" s="88"/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</row>
    <row r="63" spans="2:23" s="107" customFormat="1" ht="13.5" customHeight="1" x14ac:dyDescent="0.15">
      <c r="B63" s="88"/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</row>
    <row r="64" spans="2:23" s="107" customFormat="1" ht="13.5" customHeight="1" x14ac:dyDescent="0.15">
      <c r="B64" s="88"/>
      <c r="C64" s="88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</row>
    <row r="65" spans="2:19" s="107" customFormat="1" x14ac:dyDescent="0.15">
      <c r="B65" s="88"/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</row>
    <row r="66" spans="2:19" s="107" customFormat="1" x14ac:dyDescent="0.15">
      <c r="B66" s="88"/>
      <c r="C66" s="88"/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</row>
    <row r="67" spans="2:19" s="107" customFormat="1" x14ac:dyDescent="0.15">
      <c r="B67" s="88"/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</row>
    <row r="68" spans="2:19" s="107" customFormat="1" ht="13.5" customHeight="1" x14ac:dyDescent="0.15">
      <c r="B68" s="88"/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</row>
    <row r="69" spans="2:19" s="107" customFormat="1" x14ac:dyDescent="0.15">
      <c r="B69" s="88"/>
      <c r="C69" s="88"/>
      <c r="D69" s="88"/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</row>
    <row r="70" spans="2:19" s="107" customFormat="1" x14ac:dyDescent="0.15">
      <c r="B70" s="88"/>
      <c r="C70" s="88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</row>
    <row r="71" spans="2:19" s="107" customFormat="1" x14ac:dyDescent="0.15">
      <c r="B71" s="88"/>
      <c r="C71" s="88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</row>
    <row r="72" spans="2:19" s="107" customFormat="1" x14ac:dyDescent="0.15">
      <c r="B72" s="88"/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</row>
    <row r="73" spans="2:19" s="107" customFormat="1" x14ac:dyDescent="0.15">
      <c r="B73" s="88"/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</row>
    <row r="74" spans="2:19" s="107" customFormat="1" ht="13.5" customHeight="1" x14ac:dyDescent="0.15">
      <c r="B74" s="88"/>
      <c r="C74" s="88"/>
      <c r="D74" s="88"/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</row>
    <row r="75" spans="2:19" s="107" customFormat="1" x14ac:dyDescent="0.15">
      <c r="B75" s="88"/>
      <c r="C75" s="88"/>
      <c r="D75" s="88"/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88"/>
      <c r="P75" s="88"/>
      <c r="Q75" s="88"/>
      <c r="R75" s="88"/>
      <c r="S75" s="88"/>
    </row>
    <row r="76" spans="2:19" s="107" customFormat="1" x14ac:dyDescent="0.15">
      <c r="B76" s="88"/>
      <c r="C76" s="88"/>
      <c r="D76" s="88"/>
      <c r="E76" s="88"/>
      <c r="F76" s="88"/>
      <c r="G76" s="88"/>
      <c r="H76" s="88"/>
      <c r="I76" s="88"/>
      <c r="J76" s="88"/>
      <c r="K76" s="88"/>
      <c r="L76" s="88"/>
      <c r="M76" s="88"/>
      <c r="N76" s="88"/>
      <c r="O76" s="88"/>
      <c r="P76" s="88"/>
      <c r="Q76" s="88"/>
      <c r="R76" s="88"/>
      <c r="S76" s="88"/>
    </row>
    <row r="77" spans="2:19" s="107" customFormat="1" x14ac:dyDescent="0.15">
      <c r="B77" s="88"/>
      <c r="C77" s="88"/>
      <c r="D77" s="88"/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88"/>
      <c r="P77" s="88"/>
      <c r="Q77" s="88"/>
      <c r="R77" s="88"/>
      <c r="S77" s="88"/>
    </row>
    <row r="78" spans="2:19" s="107" customFormat="1" x14ac:dyDescent="0.15">
      <c r="B78" s="88"/>
      <c r="C78" s="88"/>
      <c r="D78" s="88"/>
      <c r="E78" s="88"/>
      <c r="F78" s="88"/>
      <c r="G78" s="88"/>
      <c r="H78" s="88"/>
      <c r="I78" s="88"/>
      <c r="J78" s="88"/>
      <c r="K78" s="88"/>
      <c r="L78" s="88"/>
      <c r="M78" s="88"/>
      <c r="N78" s="88"/>
      <c r="O78" s="88"/>
      <c r="P78" s="88"/>
      <c r="Q78" s="88"/>
      <c r="R78" s="88"/>
      <c r="S78" s="88"/>
    </row>
    <row r="79" spans="2:19" s="107" customFormat="1" x14ac:dyDescent="0.15">
      <c r="B79" s="88"/>
      <c r="C79" s="88"/>
      <c r="D79" s="88"/>
      <c r="E79" s="88"/>
      <c r="F79" s="88"/>
      <c r="G79" s="88"/>
      <c r="H79" s="88"/>
      <c r="I79" s="88"/>
      <c r="J79" s="88"/>
      <c r="K79" s="88"/>
      <c r="L79" s="88"/>
      <c r="M79" s="88"/>
      <c r="N79" s="88"/>
      <c r="O79" s="88"/>
      <c r="P79" s="88"/>
      <c r="Q79" s="88"/>
      <c r="R79" s="88"/>
      <c r="S79" s="88"/>
    </row>
    <row r="80" spans="2:19" s="107" customFormat="1" x14ac:dyDescent="0.15">
      <c r="B80" s="88"/>
      <c r="C80" s="88"/>
      <c r="D80" s="88"/>
      <c r="E80" s="88"/>
      <c r="F80" s="88"/>
      <c r="G80" s="88"/>
      <c r="H80" s="88"/>
      <c r="I80" s="88"/>
      <c r="J80" s="88"/>
      <c r="K80" s="88"/>
      <c r="L80" s="88"/>
      <c r="M80" s="88"/>
      <c r="N80" s="88"/>
      <c r="O80" s="88"/>
      <c r="P80" s="88"/>
      <c r="Q80" s="88"/>
      <c r="R80" s="88"/>
      <c r="S80" s="88"/>
    </row>
    <row r="81" spans="1:19" s="107" customFormat="1" x14ac:dyDescent="0.15">
      <c r="B81" s="88"/>
      <c r="C81" s="88"/>
      <c r="D81" s="88"/>
      <c r="E81" s="88"/>
      <c r="F81" s="88"/>
      <c r="G81" s="88"/>
      <c r="H81" s="88"/>
      <c r="I81" s="88"/>
      <c r="J81" s="88"/>
      <c r="K81" s="88"/>
      <c r="L81" s="88"/>
      <c r="M81" s="88"/>
      <c r="N81" s="88"/>
      <c r="O81" s="88"/>
      <c r="P81" s="88"/>
      <c r="Q81" s="88"/>
      <c r="R81" s="88"/>
      <c r="S81" s="88"/>
    </row>
    <row r="82" spans="1:19" s="107" customFormat="1" x14ac:dyDescent="0.15">
      <c r="B82" s="88"/>
      <c r="C82" s="88"/>
      <c r="D82" s="88"/>
      <c r="E82" s="88"/>
      <c r="F82" s="88"/>
      <c r="G82" s="88"/>
      <c r="H82" s="88"/>
      <c r="I82" s="88"/>
      <c r="J82" s="88"/>
      <c r="K82" s="88"/>
      <c r="L82" s="88"/>
      <c r="M82" s="88"/>
      <c r="N82" s="88"/>
      <c r="O82" s="88"/>
      <c r="P82" s="88"/>
      <c r="Q82" s="88"/>
      <c r="R82" s="88"/>
      <c r="S82" s="88"/>
    </row>
    <row r="83" spans="1:19" s="107" customFormat="1" x14ac:dyDescent="0.15">
      <c r="B83" s="88"/>
      <c r="C83" s="88"/>
      <c r="D83" s="88"/>
      <c r="E83" s="88"/>
      <c r="F83" s="88"/>
      <c r="G83" s="88"/>
      <c r="H83" s="88"/>
      <c r="I83" s="88"/>
      <c r="J83" s="88"/>
      <c r="K83" s="88"/>
      <c r="L83" s="88"/>
      <c r="M83" s="88"/>
      <c r="N83" s="88"/>
      <c r="O83" s="88"/>
      <c r="P83" s="88"/>
      <c r="Q83" s="88"/>
      <c r="R83" s="88"/>
      <c r="S83" s="88"/>
    </row>
    <row r="84" spans="1:19" s="107" customFormat="1" x14ac:dyDescent="0.15">
      <c r="B84" s="88"/>
      <c r="C84" s="88"/>
      <c r="D84" s="88"/>
      <c r="E84" s="88"/>
      <c r="F84" s="88"/>
      <c r="G84" s="88"/>
      <c r="H84" s="88"/>
      <c r="I84" s="88"/>
      <c r="J84" s="88"/>
      <c r="K84" s="88"/>
      <c r="L84" s="88"/>
      <c r="M84" s="88"/>
      <c r="N84" s="88"/>
      <c r="O84" s="88"/>
      <c r="P84" s="88"/>
      <c r="Q84" s="88"/>
      <c r="R84" s="88"/>
      <c r="S84" s="88"/>
    </row>
    <row r="85" spans="1:19" s="107" customFormat="1" x14ac:dyDescent="0.15">
      <c r="B85" s="88"/>
      <c r="C85" s="88"/>
      <c r="D85" s="88"/>
      <c r="E85" s="88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</row>
    <row r="86" spans="1:19" s="107" customFormat="1" ht="13.5" customHeight="1" x14ac:dyDescent="0.15">
      <c r="B86" s="88"/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</row>
    <row r="87" spans="1:19" s="107" customFormat="1" x14ac:dyDescent="0.15">
      <c r="B87" s="88"/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</row>
    <row r="88" spans="1:19" s="107" customFormat="1" x14ac:dyDescent="0.15">
      <c r="B88" s="88"/>
      <c r="C88" s="88"/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</row>
    <row r="89" spans="1:19" s="107" customFormat="1" ht="13.5" customHeight="1" x14ac:dyDescent="0.15">
      <c r="B89" s="88"/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8"/>
    </row>
    <row r="90" spans="1:19" s="107" customFormat="1" x14ac:dyDescent="0.15">
      <c r="B90" s="88"/>
      <c r="C90" s="88"/>
      <c r="D90" s="88"/>
      <c r="E90" s="88"/>
      <c r="F90" s="88"/>
      <c r="G90" s="88"/>
      <c r="H90" s="88"/>
      <c r="I90" s="88"/>
      <c r="J90" s="88"/>
      <c r="K90" s="88"/>
      <c r="L90" s="88"/>
      <c r="M90" s="88"/>
      <c r="N90" s="88"/>
      <c r="O90" s="88"/>
      <c r="P90" s="88"/>
      <c r="Q90" s="88"/>
      <c r="R90" s="88"/>
      <c r="S90" s="88"/>
    </row>
    <row r="91" spans="1:19" s="107" customFormat="1" x14ac:dyDescent="0.15">
      <c r="B91" s="88"/>
      <c r="C91" s="88"/>
      <c r="D91" s="88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</row>
    <row r="92" spans="1:19" s="107" customFormat="1" x14ac:dyDescent="0.15">
      <c r="B92" s="88"/>
      <c r="C92" s="88"/>
      <c r="D92" s="88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</row>
    <row r="93" spans="1:19" s="107" customFormat="1" x14ac:dyDescent="0.15">
      <c r="B93" s="88"/>
      <c r="C93" s="88"/>
      <c r="D93" s="88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</row>
    <row r="94" spans="1:19" s="107" customFormat="1" x14ac:dyDescent="0.15">
      <c r="B94" s="88"/>
      <c r="C94" s="88"/>
      <c r="D94" s="88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</row>
    <row r="95" spans="1:19" x14ac:dyDescent="0.15">
      <c r="A95" s="107"/>
    </row>
    <row r="96" spans="1:19" x14ac:dyDescent="0.15">
      <c r="A96" s="107"/>
    </row>
    <row r="97" spans="1:1" x14ac:dyDescent="0.15">
      <c r="A97" s="107"/>
    </row>
    <row r="98" spans="1:1" x14ac:dyDescent="0.15">
      <c r="A98" s="107"/>
    </row>
    <row r="99" spans="1:1" x14ac:dyDescent="0.15">
      <c r="A99" s="107"/>
    </row>
  </sheetData>
  <mergeCells count="44">
    <mergeCell ref="D21:D23"/>
    <mergeCell ref="D30:E30"/>
    <mergeCell ref="D20:E20"/>
    <mergeCell ref="B6:B30"/>
    <mergeCell ref="C6:C20"/>
    <mergeCell ref="C21:C30"/>
    <mergeCell ref="D13:D14"/>
    <mergeCell ref="D15:D17"/>
    <mergeCell ref="B4:C5"/>
    <mergeCell ref="B3:E3"/>
    <mergeCell ref="K3:S3"/>
    <mergeCell ref="R6:S6"/>
    <mergeCell ref="R4:S4"/>
    <mergeCell ref="R5:S5"/>
    <mergeCell ref="Q11:S11"/>
    <mergeCell ref="R7:S7"/>
    <mergeCell ref="Q8:S8"/>
    <mergeCell ref="Q33:S33"/>
    <mergeCell ref="Q23:S23"/>
    <mergeCell ref="Q24:S24"/>
    <mergeCell ref="Q25:S25"/>
    <mergeCell ref="Q26:S26"/>
    <mergeCell ref="Q27:S27"/>
    <mergeCell ref="Q32:S32"/>
    <mergeCell ref="Q16:S16"/>
    <mergeCell ref="Q17:S17"/>
    <mergeCell ref="Q22:S22"/>
    <mergeCell ref="Q12:S12"/>
    <mergeCell ref="G10:J10"/>
    <mergeCell ref="Q9:S9"/>
    <mergeCell ref="Q13:S13"/>
    <mergeCell ref="Q14:S14"/>
    <mergeCell ref="Q15:S15"/>
    <mergeCell ref="I13:J13"/>
    <mergeCell ref="I14:J14"/>
    <mergeCell ref="K8:K33"/>
    <mergeCell ref="G11:J11"/>
    <mergeCell ref="Q29:S29"/>
    <mergeCell ref="Q30:S30"/>
    <mergeCell ref="Q18:S18"/>
    <mergeCell ref="Q19:S19"/>
    <mergeCell ref="Q20:S20"/>
    <mergeCell ref="Q21:S21"/>
    <mergeCell ref="Q10:S10"/>
  </mergeCells>
  <phoneticPr fontId="4"/>
  <conditionalFormatting sqref="F6">
    <cfRule type="cellIs" dxfId="1" priority="3" operator="equal">
      <formula>0</formula>
    </cfRule>
  </conditionalFormatting>
  <conditionalFormatting sqref="P26:P32">
    <cfRule type="cellIs" dxfId="0" priority="2" operator="equal">
      <formula>0</formula>
    </cfRule>
  </conditionalFormatting>
  <pageMargins left="0.78740157480314965" right="0.78740157480314965" top="0.78740157480314965" bottom="0.78740157480314965" header="0.39370078740157483" footer="0.39370078740157483"/>
  <pageSetup paperSize="9" scale="65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191"/>
  <sheetViews>
    <sheetView showZeros="0" topLeftCell="B1" zoomScale="75" zoomScaleNormal="75" zoomScaleSheetLayoutView="80" workbookViewId="0"/>
  </sheetViews>
  <sheetFormatPr defaultRowHeight="13.5" x14ac:dyDescent="0.15"/>
  <cols>
    <col min="1" max="1" width="1.625" style="30" customWidth="1"/>
    <col min="2" max="2" width="3.625" style="30" customWidth="1"/>
    <col min="3" max="3" width="20.625" style="120" customWidth="1"/>
    <col min="4" max="4" width="8.625" style="30" customWidth="1"/>
    <col min="5" max="5" width="10.625" style="120" customWidth="1"/>
    <col min="6" max="7" width="8.625" style="30" customWidth="1"/>
    <col min="8" max="8" width="1.625" style="152" customWidth="1"/>
    <col min="9" max="9" width="3.625" style="30" customWidth="1"/>
    <col min="10" max="10" width="15.625" style="30" customWidth="1"/>
    <col min="11" max="14" width="8.625" style="30" customWidth="1"/>
    <col min="15" max="15" width="3.5" style="30" customWidth="1"/>
    <col min="16" max="16" width="15.625" style="120" customWidth="1"/>
    <col min="17" max="17" width="8.625" style="30" customWidth="1"/>
    <col min="18" max="18" width="8.625" style="31" customWidth="1"/>
    <col min="19" max="21" width="8.625" style="30" customWidth="1"/>
    <col min="22" max="22" width="10.625" style="31" customWidth="1"/>
    <col min="23" max="245" width="9" style="30"/>
    <col min="246" max="246" width="1.375" style="30" customWidth="1"/>
    <col min="247" max="247" width="3.5" style="30" customWidth="1"/>
    <col min="248" max="248" width="22.125" style="30" customWidth="1"/>
    <col min="249" max="249" width="9.75" style="30" customWidth="1"/>
    <col min="250" max="250" width="7.375" style="30" customWidth="1"/>
    <col min="251" max="251" width="9" style="30"/>
    <col min="252" max="252" width="9.25" style="30" customWidth="1"/>
    <col min="253" max="253" width="3.5" style="30" customWidth="1"/>
    <col min="254" max="255" width="12.625" style="30" customWidth="1"/>
    <col min="256" max="256" width="9" style="30"/>
    <col min="257" max="257" width="7.75" style="30" customWidth="1"/>
    <col min="258" max="258" width="13.125" style="30" customWidth="1"/>
    <col min="259" max="259" width="6.125" style="30" customWidth="1"/>
    <col min="260" max="260" width="9.75" style="30" customWidth="1"/>
    <col min="261" max="261" width="1.375" style="30" customWidth="1"/>
    <col min="262" max="501" width="9" style="30"/>
    <col min="502" max="502" width="1.375" style="30" customWidth="1"/>
    <col min="503" max="503" width="3.5" style="30" customWidth="1"/>
    <col min="504" max="504" width="22.125" style="30" customWidth="1"/>
    <col min="505" max="505" width="9.75" style="30" customWidth="1"/>
    <col min="506" max="506" width="7.375" style="30" customWidth="1"/>
    <col min="507" max="507" width="9" style="30"/>
    <col min="508" max="508" width="9.25" style="30" customWidth="1"/>
    <col min="509" max="509" width="3.5" style="30" customWidth="1"/>
    <col min="510" max="511" width="12.625" style="30" customWidth="1"/>
    <col min="512" max="512" width="9" style="30"/>
    <col min="513" max="513" width="7.75" style="30" customWidth="1"/>
    <col min="514" max="514" width="13.125" style="30" customWidth="1"/>
    <col min="515" max="515" width="6.125" style="30" customWidth="1"/>
    <col min="516" max="516" width="9.75" style="30" customWidth="1"/>
    <col min="517" max="517" width="1.375" style="30" customWidth="1"/>
    <col min="518" max="757" width="9" style="30"/>
    <col min="758" max="758" width="1.375" style="30" customWidth="1"/>
    <col min="759" max="759" width="3.5" style="30" customWidth="1"/>
    <col min="760" max="760" width="22.125" style="30" customWidth="1"/>
    <col min="761" max="761" width="9.75" style="30" customWidth="1"/>
    <col min="762" max="762" width="7.375" style="30" customWidth="1"/>
    <col min="763" max="763" width="9" style="30"/>
    <col min="764" max="764" width="9.25" style="30" customWidth="1"/>
    <col min="765" max="765" width="3.5" style="30" customWidth="1"/>
    <col min="766" max="767" width="12.625" style="30" customWidth="1"/>
    <col min="768" max="768" width="9" style="30"/>
    <col min="769" max="769" width="7.75" style="30" customWidth="1"/>
    <col min="770" max="770" width="13.125" style="30" customWidth="1"/>
    <col min="771" max="771" width="6.125" style="30" customWidth="1"/>
    <col min="772" max="772" width="9.75" style="30" customWidth="1"/>
    <col min="773" max="773" width="1.375" style="30" customWidth="1"/>
    <col min="774" max="1013" width="9" style="30"/>
    <col min="1014" max="1014" width="1.375" style="30" customWidth="1"/>
    <col min="1015" max="1015" width="3.5" style="30" customWidth="1"/>
    <col min="1016" max="1016" width="22.125" style="30" customWidth="1"/>
    <col min="1017" max="1017" width="9.75" style="30" customWidth="1"/>
    <col min="1018" max="1018" width="7.375" style="30" customWidth="1"/>
    <col min="1019" max="1019" width="9" style="30"/>
    <col min="1020" max="1020" width="9.25" style="30" customWidth="1"/>
    <col min="1021" max="1021" width="3.5" style="30" customWidth="1"/>
    <col min="1022" max="1023" width="12.625" style="30" customWidth="1"/>
    <col min="1024" max="1024" width="9" style="30"/>
    <col min="1025" max="1025" width="7.75" style="30" customWidth="1"/>
    <col min="1026" max="1026" width="13.125" style="30" customWidth="1"/>
    <col min="1027" max="1027" width="6.125" style="30" customWidth="1"/>
    <col min="1028" max="1028" width="9.75" style="30" customWidth="1"/>
    <col min="1029" max="1029" width="1.375" style="30" customWidth="1"/>
    <col min="1030" max="1269" width="9" style="30"/>
    <col min="1270" max="1270" width="1.375" style="30" customWidth="1"/>
    <col min="1271" max="1271" width="3.5" style="30" customWidth="1"/>
    <col min="1272" max="1272" width="22.125" style="30" customWidth="1"/>
    <col min="1273" max="1273" width="9.75" style="30" customWidth="1"/>
    <col min="1274" max="1274" width="7.375" style="30" customWidth="1"/>
    <col min="1275" max="1275" width="9" style="30"/>
    <col min="1276" max="1276" width="9.25" style="30" customWidth="1"/>
    <col min="1277" max="1277" width="3.5" style="30" customWidth="1"/>
    <col min="1278" max="1279" width="12.625" style="30" customWidth="1"/>
    <col min="1280" max="1280" width="9" style="30"/>
    <col min="1281" max="1281" width="7.75" style="30" customWidth="1"/>
    <col min="1282" max="1282" width="13.125" style="30" customWidth="1"/>
    <col min="1283" max="1283" width="6.125" style="30" customWidth="1"/>
    <col min="1284" max="1284" width="9.75" style="30" customWidth="1"/>
    <col min="1285" max="1285" width="1.375" style="30" customWidth="1"/>
    <col min="1286" max="1525" width="9" style="30"/>
    <col min="1526" max="1526" width="1.375" style="30" customWidth="1"/>
    <col min="1527" max="1527" width="3.5" style="30" customWidth="1"/>
    <col min="1528" max="1528" width="22.125" style="30" customWidth="1"/>
    <col min="1529" max="1529" width="9.75" style="30" customWidth="1"/>
    <col min="1530" max="1530" width="7.375" style="30" customWidth="1"/>
    <col min="1531" max="1531" width="9" style="30"/>
    <col min="1532" max="1532" width="9.25" style="30" customWidth="1"/>
    <col min="1533" max="1533" width="3.5" style="30" customWidth="1"/>
    <col min="1534" max="1535" width="12.625" style="30" customWidth="1"/>
    <col min="1536" max="1536" width="9" style="30"/>
    <col min="1537" max="1537" width="7.75" style="30" customWidth="1"/>
    <col min="1538" max="1538" width="13.125" style="30" customWidth="1"/>
    <col min="1539" max="1539" width="6.125" style="30" customWidth="1"/>
    <col min="1540" max="1540" width="9.75" style="30" customWidth="1"/>
    <col min="1541" max="1541" width="1.375" style="30" customWidth="1"/>
    <col min="1542" max="1781" width="9" style="30"/>
    <col min="1782" max="1782" width="1.375" style="30" customWidth="1"/>
    <col min="1783" max="1783" width="3.5" style="30" customWidth="1"/>
    <col min="1784" max="1784" width="22.125" style="30" customWidth="1"/>
    <col min="1785" max="1785" width="9.75" style="30" customWidth="1"/>
    <col min="1786" max="1786" width="7.375" style="30" customWidth="1"/>
    <col min="1787" max="1787" width="9" style="30"/>
    <col min="1788" max="1788" width="9.25" style="30" customWidth="1"/>
    <col min="1789" max="1789" width="3.5" style="30" customWidth="1"/>
    <col min="1790" max="1791" width="12.625" style="30" customWidth="1"/>
    <col min="1792" max="1792" width="9" style="30"/>
    <col min="1793" max="1793" width="7.75" style="30" customWidth="1"/>
    <col min="1794" max="1794" width="13.125" style="30" customWidth="1"/>
    <col min="1795" max="1795" width="6.125" style="30" customWidth="1"/>
    <col min="1796" max="1796" width="9.75" style="30" customWidth="1"/>
    <col min="1797" max="1797" width="1.375" style="30" customWidth="1"/>
    <col min="1798" max="2037" width="9" style="30"/>
    <col min="2038" max="2038" width="1.375" style="30" customWidth="1"/>
    <col min="2039" max="2039" width="3.5" style="30" customWidth="1"/>
    <col min="2040" max="2040" width="22.125" style="30" customWidth="1"/>
    <col min="2041" max="2041" width="9.75" style="30" customWidth="1"/>
    <col min="2042" max="2042" width="7.375" style="30" customWidth="1"/>
    <col min="2043" max="2043" width="9" style="30"/>
    <col min="2044" max="2044" width="9.25" style="30" customWidth="1"/>
    <col min="2045" max="2045" width="3.5" style="30" customWidth="1"/>
    <col min="2046" max="2047" width="12.625" style="30" customWidth="1"/>
    <col min="2048" max="2048" width="9" style="30"/>
    <col min="2049" max="2049" width="7.75" style="30" customWidth="1"/>
    <col min="2050" max="2050" width="13.125" style="30" customWidth="1"/>
    <col min="2051" max="2051" width="6.125" style="30" customWidth="1"/>
    <col min="2052" max="2052" width="9.75" style="30" customWidth="1"/>
    <col min="2053" max="2053" width="1.375" style="30" customWidth="1"/>
    <col min="2054" max="2293" width="9" style="30"/>
    <col min="2294" max="2294" width="1.375" style="30" customWidth="1"/>
    <col min="2295" max="2295" width="3.5" style="30" customWidth="1"/>
    <col min="2296" max="2296" width="22.125" style="30" customWidth="1"/>
    <col min="2297" max="2297" width="9.75" style="30" customWidth="1"/>
    <col min="2298" max="2298" width="7.375" style="30" customWidth="1"/>
    <col min="2299" max="2299" width="9" style="30"/>
    <col min="2300" max="2300" width="9.25" style="30" customWidth="1"/>
    <col min="2301" max="2301" width="3.5" style="30" customWidth="1"/>
    <col min="2302" max="2303" width="12.625" style="30" customWidth="1"/>
    <col min="2304" max="2304" width="9" style="30"/>
    <col min="2305" max="2305" width="7.75" style="30" customWidth="1"/>
    <col min="2306" max="2306" width="13.125" style="30" customWidth="1"/>
    <col min="2307" max="2307" width="6.125" style="30" customWidth="1"/>
    <col min="2308" max="2308" width="9.75" style="30" customWidth="1"/>
    <col min="2309" max="2309" width="1.375" style="30" customWidth="1"/>
    <col min="2310" max="2549" width="9" style="30"/>
    <col min="2550" max="2550" width="1.375" style="30" customWidth="1"/>
    <col min="2551" max="2551" width="3.5" style="30" customWidth="1"/>
    <col min="2552" max="2552" width="22.125" style="30" customWidth="1"/>
    <col min="2553" max="2553" width="9.75" style="30" customWidth="1"/>
    <col min="2554" max="2554" width="7.375" style="30" customWidth="1"/>
    <col min="2555" max="2555" width="9" style="30"/>
    <col min="2556" max="2556" width="9.25" style="30" customWidth="1"/>
    <col min="2557" max="2557" width="3.5" style="30" customWidth="1"/>
    <col min="2558" max="2559" width="12.625" style="30" customWidth="1"/>
    <col min="2560" max="2560" width="9" style="30"/>
    <col min="2561" max="2561" width="7.75" style="30" customWidth="1"/>
    <col min="2562" max="2562" width="13.125" style="30" customWidth="1"/>
    <col min="2563" max="2563" width="6.125" style="30" customWidth="1"/>
    <col min="2564" max="2564" width="9.75" style="30" customWidth="1"/>
    <col min="2565" max="2565" width="1.375" style="30" customWidth="1"/>
    <col min="2566" max="2805" width="9" style="30"/>
    <col min="2806" max="2806" width="1.375" style="30" customWidth="1"/>
    <col min="2807" max="2807" width="3.5" style="30" customWidth="1"/>
    <col min="2808" max="2808" width="22.125" style="30" customWidth="1"/>
    <col min="2809" max="2809" width="9.75" style="30" customWidth="1"/>
    <col min="2810" max="2810" width="7.375" style="30" customWidth="1"/>
    <col min="2811" max="2811" width="9" style="30"/>
    <col min="2812" max="2812" width="9.25" style="30" customWidth="1"/>
    <col min="2813" max="2813" width="3.5" style="30" customWidth="1"/>
    <col min="2814" max="2815" width="12.625" style="30" customWidth="1"/>
    <col min="2816" max="2816" width="9" style="30"/>
    <col min="2817" max="2817" width="7.75" style="30" customWidth="1"/>
    <col min="2818" max="2818" width="13.125" style="30" customWidth="1"/>
    <col min="2819" max="2819" width="6.125" style="30" customWidth="1"/>
    <col min="2820" max="2820" width="9.75" style="30" customWidth="1"/>
    <col min="2821" max="2821" width="1.375" style="30" customWidth="1"/>
    <col min="2822" max="3061" width="9" style="30"/>
    <col min="3062" max="3062" width="1.375" style="30" customWidth="1"/>
    <col min="3063" max="3063" width="3.5" style="30" customWidth="1"/>
    <col min="3064" max="3064" width="22.125" style="30" customWidth="1"/>
    <col min="3065" max="3065" width="9.75" style="30" customWidth="1"/>
    <col min="3066" max="3066" width="7.375" style="30" customWidth="1"/>
    <col min="3067" max="3067" width="9" style="30"/>
    <col min="3068" max="3068" width="9.25" style="30" customWidth="1"/>
    <col min="3069" max="3069" width="3.5" style="30" customWidth="1"/>
    <col min="3070" max="3071" width="12.625" style="30" customWidth="1"/>
    <col min="3072" max="3072" width="9" style="30"/>
    <col min="3073" max="3073" width="7.75" style="30" customWidth="1"/>
    <col min="3074" max="3074" width="13.125" style="30" customWidth="1"/>
    <col min="3075" max="3075" width="6.125" style="30" customWidth="1"/>
    <col min="3076" max="3076" width="9.75" style="30" customWidth="1"/>
    <col min="3077" max="3077" width="1.375" style="30" customWidth="1"/>
    <col min="3078" max="3317" width="9" style="30"/>
    <col min="3318" max="3318" width="1.375" style="30" customWidth="1"/>
    <col min="3319" max="3319" width="3.5" style="30" customWidth="1"/>
    <col min="3320" max="3320" width="22.125" style="30" customWidth="1"/>
    <col min="3321" max="3321" width="9.75" style="30" customWidth="1"/>
    <col min="3322" max="3322" width="7.375" style="30" customWidth="1"/>
    <col min="3323" max="3323" width="9" style="30"/>
    <col min="3324" max="3324" width="9.25" style="30" customWidth="1"/>
    <col min="3325" max="3325" width="3.5" style="30" customWidth="1"/>
    <col min="3326" max="3327" width="12.625" style="30" customWidth="1"/>
    <col min="3328" max="3328" width="9" style="30"/>
    <col min="3329" max="3329" width="7.75" style="30" customWidth="1"/>
    <col min="3330" max="3330" width="13.125" style="30" customWidth="1"/>
    <col min="3331" max="3331" width="6.125" style="30" customWidth="1"/>
    <col min="3332" max="3332" width="9.75" style="30" customWidth="1"/>
    <col min="3333" max="3333" width="1.375" style="30" customWidth="1"/>
    <col min="3334" max="3573" width="9" style="30"/>
    <col min="3574" max="3574" width="1.375" style="30" customWidth="1"/>
    <col min="3575" max="3575" width="3.5" style="30" customWidth="1"/>
    <col min="3576" max="3576" width="22.125" style="30" customWidth="1"/>
    <col min="3577" max="3577" width="9.75" style="30" customWidth="1"/>
    <col min="3578" max="3578" width="7.375" style="30" customWidth="1"/>
    <col min="3579" max="3579" width="9" style="30"/>
    <col min="3580" max="3580" width="9.25" style="30" customWidth="1"/>
    <col min="3581" max="3581" width="3.5" style="30" customWidth="1"/>
    <col min="3582" max="3583" width="12.625" style="30" customWidth="1"/>
    <col min="3584" max="3584" width="9" style="30"/>
    <col min="3585" max="3585" width="7.75" style="30" customWidth="1"/>
    <col min="3586" max="3586" width="13.125" style="30" customWidth="1"/>
    <col min="3587" max="3587" width="6.125" style="30" customWidth="1"/>
    <col min="3588" max="3588" width="9.75" style="30" customWidth="1"/>
    <col min="3589" max="3589" width="1.375" style="30" customWidth="1"/>
    <col min="3590" max="3829" width="9" style="30"/>
    <col min="3830" max="3830" width="1.375" style="30" customWidth="1"/>
    <col min="3831" max="3831" width="3.5" style="30" customWidth="1"/>
    <col min="3832" max="3832" width="22.125" style="30" customWidth="1"/>
    <col min="3833" max="3833" width="9.75" style="30" customWidth="1"/>
    <col min="3834" max="3834" width="7.375" style="30" customWidth="1"/>
    <col min="3835" max="3835" width="9" style="30"/>
    <col min="3836" max="3836" width="9.25" style="30" customWidth="1"/>
    <col min="3837" max="3837" width="3.5" style="30" customWidth="1"/>
    <col min="3838" max="3839" width="12.625" style="30" customWidth="1"/>
    <col min="3840" max="3840" width="9" style="30"/>
    <col min="3841" max="3841" width="7.75" style="30" customWidth="1"/>
    <col min="3842" max="3842" width="13.125" style="30" customWidth="1"/>
    <col min="3843" max="3843" width="6.125" style="30" customWidth="1"/>
    <col min="3844" max="3844" width="9.75" style="30" customWidth="1"/>
    <col min="3845" max="3845" width="1.375" style="30" customWidth="1"/>
    <col min="3846" max="4085" width="9" style="30"/>
    <col min="4086" max="4086" width="1.375" style="30" customWidth="1"/>
    <col min="4087" max="4087" width="3.5" style="30" customWidth="1"/>
    <col min="4088" max="4088" width="22.125" style="30" customWidth="1"/>
    <col min="4089" max="4089" width="9.75" style="30" customWidth="1"/>
    <col min="4090" max="4090" width="7.375" style="30" customWidth="1"/>
    <col min="4091" max="4091" width="9" style="30"/>
    <col min="4092" max="4092" width="9.25" style="30" customWidth="1"/>
    <col min="4093" max="4093" width="3.5" style="30" customWidth="1"/>
    <col min="4094" max="4095" width="12.625" style="30" customWidth="1"/>
    <col min="4096" max="4096" width="9" style="30"/>
    <col min="4097" max="4097" width="7.75" style="30" customWidth="1"/>
    <col min="4098" max="4098" width="13.125" style="30" customWidth="1"/>
    <col min="4099" max="4099" width="6.125" style="30" customWidth="1"/>
    <col min="4100" max="4100" width="9.75" style="30" customWidth="1"/>
    <col min="4101" max="4101" width="1.375" style="30" customWidth="1"/>
    <col min="4102" max="4341" width="9" style="30"/>
    <col min="4342" max="4342" width="1.375" style="30" customWidth="1"/>
    <col min="4343" max="4343" width="3.5" style="30" customWidth="1"/>
    <col min="4344" max="4344" width="22.125" style="30" customWidth="1"/>
    <col min="4345" max="4345" width="9.75" style="30" customWidth="1"/>
    <col min="4346" max="4346" width="7.375" style="30" customWidth="1"/>
    <col min="4347" max="4347" width="9" style="30"/>
    <col min="4348" max="4348" width="9.25" style="30" customWidth="1"/>
    <col min="4349" max="4349" width="3.5" style="30" customWidth="1"/>
    <col min="4350" max="4351" width="12.625" style="30" customWidth="1"/>
    <col min="4352" max="4352" width="9" style="30"/>
    <col min="4353" max="4353" width="7.75" style="30" customWidth="1"/>
    <col min="4354" max="4354" width="13.125" style="30" customWidth="1"/>
    <col min="4355" max="4355" width="6.125" style="30" customWidth="1"/>
    <col min="4356" max="4356" width="9.75" style="30" customWidth="1"/>
    <col min="4357" max="4357" width="1.375" style="30" customWidth="1"/>
    <col min="4358" max="4597" width="9" style="30"/>
    <col min="4598" max="4598" width="1.375" style="30" customWidth="1"/>
    <col min="4599" max="4599" width="3.5" style="30" customWidth="1"/>
    <col min="4600" max="4600" width="22.125" style="30" customWidth="1"/>
    <col min="4601" max="4601" width="9.75" style="30" customWidth="1"/>
    <col min="4602" max="4602" width="7.375" style="30" customWidth="1"/>
    <col min="4603" max="4603" width="9" style="30"/>
    <col min="4604" max="4604" width="9.25" style="30" customWidth="1"/>
    <col min="4605" max="4605" width="3.5" style="30" customWidth="1"/>
    <col min="4606" max="4607" width="12.625" style="30" customWidth="1"/>
    <col min="4608" max="4608" width="9" style="30"/>
    <col min="4609" max="4609" width="7.75" style="30" customWidth="1"/>
    <col min="4610" max="4610" width="13.125" style="30" customWidth="1"/>
    <col min="4611" max="4611" width="6.125" style="30" customWidth="1"/>
    <col min="4612" max="4612" width="9.75" style="30" customWidth="1"/>
    <col min="4613" max="4613" width="1.375" style="30" customWidth="1"/>
    <col min="4614" max="4853" width="9" style="30"/>
    <col min="4854" max="4854" width="1.375" style="30" customWidth="1"/>
    <col min="4855" max="4855" width="3.5" style="30" customWidth="1"/>
    <col min="4856" max="4856" width="22.125" style="30" customWidth="1"/>
    <col min="4857" max="4857" width="9.75" style="30" customWidth="1"/>
    <col min="4858" max="4858" width="7.375" style="30" customWidth="1"/>
    <col min="4859" max="4859" width="9" style="30"/>
    <col min="4860" max="4860" width="9.25" style="30" customWidth="1"/>
    <col min="4861" max="4861" width="3.5" style="30" customWidth="1"/>
    <col min="4862" max="4863" width="12.625" style="30" customWidth="1"/>
    <col min="4864" max="4864" width="9" style="30"/>
    <col min="4865" max="4865" width="7.75" style="30" customWidth="1"/>
    <col min="4866" max="4866" width="13.125" style="30" customWidth="1"/>
    <col min="4867" max="4867" width="6.125" style="30" customWidth="1"/>
    <col min="4868" max="4868" width="9.75" style="30" customWidth="1"/>
    <col min="4869" max="4869" width="1.375" style="30" customWidth="1"/>
    <col min="4870" max="5109" width="9" style="30"/>
    <col min="5110" max="5110" width="1.375" style="30" customWidth="1"/>
    <col min="5111" max="5111" width="3.5" style="30" customWidth="1"/>
    <col min="5112" max="5112" width="22.125" style="30" customWidth="1"/>
    <col min="5113" max="5113" width="9.75" style="30" customWidth="1"/>
    <col min="5114" max="5114" width="7.375" style="30" customWidth="1"/>
    <col min="5115" max="5115" width="9" style="30"/>
    <col min="5116" max="5116" width="9.25" style="30" customWidth="1"/>
    <col min="5117" max="5117" width="3.5" style="30" customWidth="1"/>
    <col min="5118" max="5119" width="12.625" style="30" customWidth="1"/>
    <col min="5120" max="5120" width="9" style="30"/>
    <col min="5121" max="5121" width="7.75" style="30" customWidth="1"/>
    <col min="5122" max="5122" width="13.125" style="30" customWidth="1"/>
    <col min="5123" max="5123" width="6.125" style="30" customWidth="1"/>
    <col min="5124" max="5124" width="9.75" style="30" customWidth="1"/>
    <col min="5125" max="5125" width="1.375" style="30" customWidth="1"/>
    <col min="5126" max="5365" width="9" style="30"/>
    <col min="5366" max="5366" width="1.375" style="30" customWidth="1"/>
    <col min="5367" max="5367" width="3.5" style="30" customWidth="1"/>
    <col min="5368" max="5368" width="22.125" style="30" customWidth="1"/>
    <col min="5369" max="5369" width="9.75" style="30" customWidth="1"/>
    <col min="5370" max="5370" width="7.375" style="30" customWidth="1"/>
    <col min="5371" max="5371" width="9" style="30"/>
    <col min="5372" max="5372" width="9.25" style="30" customWidth="1"/>
    <col min="5373" max="5373" width="3.5" style="30" customWidth="1"/>
    <col min="5374" max="5375" width="12.625" style="30" customWidth="1"/>
    <col min="5376" max="5376" width="9" style="30"/>
    <col min="5377" max="5377" width="7.75" style="30" customWidth="1"/>
    <col min="5378" max="5378" width="13.125" style="30" customWidth="1"/>
    <col min="5379" max="5379" width="6.125" style="30" customWidth="1"/>
    <col min="5380" max="5380" width="9.75" style="30" customWidth="1"/>
    <col min="5381" max="5381" width="1.375" style="30" customWidth="1"/>
    <col min="5382" max="5621" width="9" style="30"/>
    <col min="5622" max="5622" width="1.375" style="30" customWidth="1"/>
    <col min="5623" max="5623" width="3.5" style="30" customWidth="1"/>
    <col min="5624" max="5624" width="22.125" style="30" customWidth="1"/>
    <col min="5625" max="5625" width="9.75" style="30" customWidth="1"/>
    <col min="5626" max="5626" width="7.375" style="30" customWidth="1"/>
    <col min="5627" max="5627" width="9" style="30"/>
    <col min="5628" max="5628" width="9.25" style="30" customWidth="1"/>
    <col min="5629" max="5629" width="3.5" style="30" customWidth="1"/>
    <col min="5630" max="5631" width="12.625" style="30" customWidth="1"/>
    <col min="5632" max="5632" width="9" style="30"/>
    <col min="5633" max="5633" width="7.75" style="30" customWidth="1"/>
    <col min="5634" max="5634" width="13.125" style="30" customWidth="1"/>
    <col min="5635" max="5635" width="6.125" style="30" customWidth="1"/>
    <col min="5636" max="5636" width="9.75" style="30" customWidth="1"/>
    <col min="5637" max="5637" width="1.375" style="30" customWidth="1"/>
    <col min="5638" max="5877" width="9" style="30"/>
    <col min="5878" max="5878" width="1.375" style="30" customWidth="1"/>
    <col min="5879" max="5879" width="3.5" style="30" customWidth="1"/>
    <col min="5880" max="5880" width="22.125" style="30" customWidth="1"/>
    <col min="5881" max="5881" width="9.75" style="30" customWidth="1"/>
    <col min="5882" max="5882" width="7.375" style="30" customWidth="1"/>
    <col min="5883" max="5883" width="9" style="30"/>
    <col min="5884" max="5884" width="9.25" style="30" customWidth="1"/>
    <col min="5885" max="5885" width="3.5" style="30" customWidth="1"/>
    <col min="5886" max="5887" width="12.625" style="30" customWidth="1"/>
    <col min="5888" max="5888" width="9" style="30"/>
    <col min="5889" max="5889" width="7.75" style="30" customWidth="1"/>
    <col min="5890" max="5890" width="13.125" style="30" customWidth="1"/>
    <col min="5891" max="5891" width="6.125" style="30" customWidth="1"/>
    <col min="5892" max="5892" width="9.75" style="30" customWidth="1"/>
    <col min="5893" max="5893" width="1.375" style="30" customWidth="1"/>
    <col min="5894" max="6133" width="9" style="30"/>
    <col min="6134" max="6134" width="1.375" style="30" customWidth="1"/>
    <col min="6135" max="6135" width="3.5" style="30" customWidth="1"/>
    <col min="6136" max="6136" width="22.125" style="30" customWidth="1"/>
    <col min="6137" max="6137" width="9.75" style="30" customWidth="1"/>
    <col min="6138" max="6138" width="7.375" style="30" customWidth="1"/>
    <col min="6139" max="6139" width="9" style="30"/>
    <col min="6140" max="6140" width="9.25" style="30" customWidth="1"/>
    <col min="6141" max="6141" width="3.5" style="30" customWidth="1"/>
    <col min="6142" max="6143" width="12.625" style="30" customWidth="1"/>
    <col min="6144" max="6144" width="9" style="30"/>
    <col min="6145" max="6145" width="7.75" style="30" customWidth="1"/>
    <col min="6146" max="6146" width="13.125" style="30" customWidth="1"/>
    <col min="6147" max="6147" width="6.125" style="30" customWidth="1"/>
    <col min="6148" max="6148" width="9.75" style="30" customWidth="1"/>
    <col min="6149" max="6149" width="1.375" style="30" customWidth="1"/>
    <col min="6150" max="6389" width="9" style="30"/>
    <col min="6390" max="6390" width="1.375" style="30" customWidth="1"/>
    <col min="6391" max="6391" width="3.5" style="30" customWidth="1"/>
    <col min="6392" max="6392" width="22.125" style="30" customWidth="1"/>
    <col min="6393" max="6393" width="9.75" style="30" customWidth="1"/>
    <col min="6394" max="6394" width="7.375" style="30" customWidth="1"/>
    <col min="6395" max="6395" width="9" style="30"/>
    <col min="6396" max="6396" width="9.25" style="30" customWidth="1"/>
    <col min="6397" max="6397" width="3.5" style="30" customWidth="1"/>
    <col min="6398" max="6399" width="12.625" style="30" customWidth="1"/>
    <col min="6400" max="6400" width="9" style="30"/>
    <col min="6401" max="6401" width="7.75" style="30" customWidth="1"/>
    <col min="6402" max="6402" width="13.125" style="30" customWidth="1"/>
    <col min="6403" max="6403" width="6.125" style="30" customWidth="1"/>
    <col min="6404" max="6404" width="9.75" style="30" customWidth="1"/>
    <col min="6405" max="6405" width="1.375" style="30" customWidth="1"/>
    <col min="6406" max="6645" width="9" style="30"/>
    <col min="6646" max="6646" width="1.375" style="30" customWidth="1"/>
    <col min="6647" max="6647" width="3.5" style="30" customWidth="1"/>
    <col min="6648" max="6648" width="22.125" style="30" customWidth="1"/>
    <col min="6649" max="6649" width="9.75" style="30" customWidth="1"/>
    <col min="6650" max="6650" width="7.375" style="30" customWidth="1"/>
    <col min="6651" max="6651" width="9" style="30"/>
    <col min="6652" max="6652" width="9.25" style="30" customWidth="1"/>
    <col min="6653" max="6653" width="3.5" style="30" customWidth="1"/>
    <col min="6654" max="6655" width="12.625" style="30" customWidth="1"/>
    <col min="6656" max="6656" width="9" style="30"/>
    <col min="6657" max="6657" width="7.75" style="30" customWidth="1"/>
    <col min="6658" max="6658" width="13.125" style="30" customWidth="1"/>
    <col min="6659" max="6659" width="6.125" style="30" customWidth="1"/>
    <col min="6660" max="6660" width="9.75" style="30" customWidth="1"/>
    <col min="6661" max="6661" width="1.375" style="30" customWidth="1"/>
    <col min="6662" max="6901" width="9" style="30"/>
    <col min="6902" max="6902" width="1.375" style="30" customWidth="1"/>
    <col min="6903" max="6903" width="3.5" style="30" customWidth="1"/>
    <col min="6904" max="6904" width="22.125" style="30" customWidth="1"/>
    <col min="6905" max="6905" width="9.75" style="30" customWidth="1"/>
    <col min="6906" max="6906" width="7.375" style="30" customWidth="1"/>
    <col min="6907" max="6907" width="9" style="30"/>
    <col min="6908" max="6908" width="9.25" style="30" customWidth="1"/>
    <col min="6909" max="6909" width="3.5" style="30" customWidth="1"/>
    <col min="6910" max="6911" width="12.625" style="30" customWidth="1"/>
    <col min="6912" max="6912" width="9" style="30"/>
    <col min="6913" max="6913" width="7.75" style="30" customWidth="1"/>
    <col min="6914" max="6914" width="13.125" style="30" customWidth="1"/>
    <col min="6915" max="6915" width="6.125" style="30" customWidth="1"/>
    <col min="6916" max="6916" width="9.75" style="30" customWidth="1"/>
    <col min="6917" max="6917" width="1.375" style="30" customWidth="1"/>
    <col min="6918" max="7157" width="9" style="30"/>
    <col min="7158" max="7158" width="1.375" style="30" customWidth="1"/>
    <col min="7159" max="7159" width="3.5" style="30" customWidth="1"/>
    <col min="7160" max="7160" width="22.125" style="30" customWidth="1"/>
    <col min="7161" max="7161" width="9.75" style="30" customWidth="1"/>
    <col min="7162" max="7162" width="7.375" style="30" customWidth="1"/>
    <col min="7163" max="7163" width="9" style="30"/>
    <col min="7164" max="7164" width="9.25" style="30" customWidth="1"/>
    <col min="7165" max="7165" width="3.5" style="30" customWidth="1"/>
    <col min="7166" max="7167" width="12.625" style="30" customWidth="1"/>
    <col min="7168" max="7168" width="9" style="30"/>
    <col min="7169" max="7169" width="7.75" style="30" customWidth="1"/>
    <col min="7170" max="7170" width="13.125" style="30" customWidth="1"/>
    <col min="7171" max="7171" width="6.125" style="30" customWidth="1"/>
    <col min="7172" max="7172" width="9.75" style="30" customWidth="1"/>
    <col min="7173" max="7173" width="1.375" style="30" customWidth="1"/>
    <col min="7174" max="7413" width="9" style="30"/>
    <col min="7414" max="7414" width="1.375" style="30" customWidth="1"/>
    <col min="7415" max="7415" width="3.5" style="30" customWidth="1"/>
    <col min="7416" max="7416" width="22.125" style="30" customWidth="1"/>
    <col min="7417" max="7417" width="9.75" style="30" customWidth="1"/>
    <col min="7418" max="7418" width="7.375" style="30" customWidth="1"/>
    <col min="7419" max="7419" width="9" style="30"/>
    <col min="7420" max="7420" width="9.25" style="30" customWidth="1"/>
    <col min="7421" max="7421" width="3.5" style="30" customWidth="1"/>
    <col min="7422" max="7423" width="12.625" style="30" customWidth="1"/>
    <col min="7424" max="7424" width="9" style="30"/>
    <col min="7425" max="7425" width="7.75" style="30" customWidth="1"/>
    <col min="7426" max="7426" width="13.125" style="30" customWidth="1"/>
    <col min="7427" max="7427" width="6.125" style="30" customWidth="1"/>
    <col min="7428" max="7428" width="9.75" style="30" customWidth="1"/>
    <col min="7429" max="7429" width="1.375" style="30" customWidth="1"/>
    <col min="7430" max="7669" width="9" style="30"/>
    <col min="7670" max="7670" width="1.375" style="30" customWidth="1"/>
    <col min="7671" max="7671" width="3.5" style="30" customWidth="1"/>
    <col min="7672" max="7672" width="22.125" style="30" customWidth="1"/>
    <col min="7673" max="7673" width="9.75" style="30" customWidth="1"/>
    <col min="7674" max="7674" width="7.375" style="30" customWidth="1"/>
    <col min="7675" max="7675" width="9" style="30"/>
    <col min="7676" max="7676" width="9.25" style="30" customWidth="1"/>
    <col min="7677" max="7677" width="3.5" style="30" customWidth="1"/>
    <col min="7678" max="7679" width="12.625" style="30" customWidth="1"/>
    <col min="7680" max="7680" width="9" style="30"/>
    <col min="7681" max="7681" width="7.75" style="30" customWidth="1"/>
    <col min="7682" max="7682" width="13.125" style="30" customWidth="1"/>
    <col min="7683" max="7683" width="6.125" style="30" customWidth="1"/>
    <col min="7684" max="7684" width="9.75" style="30" customWidth="1"/>
    <col min="7685" max="7685" width="1.375" style="30" customWidth="1"/>
    <col min="7686" max="7925" width="9" style="30"/>
    <col min="7926" max="7926" width="1.375" style="30" customWidth="1"/>
    <col min="7927" max="7927" width="3.5" style="30" customWidth="1"/>
    <col min="7928" max="7928" width="22.125" style="30" customWidth="1"/>
    <col min="7929" max="7929" width="9.75" style="30" customWidth="1"/>
    <col min="7930" max="7930" width="7.375" style="30" customWidth="1"/>
    <col min="7931" max="7931" width="9" style="30"/>
    <col min="7932" max="7932" width="9.25" style="30" customWidth="1"/>
    <col min="7933" max="7933" width="3.5" style="30" customWidth="1"/>
    <col min="7934" max="7935" width="12.625" style="30" customWidth="1"/>
    <col min="7936" max="7936" width="9" style="30"/>
    <col min="7937" max="7937" width="7.75" style="30" customWidth="1"/>
    <col min="7938" max="7938" width="13.125" style="30" customWidth="1"/>
    <col min="7939" max="7939" width="6.125" style="30" customWidth="1"/>
    <col min="7940" max="7940" width="9.75" style="30" customWidth="1"/>
    <col min="7941" max="7941" width="1.375" style="30" customWidth="1"/>
    <col min="7942" max="8181" width="9" style="30"/>
    <col min="8182" max="8182" width="1.375" style="30" customWidth="1"/>
    <col min="8183" max="8183" width="3.5" style="30" customWidth="1"/>
    <col min="8184" max="8184" width="22.125" style="30" customWidth="1"/>
    <col min="8185" max="8185" width="9.75" style="30" customWidth="1"/>
    <col min="8186" max="8186" width="7.375" style="30" customWidth="1"/>
    <col min="8187" max="8187" width="9" style="30"/>
    <col min="8188" max="8188" width="9.25" style="30" customWidth="1"/>
    <col min="8189" max="8189" width="3.5" style="30" customWidth="1"/>
    <col min="8190" max="8191" width="12.625" style="30" customWidth="1"/>
    <col min="8192" max="8192" width="9" style="30"/>
    <col min="8193" max="8193" width="7.75" style="30" customWidth="1"/>
    <col min="8194" max="8194" width="13.125" style="30" customWidth="1"/>
    <col min="8195" max="8195" width="6.125" style="30" customWidth="1"/>
    <col min="8196" max="8196" width="9.75" style="30" customWidth="1"/>
    <col min="8197" max="8197" width="1.375" style="30" customWidth="1"/>
    <col min="8198" max="8437" width="9" style="30"/>
    <col min="8438" max="8438" width="1.375" style="30" customWidth="1"/>
    <col min="8439" max="8439" width="3.5" style="30" customWidth="1"/>
    <col min="8440" max="8440" width="22.125" style="30" customWidth="1"/>
    <col min="8441" max="8441" width="9.75" style="30" customWidth="1"/>
    <col min="8442" max="8442" width="7.375" style="30" customWidth="1"/>
    <col min="8443" max="8443" width="9" style="30"/>
    <col min="8444" max="8444" width="9.25" style="30" customWidth="1"/>
    <col min="8445" max="8445" width="3.5" style="30" customWidth="1"/>
    <col min="8446" max="8447" width="12.625" style="30" customWidth="1"/>
    <col min="8448" max="8448" width="9" style="30"/>
    <col min="8449" max="8449" width="7.75" style="30" customWidth="1"/>
    <col min="8450" max="8450" width="13.125" style="30" customWidth="1"/>
    <col min="8451" max="8451" width="6.125" style="30" customWidth="1"/>
    <col min="8452" max="8452" width="9.75" style="30" customWidth="1"/>
    <col min="8453" max="8453" width="1.375" style="30" customWidth="1"/>
    <col min="8454" max="8693" width="9" style="30"/>
    <col min="8694" max="8694" width="1.375" style="30" customWidth="1"/>
    <col min="8695" max="8695" width="3.5" style="30" customWidth="1"/>
    <col min="8696" max="8696" width="22.125" style="30" customWidth="1"/>
    <col min="8697" max="8697" width="9.75" style="30" customWidth="1"/>
    <col min="8698" max="8698" width="7.375" style="30" customWidth="1"/>
    <col min="8699" max="8699" width="9" style="30"/>
    <col min="8700" max="8700" width="9.25" style="30" customWidth="1"/>
    <col min="8701" max="8701" width="3.5" style="30" customWidth="1"/>
    <col min="8702" max="8703" width="12.625" style="30" customWidth="1"/>
    <col min="8704" max="8704" width="9" style="30"/>
    <col min="8705" max="8705" width="7.75" style="30" customWidth="1"/>
    <col min="8706" max="8706" width="13.125" style="30" customWidth="1"/>
    <col min="8707" max="8707" width="6.125" style="30" customWidth="1"/>
    <col min="8708" max="8708" width="9.75" style="30" customWidth="1"/>
    <col min="8709" max="8709" width="1.375" style="30" customWidth="1"/>
    <col min="8710" max="8949" width="9" style="30"/>
    <col min="8950" max="8950" width="1.375" style="30" customWidth="1"/>
    <col min="8951" max="8951" width="3.5" style="30" customWidth="1"/>
    <col min="8952" max="8952" width="22.125" style="30" customWidth="1"/>
    <col min="8953" max="8953" width="9.75" style="30" customWidth="1"/>
    <col min="8954" max="8954" width="7.375" style="30" customWidth="1"/>
    <col min="8955" max="8955" width="9" style="30"/>
    <col min="8956" max="8956" width="9.25" style="30" customWidth="1"/>
    <col min="8957" max="8957" width="3.5" style="30" customWidth="1"/>
    <col min="8958" max="8959" width="12.625" style="30" customWidth="1"/>
    <col min="8960" max="8960" width="9" style="30"/>
    <col min="8961" max="8961" width="7.75" style="30" customWidth="1"/>
    <col min="8962" max="8962" width="13.125" style="30" customWidth="1"/>
    <col min="8963" max="8963" width="6.125" style="30" customWidth="1"/>
    <col min="8964" max="8964" width="9.75" style="30" customWidth="1"/>
    <col min="8965" max="8965" width="1.375" style="30" customWidth="1"/>
    <col min="8966" max="9205" width="9" style="30"/>
    <col min="9206" max="9206" width="1.375" style="30" customWidth="1"/>
    <col min="9207" max="9207" width="3.5" style="30" customWidth="1"/>
    <col min="9208" max="9208" width="22.125" style="30" customWidth="1"/>
    <col min="9209" max="9209" width="9.75" style="30" customWidth="1"/>
    <col min="9210" max="9210" width="7.375" style="30" customWidth="1"/>
    <col min="9211" max="9211" width="9" style="30"/>
    <col min="9212" max="9212" width="9.25" style="30" customWidth="1"/>
    <col min="9213" max="9213" width="3.5" style="30" customWidth="1"/>
    <col min="9214" max="9215" width="12.625" style="30" customWidth="1"/>
    <col min="9216" max="9216" width="9" style="30"/>
    <col min="9217" max="9217" width="7.75" style="30" customWidth="1"/>
    <col min="9218" max="9218" width="13.125" style="30" customWidth="1"/>
    <col min="9219" max="9219" width="6.125" style="30" customWidth="1"/>
    <col min="9220" max="9220" width="9.75" style="30" customWidth="1"/>
    <col min="9221" max="9221" width="1.375" style="30" customWidth="1"/>
    <col min="9222" max="9461" width="9" style="30"/>
    <col min="9462" max="9462" width="1.375" style="30" customWidth="1"/>
    <col min="9463" max="9463" width="3.5" style="30" customWidth="1"/>
    <col min="9464" max="9464" width="22.125" style="30" customWidth="1"/>
    <col min="9465" max="9465" width="9.75" style="30" customWidth="1"/>
    <col min="9466" max="9466" width="7.375" style="30" customWidth="1"/>
    <col min="9467" max="9467" width="9" style="30"/>
    <col min="9468" max="9468" width="9.25" style="30" customWidth="1"/>
    <col min="9469" max="9469" width="3.5" style="30" customWidth="1"/>
    <col min="9470" max="9471" width="12.625" style="30" customWidth="1"/>
    <col min="9472" max="9472" width="9" style="30"/>
    <col min="9473" max="9473" width="7.75" style="30" customWidth="1"/>
    <col min="9474" max="9474" width="13.125" style="30" customWidth="1"/>
    <col min="9475" max="9475" width="6.125" style="30" customWidth="1"/>
    <col min="9476" max="9476" width="9.75" style="30" customWidth="1"/>
    <col min="9477" max="9477" width="1.375" style="30" customWidth="1"/>
    <col min="9478" max="9717" width="9" style="30"/>
    <col min="9718" max="9718" width="1.375" style="30" customWidth="1"/>
    <col min="9719" max="9719" width="3.5" style="30" customWidth="1"/>
    <col min="9720" max="9720" width="22.125" style="30" customWidth="1"/>
    <col min="9721" max="9721" width="9.75" style="30" customWidth="1"/>
    <col min="9722" max="9722" width="7.375" style="30" customWidth="1"/>
    <col min="9723" max="9723" width="9" style="30"/>
    <col min="9724" max="9724" width="9.25" style="30" customWidth="1"/>
    <col min="9725" max="9725" width="3.5" style="30" customWidth="1"/>
    <col min="9726" max="9727" width="12.625" style="30" customWidth="1"/>
    <col min="9728" max="9728" width="9" style="30"/>
    <col min="9729" max="9729" width="7.75" style="30" customWidth="1"/>
    <col min="9730" max="9730" width="13.125" style="30" customWidth="1"/>
    <col min="9731" max="9731" width="6.125" style="30" customWidth="1"/>
    <col min="9732" max="9732" width="9.75" style="30" customWidth="1"/>
    <col min="9733" max="9733" width="1.375" style="30" customWidth="1"/>
    <col min="9734" max="9973" width="9" style="30"/>
    <col min="9974" max="9974" width="1.375" style="30" customWidth="1"/>
    <col min="9975" max="9975" width="3.5" style="30" customWidth="1"/>
    <col min="9976" max="9976" width="22.125" style="30" customWidth="1"/>
    <col min="9977" max="9977" width="9.75" style="30" customWidth="1"/>
    <col min="9978" max="9978" width="7.375" style="30" customWidth="1"/>
    <col min="9979" max="9979" width="9" style="30"/>
    <col min="9980" max="9980" width="9.25" style="30" customWidth="1"/>
    <col min="9981" max="9981" width="3.5" style="30" customWidth="1"/>
    <col min="9982" max="9983" width="12.625" style="30" customWidth="1"/>
    <col min="9984" max="9984" width="9" style="30"/>
    <col min="9985" max="9985" width="7.75" style="30" customWidth="1"/>
    <col min="9986" max="9986" width="13.125" style="30" customWidth="1"/>
    <col min="9987" max="9987" width="6.125" style="30" customWidth="1"/>
    <col min="9988" max="9988" width="9.75" style="30" customWidth="1"/>
    <col min="9989" max="9989" width="1.375" style="30" customWidth="1"/>
    <col min="9990" max="10229" width="9" style="30"/>
    <col min="10230" max="10230" width="1.375" style="30" customWidth="1"/>
    <col min="10231" max="10231" width="3.5" style="30" customWidth="1"/>
    <col min="10232" max="10232" width="22.125" style="30" customWidth="1"/>
    <col min="10233" max="10233" width="9.75" style="30" customWidth="1"/>
    <col min="10234" max="10234" width="7.375" style="30" customWidth="1"/>
    <col min="10235" max="10235" width="9" style="30"/>
    <col min="10236" max="10236" width="9.25" style="30" customWidth="1"/>
    <col min="10237" max="10237" width="3.5" style="30" customWidth="1"/>
    <col min="10238" max="10239" width="12.625" style="30" customWidth="1"/>
    <col min="10240" max="10240" width="9" style="30"/>
    <col min="10241" max="10241" width="7.75" style="30" customWidth="1"/>
    <col min="10242" max="10242" width="13.125" style="30" customWidth="1"/>
    <col min="10243" max="10243" width="6.125" style="30" customWidth="1"/>
    <col min="10244" max="10244" width="9.75" style="30" customWidth="1"/>
    <col min="10245" max="10245" width="1.375" style="30" customWidth="1"/>
    <col min="10246" max="10485" width="9" style="30"/>
    <col min="10486" max="10486" width="1.375" style="30" customWidth="1"/>
    <col min="10487" max="10487" width="3.5" style="30" customWidth="1"/>
    <col min="10488" max="10488" width="22.125" style="30" customWidth="1"/>
    <col min="10489" max="10489" width="9.75" style="30" customWidth="1"/>
    <col min="10490" max="10490" width="7.375" style="30" customWidth="1"/>
    <col min="10491" max="10491" width="9" style="30"/>
    <col min="10492" max="10492" width="9.25" style="30" customWidth="1"/>
    <col min="10493" max="10493" width="3.5" style="30" customWidth="1"/>
    <col min="10494" max="10495" width="12.625" style="30" customWidth="1"/>
    <col min="10496" max="10496" width="9" style="30"/>
    <col min="10497" max="10497" width="7.75" style="30" customWidth="1"/>
    <col min="10498" max="10498" width="13.125" style="30" customWidth="1"/>
    <col min="10499" max="10499" width="6.125" style="30" customWidth="1"/>
    <col min="10500" max="10500" width="9.75" style="30" customWidth="1"/>
    <col min="10501" max="10501" width="1.375" style="30" customWidth="1"/>
    <col min="10502" max="10741" width="9" style="30"/>
    <col min="10742" max="10742" width="1.375" style="30" customWidth="1"/>
    <col min="10743" max="10743" width="3.5" style="30" customWidth="1"/>
    <col min="10744" max="10744" width="22.125" style="30" customWidth="1"/>
    <col min="10745" max="10745" width="9.75" style="30" customWidth="1"/>
    <col min="10746" max="10746" width="7.375" style="30" customWidth="1"/>
    <col min="10747" max="10747" width="9" style="30"/>
    <col min="10748" max="10748" width="9.25" style="30" customWidth="1"/>
    <col min="10749" max="10749" width="3.5" style="30" customWidth="1"/>
    <col min="10750" max="10751" width="12.625" style="30" customWidth="1"/>
    <col min="10752" max="10752" width="9" style="30"/>
    <col min="10753" max="10753" width="7.75" style="30" customWidth="1"/>
    <col min="10754" max="10754" width="13.125" style="30" customWidth="1"/>
    <col min="10755" max="10755" width="6.125" style="30" customWidth="1"/>
    <col min="10756" max="10756" width="9.75" style="30" customWidth="1"/>
    <col min="10757" max="10757" width="1.375" style="30" customWidth="1"/>
    <col min="10758" max="10997" width="9" style="30"/>
    <col min="10998" max="10998" width="1.375" style="30" customWidth="1"/>
    <col min="10999" max="10999" width="3.5" style="30" customWidth="1"/>
    <col min="11000" max="11000" width="22.125" style="30" customWidth="1"/>
    <col min="11001" max="11001" width="9.75" style="30" customWidth="1"/>
    <col min="11002" max="11002" width="7.375" style="30" customWidth="1"/>
    <col min="11003" max="11003" width="9" style="30"/>
    <col min="11004" max="11004" width="9.25" style="30" customWidth="1"/>
    <col min="11005" max="11005" width="3.5" style="30" customWidth="1"/>
    <col min="11006" max="11007" width="12.625" style="30" customWidth="1"/>
    <col min="11008" max="11008" width="9" style="30"/>
    <col min="11009" max="11009" width="7.75" style="30" customWidth="1"/>
    <col min="11010" max="11010" width="13.125" style="30" customWidth="1"/>
    <col min="11011" max="11011" width="6.125" style="30" customWidth="1"/>
    <col min="11012" max="11012" width="9.75" style="30" customWidth="1"/>
    <col min="11013" max="11013" width="1.375" style="30" customWidth="1"/>
    <col min="11014" max="11253" width="9" style="30"/>
    <col min="11254" max="11254" width="1.375" style="30" customWidth="1"/>
    <col min="11255" max="11255" width="3.5" style="30" customWidth="1"/>
    <col min="11256" max="11256" width="22.125" style="30" customWidth="1"/>
    <col min="11257" max="11257" width="9.75" style="30" customWidth="1"/>
    <col min="11258" max="11258" width="7.375" style="30" customWidth="1"/>
    <col min="11259" max="11259" width="9" style="30"/>
    <col min="11260" max="11260" width="9.25" style="30" customWidth="1"/>
    <col min="11261" max="11261" width="3.5" style="30" customWidth="1"/>
    <col min="11262" max="11263" width="12.625" style="30" customWidth="1"/>
    <col min="11264" max="11264" width="9" style="30"/>
    <col min="11265" max="11265" width="7.75" style="30" customWidth="1"/>
    <col min="11266" max="11266" width="13.125" style="30" customWidth="1"/>
    <col min="11267" max="11267" width="6.125" style="30" customWidth="1"/>
    <col min="11268" max="11268" width="9.75" style="30" customWidth="1"/>
    <col min="11269" max="11269" width="1.375" style="30" customWidth="1"/>
    <col min="11270" max="11509" width="9" style="30"/>
    <col min="11510" max="11510" width="1.375" style="30" customWidth="1"/>
    <col min="11511" max="11511" width="3.5" style="30" customWidth="1"/>
    <col min="11512" max="11512" width="22.125" style="30" customWidth="1"/>
    <col min="11513" max="11513" width="9.75" style="30" customWidth="1"/>
    <col min="11514" max="11514" width="7.375" style="30" customWidth="1"/>
    <col min="11515" max="11515" width="9" style="30"/>
    <col min="11516" max="11516" width="9.25" style="30" customWidth="1"/>
    <col min="11517" max="11517" width="3.5" style="30" customWidth="1"/>
    <col min="11518" max="11519" width="12.625" style="30" customWidth="1"/>
    <col min="11520" max="11520" width="9" style="30"/>
    <col min="11521" max="11521" width="7.75" style="30" customWidth="1"/>
    <col min="11522" max="11522" width="13.125" style="30" customWidth="1"/>
    <col min="11523" max="11523" width="6.125" style="30" customWidth="1"/>
    <col min="11524" max="11524" width="9.75" style="30" customWidth="1"/>
    <col min="11525" max="11525" width="1.375" style="30" customWidth="1"/>
    <col min="11526" max="11765" width="9" style="30"/>
    <col min="11766" max="11766" width="1.375" style="30" customWidth="1"/>
    <col min="11767" max="11767" width="3.5" style="30" customWidth="1"/>
    <col min="11768" max="11768" width="22.125" style="30" customWidth="1"/>
    <col min="11769" max="11769" width="9.75" style="30" customWidth="1"/>
    <col min="11770" max="11770" width="7.375" style="30" customWidth="1"/>
    <col min="11771" max="11771" width="9" style="30"/>
    <col min="11772" max="11772" width="9.25" style="30" customWidth="1"/>
    <col min="11773" max="11773" width="3.5" style="30" customWidth="1"/>
    <col min="11774" max="11775" width="12.625" style="30" customWidth="1"/>
    <col min="11776" max="11776" width="9" style="30"/>
    <col min="11777" max="11777" width="7.75" style="30" customWidth="1"/>
    <col min="11778" max="11778" width="13.125" style="30" customWidth="1"/>
    <col min="11779" max="11779" width="6.125" style="30" customWidth="1"/>
    <col min="11780" max="11780" width="9.75" style="30" customWidth="1"/>
    <col min="11781" max="11781" width="1.375" style="30" customWidth="1"/>
    <col min="11782" max="12021" width="9" style="30"/>
    <col min="12022" max="12022" width="1.375" style="30" customWidth="1"/>
    <col min="12023" max="12023" width="3.5" style="30" customWidth="1"/>
    <col min="12024" max="12024" width="22.125" style="30" customWidth="1"/>
    <col min="12025" max="12025" width="9.75" style="30" customWidth="1"/>
    <col min="12026" max="12026" width="7.375" style="30" customWidth="1"/>
    <col min="12027" max="12027" width="9" style="30"/>
    <col min="12028" max="12028" width="9.25" style="30" customWidth="1"/>
    <col min="12029" max="12029" width="3.5" style="30" customWidth="1"/>
    <col min="12030" max="12031" width="12.625" style="30" customWidth="1"/>
    <col min="12032" max="12032" width="9" style="30"/>
    <col min="12033" max="12033" width="7.75" style="30" customWidth="1"/>
    <col min="12034" max="12034" width="13.125" style="30" customWidth="1"/>
    <col min="12035" max="12035" width="6.125" style="30" customWidth="1"/>
    <col min="12036" max="12036" width="9.75" style="30" customWidth="1"/>
    <col min="12037" max="12037" width="1.375" style="30" customWidth="1"/>
    <col min="12038" max="12277" width="9" style="30"/>
    <col min="12278" max="12278" width="1.375" style="30" customWidth="1"/>
    <col min="12279" max="12279" width="3.5" style="30" customWidth="1"/>
    <col min="12280" max="12280" width="22.125" style="30" customWidth="1"/>
    <col min="12281" max="12281" width="9.75" style="30" customWidth="1"/>
    <col min="12282" max="12282" width="7.375" style="30" customWidth="1"/>
    <col min="12283" max="12283" width="9" style="30"/>
    <col min="12284" max="12284" width="9.25" style="30" customWidth="1"/>
    <col min="12285" max="12285" width="3.5" style="30" customWidth="1"/>
    <col min="12286" max="12287" width="12.625" style="30" customWidth="1"/>
    <col min="12288" max="12288" width="9" style="30"/>
    <col min="12289" max="12289" width="7.75" style="30" customWidth="1"/>
    <col min="12290" max="12290" width="13.125" style="30" customWidth="1"/>
    <col min="12291" max="12291" width="6.125" style="30" customWidth="1"/>
    <col min="12292" max="12292" width="9.75" style="30" customWidth="1"/>
    <col min="12293" max="12293" width="1.375" style="30" customWidth="1"/>
    <col min="12294" max="12533" width="9" style="30"/>
    <col min="12534" max="12534" width="1.375" style="30" customWidth="1"/>
    <col min="12535" max="12535" width="3.5" style="30" customWidth="1"/>
    <col min="12536" max="12536" width="22.125" style="30" customWidth="1"/>
    <col min="12537" max="12537" width="9.75" style="30" customWidth="1"/>
    <col min="12538" max="12538" width="7.375" style="30" customWidth="1"/>
    <col min="12539" max="12539" width="9" style="30"/>
    <col min="12540" max="12540" width="9.25" style="30" customWidth="1"/>
    <col min="12541" max="12541" width="3.5" style="30" customWidth="1"/>
    <col min="12542" max="12543" width="12.625" style="30" customWidth="1"/>
    <col min="12544" max="12544" width="9" style="30"/>
    <col min="12545" max="12545" width="7.75" style="30" customWidth="1"/>
    <col min="12546" max="12546" width="13.125" style="30" customWidth="1"/>
    <col min="12547" max="12547" width="6.125" style="30" customWidth="1"/>
    <col min="12548" max="12548" width="9.75" style="30" customWidth="1"/>
    <col min="12549" max="12549" width="1.375" style="30" customWidth="1"/>
    <col min="12550" max="12789" width="9" style="30"/>
    <col min="12790" max="12790" width="1.375" style="30" customWidth="1"/>
    <col min="12791" max="12791" width="3.5" style="30" customWidth="1"/>
    <col min="12792" max="12792" width="22.125" style="30" customWidth="1"/>
    <col min="12793" max="12793" width="9.75" style="30" customWidth="1"/>
    <col min="12794" max="12794" width="7.375" style="30" customWidth="1"/>
    <col min="12795" max="12795" width="9" style="30"/>
    <col min="12796" max="12796" width="9.25" style="30" customWidth="1"/>
    <col min="12797" max="12797" width="3.5" style="30" customWidth="1"/>
    <col min="12798" max="12799" width="12.625" style="30" customWidth="1"/>
    <col min="12800" max="12800" width="9" style="30"/>
    <col min="12801" max="12801" width="7.75" style="30" customWidth="1"/>
    <col min="12802" max="12802" width="13.125" style="30" customWidth="1"/>
    <col min="12803" max="12803" width="6.125" style="30" customWidth="1"/>
    <col min="12804" max="12804" width="9.75" style="30" customWidth="1"/>
    <col min="12805" max="12805" width="1.375" style="30" customWidth="1"/>
    <col min="12806" max="13045" width="9" style="30"/>
    <col min="13046" max="13046" width="1.375" style="30" customWidth="1"/>
    <col min="13047" max="13047" width="3.5" style="30" customWidth="1"/>
    <col min="13048" max="13048" width="22.125" style="30" customWidth="1"/>
    <col min="13049" max="13049" width="9.75" style="30" customWidth="1"/>
    <col min="13050" max="13050" width="7.375" style="30" customWidth="1"/>
    <col min="13051" max="13051" width="9" style="30"/>
    <col min="13052" max="13052" width="9.25" style="30" customWidth="1"/>
    <col min="13053" max="13053" width="3.5" style="30" customWidth="1"/>
    <col min="13054" max="13055" width="12.625" style="30" customWidth="1"/>
    <col min="13056" max="13056" width="9" style="30"/>
    <col min="13057" max="13057" width="7.75" style="30" customWidth="1"/>
    <col min="13058" max="13058" width="13.125" style="30" customWidth="1"/>
    <col min="13059" max="13059" width="6.125" style="30" customWidth="1"/>
    <col min="13060" max="13060" width="9.75" style="30" customWidth="1"/>
    <col min="13061" max="13061" width="1.375" style="30" customWidth="1"/>
    <col min="13062" max="13301" width="9" style="30"/>
    <col min="13302" max="13302" width="1.375" style="30" customWidth="1"/>
    <col min="13303" max="13303" width="3.5" style="30" customWidth="1"/>
    <col min="13304" max="13304" width="22.125" style="30" customWidth="1"/>
    <col min="13305" max="13305" width="9.75" style="30" customWidth="1"/>
    <col min="13306" max="13306" width="7.375" style="30" customWidth="1"/>
    <col min="13307" max="13307" width="9" style="30"/>
    <col min="13308" max="13308" width="9.25" style="30" customWidth="1"/>
    <col min="13309" max="13309" width="3.5" style="30" customWidth="1"/>
    <col min="13310" max="13311" width="12.625" style="30" customWidth="1"/>
    <col min="13312" max="13312" width="9" style="30"/>
    <col min="13313" max="13313" width="7.75" style="30" customWidth="1"/>
    <col min="13314" max="13314" width="13.125" style="30" customWidth="1"/>
    <col min="13315" max="13315" width="6.125" style="30" customWidth="1"/>
    <col min="13316" max="13316" width="9.75" style="30" customWidth="1"/>
    <col min="13317" max="13317" width="1.375" style="30" customWidth="1"/>
    <col min="13318" max="13557" width="9" style="30"/>
    <col min="13558" max="13558" width="1.375" style="30" customWidth="1"/>
    <col min="13559" max="13559" width="3.5" style="30" customWidth="1"/>
    <col min="13560" max="13560" width="22.125" style="30" customWidth="1"/>
    <col min="13561" max="13561" width="9.75" style="30" customWidth="1"/>
    <col min="13562" max="13562" width="7.375" style="30" customWidth="1"/>
    <col min="13563" max="13563" width="9" style="30"/>
    <col min="13564" max="13564" width="9.25" style="30" customWidth="1"/>
    <col min="13565" max="13565" width="3.5" style="30" customWidth="1"/>
    <col min="13566" max="13567" width="12.625" style="30" customWidth="1"/>
    <col min="13568" max="13568" width="9" style="30"/>
    <col min="13569" max="13569" width="7.75" style="30" customWidth="1"/>
    <col min="13570" max="13570" width="13.125" style="30" customWidth="1"/>
    <col min="13571" max="13571" width="6.125" style="30" customWidth="1"/>
    <col min="13572" max="13572" width="9.75" style="30" customWidth="1"/>
    <col min="13573" max="13573" width="1.375" style="30" customWidth="1"/>
    <col min="13574" max="13813" width="9" style="30"/>
    <col min="13814" max="13814" width="1.375" style="30" customWidth="1"/>
    <col min="13815" max="13815" width="3.5" style="30" customWidth="1"/>
    <col min="13816" max="13816" width="22.125" style="30" customWidth="1"/>
    <col min="13817" max="13817" width="9.75" style="30" customWidth="1"/>
    <col min="13818" max="13818" width="7.375" style="30" customWidth="1"/>
    <col min="13819" max="13819" width="9" style="30"/>
    <col min="13820" max="13820" width="9.25" style="30" customWidth="1"/>
    <col min="13821" max="13821" width="3.5" style="30" customWidth="1"/>
    <col min="13822" max="13823" width="12.625" style="30" customWidth="1"/>
    <col min="13824" max="13824" width="9" style="30"/>
    <col min="13825" max="13825" width="7.75" style="30" customWidth="1"/>
    <col min="13826" max="13826" width="13.125" style="30" customWidth="1"/>
    <col min="13827" max="13827" width="6.125" style="30" customWidth="1"/>
    <col min="13828" max="13828" width="9.75" style="30" customWidth="1"/>
    <col min="13829" max="13829" width="1.375" style="30" customWidth="1"/>
    <col min="13830" max="14069" width="9" style="30"/>
    <col min="14070" max="14070" width="1.375" style="30" customWidth="1"/>
    <col min="14071" max="14071" width="3.5" style="30" customWidth="1"/>
    <col min="14072" max="14072" width="22.125" style="30" customWidth="1"/>
    <col min="14073" max="14073" width="9.75" style="30" customWidth="1"/>
    <col min="14074" max="14074" width="7.375" style="30" customWidth="1"/>
    <col min="14075" max="14075" width="9" style="30"/>
    <col min="14076" max="14076" width="9.25" style="30" customWidth="1"/>
    <col min="14077" max="14077" width="3.5" style="30" customWidth="1"/>
    <col min="14078" max="14079" width="12.625" style="30" customWidth="1"/>
    <col min="14080" max="14080" width="9" style="30"/>
    <col min="14081" max="14081" width="7.75" style="30" customWidth="1"/>
    <col min="14082" max="14082" width="13.125" style="30" customWidth="1"/>
    <col min="14083" max="14083" width="6.125" style="30" customWidth="1"/>
    <col min="14084" max="14084" width="9.75" style="30" customWidth="1"/>
    <col min="14085" max="14085" width="1.375" style="30" customWidth="1"/>
    <col min="14086" max="14325" width="9" style="30"/>
    <col min="14326" max="14326" width="1.375" style="30" customWidth="1"/>
    <col min="14327" max="14327" width="3.5" style="30" customWidth="1"/>
    <col min="14328" max="14328" width="22.125" style="30" customWidth="1"/>
    <col min="14329" max="14329" width="9.75" style="30" customWidth="1"/>
    <col min="14330" max="14330" width="7.375" style="30" customWidth="1"/>
    <col min="14331" max="14331" width="9" style="30"/>
    <col min="14332" max="14332" width="9.25" style="30" customWidth="1"/>
    <col min="14333" max="14333" width="3.5" style="30" customWidth="1"/>
    <col min="14334" max="14335" width="12.625" style="30" customWidth="1"/>
    <col min="14336" max="14336" width="9" style="30"/>
    <col min="14337" max="14337" width="7.75" style="30" customWidth="1"/>
    <col min="14338" max="14338" width="13.125" style="30" customWidth="1"/>
    <col min="14339" max="14339" width="6.125" style="30" customWidth="1"/>
    <col min="14340" max="14340" width="9.75" style="30" customWidth="1"/>
    <col min="14341" max="14341" width="1.375" style="30" customWidth="1"/>
    <col min="14342" max="14581" width="9" style="30"/>
    <col min="14582" max="14582" width="1.375" style="30" customWidth="1"/>
    <col min="14583" max="14583" width="3.5" style="30" customWidth="1"/>
    <col min="14584" max="14584" width="22.125" style="30" customWidth="1"/>
    <col min="14585" max="14585" width="9.75" style="30" customWidth="1"/>
    <col min="14586" max="14586" width="7.375" style="30" customWidth="1"/>
    <col min="14587" max="14587" width="9" style="30"/>
    <col min="14588" max="14588" width="9.25" style="30" customWidth="1"/>
    <col min="14589" max="14589" width="3.5" style="30" customWidth="1"/>
    <col min="14590" max="14591" width="12.625" style="30" customWidth="1"/>
    <col min="14592" max="14592" width="9" style="30"/>
    <col min="14593" max="14593" width="7.75" style="30" customWidth="1"/>
    <col min="14594" max="14594" width="13.125" style="30" customWidth="1"/>
    <col min="14595" max="14595" width="6.125" style="30" customWidth="1"/>
    <col min="14596" max="14596" width="9.75" style="30" customWidth="1"/>
    <col min="14597" max="14597" width="1.375" style="30" customWidth="1"/>
    <col min="14598" max="14837" width="9" style="30"/>
    <col min="14838" max="14838" width="1.375" style="30" customWidth="1"/>
    <col min="14839" max="14839" width="3.5" style="30" customWidth="1"/>
    <col min="14840" max="14840" width="22.125" style="30" customWidth="1"/>
    <col min="14841" max="14841" width="9.75" style="30" customWidth="1"/>
    <col min="14842" max="14842" width="7.375" style="30" customWidth="1"/>
    <col min="14843" max="14843" width="9" style="30"/>
    <col min="14844" max="14844" width="9.25" style="30" customWidth="1"/>
    <col min="14845" max="14845" width="3.5" style="30" customWidth="1"/>
    <col min="14846" max="14847" width="12.625" style="30" customWidth="1"/>
    <col min="14848" max="14848" width="9" style="30"/>
    <col min="14849" max="14849" width="7.75" style="30" customWidth="1"/>
    <col min="14850" max="14850" width="13.125" style="30" customWidth="1"/>
    <col min="14851" max="14851" width="6.125" style="30" customWidth="1"/>
    <col min="14852" max="14852" width="9.75" style="30" customWidth="1"/>
    <col min="14853" max="14853" width="1.375" style="30" customWidth="1"/>
    <col min="14854" max="15093" width="9" style="30"/>
    <col min="15094" max="15094" width="1.375" style="30" customWidth="1"/>
    <col min="15095" max="15095" width="3.5" style="30" customWidth="1"/>
    <col min="15096" max="15096" width="22.125" style="30" customWidth="1"/>
    <col min="15097" max="15097" width="9.75" style="30" customWidth="1"/>
    <col min="15098" max="15098" width="7.375" style="30" customWidth="1"/>
    <col min="15099" max="15099" width="9" style="30"/>
    <col min="15100" max="15100" width="9.25" style="30" customWidth="1"/>
    <col min="15101" max="15101" width="3.5" style="30" customWidth="1"/>
    <col min="15102" max="15103" width="12.625" style="30" customWidth="1"/>
    <col min="15104" max="15104" width="9" style="30"/>
    <col min="15105" max="15105" width="7.75" style="30" customWidth="1"/>
    <col min="15106" max="15106" width="13.125" style="30" customWidth="1"/>
    <col min="15107" max="15107" width="6.125" style="30" customWidth="1"/>
    <col min="15108" max="15108" width="9.75" style="30" customWidth="1"/>
    <col min="15109" max="15109" width="1.375" style="30" customWidth="1"/>
    <col min="15110" max="15349" width="9" style="30"/>
    <col min="15350" max="15350" width="1.375" style="30" customWidth="1"/>
    <col min="15351" max="15351" width="3.5" style="30" customWidth="1"/>
    <col min="15352" max="15352" width="22.125" style="30" customWidth="1"/>
    <col min="15353" max="15353" width="9.75" style="30" customWidth="1"/>
    <col min="15354" max="15354" width="7.375" style="30" customWidth="1"/>
    <col min="15355" max="15355" width="9" style="30"/>
    <col min="15356" max="15356" width="9.25" style="30" customWidth="1"/>
    <col min="15357" max="15357" width="3.5" style="30" customWidth="1"/>
    <col min="15358" max="15359" width="12.625" style="30" customWidth="1"/>
    <col min="15360" max="15360" width="9" style="30"/>
    <col min="15361" max="15361" width="7.75" style="30" customWidth="1"/>
    <col min="15362" max="15362" width="13.125" style="30" customWidth="1"/>
    <col min="15363" max="15363" width="6.125" style="30" customWidth="1"/>
    <col min="15364" max="15364" width="9.75" style="30" customWidth="1"/>
    <col min="15365" max="15365" width="1.375" style="30" customWidth="1"/>
    <col min="15366" max="15605" width="9" style="30"/>
    <col min="15606" max="15606" width="1.375" style="30" customWidth="1"/>
    <col min="15607" max="15607" width="3.5" style="30" customWidth="1"/>
    <col min="15608" max="15608" width="22.125" style="30" customWidth="1"/>
    <col min="15609" max="15609" width="9.75" style="30" customWidth="1"/>
    <col min="15610" max="15610" width="7.375" style="30" customWidth="1"/>
    <col min="15611" max="15611" width="9" style="30"/>
    <col min="15612" max="15612" width="9.25" style="30" customWidth="1"/>
    <col min="15613" max="15613" width="3.5" style="30" customWidth="1"/>
    <col min="15614" max="15615" width="12.625" style="30" customWidth="1"/>
    <col min="15616" max="15616" width="9" style="30"/>
    <col min="15617" max="15617" width="7.75" style="30" customWidth="1"/>
    <col min="15618" max="15618" width="13.125" style="30" customWidth="1"/>
    <col min="15619" max="15619" width="6.125" style="30" customWidth="1"/>
    <col min="15620" max="15620" width="9.75" style="30" customWidth="1"/>
    <col min="15621" max="15621" width="1.375" style="30" customWidth="1"/>
    <col min="15622" max="15861" width="9" style="30"/>
    <col min="15862" max="15862" width="1.375" style="30" customWidth="1"/>
    <col min="15863" max="15863" width="3.5" style="30" customWidth="1"/>
    <col min="15864" max="15864" width="22.125" style="30" customWidth="1"/>
    <col min="15865" max="15865" width="9.75" style="30" customWidth="1"/>
    <col min="15866" max="15866" width="7.375" style="30" customWidth="1"/>
    <col min="15867" max="15867" width="9" style="30"/>
    <col min="15868" max="15868" width="9.25" style="30" customWidth="1"/>
    <col min="15869" max="15869" width="3.5" style="30" customWidth="1"/>
    <col min="15870" max="15871" width="12.625" style="30" customWidth="1"/>
    <col min="15872" max="15872" width="9" style="30"/>
    <col min="15873" max="15873" width="7.75" style="30" customWidth="1"/>
    <col min="15874" max="15874" width="13.125" style="30" customWidth="1"/>
    <col min="15875" max="15875" width="6.125" style="30" customWidth="1"/>
    <col min="15876" max="15876" width="9.75" style="30" customWidth="1"/>
    <col min="15877" max="15877" width="1.375" style="30" customWidth="1"/>
    <col min="15878" max="16117" width="9" style="30"/>
    <col min="16118" max="16118" width="1.375" style="30" customWidth="1"/>
    <col min="16119" max="16119" width="3.5" style="30" customWidth="1"/>
    <col min="16120" max="16120" width="22.125" style="30" customWidth="1"/>
    <col min="16121" max="16121" width="9.75" style="30" customWidth="1"/>
    <col min="16122" max="16122" width="7.375" style="30" customWidth="1"/>
    <col min="16123" max="16123" width="9" style="30"/>
    <col min="16124" max="16124" width="9.25" style="30" customWidth="1"/>
    <col min="16125" max="16125" width="3.5" style="30" customWidth="1"/>
    <col min="16126" max="16127" width="12.625" style="30" customWidth="1"/>
    <col min="16128" max="16128" width="9" style="30"/>
    <col min="16129" max="16129" width="7.75" style="30" customWidth="1"/>
    <col min="16130" max="16130" width="13.125" style="30" customWidth="1"/>
    <col min="16131" max="16131" width="6.125" style="30" customWidth="1"/>
    <col min="16132" max="16132" width="9.75" style="30" customWidth="1"/>
    <col min="16133" max="16133" width="1.375" style="30" customWidth="1"/>
    <col min="16134" max="16384" width="9" style="30"/>
  </cols>
  <sheetData>
    <row r="1" spans="2:22" ht="9.9499999999999993" customHeight="1" x14ac:dyDescent="0.15"/>
    <row r="2" spans="2:22" ht="24.95" customHeight="1" x14ac:dyDescent="0.15">
      <c r="B2" s="30" t="s">
        <v>364</v>
      </c>
      <c r="C2" s="374"/>
      <c r="D2" s="5"/>
      <c r="E2" s="121"/>
      <c r="F2" s="32"/>
      <c r="G2" s="89"/>
      <c r="H2" s="99"/>
      <c r="I2" s="89"/>
      <c r="J2" s="89"/>
      <c r="K2" s="89"/>
      <c r="L2" s="89"/>
      <c r="M2" s="89"/>
      <c r="N2" s="89"/>
      <c r="O2" s="5"/>
    </row>
    <row r="3" spans="2:22" ht="15" customHeight="1" thickBot="1" x14ac:dyDescent="0.2">
      <c r="B3" s="30" t="s">
        <v>163</v>
      </c>
      <c r="I3" s="5" t="s">
        <v>164</v>
      </c>
      <c r="P3" s="152" t="s">
        <v>183</v>
      </c>
    </row>
    <row r="4" spans="2:22" ht="15" customHeight="1" x14ac:dyDescent="0.15">
      <c r="B4" s="228" t="s">
        <v>70</v>
      </c>
      <c r="C4" s="140" t="s">
        <v>138</v>
      </c>
      <c r="D4" s="140" t="s">
        <v>109</v>
      </c>
      <c r="E4" s="140" t="s">
        <v>110</v>
      </c>
      <c r="F4" s="140" t="s">
        <v>21</v>
      </c>
      <c r="G4" s="128" t="s">
        <v>111</v>
      </c>
      <c r="H4" s="141"/>
      <c r="I4" s="696" t="s">
        <v>70</v>
      </c>
      <c r="J4" s="692" t="s">
        <v>141</v>
      </c>
      <c r="K4" s="396" t="s">
        <v>257</v>
      </c>
      <c r="L4" s="396" t="s">
        <v>112</v>
      </c>
      <c r="M4" s="692" t="s">
        <v>21</v>
      </c>
      <c r="N4" s="694" t="s">
        <v>111</v>
      </c>
      <c r="O4" s="162"/>
      <c r="P4" s="229" t="s">
        <v>144</v>
      </c>
      <c r="Q4" s="230" t="s">
        <v>145</v>
      </c>
      <c r="R4" s="230" t="s">
        <v>146</v>
      </c>
      <c r="S4" s="230" t="s">
        <v>147</v>
      </c>
      <c r="T4" s="698" t="s">
        <v>148</v>
      </c>
      <c r="U4" s="657"/>
      <c r="V4" s="231" t="s">
        <v>149</v>
      </c>
    </row>
    <row r="5" spans="2:22" ht="15" customHeight="1" x14ac:dyDescent="0.15">
      <c r="B5" s="613" t="s">
        <v>132</v>
      </c>
      <c r="C5" s="29" t="s">
        <v>468</v>
      </c>
      <c r="D5" s="29">
        <v>1</v>
      </c>
      <c r="E5" s="36" t="s">
        <v>136</v>
      </c>
      <c r="F5" s="29">
        <v>12000</v>
      </c>
      <c r="G5" s="129">
        <f t="shared" ref="G5:G6" si="0">D5*F5</f>
        <v>12000</v>
      </c>
      <c r="H5" s="142"/>
      <c r="I5" s="697"/>
      <c r="J5" s="693"/>
      <c r="K5" s="397" t="s">
        <v>113</v>
      </c>
      <c r="L5" s="397" t="s">
        <v>258</v>
      </c>
      <c r="M5" s="693"/>
      <c r="N5" s="695"/>
      <c r="O5" s="162"/>
      <c r="P5" s="232" t="s">
        <v>304</v>
      </c>
      <c r="Q5" s="126">
        <v>5</v>
      </c>
      <c r="R5" s="342" t="s">
        <v>116</v>
      </c>
      <c r="S5" s="126">
        <v>20000</v>
      </c>
      <c r="T5" s="699">
        <v>4</v>
      </c>
      <c r="U5" s="700"/>
      <c r="V5" s="155">
        <f>Q5*S5/T5</f>
        <v>25000</v>
      </c>
    </row>
    <row r="6" spans="2:22" ht="15" customHeight="1" x14ac:dyDescent="0.15">
      <c r="B6" s="614"/>
      <c r="C6" s="29"/>
      <c r="D6" s="29"/>
      <c r="E6" s="36"/>
      <c r="F6" s="29"/>
      <c r="G6" s="130">
        <f t="shared" si="0"/>
        <v>0</v>
      </c>
      <c r="H6" s="142"/>
      <c r="I6" s="707" t="s">
        <v>140</v>
      </c>
      <c r="J6" s="29"/>
      <c r="K6" s="147"/>
      <c r="L6" s="147"/>
      <c r="M6" s="147"/>
      <c r="N6" s="130">
        <f>K6*L6*M6</f>
        <v>0</v>
      </c>
      <c r="O6" s="162"/>
      <c r="P6" s="232" t="s">
        <v>305</v>
      </c>
      <c r="Q6" s="126">
        <v>700</v>
      </c>
      <c r="R6" s="342" t="s">
        <v>230</v>
      </c>
      <c r="S6" s="126">
        <v>30</v>
      </c>
      <c r="T6" s="699">
        <v>5</v>
      </c>
      <c r="U6" s="701"/>
      <c r="V6" s="155">
        <f t="shared" ref="V6:V7" si="1">Q6*S6/T6</f>
        <v>4200</v>
      </c>
    </row>
    <row r="7" spans="2:22" ht="15" customHeight="1" thickBot="1" x14ac:dyDescent="0.2">
      <c r="B7" s="704"/>
      <c r="C7" s="131" t="s">
        <v>114</v>
      </c>
      <c r="D7" s="131"/>
      <c r="E7" s="131"/>
      <c r="F7" s="131"/>
      <c r="G7" s="132">
        <f>SUM(G5:G6)</f>
        <v>12000</v>
      </c>
      <c r="H7" s="142"/>
      <c r="I7" s="614"/>
      <c r="J7" s="29"/>
      <c r="K7" s="147"/>
      <c r="L7" s="147"/>
      <c r="M7" s="147"/>
      <c r="N7" s="130">
        <f t="shared" ref="N7" si="2">K7*L7*M7</f>
        <v>0</v>
      </c>
      <c r="O7" s="162"/>
      <c r="P7" s="232" t="s">
        <v>341</v>
      </c>
      <c r="Q7" s="126">
        <v>1</v>
      </c>
      <c r="R7" s="342" t="s">
        <v>310</v>
      </c>
      <c r="S7" s="126">
        <v>160000</v>
      </c>
      <c r="T7" s="702">
        <v>10</v>
      </c>
      <c r="U7" s="701"/>
      <c r="V7" s="155">
        <f t="shared" si="1"/>
        <v>16000</v>
      </c>
    </row>
    <row r="8" spans="2:22" ht="15" customHeight="1" thickTop="1" thickBot="1" x14ac:dyDescent="0.2">
      <c r="B8" s="703" t="s">
        <v>130</v>
      </c>
      <c r="C8" s="29" t="s">
        <v>264</v>
      </c>
      <c r="D8" s="29">
        <v>1.9</v>
      </c>
      <c r="E8" s="36" t="s">
        <v>426</v>
      </c>
      <c r="F8" s="29">
        <v>460</v>
      </c>
      <c r="G8" s="130">
        <f>D8*F8</f>
        <v>874</v>
      </c>
      <c r="H8" s="142"/>
      <c r="I8" s="704"/>
      <c r="J8" s="233" t="s">
        <v>187</v>
      </c>
      <c r="K8" s="148">
        <f>SUM(K6:K7)</f>
        <v>0</v>
      </c>
      <c r="L8" s="148">
        <f>SUM(L6:L7)</f>
        <v>0</v>
      </c>
      <c r="M8" s="148"/>
      <c r="N8" s="145">
        <f>SUM(N6:N7)</f>
        <v>0</v>
      </c>
      <c r="O8" s="162"/>
      <c r="P8" s="232"/>
      <c r="Q8" s="126"/>
      <c r="R8" s="336"/>
      <c r="S8" s="126"/>
      <c r="T8" s="699"/>
      <c r="U8" s="701"/>
      <c r="V8" s="155"/>
    </row>
    <row r="9" spans="2:22" ht="15" customHeight="1" thickTop="1" x14ac:dyDescent="0.15">
      <c r="B9" s="614"/>
      <c r="C9" s="29"/>
      <c r="D9" s="29"/>
      <c r="E9" s="36"/>
      <c r="F9" s="29"/>
      <c r="G9" s="130">
        <f>D9*F9</f>
        <v>0</v>
      </c>
      <c r="H9" s="142"/>
      <c r="I9" s="703" t="s">
        <v>188</v>
      </c>
      <c r="J9" s="305" t="s">
        <v>355</v>
      </c>
      <c r="K9" s="352">
        <v>2.5</v>
      </c>
      <c r="L9" s="352">
        <v>1</v>
      </c>
      <c r="M9" s="352">
        <v>158.4</v>
      </c>
      <c r="N9" s="130">
        <f>K9*L9*M9</f>
        <v>396</v>
      </c>
      <c r="O9" s="162"/>
      <c r="P9" s="232"/>
      <c r="Q9" s="126"/>
      <c r="R9" s="160"/>
      <c r="S9" s="126"/>
      <c r="T9" s="702"/>
      <c r="U9" s="701"/>
      <c r="V9" s="155"/>
    </row>
    <row r="10" spans="2:22" ht="15" customHeight="1" x14ac:dyDescent="0.15">
      <c r="B10" s="614"/>
      <c r="C10" s="29"/>
      <c r="D10" s="29"/>
      <c r="E10" s="36"/>
      <c r="F10" s="29"/>
      <c r="G10" s="130">
        <f>D10*F10</f>
        <v>0</v>
      </c>
      <c r="H10" s="142"/>
      <c r="I10" s="705"/>
      <c r="J10" s="305" t="s">
        <v>356</v>
      </c>
      <c r="K10" s="352">
        <v>1</v>
      </c>
      <c r="L10" s="352">
        <v>1</v>
      </c>
      <c r="M10" s="352">
        <v>158.4</v>
      </c>
      <c r="N10" s="130">
        <f t="shared" ref="N10:N14" si="3">K10*L10*M10</f>
        <v>158.4</v>
      </c>
      <c r="O10" s="162"/>
      <c r="P10" s="232"/>
      <c r="Q10" s="126"/>
      <c r="R10" s="160"/>
      <c r="S10" s="126"/>
      <c r="T10" s="702"/>
      <c r="U10" s="701"/>
      <c r="V10" s="155"/>
    </row>
    <row r="11" spans="2:22" ht="15" customHeight="1" thickBot="1" x14ac:dyDescent="0.2">
      <c r="B11" s="704"/>
      <c r="C11" s="133" t="s">
        <v>115</v>
      </c>
      <c r="D11" s="134"/>
      <c r="E11" s="134"/>
      <c r="F11" s="134"/>
      <c r="G11" s="135">
        <f>SUM(G8:G10)</f>
        <v>874</v>
      </c>
      <c r="H11" s="142"/>
      <c r="I11" s="705"/>
      <c r="J11" s="305" t="s">
        <v>357</v>
      </c>
      <c r="K11" s="352">
        <v>14.4</v>
      </c>
      <c r="L11" s="352">
        <v>1</v>
      </c>
      <c r="M11" s="352">
        <v>158.4</v>
      </c>
      <c r="N11" s="130">
        <f t="shared" si="3"/>
        <v>2280.96</v>
      </c>
      <c r="O11" s="162"/>
      <c r="P11" s="156" t="s">
        <v>26</v>
      </c>
      <c r="Q11" s="157"/>
      <c r="R11" s="157"/>
      <c r="S11" s="157"/>
      <c r="T11" s="709"/>
      <c r="U11" s="710"/>
      <c r="V11" s="158">
        <f>SUM(V5:V10)</f>
        <v>45200</v>
      </c>
    </row>
    <row r="12" spans="2:22" ht="15" customHeight="1" thickTop="1" x14ac:dyDescent="0.15">
      <c r="B12" s="703" t="s">
        <v>131</v>
      </c>
      <c r="C12" s="29" t="s">
        <v>469</v>
      </c>
      <c r="D12" s="29">
        <v>4</v>
      </c>
      <c r="E12" s="36" t="s">
        <v>426</v>
      </c>
      <c r="F12" s="29">
        <v>2580</v>
      </c>
      <c r="G12" s="130">
        <f>D12*F12</f>
        <v>10320</v>
      </c>
      <c r="H12" s="142"/>
      <c r="I12" s="705"/>
      <c r="J12" s="305" t="s">
        <v>358</v>
      </c>
      <c r="K12" s="352">
        <v>1.8</v>
      </c>
      <c r="L12" s="352">
        <v>1</v>
      </c>
      <c r="M12" s="352">
        <v>158.4</v>
      </c>
      <c r="N12" s="130">
        <f t="shared" si="3"/>
        <v>285.12</v>
      </c>
      <c r="O12" s="162"/>
    </row>
    <row r="13" spans="2:22" ht="15" customHeight="1" thickBot="1" x14ac:dyDescent="0.2">
      <c r="B13" s="614"/>
      <c r="C13" s="29" t="s">
        <v>470</v>
      </c>
      <c r="D13" s="29">
        <v>5</v>
      </c>
      <c r="E13" s="36" t="s">
        <v>427</v>
      </c>
      <c r="F13" s="29">
        <v>3670</v>
      </c>
      <c r="G13" s="130">
        <f>D13*F13</f>
        <v>18350</v>
      </c>
      <c r="H13" s="142"/>
      <c r="I13" s="705"/>
      <c r="J13" s="305" t="s">
        <v>359</v>
      </c>
      <c r="K13" s="352">
        <v>2</v>
      </c>
      <c r="L13" s="352">
        <v>1</v>
      </c>
      <c r="M13" s="352">
        <v>158.4</v>
      </c>
      <c r="N13" s="130">
        <f t="shared" si="3"/>
        <v>316.8</v>
      </c>
      <c r="O13" s="162"/>
      <c r="P13" s="152" t="s">
        <v>184</v>
      </c>
    </row>
    <row r="14" spans="2:22" ht="15" customHeight="1" x14ac:dyDescent="0.15">
      <c r="B14" s="614"/>
      <c r="C14" s="29"/>
      <c r="D14" s="29"/>
      <c r="E14" s="36"/>
      <c r="F14" s="29"/>
      <c r="G14" s="130">
        <f>D14*F14</f>
        <v>0</v>
      </c>
      <c r="H14" s="142"/>
      <c r="I14" s="705"/>
      <c r="J14" s="29"/>
      <c r="K14" s="147"/>
      <c r="L14" s="147"/>
      <c r="M14" s="147"/>
      <c r="N14" s="130">
        <f t="shared" si="3"/>
        <v>0</v>
      </c>
      <c r="O14" s="162"/>
      <c r="P14" s="229" t="s">
        <v>150</v>
      </c>
      <c r="Q14" s="230" t="s">
        <v>145</v>
      </c>
      <c r="R14" s="230" t="s">
        <v>146</v>
      </c>
      <c r="S14" s="230" t="s">
        <v>190</v>
      </c>
      <c r="T14" s="230" t="s">
        <v>148</v>
      </c>
      <c r="U14" s="292" t="s">
        <v>229</v>
      </c>
      <c r="V14" s="231" t="s">
        <v>149</v>
      </c>
    </row>
    <row r="15" spans="2:22" ht="15" customHeight="1" thickBot="1" x14ac:dyDescent="0.2">
      <c r="B15" s="614"/>
      <c r="C15" s="29"/>
      <c r="D15" s="29"/>
      <c r="E15" s="29"/>
      <c r="F15" s="29"/>
      <c r="G15" s="130">
        <f t="shared" ref="G15" si="4">D15*F15</f>
        <v>0</v>
      </c>
      <c r="H15" s="142"/>
      <c r="I15" s="706"/>
      <c r="J15" s="233" t="s">
        <v>187</v>
      </c>
      <c r="K15" s="148">
        <f>SUM(K9:K14)</f>
        <v>21.7</v>
      </c>
      <c r="L15" s="148">
        <f>SUM(L9:L14)</f>
        <v>5</v>
      </c>
      <c r="M15" s="148"/>
      <c r="N15" s="145">
        <f>SUM(N9:N14)</f>
        <v>3437.28</v>
      </c>
      <c r="O15" s="162"/>
      <c r="P15" s="351" t="s">
        <v>266</v>
      </c>
      <c r="Q15" s="126">
        <v>80</v>
      </c>
      <c r="R15" s="342" t="s">
        <v>345</v>
      </c>
      <c r="S15" s="126">
        <v>800</v>
      </c>
      <c r="T15" s="126">
        <v>10</v>
      </c>
      <c r="U15" s="304">
        <v>10</v>
      </c>
      <c r="V15" s="155">
        <f>Q15*S15/T15/U15*10</f>
        <v>6400</v>
      </c>
    </row>
    <row r="16" spans="2:22" ht="15" customHeight="1" thickTop="1" thickBot="1" x14ac:dyDescent="0.2">
      <c r="B16" s="704"/>
      <c r="C16" s="133" t="s">
        <v>115</v>
      </c>
      <c r="D16" s="134"/>
      <c r="E16" s="134"/>
      <c r="F16" s="134"/>
      <c r="G16" s="135">
        <f>SUM(G12:G15)</f>
        <v>28670</v>
      </c>
      <c r="H16" s="142"/>
      <c r="I16" s="703" t="s">
        <v>142</v>
      </c>
      <c r="J16" s="305" t="s">
        <v>360</v>
      </c>
      <c r="K16" s="352">
        <v>1</v>
      </c>
      <c r="L16" s="352">
        <v>0.5</v>
      </c>
      <c r="M16" s="352">
        <v>168.4</v>
      </c>
      <c r="N16" s="130">
        <f>K16*L16*M16</f>
        <v>84.2</v>
      </c>
      <c r="O16" s="162"/>
      <c r="P16" s="351" t="s">
        <v>267</v>
      </c>
      <c r="Q16" s="126">
        <v>2</v>
      </c>
      <c r="R16" s="342" t="s">
        <v>345</v>
      </c>
      <c r="S16" s="126">
        <v>9000</v>
      </c>
      <c r="T16" s="126">
        <v>10</v>
      </c>
      <c r="U16" s="304">
        <v>10</v>
      </c>
      <c r="V16" s="155">
        <f t="shared" ref="V16:V17" si="5">Q16*S16/T16/U16*10</f>
        <v>1800</v>
      </c>
    </row>
    <row r="17" spans="2:22" ht="15" customHeight="1" thickTop="1" x14ac:dyDescent="0.15">
      <c r="B17" s="703" t="s">
        <v>133</v>
      </c>
      <c r="C17" s="375" t="s">
        <v>301</v>
      </c>
      <c r="D17" s="337">
        <v>3.33</v>
      </c>
      <c r="E17" s="376" t="s">
        <v>428</v>
      </c>
      <c r="F17" s="29">
        <v>1400</v>
      </c>
      <c r="G17" s="130">
        <f t="shared" ref="G17" si="6">D17*F17</f>
        <v>4662</v>
      </c>
      <c r="H17" s="142"/>
      <c r="I17" s="705"/>
      <c r="J17" s="305" t="s">
        <v>361</v>
      </c>
      <c r="K17" s="352">
        <v>3.1</v>
      </c>
      <c r="L17" s="352">
        <v>1</v>
      </c>
      <c r="M17" s="352">
        <v>168.4</v>
      </c>
      <c r="N17" s="130">
        <f t="shared" ref="N17:N19" si="7">K17*L17*M17</f>
        <v>522.04000000000008</v>
      </c>
      <c r="O17" s="162"/>
      <c r="P17" s="232" t="s">
        <v>269</v>
      </c>
      <c r="Q17" s="126">
        <v>1</v>
      </c>
      <c r="R17" s="293" t="s">
        <v>231</v>
      </c>
      <c r="S17" s="126">
        <v>30000</v>
      </c>
      <c r="T17" s="126">
        <v>7</v>
      </c>
      <c r="U17" s="304">
        <v>10</v>
      </c>
      <c r="V17" s="155">
        <f t="shared" si="5"/>
        <v>4285.7142857142853</v>
      </c>
    </row>
    <row r="18" spans="2:22" ht="15" customHeight="1" x14ac:dyDescent="0.15">
      <c r="B18" s="614"/>
      <c r="C18" s="376" t="s">
        <v>471</v>
      </c>
      <c r="D18" s="337">
        <v>6</v>
      </c>
      <c r="E18" s="376" t="s">
        <v>429</v>
      </c>
      <c r="F18" s="305">
        <v>138</v>
      </c>
      <c r="G18" s="130">
        <f>D18*F18</f>
        <v>828</v>
      </c>
      <c r="H18" s="142"/>
      <c r="I18" s="705"/>
      <c r="J18" s="305" t="s">
        <v>362</v>
      </c>
      <c r="K18" s="352">
        <v>2.5</v>
      </c>
      <c r="L18" s="352">
        <v>0.5</v>
      </c>
      <c r="M18" s="352">
        <v>168.4</v>
      </c>
      <c r="N18" s="130">
        <f t="shared" si="7"/>
        <v>210.5</v>
      </c>
      <c r="O18" s="162"/>
      <c r="P18" s="232" t="s">
        <v>268</v>
      </c>
      <c r="Q18" s="126">
        <v>2</v>
      </c>
      <c r="R18" s="293" t="s">
        <v>230</v>
      </c>
      <c r="S18" s="126">
        <v>3000</v>
      </c>
      <c r="T18" s="126">
        <v>3</v>
      </c>
      <c r="U18" s="304">
        <v>10</v>
      </c>
      <c r="V18" s="155">
        <f t="shared" ref="V18:V27" si="8">Q18*S18/T18/U18*10</f>
        <v>2000</v>
      </c>
    </row>
    <row r="19" spans="2:22" ht="15" customHeight="1" x14ac:dyDescent="0.15">
      <c r="B19" s="614"/>
      <c r="C19" s="376" t="s">
        <v>472</v>
      </c>
      <c r="D19" s="337">
        <v>1950</v>
      </c>
      <c r="E19" s="375" t="s">
        <v>302</v>
      </c>
      <c r="F19" s="305">
        <v>1.38</v>
      </c>
      <c r="G19" s="130">
        <f t="shared" ref="G19" si="9">D19*F19</f>
        <v>2691</v>
      </c>
      <c r="H19" s="142"/>
      <c r="I19" s="705"/>
      <c r="J19" s="305" t="s">
        <v>363</v>
      </c>
      <c r="K19" s="352">
        <v>4.2</v>
      </c>
      <c r="L19" s="352">
        <v>1</v>
      </c>
      <c r="M19" s="352">
        <v>168.4</v>
      </c>
      <c r="N19" s="130">
        <f t="shared" si="7"/>
        <v>707.28000000000009</v>
      </c>
      <c r="O19" s="162"/>
      <c r="P19" s="232" t="s">
        <v>346</v>
      </c>
      <c r="Q19" s="126">
        <v>2</v>
      </c>
      <c r="R19" s="342" t="s">
        <v>231</v>
      </c>
      <c r="S19" s="126">
        <v>2000</v>
      </c>
      <c r="T19" s="126">
        <v>3</v>
      </c>
      <c r="U19" s="304">
        <v>10</v>
      </c>
      <c r="V19" s="155">
        <f t="shared" si="8"/>
        <v>1333.333333333333</v>
      </c>
    </row>
    <row r="20" spans="2:22" ht="15" customHeight="1" thickBot="1" x14ac:dyDescent="0.2">
      <c r="B20" s="704"/>
      <c r="C20" s="133" t="s">
        <v>115</v>
      </c>
      <c r="D20" s="134"/>
      <c r="E20" s="134"/>
      <c r="F20" s="134"/>
      <c r="G20" s="135">
        <f>SUM(G17:G19)</f>
        <v>8181</v>
      </c>
      <c r="H20" s="142"/>
      <c r="I20" s="706"/>
      <c r="J20" s="233" t="s">
        <v>189</v>
      </c>
      <c r="K20" s="148">
        <f>SUM(K16:K19)</f>
        <v>10.8</v>
      </c>
      <c r="L20" s="149">
        <f>SUM(L16:L19)</f>
        <v>3</v>
      </c>
      <c r="M20" s="150"/>
      <c r="N20" s="145">
        <f>SUM(N16:N19)</f>
        <v>1524.0200000000002</v>
      </c>
      <c r="O20" s="162"/>
      <c r="P20" s="232" t="s">
        <v>347</v>
      </c>
      <c r="Q20" s="126">
        <v>2</v>
      </c>
      <c r="R20" s="293" t="s">
        <v>230</v>
      </c>
      <c r="S20" s="126">
        <v>1000</v>
      </c>
      <c r="T20" s="126">
        <v>3</v>
      </c>
      <c r="U20" s="304">
        <v>10</v>
      </c>
      <c r="V20" s="155">
        <f t="shared" si="8"/>
        <v>666.66666666666652</v>
      </c>
    </row>
    <row r="21" spans="2:22" ht="15" customHeight="1" thickTop="1" x14ac:dyDescent="0.15">
      <c r="B21" s="703" t="s">
        <v>134</v>
      </c>
      <c r="C21" s="29"/>
      <c r="D21" s="29"/>
      <c r="E21" s="36"/>
      <c r="F21" s="29"/>
      <c r="G21" s="130">
        <f>D21*F21</f>
        <v>0</v>
      </c>
      <c r="H21" s="142"/>
      <c r="I21" s="703" t="s">
        <v>143</v>
      </c>
      <c r="J21" s="29"/>
      <c r="K21" s="147"/>
      <c r="L21" s="147"/>
      <c r="M21" s="147"/>
      <c r="N21" s="130">
        <f>K21*L21*M21</f>
        <v>0</v>
      </c>
      <c r="O21" s="162"/>
      <c r="P21" s="232" t="s">
        <v>348</v>
      </c>
      <c r="Q21" s="126">
        <v>2</v>
      </c>
      <c r="R21" s="342" t="s">
        <v>230</v>
      </c>
      <c r="S21" s="126">
        <v>1250</v>
      </c>
      <c r="T21" s="126">
        <v>10</v>
      </c>
      <c r="U21" s="304">
        <v>10</v>
      </c>
      <c r="V21" s="155">
        <f t="shared" si="8"/>
        <v>250</v>
      </c>
    </row>
    <row r="22" spans="2:22" ht="15" customHeight="1" x14ac:dyDescent="0.15">
      <c r="B22" s="614"/>
      <c r="C22" s="29"/>
      <c r="D22" s="29"/>
      <c r="E22" s="36"/>
      <c r="F22" s="29"/>
      <c r="G22" s="130">
        <f>D22*F22</f>
        <v>0</v>
      </c>
      <c r="H22" s="142"/>
      <c r="I22" s="614"/>
      <c r="J22" s="29"/>
      <c r="K22" s="147"/>
      <c r="L22" s="147"/>
      <c r="M22" s="147"/>
      <c r="N22" s="130">
        <f t="shared" ref="N22:N23" si="10">K22*L22*M22</f>
        <v>0</v>
      </c>
      <c r="O22" s="162"/>
      <c r="P22" s="232" t="s">
        <v>349</v>
      </c>
      <c r="Q22" s="126">
        <v>4</v>
      </c>
      <c r="R22" s="342" t="s">
        <v>116</v>
      </c>
      <c r="S22" s="126">
        <v>7200</v>
      </c>
      <c r="T22" s="126">
        <v>10</v>
      </c>
      <c r="U22" s="304">
        <v>10</v>
      </c>
      <c r="V22" s="155">
        <f t="shared" si="8"/>
        <v>2880</v>
      </c>
    </row>
    <row r="23" spans="2:22" ht="15" customHeight="1" x14ac:dyDescent="0.15">
      <c r="B23" s="614"/>
      <c r="C23" s="29"/>
      <c r="D23" s="29"/>
      <c r="E23" s="36"/>
      <c r="F23" s="29"/>
      <c r="G23" s="130">
        <f>D23*F23</f>
        <v>0</v>
      </c>
      <c r="H23" s="142"/>
      <c r="I23" s="614"/>
      <c r="J23" s="29"/>
      <c r="K23" s="147"/>
      <c r="L23" s="147"/>
      <c r="M23" s="147"/>
      <c r="N23" s="130">
        <f t="shared" si="10"/>
        <v>0</v>
      </c>
      <c r="O23" s="162"/>
      <c r="P23" s="232" t="s">
        <v>350</v>
      </c>
      <c r="Q23" s="126">
        <v>2</v>
      </c>
      <c r="R23" s="342" t="s">
        <v>116</v>
      </c>
      <c r="S23" s="126">
        <v>10000</v>
      </c>
      <c r="T23" s="126">
        <v>10</v>
      </c>
      <c r="U23" s="304">
        <v>10</v>
      </c>
      <c r="V23" s="155">
        <f t="shared" si="8"/>
        <v>2000</v>
      </c>
    </row>
    <row r="24" spans="2:22" ht="15" customHeight="1" thickBot="1" x14ac:dyDescent="0.2">
      <c r="B24" s="708"/>
      <c r="C24" s="136" t="s">
        <v>117</v>
      </c>
      <c r="D24" s="137"/>
      <c r="E24" s="137"/>
      <c r="F24" s="144"/>
      <c r="G24" s="138">
        <f>SUM(G21:G23)</f>
        <v>0</v>
      </c>
      <c r="I24" s="704"/>
      <c r="J24" s="233" t="s">
        <v>189</v>
      </c>
      <c r="K24" s="148">
        <f>SUM(K21:K23)</f>
        <v>0</v>
      </c>
      <c r="L24" s="149">
        <f>SUM(L21:L23)</f>
        <v>0</v>
      </c>
      <c r="M24" s="150"/>
      <c r="N24" s="145">
        <f>SUM(N21:N23)</f>
        <v>0</v>
      </c>
      <c r="O24" s="162"/>
      <c r="P24" s="232" t="s">
        <v>351</v>
      </c>
      <c r="Q24" s="126">
        <v>1</v>
      </c>
      <c r="R24" s="342" t="s">
        <v>230</v>
      </c>
      <c r="S24" s="126">
        <v>2500</v>
      </c>
      <c r="T24" s="126">
        <v>10</v>
      </c>
      <c r="U24" s="304">
        <v>10</v>
      </c>
      <c r="V24" s="155">
        <f t="shared" si="8"/>
        <v>250</v>
      </c>
    </row>
    <row r="25" spans="2:22" ht="15" customHeight="1" thickTop="1" x14ac:dyDescent="0.15">
      <c r="H25" s="143"/>
      <c r="I25" s="703" t="s">
        <v>235</v>
      </c>
      <c r="J25" s="29"/>
      <c r="K25" s="147"/>
      <c r="L25" s="147"/>
      <c r="M25" s="147"/>
      <c r="N25" s="130">
        <f>K25*L25*M25</f>
        <v>0</v>
      </c>
      <c r="O25" s="162"/>
      <c r="P25" s="232" t="s">
        <v>352</v>
      </c>
      <c r="Q25" s="126">
        <v>1</v>
      </c>
      <c r="R25" s="342" t="s">
        <v>230</v>
      </c>
      <c r="S25" s="126">
        <v>3000</v>
      </c>
      <c r="T25" s="126">
        <v>10</v>
      </c>
      <c r="U25" s="304">
        <v>10</v>
      </c>
      <c r="V25" s="155">
        <f t="shared" si="8"/>
        <v>300</v>
      </c>
    </row>
    <row r="26" spans="2:22" ht="15" customHeight="1" thickBot="1" x14ac:dyDescent="0.2">
      <c r="B26" s="5" t="s">
        <v>191</v>
      </c>
      <c r="C26" s="121"/>
      <c r="D26" s="32"/>
      <c r="E26" s="121"/>
      <c r="F26" s="32"/>
      <c r="G26" s="33"/>
      <c r="H26" s="141"/>
      <c r="I26" s="614"/>
      <c r="J26" s="29"/>
      <c r="K26" s="147"/>
      <c r="L26" s="147"/>
      <c r="M26" s="147"/>
      <c r="N26" s="130">
        <f t="shared" ref="N26:N27" si="11">K26*L26*M26</f>
        <v>0</v>
      </c>
      <c r="O26" s="162"/>
      <c r="P26" s="232" t="s">
        <v>353</v>
      </c>
      <c r="Q26" s="126">
        <v>1</v>
      </c>
      <c r="R26" s="342" t="s">
        <v>230</v>
      </c>
      <c r="S26" s="126">
        <v>15000</v>
      </c>
      <c r="T26" s="126">
        <v>10</v>
      </c>
      <c r="U26" s="304">
        <v>10</v>
      </c>
      <c r="V26" s="155">
        <f t="shared" si="8"/>
        <v>1500</v>
      </c>
    </row>
    <row r="27" spans="2:22" ht="15" customHeight="1" x14ac:dyDescent="0.15">
      <c r="B27" s="228" t="s">
        <v>70</v>
      </c>
      <c r="C27" s="140" t="s">
        <v>108</v>
      </c>
      <c r="D27" s="140" t="s">
        <v>109</v>
      </c>
      <c r="E27" s="140" t="s">
        <v>110</v>
      </c>
      <c r="F27" s="140" t="s">
        <v>21</v>
      </c>
      <c r="G27" s="128" t="s">
        <v>111</v>
      </c>
      <c r="H27" s="142"/>
      <c r="I27" s="614"/>
      <c r="J27" s="29"/>
      <c r="K27" s="147"/>
      <c r="L27" s="147"/>
      <c r="M27" s="147"/>
      <c r="N27" s="130">
        <f t="shared" si="11"/>
        <v>0</v>
      </c>
      <c r="O27" s="162"/>
      <c r="P27" s="232" t="s">
        <v>354</v>
      </c>
      <c r="Q27" s="126">
        <v>1</v>
      </c>
      <c r="R27" s="342" t="s">
        <v>230</v>
      </c>
      <c r="S27" s="126">
        <v>90000</v>
      </c>
      <c r="T27" s="126">
        <v>10</v>
      </c>
      <c r="U27" s="304">
        <v>10</v>
      </c>
      <c r="V27" s="155">
        <f t="shared" si="8"/>
        <v>9000</v>
      </c>
    </row>
    <row r="28" spans="2:22" ht="15" customHeight="1" thickBot="1" x14ac:dyDescent="0.2">
      <c r="B28" s="613" t="s">
        <v>27</v>
      </c>
      <c r="C28" s="395" t="s">
        <v>473</v>
      </c>
      <c r="D28" s="391">
        <v>250</v>
      </c>
      <c r="E28" s="392" t="s">
        <v>430</v>
      </c>
      <c r="F28" s="29">
        <v>7.6319999999999997</v>
      </c>
      <c r="G28" s="129">
        <f t="shared" ref="G28:G37" si="12">D28*F28</f>
        <v>1908</v>
      </c>
      <c r="H28" s="142"/>
      <c r="I28" s="704"/>
      <c r="J28" s="233" t="s">
        <v>187</v>
      </c>
      <c r="K28" s="148">
        <f>SUM(K25:K27)</f>
        <v>0</v>
      </c>
      <c r="L28" s="149">
        <f>SUM(L25:L27)</f>
        <v>0</v>
      </c>
      <c r="M28" s="150"/>
      <c r="N28" s="145">
        <f>SUM(N25:N27)</f>
        <v>0</v>
      </c>
      <c r="O28" s="162"/>
      <c r="P28" s="232"/>
      <c r="Q28" s="126"/>
      <c r="R28" s="293"/>
      <c r="S28" s="126"/>
      <c r="T28" s="126"/>
      <c r="U28" s="304"/>
      <c r="V28" s="155"/>
    </row>
    <row r="29" spans="2:22" ht="15" customHeight="1" thickTop="1" x14ac:dyDescent="0.15">
      <c r="B29" s="614"/>
      <c r="C29" s="376" t="s">
        <v>474</v>
      </c>
      <c r="D29" s="391">
        <v>170</v>
      </c>
      <c r="E29" s="392" t="s">
        <v>431</v>
      </c>
      <c r="F29" s="29">
        <v>11.56</v>
      </c>
      <c r="G29" s="130">
        <f t="shared" si="12"/>
        <v>1965.2</v>
      </c>
      <c r="H29" s="142"/>
      <c r="I29" s="703" t="s">
        <v>139</v>
      </c>
      <c r="J29" s="29"/>
      <c r="K29" s="147"/>
      <c r="L29" s="147"/>
      <c r="M29" s="147"/>
      <c r="N29" s="130">
        <f>K29*L29*M29</f>
        <v>0</v>
      </c>
      <c r="O29" s="31"/>
      <c r="P29" s="232"/>
      <c r="Q29" s="126"/>
      <c r="R29" s="160"/>
      <c r="S29" s="126"/>
      <c r="T29" s="126"/>
      <c r="U29" s="127"/>
      <c r="V29" s="155"/>
    </row>
    <row r="30" spans="2:22" ht="15" customHeight="1" x14ac:dyDescent="0.15">
      <c r="B30" s="614"/>
      <c r="C30" s="376" t="s">
        <v>475</v>
      </c>
      <c r="D30" s="391">
        <v>833</v>
      </c>
      <c r="E30" s="392" t="s">
        <v>432</v>
      </c>
      <c r="F30" s="29">
        <v>1.43</v>
      </c>
      <c r="G30" s="130">
        <f t="shared" si="12"/>
        <v>1191.19</v>
      </c>
      <c r="H30" s="142"/>
      <c r="I30" s="614"/>
      <c r="J30" s="29"/>
      <c r="K30" s="147"/>
      <c r="L30" s="147"/>
      <c r="M30" s="147"/>
      <c r="N30" s="130">
        <f t="shared" ref="N30:N31" si="13">K30*L30*M30</f>
        <v>0</v>
      </c>
      <c r="P30" s="232"/>
      <c r="Q30" s="126"/>
      <c r="R30" s="160"/>
      <c r="S30" s="126"/>
      <c r="T30" s="126"/>
      <c r="U30" s="127"/>
      <c r="V30" s="155"/>
    </row>
    <row r="31" spans="2:22" ht="15" customHeight="1" x14ac:dyDescent="0.15">
      <c r="B31" s="614"/>
      <c r="C31" s="376" t="s">
        <v>476</v>
      </c>
      <c r="D31" s="391">
        <v>1666</v>
      </c>
      <c r="E31" s="392" t="s">
        <v>433</v>
      </c>
      <c r="F31" s="29">
        <v>1.51</v>
      </c>
      <c r="G31" s="130">
        <f t="shared" si="12"/>
        <v>2515.66</v>
      </c>
      <c r="H31" s="142"/>
      <c r="I31" s="614"/>
      <c r="J31" s="29"/>
      <c r="K31" s="147"/>
      <c r="L31" s="147"/>
      <c r="M31" s="147"/>
      <c r="N31" s="130">
        <f t="shared" si="13"/>
        <v>0</v>
      </c>
      <c r="P31" s="232"/>
      <c r="Q31" s="126"/>
      <c r="R31" s="160"/>
      <c r="S31" s="126"/>
      <c r="T31" s="126"/>
      <c r="U31" s="127"/>
      <c r="V31" s="155"/>
    </row>
    <row r="32" spans="2:22" ht="15" customHeight="1" thickBot="1" x14ac:dyDescent="0.2">
      <c r="B32" s="614"/>
      <c r="C32" s="376" t="s">
        <v>477</v>
      </c>
      <c r="D32" s="391">
        <v>833</v>
      </c>
      <c r="E32" s="392" t="s">
        <v>434</v>
      </c>
      <c r="F32" s="305">
        <v>1.71</v>
      </c>
      <c r="G32" s="130">
        <f t="shared" si="12"/>
        <v>1424.43</v>
      </c>
      <c r="H32" s="142"/>
      <c r="I32" s="708"/>
      <c r="J32" s="234" t="s">
        <v>192</v>
      </c>
      <c r="K32" s="151">
        <f>SUM(K29:K31)</f>
        <v>0</v>
      </c>
      <c r="L32" s="153">
        <f>SUM(L29:L31)</f>
        <v>0</v>
      </c>
      <c r="M32" s="154"/>
      <c r="N32" s="146">
        <f>SUM(N29:N31)</f>
        <v>0</v>
      </c>
      <c r="P32" s="232"/>
      <c r="Q32" s="126"/>
      <c r="R32" s="342"/>
      <c r="S32" s="126"/>
      <c r="T32" s="126"/>
      <c r="U32" s="304"/>
      <c r="V32" s="155"/>
    </row>
    <row r="33" spans="2:22" ht="15" customHeight="1" x14ac:dyDescent="0.15">
      <c r="B33" s="614"/>
      <c r="C33" s="376" t="s">
        <v>478</v>
      </c>
      <c r="D33" s="391">
        <v>333</v>
      </c>
      <c r="E33" s="392" t="s">
        <v>435</v>
      </c>
      <c r="F33" s="305">
        <v>7.3780000000000001</v>
      </c>
      <c r="G33" s="130">
        <f t="shared" si="12"/>
        <v>2456.8740000000003</v>
      </c>
      <c r="H33" s="142"/>
      <c r="I33" s="142"/>
      <c r="J33" s="142"/>
      <c r="K33" s="121"/>
      <c r="L33" s="121"/>
      <c r="M33" s="121"/>
      <c r="N33" s="121"/>
      <c r="P33" s="232"/>
      <c r="Q33" s="126"/>
      <c r="R33" s="160"/>
      <c r="S33" s="126"/>
      <c r="T33" s="126"/>
      <c r="U33" s="127"/>
      <c r="V33" s="155"/>
    </row>
    <row r="34" spans="2:22" ht="15" customHeight="1" thickBot="1" x14ac:dyDescent="0.2">
      <c r="B34" s="614"/>
      <c r="C34" s="375"/>
      <c r="D34" s="391"/>
      <c r="E34" s="393"/>
      <c r="F34" s="305"/>
      <c r="G34" s="130"/>
      <c r="H34" s="142"/>
      <c r="I34" s="115" t="s">
        <v>182</v>
      </c>
      <c r="J34" s="115"/>
      <c r="K34" s="108"/>
      <c r="L34" s="108"/>
      <c r="M34" s="108"/>
      <c r="P34" s="236" t="s">
        <v>175</v>
      </c>
      <c r="Q34" s="157"/>
      <c r="R34" s="157"/>
      <c r="S34" s="157"/>
      <c r="T34" s="157"/>
      <c r="U34" s="159"/>
      <c r="V34" s="158">
        <f>SUM(V15:V33)</f>
        <v>32665.714285714286</v>
      </c>
    </row>
    <row r="35" spans="2:22" ht="15" customHeight="1" x14ac:dyDescent="0.15">
      <c r="B35" s="614"/>
      <c r="C35" s="375"/>
      <c r="D35" s="391"/>
      <c r="E35" s="393"/>
      <c r="F35" s="305"/>
      <c r="G35" s="130"/>
      <c r="H35" s="142"/>
      <c r="I35" s="210" t="s">
        <v>170</v>
      </c>
      <c r="J35" s="211" t="s">
        <v>3</v>
      </c>
      <c r="K35" s="720" t="s">
        <v>171</v>
      </c>
      <c r="L35" s="721"/>
      <c r="M35" s="295" t="s">
        <v>229</v>
      </c>
      <c r="N35" s="235" t="s">
        <v>193</v>
      </c>
    </row>
    <row r="36" spans="2:22" ht="15" customHeight="1" thickBot="1" x14ac:dyDescent="0.2">
      <c r="B36" s="614"/>
      <c r="C36" s="29"/>
      <c r="D36" s="29"/>
      <c r="E36" s="36"/>
      <c r="F36" s="29"/>
      <c r="G36" s="130">
        <f t="shared" si="12"/>
        <v>0</v>
      </c>
      <c r="H36" s="142"/>
      <c r="I36" s="713" t="s">
        <v>0</v>
      </c>
      <c r="J36" s="139" t="str">
        <f>'６　固定資本装備と減価償却費'!C5</f>
        <v>貯蔵庫</v>
      </c>
      <c r="K36" s="722">
        <v>2160000</v>
      </c>
      <c r="L36" s="723"/>
      <c r="M36" s="357">
        <v>250</v>
      </c>
      <c r="N36" s="223">
        <f>+K36/M36*10*0.014*0.3</f>
        <v>362.88000000000005</v>
      </c>
      <c r="P36" s="115" t="s">
        <v>176</v>
      </c>
      <c r="Q36" s="108"/>
      <c r="R36" s="108"/>
      <c r="S36" s="108"/>
      <c r="T36" s="108"/>
    </row>
    <row r="37" spans="2:22" ht="15" customHeight="1" x14ac:dyDescent="0.15">
      <c r="B37" s="614"/>
      <c r="C37" s="29"/>
      <c r="D37" s="29"/>
      <c r="E37" s="36"/>
      <c r="F37" s="29"/>
      <c r="G37" s="130">
        <f t="shared" si="12"/>
        <v>0</v>
      </c>
      <c r="H37" s="142"/>
      <c r="I37" s="714"/>
      <c r="J37" s="139" t="str">
        <f>'６　固定資本装備と減価償却費'!C6</f>
        <v>作業場</v>
      </c>
      <c r="K37" s="724">
        <v>3024000</v>
      </c>
      <c r="L37" s="725"/>
      <c r="M37" s="357">
        <v>250</v>
      </c>
      <c r="N37" s="223">
        <f>+K37/M37*10*0.014*0.3</f>
        <v>508.03199999999998</v>
      </c>
      <c r="O37" s="152"/>
      <c r="P37" s="210" t="s">
        <v>169</v>
      </c>
      <c r="Q37" s="726" t="s">
        <v>177</v>
      </c>
      <c r="R37" s="726"/>
      <c r="S37" s="222" t="s">
        <v>180</v>
      </c>
      <c r="T37" s="222" t="s">
        <v>179</v>
      </c>
      <c r="U37" s="294" t="s">
        <v>229</v>
      </c>
      <c r="V37" s="237" t="s">
        <v>193</v>
      </c>
    </row>
    <row r="38" spans="2:22" ht="15" customHeight="1" thickBot="1" x14ac:dyDescent="0.2">
      <c r="B38" s="704"/>
      <c r="C38" s="131" t="s">
        <v>114</v>
      </c>
      <c r="D38" s="131"/>
      <c r="E38" s="131"/>
      <c r="F38" s="131"/>
      <c r="G38" s="132">
        <f>SUM(G28:G37)</f>
        <v>11461.353999999999</v>
      </c>
      <c r="H38" s="142"/>
      <c r="I38" s="714"/>
      <c r="J38" s="139"/>
      <c r="K38" s="712"/>
      <c r="L38" s="712"/>
      <c r="M38" s="357"/>
      <c r="N38" s="223"/>
      <c r="O38" s="152"/>
      <c r="P38" s="690" t="s">
        <v>178</v>
      </c>
      <c r="Q38" s="215" t="s">
        <v>406</v>
      </c>
      <c r="R38" s="239" t="s">
        <v>407</v>
      </c>
      <c r="S38" s="216"/>
      <c r="T38" s="240"/>
      <c r="U38" s="216">
        <v>10</v>
      </c>
      <c r="V38" s="223">
        <v>4263</v>
      </c>
    </row>
    <row r="39" spans="2:22" ht="15" customHeight="1" thickTop="1" x14ac:dyDescent="0.15">
      <c r="B39" s="703" t="s">
        <v>135</v>
      </c>
      <c r="C39" s="395" t="s">
        <v>473</v>
      </c>
      <c r="D39" s="391">
        <v>9</v>
      </c>
      <c r="E39" s="392" t="s">
        <v>436</v>
      </c>
      <c r="F39" s="29">
        <v>410.5</v>
      </c>
      <c r="G39" s="130">
        <f>D39*F39</f>
        <v>3694.5</v>
      </c>
      <c r="H39" s="142"/>
      <c r="I39" s="714"/>
      <c r="J39" s="139"/>
      <c r="K39" s="712"/>
      <c r="L39" s="712"/>
      <c r="M39" s="357"/>
      <c r="N39" s="223"/>
      <c r="O39" s="152"/>
      <c r="P39" s="688"/>
      <c r="Q39" s="215"/>
      <c r="R39" s="239"/>
      <c r="S39" s="216"/>
      <c r="T39" s="240"/>
      <c r="U39" s="216"/>
      <c r="V39" s="223"/>
    </row>
    <row r="40" spans="2:22" ht="15" customHeight="1" x14ac:dyDescent="0.15">
      <c r="B40" s="614"/>
      <c r="C40" s="376" t="s">
        <v>474</v>
      </c>
      <c r="D40" s="391">
        <v>500</v>
      </c>
      <c r="E40" s="392" t="s">
        <v>437</v>
      </c>
      <c r="F40" s="29">
        <v>4.4800000000000004</v>
      </c>
      <c r="G40" s="130">
        <f t="shared" ref="G40:G48" si="14">D40*F40</f>
        <v>2240</v>
      </c>
      <c r="H40" s="142"/>
      <c r="I40" s="714"/>
      <c r="J40" s="139" t="s">
        <v>391</v>
      </c>
      <c r="K40" s="712" t="s">
        <v>392</v>
      </c>
      <c r="L40" s="712"/>
      <c r="M40" s="357"/>
      <c r="N40" s="223">
        <v>380</v>
      </c>
      <c r="O40" s="152"/>
      <c r="P40" s="688"/>
      <c r="Q40" s="215"/>
      <c r="R40" s="239"/>
      <c r="S40" s="216"/>
      <c r="T40" s="240"/>
      <c r="U40" s="216"/>
      <c r="V40" s="223"/>
    </row>
    <row r="41" spans="2:22" ht="15" customHeight="1" x14ac:dyDescent="0.15">
      <c r="B41" s="614"/>
      <c r="C41" s="376" t="s">
        <v>475</v>
      </c>
      <c r="D41" s="391">
        <v>100</v>
      </c>
      <c r="E41" s="392" t="s">
        <v>438</v>
      </c>
      <c r="F41" s="305">
        <v>15.2</v>
      </c>
      <c r="G41" s="130">
        <f t="shared" si="14"/>
        <v>1520</v>
      </c>
      <c r="H41" s="142"/>
      <c r="I41" s="714"/>
      <c r="J41" s="139"/>
      <c r="K41" s="712"/>
      <c r="L41" s="712"/>
      <c r="M41" s="357"/>
      <c r="N41" s="223"/>
      <c r="O41" s="152"/>
      <c r="P41" s="688"/>
      <c r="Q41" s="215"/>
      <c r="R41" s="239"/>
      <c r="S41" s="216"/>
      <c r="T41" s="240"/>
      <c r="U41" s="216"/>
      <c r="V41" s="223"/>
    </row>
    <row r="42" spans="2:22" ht="15" customHeight="1" x14ac:dyDescent="0.15">
      <c r="B42" s="614"/>
      <c r="C42" s="376" t="s">
        <v>476</v>
      </c>
      <c r="D42" s="391">
        <v>167</v>
      </c>
      <c r="E42" s="392" t="s">
        <v>439</v>
      </c>
      <c r="F42" s="305">
        <v>13.14</v>
      </c>
      <c r="G42" s="130">
        <f t="shared" si="14"/>
        <v>2194.38</v>
      </c>
      <c r="H42" s="142"/>
      <c r="I42" s="714"/>
      <c r="J42" s="139"/>
      <c r="K42" s="712"/>
      <c r="L42" s="712"/>
      <c r="M42" s="357"/>
      <c r="N42" s="223"/>
      <c r="O42" s="152"/>
      <c r="P42" s="688"/>
      <c r="Q42" s="215"/>
      <c r="R42" s="239"/>
      <c r="S42" s="216"/>
      <c r="T42" s="240"/>
      <c r="U42" s="216"/>
      <c r="V42" s="223"/>
    </row>
    <row r="43" spans="2:22" ht="15" customHeight="1" thickBot="1" x14ac:dyDescent="0.2">
      <c r="B43" s="614"/>
      <c r="C43" s="376" t="s">
        <v>477</v>
      </c>
      <c r="D43" s="391">
        <v>250</v>
      </c>
      <c r="E43" s="392" t="s">
        <v>440</v>
      </c>
      <c r="F43" s="29">
        <v>4.9400000000000004</v>
      </c>
      <c r="G43" s="130">
        <f t="shared" si="14"/>
        <v>1235</v>
      </c>
      <c r="H43" s="142"/>
      <c r="I43" s="715"/>
      <c r="J43" s="212" t="s">
        <v>115</v>
      </c>
      <c r="K43" s="716"/>
      <c r="L43" s="717"/>
      <c r="M43" s="213"/>
      <c r="N43" s="219">
        <f>SUM(N36:N42)</f>
        <v>1250.912</v>
      </c>
      <c r="O43" s="152"/>
      <c r="P43" s="688"/>
      <c r="Q43" s="215"/>
      <c r="R43" s="239"/>
      <c r="S43" s="216"/>
      <c r="T43" s="240"/>
      <c r="U43" s="216"/>
      <c r="V43" s="223"/>
    </row>
    <row r="44" spans="2:22" ht="15" customHeight="1" thickTop="1" thickBot="1" x14ac:dyDescent="0.2">
      <c r="B44" s="614"/>
      <c r="C44" s="376" t="s">
        <v>478</v>
      </c>
      <c r="D44" s="391">
        <v>500</v>
      </c>
      <c r="E44" s="392" t="s">
        <v>441</v>
      </c>
      <c r="F44" s="29">
        <v>4.26</v>
      </c>
      <c r="G44" s="130">
        <f t="shared" si="14"/>
        <v>2130</v>
      </c>
      <c r="H44" s="142"/>
      <c r="I44" s="727" t="s">
        <v>172</v>
      </c>
      <c r="J44" s="214" t="s">
        <v>393</v>
      </c>
      <c r="K44" s="729">
        <v>8200</v>
      </c>
      <c r="L44" s="729"/>
      <c r="M44" s="357">
        <v>250</v>
      </c>
      <c r="N44" s="370">
        <f>+K44/M44*10</f>
        <v>328</v>
      </c>
      <c r="O44" s="152"/>
      <c r="P44" s="691"/>
      <c r="Q44" s="224" t="s">
        <v>181</v>
      </c>
      <c r="R44" s="225"/>
      <c r="S44" s="225"/>
      <c r="T44" s="225"/>
      <c r="U44" s="225"/>
      <c r="V44" s="226">
        <f>SUM(V38:V43)</f>
        <v>4263</v>
      </c>
    </row>
    <row r="45" spans="2:22" ht="15" customHeight="1" thickTop="1" x14ac:dyDescent="0.15">
      <c r="B45" s="614"/>
      <c r="C45" s="376" t="s">
        <v>479</v>
      </c>
      <c r="D45" s="391">
        <v>125</v>
      </c>
      <c r="E45" s="392" t="s">
        <v>442</v>
      </c>
      <c r="F45" s="305">
        <v>15.18</v>
      </c>
      <c r="G45" s="130">
        <f t="shared" si="14"/>
        <v>1897.5</v>
      </c>
      <c r="H45" s="142"/>
      <c r="I45" s="728"/>
      <c r="J45" s="215" t="s">
        <v>185</v>
      </c>
      <c r="K45" s="712">
        <v>4100</v>
      </c>
      <c r="L45" s="712"/>
      <c r="M45" s="357">
        <v>250</v>
      </c>
      <c r="N45" s="370">
        <f>+K45/M45*10</f>
        <v>164</v>
      </c>
      <c r="O45" s="152"/>
      <c r="P45" s="687" t="s">
        <v>186</v>
      </c>
      <c r="Q45" s="684" t="s">
        <v>194</v>
      </c>
      <c r="R45" s="241" t="s">
        <v>195</v>
      </c>
      <c r="S45" s="215">
        <v>35750</v>
      </c>
      <c r="T45" s="240">
        <v>0.04</v>
      </c>
      <c r="U45" s="215">
        <v>10</v>
      </c>
      <c r="V45" s="223">
        <f>+S45*T45/U45*10</f>
        <v>1430</v>
      </c>
    </row>
    <row r="46" spans="2:22" ht="15" customHeight="1" x14ac:dyDescent="0.15">
      <c r="B46" s="614"/>
      <c r="C46" s="376" t="s">
        <v>480</v>
      </c>
      <c r="D46" s="391">
        <v>167</v>
      </c>
      <c r="E46" s="392" t="s">
        <v>443</v>
      </c>
      <c r="F46" s="305">
        <v>19.2</v>
      </c>
      <c r="G46" s="130">
        <f t="shared" si="14"/>
        <v>3206.4</v>
      </c>
      <c r="H46" s="142"/>
      <c r="I46" s="728"/>
      <c r="J46" s="139"/>
      <c r="K46" s="712"/>
      <c r="L46" s="712"/>
      <c r="M46" s="357"/>
      <c r="N46" s="223"/>
      <c r="O46" s="152"/>
      <c r="P46" s="688"/>
      <c r="Q46" s="685"/>
      <c r="R46" s="241"/>
      <c r="S46" s="215"/>
      <c r="T46" s="240"/>
      <c r="U46" s="215"/>
      <c r="V46" s="223"/>
    </row>
    <row r="47" spans="2:22" ht="15" customHeight="1" thickBot="1" x14ac:dyDescent="0.2">
      <c r="B47" s="614"/>
      <c r="C47" s="376" t="s">
        <v>481</v>
      </c>
      <c r="D47" s="394">
        <v>167</v>
      </c>
      <c r="E47" s="395" t="s">
        <v>444</v>
      </c>
      <c r="F47" s="29">
        <v>8.5399999999999991</v>
      </c>
      <c r="G47" s="130">
        <f t="shared" si="14"/>
        <v>1426.1799999999998</v>
      </c>
      <c r="H47" s="142"/>
      <c r="I47" s="736"/>
      <c r="J47" s="212" t="s">
        <v>115</v>
      </c>
      <c r="K47" s="716"/>
      <c r="L47" s="717"/>
      <c r="M47" s="213"/>
      <c r="N47" s="219">
        <f>SUM(N44:N46)</f>
        <v>492</v>
      </c>
      <c r="O47" s="152"/>
      <c r="P47" s="688"/>
      <c r="Q47" s="685"/>
      <c r="R47" s="241" t="s">
        <v>185</v>
      </c>
      <c r="S47" s="215">
        <v>15600</v>
      </c>
      <c r="T47" s="240">
        <v>0.04</v>
      </c>
      <c r="U47" s="215">
        <v>10</v>
      </c>
      <c r="V47" s="223">
        <f t="shared" ref="V47" si="15">+S47*T47/U47*10</f>
        <v>624</v>
      </c>
    </row>
    <row r="48" spans="2:22" ht="15" customHeight="1" thickTop="1" x14ac:dyDescent="0.15">
      <c r="B48" s="614"/>
      <c r="C48" s="376" t="s">
        <v>482</v>
      </c>
      <c r="D48" s="338">
        <v>1000</v>
      </c>
      <c r="E48" s="376" t="s">
        <v>445</v>
      </c>
      <c r="F48" s="29">
        <v>2.94</v>
      </c>
      <c r="G48" s="130">
        <f t="shared" si="14"/>
        <v>2940</v>
      </c>
      <c r="H48" s="142"/>
      <c r="I48" s="727" t="s">
        <v>173</v>
      </c>
      <c r="J48" s="214" t="s">
        <v>393</v>
      </c>
      <c r="K48" s="729">
        <v>11500</v>
      </c>
      <c r="L48" s="729"/>
      <c r="M48" s="357">
        <v>250</v>
      </c>
      <c r="N48" s="370">
        <f>+K48/M48*10</f>
        <v>460</v>
      </c>
      <c r="O48" s="152"/>
      <c r="P48" s="688"/>
      <c r="Q48" s="685"/>
      <c r="R48" s="241"/>
      <c r="S48" s="215"/>
      <c r="T48" s="240"/>
      <c r="U48" s="215"/>
      <c r="V48" s="223"/>
    </row>
    <row r="49" spans="2:22" ht="15" customHeight="1" thickBot="1" x14ac:dyDescent="0.2">
      <c r="B49" s="704"/>
      <c r="C49" s="133" t="s">
        <v>115</v>
      </c>
      <c r="D49" s="134"/>
      <c r="E49" s="134"/>
      <c r="F49" s="134"/>
      <c r="G49" s="135">
        <f>SUM(G39:G48)</f>
        <v>22483.960000000003</v>
      </c>
      <c r="H49" s="142"/>
      <c r="I49" s="728"/>
      <c r="J49" s="215"/>
      <c r="K49" s="712"/>
      <c r="L49" s="712"/>
      <c r="M49" s="357"/>
      <c r="N49" s="223"/>
      <c r="O49" s="152"/>
      <c r="P49" s="688"/>
      <c r="Q49" s="686"/>
      <c r="R49" s="241"/>
      <c r="S49" s="215"/>
      <c r="T49" s="215"/>
      <c r="U49" s="139"/>
      <c r="V49" s="242"/>
    </row>
    <row r="50" spans="2:22" ht="15" customHeight="1" thickTop="1" thickBot="1" x14ac:dyDescent="0.2">
      <c r="B50" s="703" t="s">
        <v>29</v>
      </c>
      <c r="C50" s="376" t="s">
        <v>483</v>
      </c>
      <c r="D50" s="391">
        <v>1000</v>
      </c>
      <c r="E50" s="392" t="s">
        <v>446</v>
      </c>
      <c r="F50" s="29">
        <v>2.35</v>
      </c>
      <c r="G50" s="130">
        <f t="shared" ref="G50:G52" si="16">D50*F50</f>
        <v>2350</v>
      </c>
      <c r="H50" s="142"/>
      <c r="I50" s="728"/>
      <c r="J50" s="139"/>
      <c r="K50" s="712"/>
      <c r="L50" s="712"/>
      <c r="M50" s="357"/>
      <c r="N50" s="223"/>
      <c r="O50" s="152"/>
      <c r="P50" s="688"/>
      <c r="Q50" s="224" t="s">
        <v>181</v>
      </c>
      <c r="R50" s="225"/>
      <c r="S50" s="225"/>
      <c r="T50" s="225"/>
      <c r="U50" s="225"/>
      <c r="V50" s="226">
        <f>SUM(V45:V49)</f>
        <v>2054</v>
      </c>
    </row>
    <row r="51" spans="2:22" ht="15" customHeight="1" thickTop="1" thickBot="1" x14ac:dyDescent="0.2">
      <c r="B51" s="614"/>
      <c r="C51" s="376" t="s">
        <v>484</v>
      </c>
      <c r="D51" s="337">
        <v>500</v>
      </c>
      <c r="E51" s="376" t="s">
        <v>447</v>
      </c>
      <c r="F51" s="29">
        <v>3.786</v>
      </c>
      <c r="G51" s="130">
        <f t="shared" si="16"/>
        <v>1893</v>
      </c>
      <c r="H51" s="142"/>
      <c r="I51" s="736"/>
      <c r="J51" s="212" t="s">
        <v>115</v>
      </c>
      <c r="K51" s="716"/>
      <c r="L51" s="717"/>
      <c r="M51" s="213"/>
      <c r="N51" s="219">
        <f>SUM(N48:N50)</f>
        <v>460</v>
      </c>
      <c r="O51" s="152"/>
      <c r="P51" s="688"/>
      <c r="Q51" s="684" t="s">
        <v>196</v>
      </c>
      <c r="R51" s="241" t="s">
        <v>195</v>
      </c>
      <c r="S51" s="215">
        <v>60000</v>
      </c>
      <c r="T51" s="240">
        <v>0.04</v>
      </c>
      <c r="U51" s="215">
        <v>10</v>
      </c>
      <c r="V51" s="223">
        <f>+S51*T51/U51*10</f>
        <v>2400</v>
      </c>
    </row>
    <row r="52" spans="2:22" ht="15" customHeight="1" thickTop="1" x14ac:dyDescent="0.15">
      <c r="B52" s="614"/>
      <c r="C52" s="29"/>
      <c r="D52" s="29"/>
      <c r="E52" s="29"/>
      <c r="F52" s="29"/>
      <c r="G52" s="130">
        <f t="shared" si="16"/>
        <v>0</v>
      </c>
      <c r="H52" s="142"/>
      <c r="I52" s="727" t="s">
        <v>174</v>
      </c>
      <c r="J52" s="357" t="s">
        <v>185</v>
      </c>
      <c r="K52" s="729">
        <v>5000</v>
      </c>
      <c r="L52" s="729"/>
      <c r="M52" s="357">
        <v>250</v>
      </c>
      <c r="N52" s="370">
        <f>+K52/M52*10</f>
        <v>200</v>
      </c>
      <c r="O52" s="152"/>
      <c r="P52" s="688"/>
      <c r="Q52" s="685"/>
      <c r="R52" s="241"/>
      <c r="S52" s="215"/>
      <c r="T52" s="240"/>
      <c r="U52" s="215"/>
      <c r="V52" s="223"/>
    </row>
    <row r="53" spans="2:22" ht="14.25" thickBot="1" x14ac:dyDescent="0.2">
      <c r="B53" s="704"/>
      <c r="C53" s="133" t="s">
        <v>115</v>
      </c>
      <c r="D53" s="134"/>
      <c r="E53" s="134"/>
      <c r="F53" s="134"/>
      <c r="G53" s="135">
        <f>SUM(G50:G52)</f>
        <v>4243</v>
      </c>
      <c r="I53" s="728"/>
      <c r="J53" s="215"/>
      <c r="K53" s="730"/>
      <c r="L53" s="731"/>
      <c r="M53" s="227"/>
      <c r="N53" s="223"/>
      <c r="O53" s="152"/>
      <c r="P53" s="688"/>
      <c r="Q53" s="685"/>
      <c r="R53" s="241" t="s">
        <v>185</v>
      </c>
      <c r="S53" s="215">
        <v>25000</v>
      </c>
      <c r="T53" s="240">
        <v>0.04</v>
      </c>
      <c r="U53" s="215">
        <v>10</v>
      </c>
      <c r="V53" s="223">
        <f>+S53*T53/U53*10</f>
        <v>1000</v>
      </c>
    </row>
    <row r="54" spans="2:22" ht="14.25" thickTop="1" x14ac:dyDescent="0.15">
      <c r="B54" s="703" t="s">
        <v>137</v>
      </c>
      <c r="C54" s="305" t="s">
        <v>486</v>
      </c>
      <c r="D54" s="337">
        <v>1500</v>
      </c>
      <c r="E54" s="376" t="s">
        <v>448</v>
      </c>
      <c r="F54" s="29">
        <v>1.302</v>
      </c>
      <c r="G54" s="130">
        <f>D54*F54</f>
        <v>1953</v>
      </c>
      <c r="I54" s="728"/>
      <c r="J54" s="215"/>
      <c r="K54" s="730"/>
      <c r="L54" s="731"/>
      <c r="M54" s="227"/>
      <c r="N54" s="223"/>
      <c r="O54" s="152"/>
      <c r="P54" s="688"/>
      <c r="Q54" s="685"/>
      <c r="R54" s="241"/>
      <c r="S54" s="215"/>
      <c r="T54" s="240"/>
      <c r="U54" s="215"/>
      <c r="V54" s="223"/>
    </row>
    <row r="55" spans="2:22" x14ac:dyDescent="0.15">
      <c r="B55" s="614"/>
      <c r="C55" s="305" t="s">
        <v>485</v>
      </c>
      <c r="D55" s="337">
        <v>50</v>
      </c>
      <c r="E55" s="375" t="s">
        <v>265</v>
      </c>
      <c r="F55" s="29">
        <v>0.66</v>
      </c>
      <c r="G55" s="130">
        <f>D55*F55</f>
        <v>33</v>
      </c>
      <c r="I55" s="728"/>
      <c r="J55" s="357"/>
      <c r="K55" s="732"/>
      <c r="L55" s="733"/>
      <c r="M55" s="227"/>
      <c r="N55" s="223"/>
      <c r="O55" s="152"/>
      <c r="P55" s="688"/>
      <c r="Q55" s="686"/>
      <c r="R55" s="241"/>
      <c r="S55" s="215"/>
      <c r="T55" s="215"/>
      <c r="U55" s="139"/>
      <c r="V55" s="242"/>
    </row>
    <row r="56" spans="2:22" x14ac:dyDescent="0.15">
      <c r="B56" s="614"/>
      <c r="C56" s="305"/>
      <c r="D56" s="337"/>
      <c r="E56" s="375"/>
      <c r="F56" s="29"/>
      <c r="G56" s="130">
        <f>D56*F56</f>
        <v>0</v>
      </c>
      <c r="I56" s="728"/>
      <c r="J56" s="215"/>
      <c r="K56" s="730"/>
      <c r="L56" s="731"/>
      <c r="M56" s="227"/>
      <c r="N56" s="238"/>
      <c r="O56" s="152"/>
      <c r="P56" s="689"/>
      <c r="Q56" s="245" t="s">
        <v>181</v>
      </c>
      <c r="R56" s="246"/>
      <c r="S56" s="246"/>
      <c r="T56" s="246"/>
      <c r="U56" s="246"/>
      <c r="V56" s="247">
        <f>SUM(V51:V55)</f>
        <v>3400</v>
      </c>
    </row>
    <row r="57" spans="2:22" ht="14.25" thickBot="1" x14ac:dyDescent="0.2">
      <c r="B57" s="708"/>
      <c r="C57" s="136" t="s">
        <v>117</v>
      </c>
      <c r="D57" s="137"/>
      <c r="E57" s="137"/>
      <c r="F57" s="137"/>
      <c r="G57" s="138">
        <f>SUM(G54:G56)</f>
        <v>1986</v>
      </c>
      <c r="I57" s="713"/>
      <c r="J57" s="217" t="s">
        <v>115</v>
      </c>
      <c r="K57" s="734"/>
      <c r="L57" s="735"/>
      <c r="M57" s="218"/>
      <c r="N57" s="220">
        <f>SUM(N52:N56)</f>
        <v>200</v>
      </c>
      <c r="O57" s="152"/>
      <c r="P57" s="682" t="s">
        <v>175</v>
      </c>
      <c r="Q57" s="683"/>
      <c r="R57" s="243"/>
      <c r="S57" s="243"/>
      <c r="T57" s="243"/>
      <c r="U57" s="243"/>
      <c r="V57" s="244">
        <f>SUM(V44,V50,V56)</f>
        <v>9717</v>
      </c>
    </row>
    <row r="58" spans="2:22" ht="14.25" thickBot="1" x14ac:dyDescent="0.2">
      <c r="I58" s="711" t="s">
        <v>175</v>
      </c>
      <c r="J58" s="710"/>
      <c r="K58" s="718"/>
      <c r="L58" s="719"/>
      <c r="M58" s="159"/>
      <c r="N58" s="221">
        <f>SUM(N43,N47,N51,N57)</f>
        <v>2402.9120000000003</v>
      </c>
      <c r="O58" s="152"/>
      <c r="V58" s="30"/>
    </row>
    <row r="59" spans="2:22" x14ac:dyDescent="0.15">
      <c r="O59" s="152"/>
    </row>
    <row r="60" spans="2:22" x14ac:dyDescent="0.15">
      <c r="I60" s="152"/>
      <c r="J60" s="152"/>
      <c r="K60" s="152"/>
      <c r="L60" s="152"/>
      <c r="M60" s="152"/>
      <c r="N60" s="152"/>
      <c r="O60" s="152"/>
    </row>
    <row r="61" spans="2:22" x14ac:dyDescent="0.15">
      <c r="I61" s="152"/>
      <c r="J61" s="152"/>
      <c r="K61" s="152"/>
      <c r="L61" s="152"/>
      <c r="M61" s="152"/>
      <c r="N61" s="152"/>
      <c r="O61" s="152"/>
    </row>
    <row r="62" spans="2:22" x14ac:dyDescent="0.15">
      <c r="I62" s="152"/>
      <c r="J62" s="152"/>
      <c r="K62" s="152"/>
      <c r="L62" s="152"/>
      <c r="M62" s="152"/>
      <c r="N62" s="152"/>
      <c r="O62" s="152"/>
    </row>
    <row r="63" spans="2:22" x14ac:dyDescent="0.15">
      <c r="I63" s="152"/>
      <c r="J63" s="152"/>
      <c r="K63" s="152"/>
      <c r="L63" s="152"/>
      <c r="M63" s="152"/>
      <c r="N63" s="152"/>
      <c r="O63" s="152"/>
    </row>
    <row r="64" spans="2:22" x14ac:dyDescent="0.15">
      <c r="I64" s="152"/>
      <c r="J64" s="152"/>
      <c r="K64" s="152"/>
      <c r="L64" s="152"/>
      <c r="M64" s="152"/>
      <c r="N64" s="152"/>
      <c r="O64" s="152"/>
    </row>
    <row r="65" spans="9:15" x14ac:dyDescent="0.15">
      <c r="I65" s="152"/>
      <c r="J65" s="152"/>
      <c r="K65" s="152"/>
      <c r="L65" s="152"/>
      <c r="M65" s="152"/>
      <c r="N65" s="152"/>
      <c r="O65" s="152"/>
    </row>
    <row r="66" spans="9:15" x14ac:dyDescent="0.15">
      <c r="I66" s="152"/>
      <c r="J66" s="152"/>
      <c r="K66" s="152"/>
      <c r="L66" s="152"/>
      <c r="M66" s="152"/>
      <c r="N66" s="152"/>
      <c r="O66" s="152"/>
    </row>
    <row r="67" spans="9:15" x14ac:dyDescent="0.15">
      <c r="I67" s="152"/>
      <c r="J67" s="152"/>
      <c r="K67" s="152"/>
      <c r="L67" s="152"/>
      <c r="M67" s="152"/>
      <c r="N67" s="152"/>
      <c r="O67" s="152"/>
    </row>
    <row r="68" spans="9:15" x14ac:dyDescent="0.15">
      <c r="I68" s="152"/>
      <c r="J68" s="152"/>
      <c r="K68" s="152"/>
      <c r="L68" s="152"/>
      <c r="M68" s="152"/>
      <c r="N68" s="152"/>
      <c r="O68" s="152"/>
    </row>
    <row r="69" spans="9:15" x14ac:dyDescent="0.15">
      <c r="I69" s="152"/>
      <c r="J69" s="152"/>
      <c r="K69" s="152"/>
      <c r="L69" s="152"/>
      <c r="M69" s="152"/>
      <c r="N69" s="152"/>
      <c r="O69" s="152"/>
    </row>
    <row r="70" spans="9:15" x14ac:dyDescent="0.15">
      <c r="I70" s="152"/>
      <c r="J70" s="152"/>
      <c r="K70" s="152"/>
      <c r="L70" s="152"/>
      <c r="M70" s="152"/>
      <c r="N70" s="152"/>
      <c r="O70" s="152"/>
    </row>
    <row r="71" spans="9:15" x14ac:dyDescent="0.15">
      <c r="I71" s="152"/>
      <c r="J71" s="152"/>
      <c r="K71" s="152"/>
      <c r="L71" s="152"/>
      <c r="M71" s="152"/>
      <c r="N71" s="152"/>
      <c r="O71" s="152"/>
    </row>
    <row r="72" spans="9:15" x14ac:dyDescent="0.15">
      <c r="I72" s="152"/>
      <c r="J72" s="152"/>
      <c r="K72" s="152"/>
      <c r="L72" s="152"/>
      <c r="M72" s="152"/>
      <c r="N72" s="152"/>
      <c r="O72" s="152"/>
    </row>
    <row r="73" spans="9:15" x14ac:dyDescent="0.15">
      <c r="I73" s="152"/>
      <c r="J73" s="152"/>
      <c r="K73" s="152"/>
      <c r="L73" s="152"/>
      <c r="M73" s="152"/>
      <c r="N73" s="152"/>
      <c r="O73" s="152"/>
    </row>
    <row r="74" spans="9:15" x14ac:dyDescent="0.15">
      <c r="I74" s="152"/>
      <c r="J74" s="152"/>
      <c r="K74" s="152"/>
      <c r="L74" s="152"/>
      <c r="M74" s="152"/>
      <c r="N74" s="152"/>
      <c r="O74" s="152"/>
    </row>
    <row r="75" spans="9:15" x14ac:dyDescent="0.15">
      <c r="I75" s="152"/>
      <c r="J75" s="152"/>
      <c r="K75" s="152"/>
      <c r="L75" s="152"/>
      <c r="M75" s="152"/>
      <c r="N75" s="152"/>
      <c r="O75" s="152"/>
    </row>
    <row r="76" spans="9:15" x14ac:dyDescent="0.15">
      <c r="I76" s="152"/>
      <c r="J76" s="152"/>
      <c r="K76" s="152"/>
      <c r="L76" s="152"/>
      <c r="M76" s="152"/>
      <c r="N76" s="152"/>
      <c r="O76" s="152"/>
    </row>
    <row r="77" spans="9:15" x14ac:dyDescent="0.15">
      <c r="I77" s="152"/>
      <c r="J77" s="152"/>
      <c r="K77" s="152"/>
      <c r="L77" s="152"/>
      <c r="M77" s="152"/>
      <c r="N77" s="152"/>
      <c r="O77" s="152"/>
    </row>
    <row r="78" spans="9:15" x14ac:dyDescent="0.15">
      <c r="I78" s="152"/>
      <c r="J78" s="152"/>
      <c r="K78" s="152"/>
      <c r="L78" s="152"/>
      <c r="M78" s="152"/>
      <c r="N78" s="152"/>
      <c r="O78" s="152"/>
    </row>
    <row r="79" spans="9:15" x14ac:dyDescent="0.15">
      <c r="I79" s="152"/>
      <c r="J79" s="152"/>
      <c r="K79" s="152"/>
      <c r="L79" s="152"/>
      <c r="M79" s="152"/>
      <c r="N79" s="152"/>
      <c r="O79" s="152"/>
    </row>
    <row r="80" spans="9:15" x14ac:dyDescent="0.15">
      <c r="I80" s="152"/>
      <c r="J80" s="152"/>
      <c r="K80" s="152"/>
      <c r="L80" s="152"/>
      <c r="M80" s="152"/>
      <c r="N80" s="152"/>
      <c r="O80" s="152"/>
    </row>
    <row r="81" spans="2:15" x14ac:dyDescent="0.15">
      <c r="I81" s="152"/>
      <c r="J81" s="152"/>
      <c r="K81" s="152"/>
      <c r="L81" s="152"/>
      <c r="M81" s="152"/>
      <c r="N81" s="152"/>
      <c r="O81" s="152"/>
    </row>
    <row r="82" spans="2:15" x14ac:dyDescent="0.15">
      <c r="I82" s="152"/>
      <c r="J82" s="152"/>
      <c r="K82" s="152"/>
      <c r="L82" s="152"/>
      <c r="M82" s="152"/>
      <c r="N82" s="152"/>
      <c r="O82" s="152"/>
    </row>
    <row r="83" spans="2:15" x14ac:dyDescent="0.15">
      <c r="B83" s="141"/>
      <c r="C83" s="142"/>
      <c r="D83" s="142"/>
      <c r="E83" s="142"/>
      <c r="F83" s="142"/>
      <c r="I83" s="152"/>
      <c r="J83" s="152"/>
      <c r="K83" s="152"/>
      <c r="L83" s="152"/>
      <c r="M83" s="152"/>
      <c r="N83" s="152"/>
      <c r="O83" s="152"/>
    </row>
    <row r="84" spans="2:15" x14ac:dyDescent="0.15">
      <c r="B84" s="141"/>
      <c r="C84" s="142"/>
      <c r="D84" s="142"/>
      <c r="E84" s="142"/>
      <c r="F84" s="142"/>
      <c r="I84" s="152"/>
      <c r="J84" s="152"/>
      <c r="K84" s="152"/>
      <c r="L84" s="152"/>
      <c r="M84" s="152"/>
      <c r="N84" s="152"/>
      <c r="O84" s="152"/>
    </row>
    <row r="85" spans="2:15" x14ac:dyDescent="0.15">
      <c r="I85" s="152"/>
      <c r="J85" s="152"/>
      <c r="K85" s="152"/>
      <c r="L85" s="152"/>
      <c r="M85" s="152"/>
      <c r="N85" s="152"/>
      <c r="O85" s="152"/>
    </row>
    <row r="86" spans="2:15" x14ac:dyDescent="0.15">
      <c r="I86" s="152"/>
      <c r="J86" s="152"/>
      <c r="K86" s="152"/>
      <c r="L86" s="152"/>
      <c r="M86" s="152"/>
      <c r="N86" s="152"/>
      <c r="O86" s="152"/>
    </row>
    <row r="87" spans="2:15" x14ac:dyDescent="0.15">
      <c r="I87" s="152"/>
      <c r="J87" s="152"/>
      <c r="K87" s="152"/>
      <c r="L87" s="152"/>
      <c r="M87" s="152"/>
      <c r="N87" s="152"/>
      <c r="O87" s="152"/>
    </row>
    <row r="88" spans="2:15" x14ac:dyDescent="0.15">
      <c r="I88" s="152"/>
      <c r="J88" s="152"/>
      <c r="K88" s="152"/>
      <c r="L88" s="152"/>
      <c r="M88" s="152"/>
      <c r="N88" s="152"/>
      <c r="O88" s="152"/>
    </row>
    <row r="89" spans="2:15" x14ac:dyDescent="0.15">
      <c r="I89" s="152"/>
      <c r="J89" s="152"/>
      <c r="K89" s="152"/>
      <c r="L89" s="152"/>
      <c r="M89" s="152"/>
      <c r="N89" s="152"/>
      <c r="O89" s="152"/>
    </row>
    <row r="90" spans="2:15" x14ac:dyDescent="0.15">
      <c r="I90" s="152"/>
      <c r="J90" s="152"/>
      <c r="K90" s="152"/>
      <c r="L90" s="152"/>
      <c r="M90" s="152"/>
      <c r="N90" s="152"/>
      <c r="O90" s="152"/>
    </row>
    <row r="91" spans="2:15" x14ac:dyDescent="0.15">
      <c r="I91" s="152"/>
      <c r="J91" s="152"/>
      <c r="K91" s="152"/>
      <c r="L91" s="152"/>
      <c r="M91" s="152"/>
      <c r="N91" s="152"/>
      <c r="O91" s="152"/>
    </row>
    <row r="92" spans="2:15" x14ac:dyDescent="0.15">
      <c r="I92" s="152"/>
      <c r="J92" s="152"/>
      <c r="K92" s="152"/>
      <c r="L92" s="152"/>
      <c r="M92" s="152"/>
      <c r="N92" s="152"/>
      <c r="O92" s="152"/>
    </row>
    <row r="93" spans="2:15" x14ac:dyDescent="0.15">
      <c r="I93" s="152"/>
      <c r="J93" s="152"/>
      <c r="K93" s="152"/>
      <c r="L93" s="152"/>
      <c r="M93" s="152"/>
      <c r="N93" s="152"/>
      <c r="O93" s="152"/>
    </row>
    <row r="94" spans="2:15" x14ac:dyDescent="0.15">
      <c r="I94" s="152"/>
      <c r="J94" s="152"/>
      <c r="K94" s="152"/>
      <c r="L94" s="152"/>
      <c r="M94" s="152"/>
      <c r="N94" s="152"/>
      <c r="O94" s="152"/>
    </row>
    <row r="95" spans="2:15" x14ac:dyDescent="0.15">
      <c r="I95" s="152"/>
      <c r="J95" s="152"/>
      <c r="K95" s="152"/>
      <c r="L95" s="152"/>
      <c r="M95" s="152"/>
      <c r="N95" s="152"/>
      <c r="O95" s="152"/>
    </row>
    <row r="96" spans="2:15" x14ac:dyDescent="0.15">
      <c r="I96" s="152"/>
      <c r="J96" s="152"/>
      <c r="K96" s="152"/>
      <c r="L96" s="152"/>
      <c r="M96" s="152"/>
      <c r="N96" s="152"/>
      <c r="O96" s="152"/>
    </row>
    <row r="97" spans="9:15" x14ac:dyDescent="0.15">
      <c r="I97" s="152"/>
      <c r="J97" s="152"/>
      <c r="K97" s="152"/>
      <c r="L97" s="152"/>
      <c r="M97" s="152"/>
      <c r="N97" s="152"/>
      <c r="O97" s="152"/>
    </row>
    <row r="98" spans="9:15" x14ac:dyDescent="0.15">
      <c r="I98" s="152"/>
      <c r="J98" s="152"/>
      <c r="K98" s="152"/>
      <c r="L98" s="152"/>
      <c r="M98" s="152"/>
      <c r="N98" s="152"/>
      <c r="O98" s="152"/>
    </row>
    <row r="99" spans="9:15" x14ac:dyDescent="0.15">
      <c r="I99" s="152"/>
      <c r="J99" s="152"/>
      <c r="K99" s="152"/>
      <c r="L99" s="152"/>
      <c r="M99" s="152"/>
      <c r="N99" s="152"/>
      <c r="O99" s="152"/>
    </row>
    <row r="100" spans="9:15" x14ac:dyDescent="0.15">
      <c r="I100" s="152"/>
      <c r="J100" s="152"/>
      <c r="K100" s="152"/>
      <c r="L100" s="152"/>
      <c r="M100" s="152"/>
      <c r="N100" s="152"/>
      <c r="O100" s="152"/>
    </row>
    <row r="101" spans="9:15" x14ac:dyDescent="0.15">
      <c r="I101" s="152"/>
      <c r="J101" s="152"/>
      <c r="K101" s="152"/>
      <c r="L101" s="152"/>
      <c r="M101" s="152"/>
      <c r="N101" s="152"/>
      <c r="O101" s="152"/>
    </row>
    <row r="102" spans="9:15" x14ac:dyDescent="0.15">
      <c r="I102" s="152"/>
      <c r="J102" s="152"/>
      <c r="K102" s="152"/>
      <c r="L102" s="152"/>
      <c r="M102" s="152"/>
      <c r="N102" s="152"/>
      <c r="O102" s="152"/>
    </row>
    <row r="103" spans="9:15" x14ac:dyDescent="0.15">
      <c r="I103" s="152"/>
      <c r="J103" s="152"/>
      <c r="K103" s="152"/>
      <c r="L103" s="152"/>
      <c r="M103" s="152"/>
      <c r="N103" s="152"/>
      <c r="O103" s="152"/>
    </row>
    <row r="104" spans="9:15" x14ac:dyDescent="0.15">
      <c r="I104" s="152"/>
      <c r="J104" s="152"/>
      <c r="K104" s="152"/>
      <c r="L104" s="152"/>
      <c r="M104" s="152"/>
      <c r="N104" s="152"/>
      <c r="O104" s="152"/>
    </row>
    <row r="105" spans="9:15" x14ac:dyDescent="0.15">
      <c r="I105" s="152"/>
      <c r="J105" s="152"/>
      <c r="K105" s="152"/>
      <c r="L105" s="152"/>
      <c r="M105" s="152"/>
      <c r="N105" s="152"/>
      <c r="O105" s="152"/>
    </row>
    <row r="106" spans="9:15" x14ac:dyDescent="0.15">
      <c r="I106" s="152"/>
      <c r="J106" s="152"/>
      <c r="K106" s="152"/>
      <c r="L106" s="152"/>
      <c r="M106" s="152"/>
      <c r="N106" s="152"/>
      <c r="O106" s="152"/>
    </row>
    <row r="107" spans="9:15" x14ac:dyDescent="0.15">
      <c r="I107" s="152"/>
      <c r="J107" s="152"/>
      <c r="K107" s="152"/>
      <c r="L107" s="152"/>
      <c r="M107" s="152"/>
      <c r="N107" s="152"/>
      <c r="O107" s="152"/>
    </row>
    <row r="108" spans="9:15" x14ac:dyDescent="0.15">
      <c r="I108" s="152"/>
      <c r="J108" s="152"/>
      <c r="K108" s="152"/>
      <c r="L108" s="152"/>
      <c r="M108" s="152"/>
      <c r="N108" s="152"/>
      <c r="O108" s="152"/>
    </row>
    <row r="109" spans="9:15" x14ac:dyDescent="0.15">
      <c r="I109" s="152"/>
      <c r="J109" s="152"/>
      <c r="K109" s="152"/>
      <c r="L109" s="152"/>
      <c r="M109" s="152"/>
      <c r="N109" s="152"/>
      <c r="O109" s="152"/>
    </row>
    <row r="110" spans="9:15" x14ac:dyDescent="0.15">
      <c r="I110" s="152"/>
      <c r="J110" s="152"/>
      <c r="K110" s="152"/>
      <c r="L110" s="152"/>
      <c r="M110" s="152"/>
      <c r="N110" s="152"/>
      <c r="O110" s="152"/>
    </row>
    <row r="111" spans="9:15" x14ac:dyDescent="0.15">
      <c r="I111" s="152"/>
      <c r="J111" s="152"/>
      <c r="K111" s="152"/>
      <c r="L111" s="152"/>
      <c r="M111" s="152"/>
      <c r="N111" s="152"/>
      <c r="O111" s="152"/>
    </row>
    <row r="112" spans="9:15" x14ac:dyDescent="0.15">
      <c r="I112" s="152"/>
      <c r="J112" s="152"/>
      <c r="K112" s="152"/>
      <c r="L112" s="152"/>
      <c r="M112" s="152"/>
      <c r="N112" s="152"/>
      <c r="O112" s="152"/>
    </row>
    <row r="113" spans="9:15" x14ac:dyDescent="0.15">
      <c r="I113" s="152"/>
      <c r="J113" s="152"/>
      <c r="K113" s="152"/>
      <c r="L113" s="152"/>
      <c r="M113" s="152"/>
      <c r="N113" s="152"/>
      <c r="O113" s="152"/>
    </row>
    <row r="114" spans="9:15" x14ac:dyDescent="0.15">
      <c r="I114" s="152"/>
      <c r="J114" s="152"/>
      <c r="K114" s="152"/>
      <c r="L114" s="152"/>
      <c r="M114" s="152"/>
      <c r="N114" s="152"/>
      <c r="O114" s="152"/>
    </row>
    <row r="115" spans="9:15" x14ac:dyDescent="0.15">
      <c r="I115" s="152"/>
      <c r="J115" s="152"/>
      <c r="K115" s="152"/>
      <c r="L115" s="152"/>
      <c r="M115" s="152"/>
      <c r="N115" s="152"/>
      <c r="O115" s="152"/>
    </row>
    <row r="116" spans="9:15" x14ac:dyDescent="0.15">
      <c r="I116" s="152"/>
      <c r="J116" s="152"/>
      <c r="K116" s="152"/>
      <c r="L116" s="152"/>
      <c r="M116" s="152"/>
      <c r="N116" s="152"/>
      <c r="O116" s="152"/>
    </row>
    <row r="117" spans="9:15" x14ac:dyDescent="0.15">
      <c r="I117" s="152"/>
      <c r="J117" s="152"/>
      <c r="K117" s="152"/>
      <c r="L117" s="152"/>
      <c r="M117" s="152"/>
      <c r="N117" s="152"/>
      <c r="O117" s="152"/>
    </row>
    <row r="118" spans="9:15" x14ac:dyDescent="0.15">
      <c r="I118" s="152"/>
      <c r="J118" s="152"/>
      <c r="K118" s="152"/>
      <c r="L118" s="152"/>
      <c r="M118" s="152"/>
      <c r="N118" s="152"/>
      <c r="O118" s="152"/>
    </row>
    <row r="119" spans="9:15" x14ac:dyDescent="0.15">
      <c r="I119" s="152"/>
      <c r="J119" s="152"/>
      <c r="K119" s="152"/>
      <c r="L119" s="152"/>
      <c r="M119" s="152"/>
      <c r="N119" s="152"/>
      <c r="O119" s="152"/>
    </row>
    <row r="120" spans="9:15" x14ac:dyDescent="0.15">
      <c r="I120" s="152"/>
      <c r="J120" s="152"/>
      <c r="K120" s="152"/>
      <c r="L120" s="152"/>
      <c r="M120" s="152"/>
      <c r="N120" s="152"/>
      <c r="O120" s="152"/>
    </row>
    <row r="121" spans="9:15" x14ac:dyDescent="0.15">
      <c r="I121" s="152"/>
      <c r="J121" s="152"/>
      <c r="K121" s="152"/>
      <c r="L121" s="152"/>
      <c r="M121" s="152"/>
      <c r="N121" s="152"/>
      <c r="O121" s="152"/>
    </row>
    <row r="122" spans="9:15" x14ac:dyDescent="0.15">
      <c r="I122" s="152"/>
      <c r="J122" s="152"/>
      <c r="K122" s="152"/>
      <c r="L122" s="152"/>
      <c r="M122" s="152"/>
      <c r="N122" s="152"/>
      <c r="O122" s="152"/>
    </row>
    <row r="123" spans="9:15" x14ac:dyDescent="0.15">
      <c r="I123" s="152"/>
      <c r="J123" s="152"/>
      <c r="K123" s="152"/>
      <c r="L123" s="152"/>
      <c r="M123" s="152"/>
      <c r="N123" s="152"/>
      <c r="O123" s="152"/>
    </row>
    <row r="124" spans="9:15" x14ac:dyDescent="0.15">
      <c r="I124" s="152"/>
      <c r="J124" s="152"/>
      <c r="K124" s="152"/>
      <c r="L124" s="152"/>
      <c r="M124" s="152"/>
      <c r="N124" s="152"/>
      <c r="O124" s="152"/>
    </row>
    <row r="125" spans="9:15" x14ac:dyDescent="0.15">
      <c r="I125" s="152"/>
      <c r="J125" s="152"/>
      <c r="K125" s="152"/>
      <c r="L125" s="152"/>
      <c r="M125" s="152"/>
      <c r="N125" s="152"/>
      <c r="O125" s="152"/>
    </row>
    <row r="126" spans="9:15" x14ac:dyDescent="0.15">
      <c r="I126" s="152"/>
      <c r="J126" s="152"/>
      <c r="K126" s="152"/>
      <c r="L126" s="152"/>
      <c r="M126" s="152"/>
      <c r="N126" s="152"/>
      <c r="O126" s="152"/>
    </row>
    <row r="127" spans="9:15" x14ac:dyDescent="0.15">
      <c r="I127" s="152"/>
      <c r="J127" s="152"/>
      <c r="K127" s="152"/>
      <c r="L127" s="152"/>
      <c r="M127" s="152"/>
      <c r="N127" s="152"/>
      <c r="O127" s="152"/>
    </row>
    <row r="128" spans="9:15" x14ac:dyDescent="0.15">
      <c r="I128" s="152"/>
      <c r="J128" s="152"/>
      <c r="K128" s="152"/>
      <c r="L128" s="152"/>
      <c r="M128" s="152"/>
      <c r="N128" s="152"/>
      <c r="O128" s="152"/>
    </row>
    <row r="129" spans="9:15" x14ac:dyDescent="0.15">
      <c r="I129" s="152"/>
      <c r="J129" s="152"/>
      <c r="K129" s="152"/>
      <c r="L129" s="152"/>
      <c r="M129" s="152"/>
      <c r="N129" s="152"/>
      <c r="O129" s="152"/>
    </row>
    <row r="130" spans="9:15" x14ac:dyDescent="0.15">
      <c r="I130" s="152"/>
      <c r="J130" s="152"/>
      <c r="K130" s="152"/>
      <c r="L130" s="152"/>
      <c r="M130" s="152"/>
      <c r="N130" s="152"/>
      <c r="O130" s="152"/>
    </row>
    <row r="131" spans="9:15" x14ac:dyDescent="0.15">
      <c r="I131" s="152"/>
      <c r="J131" s="152"/>
      <c r="K131" s="152"/>
      <c r="L131" s="152"/>
      <c r="M131" s="152"/>
      <c r="N131" s="152"/>
      <c r="O131" s="152"/>
    </row>
    <row r="132" spans="9:15" x14ac:dyDescent="0.15">
      <c r="I132" s="152"/>
      <c r="J132" s="152"/>
      <c r="K132" s="152"/>
      <c r="L132" s="152"/>
      <c r="M132" s="152"/>
      <c r="N132" s="152"/>
      <c r="O132" s="152"/>
    </row>
    <row r="133" spans="9:15" x14ac:dyDescent="0.15">
      <c r="I133" s="152"/>
      <c r="J133" s="152"/>
      <c r="K133" s="152"/>
      <c r="L133" s="152"/>
      <c r="M133" s="152"/>
      <c r="N133" s="152"/>
      <c r="O133" s="152"/>
    </row>
    <row r="134" spans="9:15" x14ac:dyDescent="0.15">
      <c r="I134" s="152"/>
      <c r="J134" s="152"/>
      <c r="K134" s="152"/>
      <c r="L134" s="152"/>
      <c r="M134" s="152"/>
      <c r="N134" s="152"/>
      <c r="O134" s="152"/>
    </row>
    <row r="135" spans="9:15" x14ac:dyDescent="0.15">
      <c r="I135" s="152"/>
      <c r="J135" s="152"/>
      <c r="K135" s="152"/>
      <c r="L135" s="152"/>
      <c r="M135" s="152"/>
      <c r="N135" s="152"/>
      <c r="O135" s="152"/>
    </row>
    <row r="136" spans="9:15" x14ac:dyDescent="0.15">
      <c r="I136" s="152"/>
      <c r="J136" s="152"/>
      <c r="K136" s="152"/>
      <c r="L136" s="152"/>
      <c r="M136" s="152"/>
      <c r="N136" s="152"/>
      <c r="O136" s="152"/>
    </row>
    <row r="137" spans="9:15" x14ac:dyDescent="0.15">
      <c r="I137" s="152"/>
      <c r="J137" s="152"/>
      <c r="K137" s="152"/>
      <c r="L137" s="152"/>
      <c r="M137" s="152"/>
      <c r="N137" s="152"/>
      <c r="O137" s="152"/>
    </row>
    <row r="138" spans="9:15" x14ac:dyDescent="0.15">
      <c r="I138" s="152"/>
      <c r="J138" s="152"/>
      <c r="K138" s="152"/>
      <c r="L138" s="152"/>
      <c r="M138" s="152"/>
      <c r="N138" s="152"/>
      <c r="O138" s="152"/>
    </row>
    <row r="139" spans="9:15" x14ac:dyDescent="0.15">
      <c r="I139" s="152"/>
      <c r="J139" s="152"/>
      <c r="K139" s="152"/>
      <c r="L139" s="152"/>
      <c r="M139" s="152"/>
      <c r="N139" s="152"/>
    </row>
    <row r="140" spans="9:15" x14ac:dyDescent="0.15">
      <c r="I140" s="152"/>
      <c r="J140" s="152"/>
      <c r="K140" s="152"/>
      <c r="L140" s="152"/>
      <c r="M140" s="152"/>
      <c r="N140" s="152"/>
    </row>
    <row r="141" spans="9:15" x14ac:dyDescent="0.15">
      <c r="I141" s="152"/>
      <c r="J141" s="152"/>
      <c r="K141" s="152"/>
      <c r="L141" s="152"/>
      <c r="M141" s="152"/>
      <c r="N141" s="152"/>
    </row>
    <row r="142" spans="9:15" x14ac:dyDescent="0.15">
      <c r="I142" s="152"/>
      <c r="J142" s="152"/>
      <c r="K142" s="152"/>
      <c r="L142" s="152"/>
      <c r="M142" s="152"/>
      <c r="N142" s="152"/>
    </row>
    <row r="143" spans="9:15" x14ac:dyDescent="0.15">
      <c r="I143" s="152"/>
      <c r="J143" s="152"/>
      <c r="K143" s="152"/>
      <c r="L143" s="152"/>
      <c r="M143" s="152"/>
      <c r="N143" s="152"/>
    </row>
    <row r="144" spans="9:15" x14ac:dyDescent="0.15">
      <c r="I144" s="152"/>
      <c r="J144" s="152"/>
      <c r="K144" s="152"/>
      <c r="L144" s="152"/>
      <c r="M144" s="152"/>
      <c r="N144" s="152"/>
    </row>
    <row r="145" spans="9:14" x14ac:dyDescent="0.15">
      <c r="I145" s="152"/>
      <c r="J145" s="152"/>
      <c r="K145" s="152"/>
      <c r="L145" s="152"/>
      <c r="M145" s="152"/>
      <c r="N145" s="152"/>
    </row>
    <row r="146" spans="9:14" x14ac:dyDescent="0.15">
      <c r="I146" s="152"/>
      <c r="J146" s="152"/>
      <c r="K146" s="152"/>
      <c r="L146" s="152"/>
      <c r="M146" s="152"/>
      <c r="N146" s="152"/>
    </row>
    <row r="147" spans="9:14" x14ac:dyDescent="0.15">
      <c r="I147" s="152"/>
      <c r="J147" s="152"/>
      <c r="K147" s="152"/>
      <c r="L147" s="152"/>
      <c r="M147" s="152"/>
      <c r="N147" s="152"/>
    </row>
    <row r="148" spans="9:14" x14ac:dyDescent="0.15">
      <c r="I148" s="152"/>
      <c r="J148" s="152"/>
      <c r="K148" s="152"/>
      <c r="L148" s="152"/>
      <c r="M148" s="152"/>
      <c r="N148" s="152"/>
    </row>
    <row r="149" spans="9:14" x14ac:dyDescent="0.15">
      <c r="I149" s="152"/>
      <c r="J149" s="152"/>
      <c r="K149" s="152"/>
      <c r="L149" s="152"/>
      <c r="M149" s="152"/>
      <c r="N149" s="152"/>
    </row>
    <row r="150" spans="9:14" x14ac:dyDescent="0.15">
      <c r="I150" s="152"/>
      <c r="J150" s="152"/>
      <c r="K150" s="152"/>
      <c r="L150" s="152"/>
      <c r="M150" s="152"/>
      <c r="N150" s="152"/>
    </row>
    <row r="151" spans="9:14" x14ac:dyDescent="0.15">
      <c r="I151" s="152"/>
      <c r="J151" s="152"/>
      <c r="K151" s="152"/>
      <c r="L151" s="152"/>
      <c r="M151" s="152"/>
      <c r="N151" s="152"/>
    </row>
    <row r="152" spans="9:14" x14ac:dyDescent="0.15">
      <c r="I152" s="152"/>
      <c r="J152" s="152"/>
      <c r="K152" s="152"/>
      <c r="L152" s="152"/>
      <c r="M152" s="152"/>
      <c r="N152" s="152"/>
    </row>
    <row r="153" spans="9:14" x14ac:dyDescent="0.15">
      <c r="I153" s="152"/>
      <c r="J153" s="152"/>
      <c r="K153" s="152"/>
      <c r="L153" s="152"/>
      <c r="M153" s="152"/>
      <c r="N153" s="152"/>
    </row>
    <row r="154" spans="9:14" x14ac:dyDescent="0.15">
      <c r="I154" s="152"/>
      <c r="J154" s="152"/>
      <c r="K154" s="152"/>
      <c r="L154" s="152"/>
      <c r="M154" s="152"/>
      <c r="N154" s="152"/>
    </row>
    <row r="155" spans="9:14" x14ac:dyDescent="0.15">
      <c r="I155" s="152"/>
      <c r="J155" s="152"/>
      <c r="K155" s="152"/>
      <c r="L155" s="152"/>
      <c r="M155" s="152"/>
      <c r="N155" s="152"/>
    </row>
    <row r="156" spans="9:14" x14ac:dyDescent="0.15">
      <c r="J156" s="152"/>
      <c r="K156" s="152"/>
      <c r="L156" s="152"/>
      <c r="M156" s="152"/>
      <c r="N156" s="152"/>
    </row>
    <row r="157" spans="9:14" x14ac:dyDescent="0.15">
      <c r="J157" s="152"/>
      <c r="K157" s="152"/>
      <c r="L157" s="152"/>
      <c r="M157" s="152"/>
      <c r="N157" s="152"/>
    </row>
    <row r="172" spans="15:15" x14ac:dyDescent="0.15">
      <c r="O172" s="152"/>
    </row>
    <row r="173" spans="15:15" x14ac:dyDescent="0.15">
      <c r="O173" s="152"/>
    </row>
    <row r="174" spans="15:15" x14ac:dyDescent="0.15">
      <c r="O174" s="152"/>
    </row>
    <row r="175" spans="15:15" x14ac:dyDescent="0.15">
      <c r="O175" s="152"/>
    </row>
    <row r="176" spans="15:15" x14ac:dyDescent="0.15">
      <c r="O176" s="152"/>
    </row>
    <row r="177" spans="15:15" x14ac:dyDescent="0.15">
      <c r="O177" s="152"/>
    </row>
    <row r="178" spans="15:15" x14ac:dyDescent="0.15">
      <c r="O178" s="152"/>
    </row>
    <row r="179" spans="15:15" x14ac:dyDescent="0.15">
      <c r="O179" s="152"/>
    </row>
    <row r="180" spans="15:15" x14ac:dyDescent="0.15">
      <c r="O180" s="152"/>
    </row>
    <row r="181" spans="15:15" x14ac:dyDescent="0.15">
      <c r="O181" s="152"/>
    </row>
    <row r="182" spans="15:15" x14ac:dyDescent="0.15">
      <c r="O182" s="152"/>
    </row>
    <row r="183" spans="15:15" x14ac:dyDescent="0.15">
      <c r="O183" s="152"/>
    </row>
    <row r="184" spans="15:15" x14ac:dyDescent="0.15">
      <c r="O184" s="152"/>
    </row>
    <row r="185" spans="15:15" x14ac:dyDescent="0.15">
      <c r="O185" s="152"/>
    </row>
    <row r="186" spans="15:15" x14ac:dyDescent="0.15">
      <c r="O186" s="152"/>
    </row>
    <row r="187" spans="15:15" x14ac:dyDescent="0.15">
      <c r="O187" s="152"/>
    </row>
    <row r="188" spans="15:15" x14ac:dyDescent="0.15">
      <c r="O188" s="152"/>
    </row>
    <row r="189" spans="15:15" x14ac:dyDescent="0.15">
      <c r="O189" s="152"/>
    </row>
    <row r="190" spans="15:15" x14ac:dyDescent="0.15">
      <c r="O190" s="152"/>
    </row>
    <row r="191" spans="15:15" x14ac:dyDescent="0.15">
      <c r="O191" s="152"/>
    </row>
  </sheetData>
  <mergeCells count="62">
    <mergeCell ref="Q37:R37"/>
    <mergeCell ref="I52:I57"/>
    <mergeCell ref="K52:L52"/>
    <mergeCell ref="K53:L53"/>
    <mergeCell ref="K54:L54"/>
    <mergeCell ref="K55:L55"/>
    <mergeCell ref="K56:L56"/>
    <mergeCell ref="K57:L57"/>
    <mergeCell ref="K51:L51"/>
    <mergeCell ref="K48:L48"/>
    <mergeCell ref="K49:L49"/>
    <mergeCell ref="K50:L50"/>
    <mergeCell ref="I44:I47"/>
    <mergeCell ref="I48:I51"/>
    <mergeCell ref="K44:L44"/>
    <mergeCell ref="K45:L45"/>
    <mergeCell ref="K35:L35"/>
    <mergeCell ref="K36:L36"/>
    <mergeCell ref="K37:L37"/>
    <mergeCell ref="K40:L40"/>
    <mergeCell ref="K41:L41"/>
    <mergeCell ref="I58:J58"/>
    <mergeCell ref="K42:L42"/>
    <mergeCell ref="K38:L38"/>
    <mergeCell ref="K39:L39"/>
    <mergeCell ref="I36:I43"/>
    <mergeCell ref="K43:L43"/>
    <mergeCell ref="K46:L46"/>
    <mergeCell ref="K47:L47"/>
    <mergeCell ref="K58:L58"/>
    <mergeCell ref="B54:B57"/>
    <mergeCell ref="B50:B53"/>
    <mergeCell ref="B5:B7"/>
    <mergeCell ref="B8:B11"/>
    <mergeCell ref="B12:B16"/>
    <mergeCell ref="B21:B24"/>
    <mergeCell ref="B17:B20"/>
    <mergeCell ref="B28:B38"/>
    <mergeCell ref="B39:B49"/>
    <mergeCell ref="I29:I32"/>
    <mergeCell ref="T10:U10"/>
    <mergeCell ref="T11:U11"/>
    <mergeCell ref="I25:I28"/>
    <mergeCell ref="I9:I15"/>
    <mergeCell ref="T6:U6"/>
    <mergeCell ref="T7:U7"/>
    <mergeCell ref="T8:U8"/>
    <mergeCell ref="T9:U9"/>
    <mergeCell ref="I21:I24"/>
    <mergeCell ref="I16:I20"/>
    <mergeCell ref="I6:I8"/>
    <mergeCell ref="M4:M5"/>
    <mergeCell ref="N4:N5"/>
    <mergeCell ref="J4:J5"/>
    <mergeCell ref="I4:I5"/>
    <mergeCell ref="T4:U4"/>
    <mergeCell ref="T5:U5"/>
    <mergeCell ref="P57:Q57"/>
    <mergeCell ref="Q45:Q49"/>
    <mergeCell ref="Q51:Q55"/>
    <mergeCell ref="P45:P56"/>
    <mergeCell ref="P38:P44"/>
  </mergeCells>
  <phoneticPr fontId="4"/>
  <pageMargins left="0.78740157480314965" right="0.78740157480314965" top="0.78740157480314965" bottom="0.78740157480314965" header="0.39370078740157483" footer="0.39370078740157483"/>
  <pageSetup paperSize="9" scale="60" orientation="landscape" horizontalDpi="4294967293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0"/>
  <sheetViews>
    <sheetView zoomScale="75" zoomScaleNormal="75" zoomScaleSheetLayoutView="80" workbookViewId="0">
      <selection activeCell="M28" sqref="M28"/>
    </sheetView>
  </sheetViews>
  <sheetFormatPr defaultRowHeight="13.5" x14ac:dyDescent="0.15"/>
  <cols>
    <col min="1" max="1" width="1.625" style="30" customWidth="1"/>
    <col min="2" max="2" width="18" style="30" customWidth="1"/>
    <col min="3" max="15" width="6.125" style="30" customWidth="1"/>
    <col min="16" max="16384" width="9" style="30"/>
  </cols>
  <sheetData>
    <row r="1" spans="2:15" ht="9.9499999999999993" customHeight="1" x14ac:dyDescent="0.15"/>
    <row r="2" spans="2:15" ht="24.95" customHeight="1" x14ac:dyDescent="0.15">
      <c r="B2" s="30" t="s">
        <v>425</v>
      </c>
    </row>
    <row r="3" spans="2:15" ht="20.100000000000001" customHeight="1" x14ac:dyDescent="0.15">
      <c r="D3" s="90" t="s">
        <v>197</v>
      </c>
      <c r="E3" s="89" t="s">
        <v>340</v>
      </c>
      <c r="F3" s="89"/>
      <c r="G3" s="90" t="s">
        <v>198</v>
      </c>
      <c r="H3" s="89" t="s">
        <v>307</v>
      </c>
      <c r="I3" s="89"/>
    </row>
    <row r="4" spans="2:15" ht="20.100000000000001" customHeight="1" thickBot="1" x14ac:dyDescent="0.2">
      <c r="B4" s="5" t="s">
        <v>211</v>
      </c>
      <c r="C4" s="5" t="s">
        <v>212</v>
      </c>
      <c r="D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15" ht="20.100000000000001" customHeight="1" x14ac:dyDescent="0.15">
      <c r="B5" s="319" t="s">
        <v>255</v>
      </c>
      <c r="C5" s="323">
        <v>1</v>
      </c>
      <c r="D5" s="323">
        <v>2</v>
      </c>
      <c r="E5" s="323">
        <v>3</v>
      </c>
      <c r="F5" s="323">
        <v>4</v>
      </c>
      <c r="G5" s="323">
        <v>5</v>
      </c>
      <c r="H5" s="323">
        <v>6</v>
      </c>
      <c r="I5" s="323">
        <v>7</v>
      </c>
      <c r="J5" s="323">
        <v>8</v>
      </c>
      <c r="K5" s="323">
        <v>9</v>
      </c>
      <c r="L5" s="323">
        <v>10</v>
      </c>
      <c r="M5" s="323">
        <v>11</v>
      </c>
      <c r="N5" s="323">
        <v>12</v>
      </c>
      <c r="O5" s="128" t="s">
        <v>213</v>
      </c>
    </row>
    <row r="6" spans="2:15" ht="20.100000000000001" customHeight="1" x14ac:dyDescent="0.15">
      <c r="B6" s="324"/>
      <c r="C6" s="281"/>
      <c r="D6" s="281"/>
      <c r="E6" s="281"/>
      <c r="F6" s="281"/>
      <c r="G6" s="281"/>
      <c r="H6" s="281"/>
      <c r="I6" s="281"/>
      <c r="J6" s="281"/>
      <c r="K6" s="281"/>
      <c r="L6" s="281"/>
      <c r="M6" s="281"/>
      <c r="N6" s="281"/>
      <c r="O6" s="129"/>
    </row>
    <row r="7" spans="2:15" ht="20.100000000000001" customHeight="1" x14ac:dyDescent="0.15">
      <c r="B7" s="324"/>
      <c r="C7" s="281"/>
      <c r="D7" s="281"/>
      <c r="E7" s="281"/>
      <c r="F7" s="281"/>
      <c r="G7" s="281"/>
      <c r="H7" s="281"/>
      <c r="I7" s="281"/>
      <c r="J7" s="281"/>
      <c r="K7" s="281"/>
      <c r="L7" s="281"/>
      <c r="M7" s="281"/>
      <c r="N7" s="281"/>
      <c r="O7" s="129"/>
    </row>
    <row r="8" spans="2:15" ht="20.100000000000001" customHeight="1" x14ac:dyDescent="0.15">
      <c r="B8" s="324"/>
      <c r="C8" s="281"/>
      <c r="D8" s="281"/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129"/>
    </row>
    <row r="9" spans="2:15" ht="20.100000000000001" customHeight="1" x14ac:dyDescent="0.15">
      <c r="B9" s="324"/>
      <c r="C9" s="281"/>
      <c r="D9" s="281"/>
      <c r="E9" s="281"/>
      <c r="F9" s="281"/>
      <c r="G9" s="281"/>
      <c r="H9" s="281"/>
      <c r="I9" s="281"/>
      <c r="J9" s="281"/>
      <c r="K9" s="281"/>
      <c r="L9" s="281"/>
      <c r="M9" s="281"/>
      <c r="N9" s="281"/>
      <c r="O9" s="129"/>
    </row>
    <row r="10" spans="2:15" ht="20.100000000000001" customHeight="1" x14ac:dyDescent="0.15">
      <c r="B10" s="324"/>
      <c r="C10" s="281"/>
      <c r="D10" s="281"/>
      <c r="E10" s="281"/>
      <c r="F10" s="281"/>
      <c r="G10" s="281"/>
      <c r="H10" s="281"/>
      <c r="I10" s="281"/>
      <c r="J10" s="281"/>
      <c r="K10" s="281"/>
      <c r="L10" s="281"/>
      <c r="M10" s="281"/>
      <c r="N10" s="281"/>
      <c r="O10" s="129"/>
    </row>
    <row r="11" spans="2:15" ht="20.100000000000001" customHeight="1" thickBot="1" x14ac:dyDescent="0.2">
      <c r="B11" s="322" t="s">
        <v>214</v>
      </c>
      <c r="C11" s="320"/>
      <c r="D11" s="320"/>
      <c r="E11" s="320"/>
      <c r="F11" s="320"/>
      <c r="G11" s="320"/>
      <c r="H11" s="320"/>
      <c r="I11" s="320"/>
      <c r="J11" s="320"/>
      <c r="K11" s="320"/>
      <c r="L11" s="320"/>
      <c r="M11" s="320"/>
      <c r="N11" s="320"/>
      <c r="O11" s="321"/>
    </row>
    <row r="12" spans="2:15" ht="20.100000000000001" customHeight="1" x14ac:dyDescent="0.15"/>
    <row r="13" spans="2:15" ht="20.100000000000001" customHeight="1" thickBot="1" x14ac:dyDescent="0.2">
      <c r="B13" s="5" t="s">
        <v>211</v>
      </c>
      <c r="C13" s="5" t="s">
        <v>256</v>
      </c>
      <c r="D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2:15" ht="20.100000000000001" customHeight="1" x14ac:dyDescent="0.15">
      <c r="B14" s="319" t="s">
        <v>255</v>
      </c>
      <c r="C14" s="323">
        <v>1</v>
      </c>
      <c r="D14" s="323">
        <v>2</v>
      </c>
      <c r="E14" s="323">
        <v>3</v>
      </c>
      <c r="F14" s="323">
        <v>4</v>
      </c>
      <c r="G14" s="323">
        <v>5</v>
      </c>
      <c r="H14" s="323">
        <v>6</v>
      </c>
      <c r="I14" s="323">
        <v>7</v>
      </c>
      <c r="J14" s="323">
        <v>8</v>
      </c>
      <c r="K14" s="323">
        <v>9</v>
      </c>
      <c r="L14" s="323">
        <v>10</v>
      </c>
      <c r="M14" s="323">
        <v>11</v>
      </c>
      <c r="N14" s="323">
        <v>12</v>
      </c>
      <c r="O14" s="128" t="s">
        <v>213</v>
      </c>
    </row>
    <row r="15" spans="2:15" ht="20.100000000000001" customHeight="1" x14ac:dyDescent="0.15">
      <c r="B15" s="324" t="s">
        <v>259</v>
      </c>
      <c r="C15" s="281"/>
      <c r="D15" s="281"/>
      <c r="E15" s="281"/>
      <c r="F15" s="281"/>
      <c r="G15" s="281"/>
      <c r="H15" s="281"/>
      <c r="I15" s="281"/>
      <c r="J15" s="281"/>
      <c r="K15" s="281"/>
      <c r="L15" s="281"/>
      <c r="M15" s="281"/>
      <c r="N15" s="281"/>
      <c r="O15" s="129"/>
    </row>
    <row r="16" spans="2:15" ht="20.100000000000001" customHeight="1" x14ac:dyDescent="0.15">
      <c r="B16" s="324" t="s">
        <v>260</v>
      </c>
      <c r="C16" s="281"/>
      <c r="D16" s="281"/>
      <c r="E16" s="281"/>
      <c r="F16" s="281"/>
      <c r="G16" s="281"/>
      <c r="H16" s="281"/>
      <c r="I16" s="281"/>
      <c r="J16" s="281"/>
      <c r="K16" s="281"/>
      <c r="L16" s="281"/>
      <c r="M16" s="281"/>
      <c r="N16" s="281"/>
      <c r="O16" s="129"/>
    </row>
    <row r="17" spans="2:15" ht="20.100000000000001" customHeight="1" x14ac:dyDescent="0.15">
      <c r="B17" s="324" t="s">
        <v>261</v>
      </c>
      <c r="C17" s="281"/>
      <c r="D17" s="281"/>
      <c r="E17" s="281"/>
      <c r="F17" s="281"/>
      <c r="G17" s="281"/>
      <c r="H17" s="281"/>
      <c r="I17" s="281"/>
      <c r="J17" s="281"/>
      <c r="K17" s="281"/>
      <c r="L17" s="281"/>
      <c r="M17" s="281"/>
      <c r="N17" s="281"/>
      <c r="O17" s="129"/>
    </row>
    <row r="18" spans="2:15" ht="20.100000000000001" customHeight="1" x14ac:dyDescent="0.15">
      <c r="B18" s="324" t="s">
        <v>262</v>
      </c>
      <c r="C18" s="281"/>
      <c r="D18" s="281"/>
      <c r="E18" s="281"/>
      <c r="F18" s="281"/>
      <c r="G18" s="281"/>
      <c r="H18" s="281"/>
      <c r="I18" s="281"/>
      <c r="J18" s="281"/>
      <c r="K18" s="281"/>
      <c r="L18" s="281"/>
      <c r="M18" s="281"/>
      <c r="N18" s="281"/>
      <c r="O18" s="129"/>
    </row>
    <row r="19" spans="2:15" ht="20.100000000000001" customHeight="1" x14ac:dyDescent="0.15">
      <c r="B19" s="324" t="s">
        <v>263</v>
      </c>
      <c r="C19" s="281"/>
      <c r="D19" s="281"/>
      <c r="E19" s="281"/>
      <c r="F19" s="281"/>
      <c r="G19" s="281"/>
      <c r="H19" s="281"/>
      <c r="I19" s="281"/>
      <c r="J19" s="281"/>
      <c r="K19" s="281"/>
      <c r="L19" s="281"/>
      <c r="M19" s="281"/>
      <c r="N19" s="281"/>
      <c r="O19" s="129"/>
    </row>
    <row r="20" spans="2:15" ht="20.100000000000001" customHeight="1" thickBot="1" x14ac:dyDescent="0.2">
      <c r="B20" s="322" t="s">
        <v>214</v>
      </c>
      <c r="C20" s="320"/>
      <c r="D20" s="320"/>
      <c r="E20" s="320"/>
      <c r="F20" s="320"/>
      <c r="G20" s="320"/>
      <c r="H20" s="320"/>
      <c r="I20" s="320"/>
      <c r="J20" s="320"/>
      <c r="K20" s="320"/>
      <c r="L20" s="320"/>
      <c r="M20" s="320"/>
      <c r="N20" s="320"/>
      <c r="O20" s="321">
        <v>324</v>
      </c>
    </row>
  </sheetData>
  <phoneticPr fontId="4"/>
  <pageMargins left="0.78740157480314965" right="0.78740157480314965" top="0.78740157480314965" bottom="0.78740157480314965" header="0.39370078740157483" footer="0.3937007874015748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4</vt:i4>
      </vt:variant>
    </vt:vector>
  </HeadingPairs>
  <TitlesOfParts>
    <vt:vector size="12" baseType="lpstr">
      <vt:lpstr>１　対象経営の概要，２　前提条件</vt:lpstr>
      <vt:lpstr>３　いしじ主幹形ﾏﾙﾁ標準技術</vt:lpstr>
      <vt:lpstr>４　経営収支</vt:lpstr>
      <vt:lpstr>５　いしじ主幹形ﾏﾙﾁ作業時間</vt:lpstr>
      <vt:lpstr>６　固定資本装備と減価償却費</vt:lpstr>
      <vt:lpstr>７　いしじ主幹形ﾏﾙﾁ部門収支</vt:lpstr>
      <vt:lpstr>８　いしじ主幹形ﾏﾙﾁ算出基礎</vt:lpstr>
      <vt:lpstr>９　いしじ主幹形ﾏﾙﾁ単価算出基礎</vt:lpstr>
      <vt:lpstr>'４　経営収支'!Print_Area</vt:lpstr>
      <vt:lpstr>'５　いしじ主幹形ﾏﾙﾁ作業時間'!Print_Area</vt:lpstr>
      <vt:lpstr>'６　固定資本装備と減価償却費'!Print_Area</vt:lpstr>
      <vt:lpstr>'７　いしじ主幹形ﾏﾙﾁ部門収支'!Print_Area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金谷新作</dc:creator>
  <cp:lastModifiedBy>広島県</cp:lastModifiedBy>
  <cp:lastPrinted>2015-03-05T02:03:08Z</cp:lastPrinted>
  <dcterms:created xsi:type="dcterms:W3CDTF">2005-02-26T02:20:11Z</dcterms:created>
  <dcterms:modified xsi:type="dcterms:W3CDTF">2015-03-24T10:13:18Z</dcterms:modified>
</cp:coreProperties>
</file>