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45" yWindow="0" windowWidth="10410" windowHeight="7140" tabRatio="881"/>
  </bookViews>
  <sheets>
    <sheet name="１　対象経営の概要，２　前提条件" sheetId="19" r:id="rId1"/>
    <sheet name="3-1極早生標準技術" sheetId="57" state="hidden" r:id="rId2"/>
    <sheet name="３-１ 早生標準技術" sheetId="58" r:id="rId3"/>
    <sheet name="３-２ いしじ標準技術" sheetId="59" r:id="rId4"/>
    <sheet name="3-5はるみ標準技術" sheetId="61" state="hidden" r:id="rId5"/>
    <sheet name="3-6はっさく標準技術" sheetId="24" state="hidden" r:id="rId6"/>
    <sheet name="3-7はるか標準技術" sheetId="62" state="hidden" r:id="rId7"/>
    <sheet name="3-8不知火標準技術" sheetId="63" state="hidden" r:id="rId8"/>
    <sheet name="３-３ レモン標準技術" sheetId="86" r:id="rId9"/>
    <sheet name="４　経営収支" sheetId="22" r:id="rId10"/>
    <sheet name="7-1極早生部門収支" sheetId="84" state="hidden" r:id="rId11"/>
    <sheet name="５　作業時間" sheetId="51" r:id="rId12"/>
    <sheet name="５-１ 早生作業時間" sheetId="50" r:id="rId13"/>
    <sheet name="５-２ いしじ作業時間" sheetId="52" r:id="rId14"/>
    <sheet name="５-３ レモン作業時間" sheetId="53" r:id="rId15"/>
    <sheet name="６　固定資本装備と減価償却費" sheetId="30" r:id="rId16"/>
    <sheet name="７-１ 早生部門収支" sheetId="83" r:id="rId17"/>
    <sheet name="７-２ いしじ部門収支" sheetId="82" r:id="rId18"/>
    <sheet name="７-３ レモン部門収支" sheetId="81" r:id="rId19"/>
    <sheet name="7-5はるみ部門収支" sheetId="78" state="hidden" r:id="rId20"/>
    <sheet name="7-6はっさく部門収支" sheetId="35" state="hidden" r:id="rId21"/>
    <sheet name="7-7はるか部門収支" sheetId="80" state="hidden" r:id="rId22"/>
    <sheet name="7-8不知火部門収支" sheetId="79" state="hidden" r:id="rId23"/>
    <sheet name="5-1極早生作業時間" sheetId="45" state="hidden" r:id="rId24"/>
    <sheet name="5-5はるみ作業時間" sheetId="54" state="hidden" r:id="rId25"/>
    <sheet name="5-6はっさく作業時間" sheetId="27" state="hidden" r:id="rId26"/>
    <sheet name="5-7はるか作業時間" sheetId="55" state="hidden" r:id="rId27"/>
    <sheet name="5-8不知火作業時間" sheetId="56" state="hidden" r:id="rId28"/>
    <sheet name="8-1極早生算出基礎" sheetId="77" state="hidden" r:id="rId29"/>
    <sheet name="８-１ 早生算出基礎" sheetId="76" r:id="rId30"/>
    <sheet name="８-２ いしじ算出基礎" sheetId="75" r:id="rId31"/>
    <sheet name="８-３ レモン算出基礎" sheetId="74" r:id="rId32"/>
    <sheet name="8-5はるみ算出基礎" sheetId="73" state="hidden" r:id="rId33"/>
    <sheet name="8-6はっさく算出基礎" sheetId="36" state="hidden" r:id="rId34"/>
    <sheet name="8-7はるか算出基礎" sheetId="72" state="hidden" r:id="rId35"/>
    <sheet name="8-8不知火算出基礎" sheetId="71" state="hidden" r:id="rId36"/>
    <sheet name="9-1極早生単価" sheetId="66" state="hidden" r:id="rId37"/>
    <sheet name="９-１ 早生単価" sheetId="67" r:id="rId38"/>
    <sheet name="９-２ いしじ単価" sheetId="65" r:id="rId39"/>
    <sheet name="９-３ レモン単価" sheetId="64" r:id="rId40"/>
    <sheet name="9-5はるみ単価" sheetId="68" state="hidden" r:id="rId41"/>
    <sheet name="9-6はっさく単価" sheetId="42" state="hidden" r:id="rId42"/>
    <sheet name="9-7はるか単価" sheetId="69" state="hidden" r:id="rId43"/>
    <sheet name="9-8不知火単価" sheetId="70" state="hidden" r:id="rId44"/>
  </sheets>
  <definedNames>
    <definedName name="_a1" localSheetId="8" hidden="1">#REF!</definedName>
    <definedName name="_a1" hidden="1">#REF!</definedName>
    <definedName name="_a2" localSheetId="8" hidden="1">#REF!</definedName>
    <definedName name="_a2" hidden="1">#REF!</definedName>
    <definedName name="_a3" localSheetId="8" hidden="1">#REF!</definedName>
    <definedName name="_a3" hidden="1">#REF!</definedName>
    <definedName name="_a4" hidden="1">#REF!</definedName>
    <definedName name="_a5" hidden="1">#REF!</definedName>
    <definedName name="_a6" hidden="1">#REF!</definedName>
    <definedName name="_a7" hidden="1">#REF!</definedName>
    <definedName name="aaa" hidden="1">#REF!</definedName>
    <definedName name="bbb" hidden="1">#REF!</definedName>
    <definedName name="ccc" hidden="1">#REF!</definedName>
    <definedName name="ddd" hidden="1">#REF!</definedName>
    <definedName name="eee" hidden="1">#REF!</definedName>
    <definedName name="fff" hidden="1">#REF!</definedName>
    <definedName name="ggg" hidden="1">#REF!</definedName>
    <definedName name="hhh" hidden="1">#REF!</definedName>
    <definedName name="_xlnm.Print_Area" localSheetId="0">'１　対象経営の概要，２　前提条件'!$A$1:$AQ$28</definedName>
    <definedName name="_xlnm.Print_Area" localSheetId="2">'３-１ 早生標準技術'!$A$1:$M$11</definedName>
    <definedName name="_xlnm.Print_Area" localSheetId="3">'３-２ いしじ標準技術'!$B$1:$M$11</definedName>
    <definedName name="_xlnm.Print_Area" localSheetId="9">'４　経営収支'!$A$1:$U$38</definedName>
    <definedName name="_xlnm.Print_Area" localSheetId="11">'５　作業時間'!$A$1:$AN$19</definedName>
    <definedName name="_xlnm.Print_Area" localSheetId="12">'５-１ 早生作業時間'!$A$1:$AN$35</definedName>
    <definedName name="_xlnm.Print_Area" localSheetId="13">'５-２ いしじ作業時間'!$A$1:$AN$35</definedName>
    <definedName name="_xlnm.Print_Area" localSheetId="14">'５-３ レモン作業時間'!$A$1:$AN$35</definedName>
    <definedName name="_xlnm.Print_Area" localSheetId="15">'６　固定資本装備と減価償却費'!$A$1:$P$20</definedName>
    <definedName name="_xlnm.Print_Area" localSheetId="16">'７-１ 早生部門収支'!$A$1:$S$37</definedName>
    <definedName name="_xlnm.Print_Area" localSheetId="17">'７-２ いしじ部門収支'!$A$1:$S$37</definedName>
    <definedName name="_xlnm.Print_Area" localSheetId="18">'７-３ レモン部門収支'!$A$1:$S$37</definedName>
    <definedName name="_xlnm.Print_Area" localSheetId="20">'7-6はっさく部門収支'!$A$1:$S$45</definedName>
    <definedName name="_xlnm.Print_Area" localSheetId="29">'８-１ 早生算出基礎'!$A$1:$V$57</definedName>
    <definedName name="_xlnm.Print_Area" localSheetId="28">'8-1極早生算出基礎'!$A$1:$V$57</definedName>
    <definedName name="_xlnm.Print_Area" localSheetId="30">'８-２ いしじ算出基礎'!$A$1:$V$57</definedName>
    <definedName name="_xlnm.Print_Area" localSheetId="31">'８-３ レモン算出基礎'!$A$1:$V$60</definedName>
    <definedName name="_xlnm.Print_Area" localSheetId="32">'8-5はるみ算出基礎'!$A$1:$V$57</definedName>
    <definedName name="_xlnm.Print_Area" localSheetId="33">'8-6はっさく算出基礎'!$A$1:$V$57</definedName>
    <definedName name="_xlnm.Print_Area" localSheetId="34">'8-7はるか算出基礎'!$A$1:$V$57</definedName>
    <definedName name="_xlnm.Print_Area" localSheetId="35">'8-8不知火算出基礎'!$A$1:$V$57</definedName>
    <definedName name="_xlnm.Print_Area" localSheetId="37">'９-１ 早生単価'!$A$1:$O$20</definedName>
    <definedName name="_xlnm.Print_Area" localSheetId="38">'９-２ いしじ単価'!$A$1:$O$20</definedName>
    <definedName name="simizu" localSheetId="8" hidden="1">#REF!</definedName>
    <definedName name="simizu" hidden="1">#REF!</definedName>
  </definedNames>
  <calcPr calcId="145621"/>
</workbook>
</file>

<file path=xl/calcChain.xml><?xml version="1.0" encoding="utf-8"?>
<calcChain xmlns="http://schemas.openxmlformats.org/spreadsheetml/2006/main">
  <c r="F15" i="81" l="1"/>
  <c r="F15" i="82"/>
  <c r="F15" i="83"/>
  <c r="K8" i="30"/>
  <c r="K14" i="30" l="1"/>
  <c r="N9" i="19" l="1"/>
  <c r="N8" i="19"/>
  <c r="N7" i="19"/>
  <c r="N46" i="74" l="1"/>
  <c r="N49" i="74" s="1"/>
  <c r="N46" i="75"/>
  <c r="N43" i="75"/>
  <c r="N46" i="76"/>
  <c r="N43" i="76"/>
  <c r="G5" i="76" l="1"/>
  <c r="I18" i="30" l="1"/>
  <c r="L18" i="30" s="1"/>
  <c r="N18" i="30" s="1"/>
  <c r="I16" i="30"/>
  <c r="L16" i="30" s="1"/>
  <c r="I17" i="30"/>
  <c r="L17" i="30" s="1"/>
  <c r="V54" i="74"/>
  <c r="V48" i="74"/>
  <c r="G8" i="74"/>
  <c r="V51" i="75"/>
  <c r="V45" i="75"/>
  <c r="V51" i="76"/>
  <c r="V45" i="76"/>
  <c r="G8" i="75"/>
  <c r="G8" i="76"/>
  <c r="P18" i="30" l="1"/>
  <c r="N16" i="30"/>
  <c r="P16" i="30" s="1"/>
  <c r="N17" i="30"/>
  <c r="P17" i="30"/>
  <c r="I14" i="30"/>
  <c r="L14" i="30" l="1"/>
  <c r="C24" i="53"/>
  <c r="C24" i="52"/>
  <c r="C24" i="50"/>
  <c r="V59" i="74"/>
  <c r="V53" i="74"/>
  <c r="V47" i="74"/>
  <c r="V56" i="75"/>
  <c r="V50" i="75"/>
  <c r="V44" i="75"/>
  <c r="N54" i="74"/>
  <c r="N59" i="74" s="1"/>
  <c r="N56" i="75"/>
  <c r="N51" i="75"/>
  <c r="N57" i="75"/>
  <c r="V20" i="76"/>
  <c r="V21" i="76"/>
  <c r="V22" i="76"/>
  <c r="V23" i="76"/>
  <c r="V24" i="76"/>
  <c r="V25" i="76"/>
  <c r="V26" i="76"/>
  <c r="V27" i="76"/>
  <c r="V28" i="76"/>
  <c r="V29" i="76"/>
  <c r="V30" i="76"/>
  <c r="V31" i="76"/>
  <c r="N51" i="76"/>
  <c r="L22" i="76"/>
  <c r="K22" i="76"/>
  <c r="N21" i="76"/>
  <c r="N20" i="76"/>
  <c r="N19" i="76"/>
  <c r="N18" i="76"/>
  <c r="L17" i="76"/>
  <c r="K17" i="76"/>
  <c r="N15" i="76"/>
  <c r="N14" i="76"/>
  <c r="N13" i="76"/>
  <c r="N12" i="76"/>
  <c r="N11" i="76"/>
  <c r="N17" i="76" s="1"/>
  <c r="L22" i="75"/>
  <c r="K22" i="75"/>
  <c r="N21" i="75"/>
  <c r="N20" i="75"/>
  <c r="N19" i="75"/>
  <c r="N18" i="75"/>
  <c r="L17" i="75"/>
  <c r="K17" i="75"/>
  <c r="N15" i="75"/>
  <c r="N14" i="75"/>
  <c r="N13" i="75"/>
  <c r="N12" i="75"/>
  <c r="N11" i="75"/>
  <c r="N21" i="74"/>
  <c r="N20" i="74"/>
  <c r="N19" i="74"/>
  <c r="N18" i="74"/>
  <c r="N15" i="74"/>
  <c r="N14" i="74"/>
  <c r="N13" i="74"/>
  <c r="N12" i="74"/>
  <c r="N11" i="74"/>
  <c r="K17" i="74"/>
  <c r="L17" i="74"/>
  <c r="K22" i="74"/>
  <c r="L22" i="74"/>
  <c r="N14" i="30" l="1"/>
  <c r="P14" i="30" s="1"/>
  <c r="N60" i="74"/>
  <c r="N17" i="74"/>
  <c r="N22" i="74"/>
  <c r="N22" i="75"/>
  <c r="N17" i="75"/>
  <c r="N22" i="76"/>
  <c r="V60" i="74"/>
  <c r="V57" i="75"/>
  <c r="V32" i="74" l="1"/>
  <c r="V31" i="74"/>
  <c r="V31" i="75"/>
  <c r="V30" i="75"/>
  <c r="G19" i="75"/>
  <c r="G18" i="75"/>
  <c r="G17" i="75"/>
  <c r="G19" i="76"/>
  <c r="G18" i="76"/>
  <c r="G17" i="76"/>
  <c r="K13" i="30" l="1"/>
  <c r="K12" i="30"/>
  <c r="K11" i="30"/>
  <c r="K9" i="30"/>
  <c r="K7" i="30"/>
  <c r="K6" i="30"/>
  <c r="K5" i="30"/>
  <c r="N15" i="77" l="1"/>
  <c r="N14" i="77"/>
  <c r="N13" i="77"/>
  <c r="N12" i="77"/>
  <c r="N11" i="77"/>
  <c r="L10" i="77"/>
  <c r="K10" i="77"/>
  <c r="N9" i="77"/>
  <c r="N8" i="77"/>
  <c r="N7" i="77"/>
  <c r="N6" i="77"/>
  <c r="N15" i="73"/>
  <c r="N14" i="73"/>
  <c r="N13" i="73"/>
  <c r="N12" i="73"/>
  <c r="N11" i="73"/>
  <c r="L10" i="73"/>
  <c r="K10" i="73"/>
  <c r="N9" i="73"/>
  <c r="N8" i="73"/>
  <c r="N7" i="73"/>
  <c r="N6" i="73"/>
  <c r="N15" i="36"/>
  <c r="N14" i="36"/>
  <c r="N13" i="36"/>
  <c r="N12" i="36"/>
  <c r="N11" i="36"/>
  <c r="L10" i="36"/>
  <c r="K10" i="36"/>
  <c r="N9" i="36"/>
  <c r="N8" i="36"/>
  <c r="N7" i="36"/>
  <c r="N6" i="36"/>
  <c r="N15" i="72"/>
  <c r="N14" i="72"/>
  <c r="N13" i="72"/>
  <c r="N12" i="72"/>
  <c r="N11" i="72"/>
  <c r="L10" i="72"/>
  <c r="K10" i="72"/>
  <c r="N9" i="72"/>
  <c r="N8" i="72"/>
  <c r="N7" i="72"/>
  <c r="N6" i="72"/>
  <c r="N10" i="72" l="1"/>
  <c r="N10" i="36"/>
  <c r="N10" i="73"/>
  <c r="N10" i="77"/>
  <c r="N24" i="22" l="1"/>
  <c r="N25" i="22"/>
  <c r="N26" i="22"/>
  <c r="N27" i="22"/>
  <c r="N28" i="22"/>
  <c r="N29" i="22"/>
  <c r="N30" i="22"/>
  <c r="N23" i="22"/>
  <c r="N9" i="22"/>
  <c r="N10" i="22"/>
  <c r="N12" i="22"/>
  <c r="N13" i="22"/>
  <c r="N14" i="22"/>
  <c r="N20" i="22"/>
  <c r="N8" i="22"/>
  <c r="N6" i="22"/>
  <c r="N5" i="22"/>
  <c r="M24" i="22"/>
  <c r="M25" i="22"/>
  <c r="M26" i="22"/>
  <c r="M27" i="22"/>
  <c r="M28" i="22"/>
  <c r="M29" i="22"/>
  <c r="M30" i="22"/>
  <c r="M23" i="22"/>
  <c r="M10" i="22"/>
  <c r="M12" i="22"/>
  <c r="M13" i="22"/>
  <c r="M14" i="22"/>
  <c r="M20" i="22"/>
  <c r="M8" i="22"/>
  <c r="M6" i="22"/>
  <c r="M5" i="22"/>
  <c r="K24" i="22"/>
  <c r="K25" i="22"/>
  <c r="K26" i="22"/>
  <c r="K27" i="22"/>
  <c r="K28" i="22"/>
  <c r="K29" i="22"/>
  <c r="K30" i="22"/>
  <c r="K23" i="22"/>
  <c r="K9" i="22"/>
  <c r="K10" i="22"/>
  <c r="K12" i="22"/>
  <c r="K13" i="22"/>
  <c r="K14" i="22"/>
  <c r="K20" i="22"/>
  <c r="K8" i="22"/>
  <c r="K6" i="22"/>
  <c r="K5" i="22"/>
  <c r="J24" i="22"/>
  <c r="J26" i="22"/>
  <c r="J27" i="22"/>
  <c r="J29" i="22"/>
  <c r="J14" i="22"/>
  <c r="J20" i="22"/>
  <c r="J6" i="22"/>
  <c r="I24" i="22"/>
  <c r="I26" i="22"/>
  <c r="I27" i="22"/>
  <c r="I29" i="22"/>
  <c r="I14" i="22"/>
  <c r="I20" i="22"/>
  <c r="I6" i="22"/>
  <c r="H24" i="22"/>
  <c r="H26" i="22"/>
  <c r="H27" i="22"/>
  <c r="H29" i="22"/>
  <c r="H14" i="22"/>
  <c r="H20" i="22"/>
  <c r="G6" i="22"/>
  <c r="H6" i="22"/>
  <c r="G24" i="22"/>
  <c r="G25" i="22"/>
  <c r="G26" i="22"/>
  <c r="G27" i="22"/>
  <c r="G28" i="22"/>
  <c r="G29" i="22"/>
  <c r="G30" i="22"/>
  <c r="G23" i="22"/>
  <c r="G9" i="22"/>
  <c r="G10" i="22"/>
  <c r="G12" i="22"/>
  <c r="G13" i="22"/>
  <c r="G14" i="22"/>
  <c r="G20" i="22"/>
  <c r="G5" i="22"/>
  <c r="F28" i="84"/>
  <c r="F26" i="84"/>
  <c r="F11" i="84"/>
  <c r="F10" i="84"/>
  <c r="P30" i="84"/>
  <c r="P27" i="84"/>
  <c r="P26" i="84"/>
  <c r="P25" i="84"/>
  <c r="P24" i="84"/>
  <c r="P20" i="84"/>
  <c r="P19" i="84"/>
  <c r="P18" i="84"/>
  <c r="P17" i="84"/>
  <c r="F20" i="22" l="1"/>
  <c r="P28" i="84"/>
  <c r="F8" i="84" s="1"/>
  <c r="P22" i="84"/>
  <c r="F7" i="84" s="1"/>
  <c r="P14" i="84"/>
  <c r="P13" i="84"/>
  <c r="P11" i="84"/>
  <c r="P15" i="84" s="1"/>
  <c r="N11" i="84"/>
  <c r="N10" i="84"/>
  <c r="R9" i="84"/>
  <c r="N9" i="84"/>
  <c r="R8" i="84"/>
  <c r="N8" i="84"/>
  <c r="R7" i="84"/>
  <c r="N7" i="84"/>
  <c r="R6" i="84"/>
  <c r="N6" i="84"/>
  <c r="F6" i="84"/>
  <c r="R5" i="84"/>
  <c r="N5" i="84"/>
  <c r="R11" i="84" s="1"/>
  <c r="F10" i="83"/>
  <c r="H12" i="22" s="1"/>
  <c r="P28" i="83"/>
  <c r="P22" i="83"/>
  <c r="F21" i="84" l="1"/>
  <c r="Q11" i="84"/>
  <c r="F23" i="84"/>
  <c r="F4" i="84"/>
  <c r="F6" i="83"/>
  <c r="H8" i="22" s="1"/>
  <c r="P6" i="83"/>
  <c r="N5" i="83"/>
  <c r="F10" i="82"/>
  <c r="I12" i="22" s="1"/>
  <c r="P28" i="82"/>
  <c r="P25" i="82"/>
  <c r="R6" i="83" l="1"/>
  <c r="F23" i="83" s="1"/>
  <c r="F29" i="84"/>
  <c r="F21" i="83"/>
  <c r="P9" i="82"/>
  <c r="P8" i="82"/>
  <c r="F6" i="82" s="1"/>
  <c r="I8" i="22" s="1"/>
  <c r="P6" i="82"/>
  <c r="N5" i="82"/>
  <c r="P28" i="81"/>
  <c r="P25" i="81"/>
  <c r="F4" i="83" l="1"/>
  <c r="H5" i="22" s="1"/>
  <c r="R6" i="82"/>
  <c r="Q6" i="82" s="1"/>
  <c r="Q6" i="83"/>
  <c r="H23" i="22"/>
  <c r="H25" i="22"/>
  <c r="F30" i="84"/>
  <c r="G31" i="22"/>
  <c r="F21" i="82"/>
  <c r="I23" i="22" s="1"/>
  <c r="F6" i="81"/>
  <c r="J8" i="22" s="1"/>
  <c r="P6" i="81"/>
  <c r="N6" i="81"/>
  <c r="R5" i="81"/>
  <c r="N5" i="81"/>
  <c r="F23" i="82" l="1"/>
  <c r="I25" i="22" s="1"/>
  <c r="F4" i="82"/>
  <c r="I5" i="22" s="1"/>
  <c r="R6" i="81"/>
  <c r="F23" i="81" s="1"/>
  <c r="J25" i="22" s="1"/>
  <c r="F21" i="81"/>
  <c r="J23" i="22" s="1"/>
  <c r="F28" i="78"/>
  <c r="F26" i="78"/>
  <c r="F11" i="78"/>
  <c r="F10" i="78"/>
  <c r="P30" i="78"/>
  <c r="P27" i="78"/>
  <c r="P26" i="78"/>
  <c r="P25" i="78"/>
  <c r="P24" i="78"/>
  <c r="P19" i="78"/>
  <c r="P18" i="78"/>
  <c r="P28" i="78"/>
  <c r="F8" i="78" s="1"/>
  <c r="P14" i="78"/>
  <c r="P13" i="78"/>
  <c r="P11" i="78"/>
  <c r="F21" i="78" s="1"/>
  <c r="N11" i="78"/>
  <c r="N10" i="78"/>
  <c r="R9" i="78"/>
  <c r="N9" i="78"/>
  <c r="R8" i="78"/>
  <c r="N8" i="78"/>
  <c r="R7" i="78"/>
  <c r="N7" i="78"/>
  <c r="R6" i="78"/>
  <c r="N6" i="78"/>
  <c r="F6" i="78"/>
  <c r="R5" i="78"/>
  <c r="N5" i="78"/>
  <c r="F28" i="80"/>
  <c r="F26" i="80"/>
  <c r="F11" i="80"/>
  <c r="F10" i="80"/>
  <c r="P30" i="80"/>
  <c r="P27" i="80"/>
  <c r="P26" i="80"/>
  <c r="P25" i="80"/>
  <c r="P24" i="80"/>
  <c r="P19" i="80"/>
  <c r="P18" i="80"/>
  <c r="P14" i="80"/>
  <c r="P13" i="80"/>
  <c r="P11" i="80"/>
  <c r="F21" i="80" s="1"/>
  <c r="N11" i="80"/>
  <c r="N10" i="80"/>
  <c r="R9" i="80"/>
  <c r="N9" i="80"/>
  <c r="R8" i="80"/>
  <c r="N8" i="80"/>
  <c r="R7" i="80"/>
  <c r="N7" i="80"/>
  <c r="R6" i="80"/>
  <c r="N6" i="80"/>
  <c r="F6" i="80"/>
  <c r="R5" i="80"/>
  <c r="N5" i="80"/>
  <c r="R11" i="80" s="1"/>
  <c r="F4" i="81" l="1"/>
  <c r="J5" i="22" s="1"/>
  <c r="Q6" i="81"/>
  <c r="R11" i="78"/>
  <c r="Q11" i="78" s="1"/>
  <c r="P15" i="78"/>
  <c r="P28" i="80"/>
  <c r="F8" i="80" s="1"/>
  <c r="Q11" i="80"/>
  <c r="F4" i="80"/>
  <c r="F23" i="80"/>
  <c r="F29" i="80"/>
  <c r="P15" i="80"/>
  <c r="F30" i="80" l="1"/>
  <c r="M31" i="22"/>
  <c r="F23" i="78"/>
  <c r="F29" i="78" s="1"/>
  <c r="K31" i="22" s="1"/>
  <c r="F4" i="78"/>
  <c r="F30" i="78" l="1"/>
  <c r="F28" i="79"/>
  <c r="F26" i="79"/>
  <c r="F11" i="79"/>
  <c r="F10" i="79"/>
  <c r="P27" i="79" l="1"/>
  <c r="P26" i="79"/>
  <c r="P25" i="79"/>
  <c r="P24" i="79"/>
  <c r="P19" i="79"/>
  <c r="P18" i="79"/>
  <c r="P28" i="79"/>
  <c r="F8" i="79" s="1"/>
  <c r="P14" i="79"/>
  <c r="P13" i="79"/>
  <c r="P11" i="79"/>
  <c r="F21" i="79" s="1"/>
  <c r="N11" i="79"/>
  <c r="N10" i="79"/>
  <c r="R9" i="79"/>
  <c r="N9" i="79"/>
  <c r="R8" i="79"/>
  <c r="N8" i="79"/>
  <c r="R7" i="79"/>
  <c r="N7" i="79"/>
  <c r="R6" i="79"/>
  <c r="N6" i="79"/>
  <c r="F6" i="79"/>
  <c r="R5" i="79"/>
  <c r="N5" i="79"/>
  <c r="R11" i="79" s="1"/>
  <c r="Q11" i="79" l="1"/>
  <c r="F4" i="79"/>
  <c r="F23" i="79"/>
  <c r="F29" i="79"/>
  <c r="P15" i="79"/>
  <c r="F30" i="79" l="1"/>
  <c r="N31" i="22"/>
  <c r="G56" i="77"/>
  <c r="G55" i="77"/>
  <c r="V54" i="77"/>
  <c r="V56" i="77" s="1"/>
  <c r="G54" i="77"/>
  <c r="G57" i="77" s="1"/>
  <c r="V52" i="77"/>
  <c r="G52" i="77"/>
  <c r="N51" i="77"/>
  <c r="N56" i="77" s="1"/>
  <c r="G51" i="77"/>
  <c r="G53" i="77" s="1"/>
  <c r="G50" i="77"/>
  <c r="V48" i="77"/>
  <c r="G48" i="77"/>
  <c r="N47" i="77"/>
  <c r="N50" i="77" s="1"/>
  <c r="G47" i="77"/>
  <c r="V46" i="77"/>
  <c r="V50" i="77" s="1"/>
  <c r="V57" i="77" s="1"/>
  <c r="G46" i="77"/>
  <c r="G45" i="77"/>
  <c r="V44" i="77"/>
  <c r="G44" i="77"/>
  <c r="N43" i="77"/>
  <c r="N46" i="77" s="1"/>
  <c r="G43" i="77"/>
  <c r="G42" i="77"/>
  <c r="G41" i="77"/>
  <c r="G40" i="77"/>
  <c r="N39" i="77"/>
  <c r="G39" i="77"/>
  <c r="G38" i="77"/>
  <c r="G37" i="77"/>
  <c r="G49" i="77" s="1"/>
  <c r="N36" i="77"/>
  <c r="N35" i="77"/>
  <c r="N42" i="77" s="1"/>
  <c r="N57" i="77" s="1"/>
  <c r="G35" i="77"/>
  <c r="G34" i="77"/>
  <c r="G33" i="77"/>
  <c r="G32" i="77"/>
  <c r="V31" i="77"/>
  <c r="L31" i="77"/>
  <c r="K31" i="77"/>
  <c r="G31" i="77"/>
  <c r="V30" i="77"/>
  <c r="N30" i="77"/>
  <c r="G30" i="77"/>
  <c r="V29" i="77"/>
  <c r="N29" i="77"/>
  <c r="N31" i="77" s="1"/>
  <c r="G29" i="77"/>
  <c r="V28" i="77"/>
  <c r="L28" i="77"/>
  <c r="K28" i="77"/>
  <c r="G28" i="77"/>
  <c r="G36" i="77" s="1"/>
  <c r="V27" i="77"/>
  <c r="N27" i="77"/>
  <c r="V26" i="77"/>
  <c r="N26" i="77"/>
  <c r="N28" i="77" s="1"/>
  <c r="V25" i="77"/>
  <c r="L25" i="77"/>
  <c r="K25" i="77"/>
  <c r="V24" i="77"/>
  <c r="N24" i="77"/>
  <c r="N25" i="77" s="1"/>
  <c r="V23" i="77"/>
  <c r="N23" i="77"/>
  <c r="G23" i="77"/>
  <c r="V22" i="77"/>
  <c r="L22" i="77"/>
  <c r="K22" i="77"/>
  <c r="G22" i="77"/>
  <c r="G24" i="77" s="1"/>
  <c r="V21" i="77"/>
  <c r="N21" i="77"/>
  <c r="G21" i="77"/>
  <c r="V20" i="77"/>
  <c r="N20" i="77"/>
  <c r="V19" i="77"/>
  <c r="V34" i="77" s="1"/>
  <c r="N19" i="77"/>
  <c r="G19" i="77"/>
  <c r="N18" i="77"/>
  <c r="G18" i="77"/>
  <c r="L17" i="77"/>
  <c r="K17" i="77"/>
  <c r="G17" i="77"/>
  <c r="G20" i="77" s="1"/>
  <c r="V15" i="77"/>
  <c r="G15" i="77"/>
  <c r="G14" i="77"/>
  <c r="G13" i="77"/>
  <c r="N17" i="77"/>
  <c r="P31" i="84" s="1"/>
  <c r="P32" i="84" s="1"/>
  <c r="G12" i="77"/>
  <c r="G16" i="77" s="1"/>
  <c r="G10" i="77"/>
  <c r="G9" i="77"/>
  <c r="G8" i="77"/>
  <c r="G11" i="77" s="1"/>
  <c r="G7" i="77"/>
  <c r="G6" i="77"/>
  <c r="G5" i="77"/>
  <c r="P37" i="84" l="1"/>
  <c r="F9" i="84" s="1"/>
  <c r="G11" i="22" s="1"/>
  <c r="N22" i="77"/>
  <c r="P33" i="84" s="1"/>
  <c r="G56" i="76"/>
  <c r="G55" i="76"/>
  <c r="G54" i="76"/>
  <c r="G57" i="76" s="1"/>
  <c r="N56" i="76"/>
  <c r="G51" i="76"/>
  <c r="G50" i="76"/>
  <c r="G46" i="76"/>
  <c r="G45" i="76"/>
  <c r="G44" i="76"/>
  <c r="V44" i="76"/>
  <c r="G43" i="76"/>
  <c r="G42" i="76"/>
  <c r="G41" i="76"/>
  <c r="G40" i="76"/>
  <c r="G39" i="76"/>
  <c r="G38" i="76"/>
  <c r="G37" i="76"/>
  <c r="G33" i="76"/>
  <c r="G32" i="76"/>
  <c r="G31" i="76"/>
  <c r="G30" i="76"/>
  <c r="G29" i="76"/>
  <c r="G28" i="76"/>
  <c r="G36" i="76" s="1"/>
  <c r="P19" i="83" s="1"/>
  <c r="V19" i="76"/>
  <c r="G20" i="76"/>
  <c r="P15" i="83" s="1"/>
  <c r="P26" i="83"/>
  <c r="P27" i="83" s="1"/>
  <c r="P32" i="83" s="1"/>
  <c r="F9" i="83" s="1"/>
  <c r="H11" i="22" s="1"/>
  <c r="G12" i="76"/>
  <c r="G16" i="76" s="1"/>
  <c r="P14" i="83" s="1"/>
  <c r="G11" i="76"/>
  <c r="P13" i="83" s="1"/>
  <c r="G7" i="76"/>
  <c r="P12" i="83" s="1"/>
  <c r="G53" i="76" l="1"/>
  <c r="P21" i="83" s="1"/>
  <c r="G49" i="76"/>
  <c r="P20" i="83" s="1"/>
  <c r="P17" i="83"/>
  <c r="F7" i="83" s="1"/>
  <c r="H9" i="22" s="1"/>
  <c r="V34" i="76"/>
  <c r="F11" i="83" s="1"/>
  <c r="H13" i="22" s="1"/>
  <c r="V56" i="76"/>
  <c r="V50" i="76"/>
  <c r="V57" i="76" s="1"/>
  <c r="F26" i="83" s="1"/>
  <c r="N57" i="76"/>
  <c r="F28" i="83" s="1"/>
  <c r="G55" i="75"/>
  <c r="G54" i="75"/>
  <c r="G57" i="75" s="1"/>
  <c r="P22" i="82" s="1"/>
  <c r="G51" i="75"/>
  <c r="G50" i="75"/>
  <c r="G46" i="75"/>
  <c r="G45" i="75"/>
  <c r="G44" i="75"/>
  <c r="G43" i="75"/>
  <c r="G42" i="75"/>
  <c r="G41" i="75"/>
  <c r="G40" i="75"/>
  <c r="G39" i="75"/>
  <c r="G38" i="75"/>
  <c r="G37" i="75"/>
  <c r="G33" i="75"/>
  <c r="G32" i="75"/>
  <c r="G31" i="75"/>
  <c r="G30" i="75"/>
  <c r="V29" i="75"/>
  <c r="G29" i="75"/>
  <c r="V28" i="75"/>
  <c r="G28" i="75"/>
  <c r="G36" i="75" s="1"/>
  <c r="P19" i="82" s="1"/>
  <c r="V27" i="75"/>
  <c r="V26" i="75"/>
  <c r="V25" i="75"/>
  <c r="V24" i="75"/>
  <c r="V23" i="75"/>
  <c r="V22" i="75"/>
  <c r="V21" i="75"/>
  <c r="V20" i="75"/>
  <c r="V19" i="75"/>
  <c r="G20" i="75"/>
  <c r="P15" i="82" s="1"/>
  <c r="P26" i="82"/>
  <c r="G12" i="75"/>
  <c r="G16" i="75" s="1"/>
  <c r="P14" i="82" s="1"/>
  <c r="G11" i="75"/>
  <c r="P13" i="82" s="1"/>
  <c r="G7" i="75"/>
  <c r="P12" i="82" s="1"/>
  <c r="G5" i="75"/>
  <c r="P23" i="83" l="1"/>
  <c r="F8" i="83" s="1"/>
  <c r="H10" i="22" s="1"/>
  <c r="G49" i="75"/>
  <c r="P20" i="82" s="1"/>
  <c r="P23" i="82" s="1"/>
  <c r="F8" i="82" s="1"/>
  <c r="I10" i="22" s="1"/>
  <c r="G53" i="75"/>
  <c r="P21" i="82" s="1"/>
  <c r="P17" i="82"/>
  <c r="F7" i="82" s="1"/>
  <c r="I9" i="22" s="1"/>
  <c r="H28" i="22"/>
  <c r="F29" i="83"/>
  <c r="H31" i="22" s="1"/>
  <c r="V34" i="75"/>
  <c r="F11" i="82" s="1"/>
  <c r="I13" i="22" s="1"/>
  <c r="F28" i="82"/>
  <c r="H30" i="22"/>
  <c r="P27" i="82"/>
  <c r="P32" i="82" s="1"/>
  <c r="F9" i="82" s="1"/>
  <c r="I11" i="22" s="1"/>
  <c r="G54" i="74"/>
  <c r="G50" i="74"/>
  <c r="G53" i="74" s="1"/>
  <c r="P21" i="81" s="1"/>
  <c r="G45" i="74"/>
  <c r="G44" i="74"/>
  <c r="G43" i="74"/>
  <c r="G42" i="74"/>
  <c r="G41" i="74"/>
  <c r="G40" i="74"/>
  <c r="G39" i="74"/>
  <c r="G33" i="74"/>
  <c r="G32" i="74"/>
  <c r="G31" i="74"/>
  <c r="V30" i="74"/>
  <c r="G30" i="74"/>
  <c r="V29" i="74"/>
  <c r="G29" i="74"/>
  <c r="V28" i="74"/>
  <c r="G28" i="74"/>
  <c r="V27" i="74"/>
  <c r="V26" i="74"/>
  <c r="V25" i="74"/>
  <c r="V24" i="74"/>
  <c r="V23" i="74"/>
  <c r="V22" i="74"/>
  <c r="V21" i="74"/>
  <c r="V20" i="74"/>
  <c r="F10" i="81"/>
  <c r="J12" i="22" s="1"/>
  <c r="P26" i="81"/>
  <c r="P27" i="81" s="1"/>
  <c r="P32" i="81" s="1"/>
  <c r="F9" i="81" s="1"/>
  <c r="J11" i="22" s="1"/>
  <c r="G12" i="74"/>
  <c r="G11" i="74"/>
  <c r="P13" i="81" s="1"/>
  <c r="G5" i="74"/>
  <c r="G7" i="74" s="1"/>
  <c r="P12" i="81" s="1"/>
  <c r="G49" i="74" l="1"/>
  <c r="P20" i="81" s="1"/>
  <c r="G38" i="74"/>
  <c r="P19" i="81" s="1"/>
  <c r="G16" i="74"/>
  <c r="P14" i="81" s="1"/>
  <c r="P17" i="81" s="1"/>
  <c r="F7" i="81" s="1"/>
  <c r="J9" i="22" s="1"/>
  <c r="G57" i="74"/>
  <c r="P22" i="81" s="1"/>
  <c r="F26" i="82"/>
  <c r="I28" i="22" s="1"/>
  <c r="F26" i="81"/>
  <c r="V37" i="74"/>
  <c r="F11" i="81" s="1"/>
  <c r="J13" i="22" s="1"/>
  <c r="I30" i="22"/>
  <c r="F29" i="82"/>
  <c r="I31" i="22" s="1"/>
  <c r="F30" i="83"/>
  <c r="F28" i="81"/>
  <c r="P23" i="81" l="1"/>
  <c r="F8" i="81" s="1"/>
  <c r="J10" i="22" s="1"/>
  <c r="J28" i="22"/>
  <c r="F29" i="81"/>
  <c r="J31" i="22" s="1"/>
  <c r="J30" i="22"/>
  <c r="F30" i="82"/>
  <c r="V56" i="73"/>
  <c r="N56" i="73"/>
  <c r="G56" i="73"/>
  <c r="C55" i="73"/>
  <c r="V54" i="73"/>
  <c r="C54" i="73"/>
  <c r="V52" i="73"/>
  <c r="G52" i="73"/>
  <c r="N51" i="73"/>
  <c r="G51" i="73"/>
  <c r="N50" i="73"/>
  <c r="C50" i="73"/>
  <c r="V48" i="73"/>
  <c r="G48" i="73"/>
  <c r="N47" i="73"/>
  <c r="F47" i="73"/>
  <c r="D47" i="73"/>
  <c r="G47" i="73" s="1"/>
  <c r="C47" i="73"/>
  <c r="V46" i="73"/>
  <c r="V50" i="73" s="1"/>
  <c r="N46" i="73"/>
  <c r="C46" i="73"/>
  <c r="C45" i="73"/>
  <c r="AG44" i="73"/>
  <c r="AH44" i="73" s="1"/>
  <c r="AH46" i="73" s="1"/>
  <c r="V44" i="73"/>
  <c r="V57" i="73" s="1"/>
  <c r="C44" i="73"/>
  <c r="N43" i="73"/>
  <c r="C43" i="73"/>
  <c r="F42" i="73"/>
  <c r="C42" i="73"/>
  <c r="AG41" i="73"/>
  <c r="AH41" i="73" s="1"/>
  <c r="AH43" i="73" s="1"/>
  <c r="AH47" i="73" s="1"/>
  <c r="F41" i="73"/>
  <c r="C41" i="73"/>
  <c r="C40" i="73"/>
  <c r="N39" i="73"/>
  <c r="F39" i="73"/>
  <c r="C39" i="73"/>
  <c r="G37" i="73"/>
  <c r="N36" i="73"/>
  <c r="F36" i="73"/>
  <c r="C36" i="73"/>
  <c r="N35" i="73"/>
  <c r="N42" i="73" s="1"/>
  <c r="N57" i="73" s="1"/>
  <c r="C35" i="73"/>
  <c r="C34" i="73"/>
  <c r="AG33" i="73"/>
  <c r="F55" i="73" s="1"/>
  <c r="AB33" i="73"/>
  <c r="AD33" i="73" s="1"/>
  <c r="D55" i="73" s="1"/>
  <c r="G55" i="73" s="1"/>
  <c r="C33" i="73"/>
  <c r="AG32" i="73"/>
  <c r="F54" i="73" s="1"/>
  <c r="AB32" i="73"/>
  <c r="AD32" i="73" s="1"/>
  <c r="D54" i="73" s="1"/>
  <c r="G54" i="73" s="1"/>
  <c r="C32" i="73"/>
  <c r="L31" i="73"/>
  <c r="K31" i="73"/>
  <c r="C31" i="73"/>
  <c r="N30" i="73"/>
  <c r="C30" i="73"/>
  <c r="N29" i="73"/>
  <c r="N31" i="73" s="1"/>
  <c r="C29" i="73"/>
  <c r="AG28" i="73"/>
  <c r="F50" i="73" s="1"/>
  <c r="AB28" i="73"/>
  <c r="AH28" i="73" s="1"/>
  <c r="AH31" i="73" s="1"/>
  <c r="L28" i="73"/>
  <c r="K28" i="73"/>
  <c r="F28" i="73"/>
  <c r="C28" i="73"/>
  <c r="V27" i="73"/>
  <c r="N27" i="73"/>
  <c r="AH26" i="73"/>
  <c r="V26" i="73"/>
  <c r="N26" i="73"/>
  <c r="N28" i="73" s="1"/>
  <c r="V25" i="73"/>
  <c r="L25" i="73"/>
  <c r="K25" i="73"/>
  <c r="AH24" i="73"/>
  <c r="AG24" i="73"/>
  <c r="AD24" i="73"/>
  <c r="AB24" i="73"/>
  <c r="V24" i="73"/>
  <c r="N24" i="73"/>
  <c r="AG23" i="73"/>
  <c r="F46" i="73" s="1"/>
  <c r="AB23" i="73"/>
  <c r="AH23" i="73" s="1"/>
  <c r="V23" i="73"/>
  <c r="N23" i="73"/>
  <c r="N25" i="73" s="1"/>
  <c r="G23" i="73"/>
  <c r="AG22" i="73"/>
  <c r="F45" i="73" s="1"/>
  <c r="AD22" i="73"/>
  <c r="D45" i="73" s="1"/>
  <c r="AB22" i="73"/>
  <c r="V22" i="73"/>
  <c r="L22" i="73"/>
  <c r="K22" i="73"/>
  <c r="G22" i="73"/>
  <c r="G24" i="73" s="1"/>
  <c r="AG21" i="73"/>
  <c r="F44" i="73" s="1"/>
  <c r="AB21" i="73"/>
  <c r="AH21" i="73" s="1"/>
  <c r="V21" i="73"/>
  <c r="N21" i="73"/>
  <c r="G21" i="73"/>
  <c r="AG20" i="73"/>
  <c r="F43" i="73" s="1"/>
  <c r="AD20" i="73"/>
  <c r="D43" i="73" s="1"/>
  <c r="AB20" i="73"/>
  <c r="V20" i="73"/>
  <c r="N20" i="73"/>
  <c r="G20" i="73"/>
  <c r="AG19" i="73"/>
  <c r="AB19" i="73"/>
  <c r="AD19" i="73" s="1"/>
  <c r="D42" i="73" s="1"/>
  <c r="G42" i="73" s="1"/>
  <c r="V19" i="73"/>
  <c r="N19" i="73"/>
  <c r="G19" i="73"/>
  <c r="AH18" i="73"/>
  <c r="AG18" i="73"/>
  <c r="AB18" i="73"/>
  <c r="AD18" i="73" s="1"/>
  <c r="D41" i="73" s="1"/>
  <c r="G41" i="73" s="1"/>
  <c r="V18" i="73"/>
  <c r="N18" i="73"/>
  <c r="G18" i="73"/>
  <c r="AG17" i="73"/>
  <c r="AH17" i="73" s="1"/>
  <c r="AB17" i="73"/>
  <c r="AD17" i="73" s="1"/>
  <c r="D40" i="73" s="1"/>
  <c r="V17" i="73"/>
  <c r="L17" i="73"/>
  <c r="K17" i="73"/>
  <c r="G17" i="73"/>
  <c r="AH16" i="73"/>
  <c r="AG16" i="73"/>
  <c r="AB16" i="73"/>
  <c r="AD16" i="73" s="1"/>
  <c r="D39" i="73" s="1"/>
  <c r="G39" i="73" s="1"/>
  <c r="V16" i="73"/>
  <c r="V34" i="73" s="1"/>
  <c r="V15" i="73"/>
  <c r="G15" i="73"/>
  <c r="G14" i="73"/>
  <c r="N17" i="73"/>
  <c r="P31" i="78" s="1"/>
  <c r="P32" i="78" s="1"/>
  <c r="G13" i="73"/>
  <c r="AG12" i="73"/>
  <c r="AH12" i="73" s="1"/>
  <c r="AD12" i="73"/>
  <c r="D36" i="73" s="1"/>
  <c r="G36" i="73" s="1"/>
  <c r="AB12" i="73"/>
  <c r="G12" i="73"/>
  <c r="G16" i="73" s="1"/>
  <c r="AH11" i="73"/>
  <c r="AG11" i="73"/>
  <c r="F35" i="73" s="1"/>
  <c r="AB11" i="73"/>
  <c r="AD11" i="73" s="1"/>
  <c r="D35" i="73" s="1"/>
  <c r="V11" i="73"/>
  <c r="AG10" i="73"/>
  <c r="AH10" i="73" s="1"/>
  <c r="AB10" i="73"/>
  <c r="AD10" i="73" s="1"/>
  <c r="D34" i="73" s="1"/>
  <c r="G10" i="73"/>
  <c r="AG9" i="73"/>
  <c r="AH9" i="73" s="1"/>
  <c r="AB9" i="73"/>
  <c r="AD9" i="73" s="1"/>
  <c r="D33" i="73" s="1"/>
  <c r="G9" i="73"/>
  <c r="AG8" i="73"/>
  <c r="F32" i="73" s="1"/>
  <c r="AB8" i="73"/>
  <c r="AD8" i="73" s="1"/>
  <c r="D32" i="73" s="1"/>
  <c r="G32" i="73" s="1"/>
  <c r="G8" i="73"/>
  <c r="G11" i="73" s="1"/>
  <c r="AG7" i="73"/>
  <c r="AH7" i="73" s="1"/>
  <c r="AB7" i="73"/>
  <c r="AD7" i="73" s="1"/>
  <c r="D31" i="73" s="1"/>
  <c r="G7" i="73"/>
  <c r="P17" i="78" s="1"/>
  <c r="P22" i="78" s="1"/>
  <c r="F7" i="78" s="1"/>
  <c r="AG6" i="73"/>
  <c r="F30" i="73" s="1"/>
  <c r="AB6" i="73"/>
  <c r="AH6" i="73" s="1"/>
  <c r="G6" i="73"/>
  <c r="AG5" i="73"/>
  <c r="AH5" i="73" s="1"/>
  <c r="AB5" i="73"/>
  <c r="AD5" i="73" s="1"/>
  <c r="D29" i="73" s="1"/>
  <c r="G5" i="73"/>
  <c r="AH4" i="73"/>
  <c r="AG4" i="73"/>
  <c r="AB4" i="73"/>
  <c r="AD4" i="73" s="1"/>
  <c r="D28" i="73" s="1"/>
  <c r="G28" i="73" s="1"/>
  <c r="N22" i="73" l="1"/>
  <c r="P33" i="78" s="1"/>
  <c r="P37" i="78" s="1"/>
  <c r="F9" i="78" s="1"/>
  <c r="K11" i="22" s="1"/>
  <c r="F30" i="81"/>
  <c r="G57" i="73"/>
  <c r="G34" i="73"/>
  <c r="G35" i="73"/>
  <c r="G43" i="73"/>
  <c r="G45" i="73"/>
  <c r="AD6" i="73"/>
  <c r="D30" i="73" s="1"/>
  <c r="G30" i="73" s="1"/>
  <c r="AH20" i="73"/>
  <c r="AH22" i="73"/>
  <c r="F31" i="73"/>
  <c r="G31" i="73" s="1"/>
  <c r="F33" i="73"/>
  <c r="G33" i="73" s="1"/>
  <c r="F34" i="73"/>
  <c r="F40" i="73"/>
  <c r="G40" i="73" s="1"/>
  <c r="G49" i="73" s="1"/>
  <c r="AH8" i="73"/>
  <c r="AH15" i="73" s="1"/>
  <c r="AH19" i="73"/>
  <c r="AH27" i="73" s="1"/>
  <c r="AD21" i="73"/>
  <c r="D44" i="73" s="1"/>
  <c r="G44" i="73" s="1"/>
  <c r="AD23" i="73"/>
  <c r="D46" i="73" s="1"/>
  <c r="G46" i="73" s="1"/>
  <c r="AD28" i="73"/>
  <c r="D50" i="73" s="1"/>
  <c r="G50" i="73" s="1"/>
  <c r="G53" i="73" s="1"/>
  <c r="AH32" i="73"/>
  <c r="AH36" i="73" s="1"/>
  <c r="AH33" i="73"/>
  <c r="F29" i="73"/>
  <c r="G29" i="73" s="1"/>
  <c r="AH37" i="73" l="1"/>
  <c r="G38" i="73"/>
  <c r="V56" i="72" l="1"/>
  <c r="G56" i="72"/>
  <c r="C55" i="72"/>
  <c r="V54" i="72"/>
  <c r="C54" i="72"/>
  <c r="V52" i="72"/>
  <c r="G52" i="72"/>
  <c r="N51" i="72"/>
  <c r="N56" i="72" s="1"/>
  <c r="G51" i="72"/>
  <c r="N50" i="72"/>
  <c r="C50" i="72"/>
  <c r="V48" i="72"/>
  <c r="G48" i="72"/>
  <c r="N47" i="72"/>
  <c r="C47" i="72"/>
  <c r="V46" i="72"/>
  <c r="V50" i="72" s="1"/>
  <c r="N46" i="72"/>
  <c r="C46" i="72"/>
  <c r="F45" i="72"/>
  <c r="C45" i="72"/>
  <c r="AG44" i="72"/>
  <c r="AH44" i="72" s="1"/>
  <c r="AH46" i="72" s="1"/>
  <c r="V44" i="72"/>
  <c r="C44" i="72"/>
  <c r="N43" i="72"/>
  <c r="C43" i="72"/>
  <c r="C42" i="72"/>
  <c r="AG41" i="72"/>
  <c r="AH41" i="72" s="1"/>
  <c r="AH43" i="72" s="1"/>
  <c r="AH47" i="72" s="1"/>
  <c r="F41" i="72"/>
  <c r="C41" i="72"/>
  <c r="C40" i="72"/>
  <c r="N39" i="72"/>
  <c r="C39" i="72"/>
  <c r="G37" i="72"/>
  <c r="N36" i="72"/>
  <c r="N42" i="72" s="1"/>
  <c r="N57" i="72" s="1"/>
  <c r="F36" i="72"/>
  <c r="C36" i="72"/>
  <c r="N35" i="72"/>
  <c r="C35" i="72"/>
  <c r="C34" i="72"/>
  <c r="AG33" i="72"/>
  <c r="F55" i="72" s="1"/>
  <c r="AB33" i="72"/>
  <c r="AD33" i="72" s="1"/>
  <c r="D55" i="72" s="1"/>
  <c r="C33" i="72"/>
  <c r="AG32" i="72"/>
  <c r="F54" i="72" s="1"/>
  <c r="AB32" i="72"/>
  <c r="AD32" i="72" s="1"/>
  <c r="D54" i="72" s="1"/>
  <c r="G54" i="72" s="1"/>
  <c r="C32" i="72"/>
  <c r="L31" i="72"/>
  <c r="K31" i="72"/>
  <c r="C31" i="72"/>
  <c r="N30" i="72"/>
  <c r="C30" i="72"/>
  <c r="N29" i="72"/>
  <c r="N31" i="72" s="1"/>
  <c r="C29" i="72"/>
  <c r="AG28" i="72"/>
  <c r="F50" i="72" s="1"/>
  <c r="AB28" i="72"/>
  <c r="AH28" i="72" s="1"/>
  <c r="AH31" i="72" s="1"/>
  <c r="L28" i="72"/>
  <c r="K28" i="72"/>
  <c r="C28" i="72"/>
  <c r="V27" i="72"/>
  <c r="N27" i="72"/>
  <c r="AH26" i="72"/>
  <c r="V26" i="72"/>
  <c r="N26" i="72"/>
  <c r="N28" i="72" s="1"/>
  <c r="V25" i="72"/>
  <c r="L25" i="72"/>
  <c r="K25" i="72"/>
  <c r="AH24" i="72"/>
  <c r="AG24" i="72"/>
  <c r="F47" i="72" s="1"/>
  <c r="AD24" i="72"/>
  <c r="D47" i="72" s="1"/>
  <c r="G47" i="72" s="1"/>
  <c r="AB24" i="72"/>
  <c r="V24" i="72"/>
  <c r="N24" i="72"/>
  <c r="AG23" i="72"/>
  <c r="F46" i="72" s="1"/>
  <c r="AB23" i="72"/>
  <c r="AH23" i="72" s="1"/>
  <c r="V23" i="72"/>
  <c r="N23" i="72"/>
  <c r="N25" i="72" s="1"/>
  <c r="G23" i="72"/>
  <c r="AH22" i="72"/>
  <c r="AG22" i="72"/>
  <c r="AD22" i="72"/>
  <c r="D45" i="72" s="1"/>
  <c r="G45" i="72" s="1"/>
  <c r="AB22" i="72"/>
  <c r="V22" i="72"/>
  <c r="L22" i="72"/>
  <c r="K22" i="72"/>
  <c r="G22" i="72"/>
  <c r="G24" i="72" s="1"/>
  <c r="AG21" i="72"/>
  <c r="F44" i="72" s="1"/>
  <c r="AB21" i="72"/>
  <c r="AH21" i="72" s="1"/>
  <c r="V21" i="72"/>
  <c r="N21" i="72"/>
  <c r="G21" i="72"/>
  <c r="AH20" i="72"/>
  <c r="AG20" i="72"/>
  <c r="F43" i="72" s="1"/>
  <c r="AD20" i="72"/>
  <c r="D43" i="72" s="1"/>
  <c r="G43" i="72" s="1"/>
  <c r="AB20" i="72"/>
  <c r="V20" i="72"/>
  <c r="N20" i="72"/>
  <c r="G20" i="72"/>
  <c r="AG19" i="72"/>
  <c r="F42" i="72" s="1"/>
  <c r="AB19" i="72"/>
  <c r="AD19" i="72" s="1"/>
  <c r="D42" i="72" s="1"/>
  <c r="G42" i="72" s="1"/>
  <c r="V19" i="72"/>
  <c r="N19" i="72"/>
  <c r="G19" i="72"/>
  <c r="AH18" i="72"/>
  <c r="AG18" i="72"/>
  <c r="AD18" i="72"/>
  <c r="D41" i="72" s="1"/>
  <c r="G41" i="72" s="1"/>
  <c r="AB18" i="72"/>
  <c r="V18" i="72"/>
  <c r="N18" i="72"/>
  <c r="G18" i="72"/>
  <c r="AG17" i="72"/>
  <c r="F40" i="72" s="1"/>
  <c r="AB17" i="72"/>
  <c r="AH17" i="72" s="1"/>
  <c r="V17" i="72"/>
  <c r="L17" i="72"/>
  <c r="K17" i="72"/>
  <c r="G17" i="72"/>
  <c r="AH16" i="72"/>
  <c r="AG16" i="72"/>
  <c r="F39" i="72" s="1"/>
  <c r="AD16" i="72"/>
  <c r="D39" i="72" s="1"/>
  <c r="AB16" i="72"/>
  <c r="V16" i="72"/>
  <c r="V34" i="72" s="1"/>
  <c r="V15" i="72"/>
  <c r="G15" i="72"/>
  <c r="G14" i="72"/>
  <c r="N17" i="72"/>
  <c r="P31" i="80" s="1"/>
  <c r="P32" i="80" s="1"/>
  <c r="G13" i="72"/>
  <c r="AH12" i="72"/>
  <c r="AG12" i="72"/>
  <c r="AD12" i="72"/>
  <c r="D36" i="72" s="1"/>
  <c r="G36" i="72" s="1"/>
  <c r="AB12" i="72"/>
  <c r="G12" i="72"/>
  <c r="G16" i="72" s="1"/>
  <c r="AH11" i="72"/>
  <c r="AG11" i="72"/>
  <c r="F35" i="72" s="1"/>
  <c r="AD11" i="72"/>
  <c r="D35" i="72" s="1"/>
  <c r="AB11" i="72"/>
  <c r="V11" i="72"/>
  <c r="AG10" i="72"/>
  <c r="F34" i="72" s="1"/>
  <c r="AB10" i="72"/>
  <c r="AH10" i="72" s="1"/>
  <c r="G10" i="72"/>
  <c r="AG9" i="72"/>
  <c r="F33" i="72" s="1"/>
  <c r="AB9" i="72"/>
  <c r="AH9" i="72" s="1"/>
  <c r="G9" i="72"/>
  <c r="AG8" i="72"/>
  <c r="F32" i="72" s="1"/>
  <c r="AB8" i="72"/>
  <c r="AD8" i="72" s="1"/>
  <c r="D32" i="72" s="1"/>
  <c r="G8" i="72"/>
  <c r="G11" i="72" s="1"/>
  <c r="AG7" i="72"/>
  <c r="F31" i="72" s="1"/>
  <c r="AB7" i="72"/>
  <c r="AH7" i="72" s="1"/>
  <c r="AG6" i="72"/>
  <c r="F30" i="72" s="1"/>
  <c r="AB6" i="72"/>
  <c r="AD6" i="72" s="1"/>
  <c r="D30" i="72" s="1"/>
  <c r="G6" i="72"/>
  <c r="AG5" i="72"/>
  <c r="F29" i="72" s="1"/>
  <c r="AB5" i="72"/>
  <c r="AH5" i="72" s="1"/>
  <c r="G5" i="72"/>
  <c r="G7" i="72" s="1"/>
  <c r="P17" i="80" s="1"/>
  <c r="P22" i="80" s="1"/>
  <c r="F7" i="80" s="1"/>
  <c r="M9" i="22" s="1"/>
  <c r="AH4" i="72"/>
  <c r="AG4" i="72"/>
  <c r="F28" i="72" s="1"/>
  <c r="AD4" i="72"/>
  <c r="D28" i="72" s="1"/>
  <c r="AB4" i="72"/>
  <c r="N22" i="72" l="1"/>
  <c r="P33" i="80" s="1"/>
  <c r="P37" i="80" s="1"/>
  <c r="F9" i="80" s="1"/>
  <c r="M11" i="22" s="1"/>
  <c r="G35" i="72"/>
  <c r="V57" i="72"/>
  <c r="G28" i="72"/>
  <c r="G38" i="72" s="1"/>
  <c r="G30" i="72"/>
  <c r="G32" i="72"/>
  <c r="G39" i="72"/>
  <c r="G55" i="72"/>
  <c r="G57" i="72" s="1"/>
  <c r="AD5" i="72"/>
  <c r="D29" i="72" s="1"/>
  <c r="G29" i="72" s="1"/>
  <c r="AH6" i="72"/>
  <c r="AD7" i="72"/>
  <c r="D31" i="72" s="1"/>
  <c r="G31" i="72" s="1"/>
  <c r="AH8" i="72"/>
  <c r="AH15" i="72" s="1"/>
  <c r="AH37" i="72" s="1"/>
  <c r="AD9" i="72"/>
  <c r="D33" i="72" s="1"/>
  <c r="G33" i="72" s="1"/>
  <c r="AD10" i="72"/>
  <c r="D34" i="72" s="1"/>
  <c r="G34" i="72" s="1"/>
  <c r="AD17" i="72"/>
  <c r="D40" i="72" s="1"/>
  <c r="G40" i="72" s="1"/>
  <c r="AH19" i="72"/>
  <c r="AH27" i="72" s="1"/>
  <c r="AD21" i="72"/>
  <c r="D44" i="72" s="1"/>
  <c r="G44" i="72" s="1"/>
  <c r="AD23" i="72"/>
  <c r="D46" i="72" s="1"/>
  <c r="G46" i="72" s="1"/>
  <c r="AD28" i="72"/>
  <c r="D50" i="72" s="1"/>
  <c r="G50" i="72" s="1"/>
  <c r="G53" i="72" s="1"/>
  <c r="AH32" i="72"/>
  <c r="AH36" i="72" s="1"/>
  <c r="AH33" i="72"/>
  <c r="G49" i="72" l="1"/>
  <c r="V56" i="71" l="1"/>
  <c r="G56" i="71"/>
  <c r="C55" i="71"/>
  <c r="V54" i="71"/>
  <c r="C54" i="71"/>
  <c r="V52" i="71"/>
  <c r="G52" i="71"/>
  <c r="N51" i="71"/>
  <c r="N56" i="71" s="1"/>
  <c r="G51" i="71"/>
  <c r="N50" i="71"/>
  <c r="C50" i="71"/>
  <c r="V48" i="71"/>
  <c r="G48" i="71"/>
  <c r="N47" i="71"/>
  <c r="C47" i="71"/>
  <c r="V46" i="71"/>
  <c r="V50" i="71" s="1"/>
  <c r="N46" i="71"/>
  <c r="C46" i="71"/>
  <c r="F45" i="71"/>
  <c r="C45" i="71"/>
  <c r="AG44" i="71"/>
  <c r="AH44" i="71" s="1"/>
  <c r="AH46" i="71" s="1"/>
  <c r="V44" i="71"/>
  <c r="V57" i="71" s="1"/>
  <c r="C44" i="71"/>
  <c r="N43" i="71"/>
  <c r="C43" i="71"/>
  <c r="C42" i="71"/>
  <c r="AG41" i="71"/>
  <c r="AH41" i="71" s="1"/>
  <c r="AH43" i="71" s="1"/>
  <c r="F41" i="71"/>
  <c r="C41" i="71"/>
  <c r="C40" i="71"/>
  <c r="N39" i="71"/>
  <c r="C39" i="71"/>
  <c r="G37" i="71"/>
  <c r="N36" i="71"/>
  <c r="N42" i="71" s="1"/>
  <c r="N57" i="71" s="1"/>
  <c r="F36" i="71"/>
  <c r="C36" i="71"/>
  <c r="N35" i="71"/>
  <c r="C35" i="71"/>
  <c r="C34" i="71"/>
  <c r="AG33" i="71"/>
  <c r="F55" i="71" s="1"/>
  <c r="AB33" i="71"/>
  <c r="AD33" i="71" s="1"/>
  <c r="D55" i="71" s="1"/>
  <c r="G55" i="71" s="1"/>
  <c r="C33" i="71"/>
  <c r="AG32" i="71"/>
  <c r="F54" i="71" s="1"/>
  <c r="AB32" i="71"/>
  <c r="AD32" i="71" s="1"/>
  <c r="D54" i="71" s="1"/>
  <c r="G54" i="71" s="1"/>
  <c r="C32" i="71"/>
  <c r="L31" i="71"/>
  <c r="K31" i="71"/>
  <c r="C31" i="71"/>
  <c r="N30" i="71"/>
  <c r="C30" i="71"/>
  <c r="N29" i="71"/>
  <c r="N31" i="71" s="1"/>
  <c r="C29" i="71"/>
  <c r="AG28" i="71"/>
  <c r="F50" i="71" s="1"/>
  <c r="AB28" i="71"/>
  <c r="AH28" i="71" s="1"/>
  <c r="AH31" i="71" s="1"/>
  <c r="L28" i="71"/>
  <c r="K28" i="71"/>
  <c r="C28" i="71"/>
  <c r="V27" i="71"/>
  <c r="N27" i="71"/>
  <c r="AH26" i="71"/>
  <c r="V26" i="71"/>
  <c r="N26" i="71"/>
  <c r="N28" i="71" s="1"/>
  <c r="V25" i="71"/>
  <c r="L25" i="71"/>
  <c r="K25" i="71"/>
  <c r="AH24" i="71"/>
  <c r="AG24" i="71"/>
  <c r="F47" i="71" s="1"/>
  <c r="AD24" i="71"/>
  <c r="D47" i="71" s="1"/>
  <c r="G47" i="71" s="1"/>
  <c r="AB24" i="71"/>
  <c r="V24" i="71"/>
  <c r="N24" i="71"/>
  <c r="AG23" i="71"/>
  <c r="F46" i="71" s="1"/>
  <c r="AB23" i="71"/>
  <c r="AH23" i="71" s="1"/>
  <c r="V23" i="71"/>
  <c r="N23" i="71"/>
  <c r="N25" i="71" s="1"/>
  <c r="G23" i="71"/>
  <c r="AH22" i="71"/>
  <c r="AG22" i="71"/>
  <c r="AD22" i="71"/>
  <c r="D45" i="71" s="1"/>
  <c r="G45" i="71" s="1"/>
  <c r="AB22" i="71"/>
  <c r="V22" i="71"/>
  <c r="L22" i="71"/>
  <c r="K22" i="71"/>
  <c r="G22" i="71"/>
  <c r="G24" i="71" s="1"/>
  <c r="AG21" i="71"/>
  <c r="F44" i="71" s="1"/>
  <c r="AB21" i="71"/>
  <c r="AH21" i="71" s="1"/>
  <c r="V21" i="71"/>
  <c r="N21" i="71"/>
  <c r="G21" i="71"/>
  <c r="AH20" i="71"/>
  <c r="AG20" i="71"/>
  <c r="F43" i="71" s="1"/>
  <c r="AD20" i="71"/>
  <c r="D43" i="71" s="1"/>
  <c r="G43" i="71" s="1"/>
  <c r="AB20" i="71"/>
  <c r="V20" i="71"/>
  <c r="N20" i="71"/>
  <c r="AG19" i="71"/>
  <c r="F42" i="71" s="1"/>
  <c r="AB19" i="71"/>
  <c r="AD19" i="71" s="1"/>
  <c r="D42" i="71" s="1"/>
  <c r="G42" i="71" s="1"/>
  <c r="V19" i="71"/>
  <c r="N19" i="71"/>
  <c r="G19" i="71"/>
  <c r="AH18" i="71"/>
  <c r="AG18" i="71"/>
  <c r="AD18" i="71"/>
  <c r="D41" i="71" s="1"/>
  <c r="G41" i="71" s="1"/>
  <c r="AB18" i="71"/>
  <c r="V18" i="71"/>
  <c r="N18" i="71"/>
  <c r="N22" i="71" s="1"/>
  <c r="P33" i="79" s="1"/>
  <c r="G18" i="71"/>
  <c r="G20" i="71" s="1"/>
  <c r="AG17" i="71"/>
  <c r="F40" i="71" s="1"/>
  <c r="AB17" i="71"/>
  <c r="AH17" i="71" s="1"/>
  <c r="V17" i="71"/>
  <c r="L17" i="71"/>
  <c r="K17" i="71"/>
  <c r="G17" i="71"/>
  <c r="AH16" i="71"/>
  <c r="AG16" i="71"/>
  <c r="F39" i="71" s="1"/>
  <c r="AD16" i="71"/>
  <c r="D39" i="71" s="1"/>
  <c r="G39" i="71" s="1"/>
  <c r="AB16" i="71"/>
  <c r="V16" i="71"/>
  <c r="V34" i="71" s="1"/>
  <c r="V15" i="71"/>
  <c r="N15" i="71"/>
  <c r="G15" i="71"/>
  <c r="N14" i="71"/>
  <c r="G14" i="71"/>
  <c r="N13" i="71"/>
  <c r="G13" i="71"/>
  <c r="G16" i="71" s="1"/>
  <c r="AH12" i="71"/>
  <c r="AG12" i="71"/>
  <c r="AD12" i="71"/>
  <c r="D36" i="71" s="1"/>
  <c r="G36" i="71" s="1"/>
  <c r="AB12" i="71"/>
  <c r="N12" i="71"/>
  <c r="G12" i="71"/>
  <c r="AH11" i="71"/>
  <c r="AG11" i="71"/>
  <c r="F35" i="71" s="1"/>
  <c r="AD11" i="71"/>
  <c r="D35" i="71" s="1"/>
  <c r="G35" i="71" s="1"/>
  <c r="AB11" i="71"/>
  <c r="V11" i="71"/>
  <c r="N11" i="71"/>
  <c r="AG10" i="71"/>
  <c r="F34" i="71" s="1"/>
  <c r="AB10" i="71"/>
  <c r="AH10" i="71" s="1"/>
  <c r="L10" i="71"/>
  <c r="K10" i="71"/>
  <c r="G10" i="71"/>
  <c r="AG9" i="71"/>
  <c r="F33" i="71" s="1"/>
  <c r="AB9" i="71"/>
  <c r="AH9" i="71" s="1"/>
  <c r="N9" i="71"/>
  <c r="G9" i="71"/>
  <c r="AG8" i="71"/>
  <c r="F32" i="71" s="1"/>
  <c r="AB8" i="71"/>
  <c r="AD8" i="71" s="1"/>
  <c r="D32" i="71" s="1"/>
  <c r="G32" i="71" s="1"/>
  <c r="N8" i="71"/>
  <c r="G8" i="71"/>
  <c r="G11" i="71" s="1"/>
  <c r="AG7" i="71"/>
  <c r="F31" i="71" s="1"/>
  <c r="AB7" i="71"/>
  <c r="AH7" i="71" s="1"/>
  <c r="N7" i="71"/>
  <c r="AG6" i="71"/>
  <c r="F30" i="71" s="1"/>
  <c r="AB6" i="71"/>
  <c r="AD6" i="71" s="1"/>
  <c r="D30" i="71" s="1"/>
  <c r="N6" i="71"/>
  <c r="N10" i="71" s="1"/>
  <c r="P30" i="79" s="1"/>
  <c r="G6" i="71"/>
  <c r="AG5" i="71"/>
  <c r="F29" i="71" s="1"/>
  <c r="AB5" i="71"/>
  <c r="AH5" i="71" s="1"/>
  <c r="G5" i="71"/>
  <c r="AH4" i="71"/>
  <c r="AG4" i="71"/>
  <c r="F28" i="71" s="1"/>
  <c r="AD4" i="71"/>
  <c r="D28" i="71" s="1"/>
  <c r="AB4" i="71"/>
  <c r="N17" i="71" l="1"/>
  <c r="P31" i="79" s="1"/>
  <c r="P32" i="79" s="1"/>
  <c r="P37" i="79" s="1"/>
  <c r="F9" i="79" s="1"/>
  <c r="N11" i="22" s="1"/>
  <c r="G7" i="71"/>
  <c r="P17" i="79" s="1"/>
  <c r="P22" i="79" s="1"/>
  <c r="F7" i="79" s="1"/>
  <c r="AH27" i="71"/>
  <c r="AH15" i="71"/>
  <c r="G57" i="71"/>
  <c r="G28" i="71"/>
  <c r="G30" i="71"/>
  <c r="AH47" i="71"/>
  <c r="AD5" i="71"/>
  <c r="D29" i="71" s="1"/>
  <c r="G29" i="71" s="1"/>
  <c r="AH6" i="71"/>
  <c r="AD7" i="71"/>
  <c r="D31" i="71" s="1"/>
  <c r="G31" i="71" s="1"/>
  <c r="AH8" i="71"/>
  <c r="AD9" i="71"/>
  <c r="D33" i="71" s="1"/>
  <c r="G33" i="71" s="1"/>
  <c r="AD10" i="71"/>
  <c r="D34" i="71" s="1"/>
  <c r="G34" i="71" s="1"/>
  <c r="AD17" i="71"/>
  <c r="D40" i="71" s="1"/>
  <c r="G40" i="71" s="1"/>
  <c r="G49" i="71" s="1"/>
  <c r="AH19" i="71"/>
  <c r="AD21" i="71"/>
  <c r="D44" i="71" s="1"/>
  <c r="G44" i="71" s="1"/>
  <c r="AD23" i="71"/>
  <c r="D46" i="71" s="1"/>
  <c r="G46" i="71" s="1"/>
  <c r="AD28" i="71"/>
  <c r="D50" i="71" s="1"/>
  <c r="G50" i="71" s="1"/>
  <c r="G53" i="71" s="1"/>
  <c r="AH32" i="71"/>
  <c r="AH33" i="71"/>
  <c r="AH36" i="71" l="1"/>
  <c r="AH37" i="71" s="1"/>
  <c r="G38" i="71"/>
  <c r="O20" i="66" l="1"/>
  <c r="N20" i="66"/>
  <c r="M20" i="66"/>
  <c r="L20" i="66"/>
  <c r="K20" i="66"/>
  <c r="J20" i="66"/>
  <c r="I20" i="66"/>
  <c r="H20" i="66"/>
  <c r="G20" i="66"/>
  <c r="F20" i="66"/>
  <c r="E20" i="66"/>
  <c r="D20" i="66"/>
  <c r="C20" i="66"/>
  <c r="O11" i="66"/>
  <c r="N11" i="66"/>
  <c r="M11" i="66"/>
  <c r="L11" i="66"/>
  <c r="K11" i="66"/>
  <c r="J11" i="66"/>
  <c r="I11" i="66"/>
  <c r="H11" i="66"/>
  <c r="G11" i="66"/>
  <c r="F11" i="66"/>
  <c r="E11" i="66"/>
  <c r="D11" i="66"/>
  <c r="C11" i="66"/>
  <c r="O20" i="67" l="1"/>
  <c r="N20" i="67"/>
  <c r="M20" i="67"/>
  <c r="L20" i="67"/>
  <c r="O20" i="65" l="1"/>
  <c r="O20" i="64" l="1"/>
  <c r="O11" i="64"/>
  <c r="O20" i="68" l="1"/>
  <c r="N20" i="68"/>
  <c r="M20" i="68"/>
  <c r="L20" i="68"/>
  <c r="K20" i="68"/>
  <c r="J20" i="68"/>
  <c r="I20" i="68"/>
  <c r="H20" i="68"/>
  <c r="G20" i="68"/>
  <c r="F20" i="68"/>
  <c r="E20" i="68"/>
  <c r="D20" i="68"/>
  <c r="C20" i="68"/>
  <c r="O11" i="68"/>
  <c r="N11" i="68"/>
  <c r="M11" i="68"/>
  <c r="L11" i="68"/>
  <c r="K11" i="68"/>
  <c r="J11" i="68"/>
  <c r="I11" i="68"/>
  <c r="H11" i="68"/>
  <c r="G11" i="68"/>
  <c r="F11" i="68"/>
  <c r="E11" i="68"/>
  <c r="D11" i="68"/>
  <c r="C11" i="68"/>
  <c r="O20" i="69" l="1"/>
  <c r="N20" i="69"/>
  <c r="M20" i="69"/>
  <c r="L20" i="69"/>
  <c r="K20" i="69"/>
  <c r="J20" i="69"/>
  <c r="I20" i="69"/>
  <c r="H20" i="69"/>
  <c r="G20" i="69"/>
  <c r="F20" i="69"/>
  <c r="E20" i="69"/>
  <c r="D20" i="69"/>
  <c r="C20" i="69"/>
  <c r="O11" i="69"/>
  <c r="N11" i="69"/>
  <c r="M11" i="69"/>
  <c r="L11" i="69"/>
  <c r="K11" i="69"/>
  <c r="J11" i="69"/>
  <c r="I11" i="69"/>
  <c r="H11" i="69"/>
  <c r="G11" i="69"/>
  <c r="F11" i="69"/>
  <c r="E11" i="69"/>
  <c r="D11" i="69"/>
  <c r="C11" i="69"/>
  <c r="O20" i="70" l="1"/>
  <c r="N20" i="70"/>
  <c r="M20" i="70"/>
  <c r="L20" i="70"/>
  <c r="K20" i="70"/>
  <c r="J20" i="70"/>
  <c r="I20" i="70"/>
  <c r="H20" i="70"/>
  <c r="G20" i="70"/>
  <c r="F20" i="70"/>
  <c r="E20" i="70"/>
  <c r="D20" i="70"/>
  <c r="C20" i="70"/>
  <c r="O11" i="70"/>
  <c r="N11" i="70"/>
  <c r="M11" i="70"/>
  <c r="L11" i="70"/>
  <c r="K11" i="70"/>
  <c r="J11" i="70"/>
  <c r="I11" i="70"/>
  <c r="H11" i="70"/>
  <c r="G11" i="70"/>
  <c r="F11" i="70"/>
  <c r="E11" i="70"/>
  <c r="D11" i="70"/>
  <c r="C11" i="70"/>
  <c r="F17" i="80" l="1"/>
  <c r="M19" i="22" s="1"/>
  <c r="F17" i="79"/>
  <c r="N19" i="22" s="1"/>
  <c r="F17" i="84"/>
  <c r="G19" i="22" s="1"/>
  <c r="F17" i="78"/>
  <c r="K19" i="22" s="1"/>
  <c r="F17" i="35"/>
  <c r="F17" i="82"/>
  <c r="I19" i="22" s="1"/>
  <c r="F17" i="81"/>
  <c r="J19" i="22" s="1"/>
  <c r="F17" i="83"/>
  <c r="H19" i="22" s="1"/>
  <c r="F19" i="22" l="1"/>
  <c r="N7" i="22"/>
  <c r="N32" i="22"/>
  <c r="M7" i="22" l="1"/>
  <c r="M32" i="22"/>
  <c r="K32" i="22" l="1"/>
  <c r="K7" i="22"/>
  <c r="J7" i="22" l="1"/>
  <c r="J32" i="22" l="1"/>
  <c r="I7" i="22" l="1"/>
  <c r="I32" i="22"/>
  <c r="E11" i="51" l="1"/>
  <c r="F11" i="51"/>
  <c r="K11" i="51"/>
  <c r="O11" i="51"/>
  <c r="P11" i="51"/>
  <c r="T11" i="51"/>
  <c r="U11" i="51"/>
  <c r="X11" i="51"/>
  <c r="Y11" i="51"/>
  <c r="AD11" i="51"/>
  <c r="AI11" i="51"/>
  <c r="AM11" i="51"/>
  <c r="AN51" i="56"/>
  <c r="AM49" i="56"/>
  <c r="AL49" i="56"/>
  <c r="AK49" i="56"/>
  <c r="AJ49" i="56"/>
  <c r="AI49" i="56"/>
  <c r="AH49" i="56"/>
  <c r="AG49" i="56"/>
  <c r="AF49" i="56"/>
  <c r="AE49" i="56"/>
  <c r="AD49" i="56"/>
  <c r="AC49" i="56"/>
  <c r="AB49" i="56"/>
  <c r="AA49" i="56"/>
  <c r="Z49" i="56"/>
  <c r="Y49" i="56"/>
  <c r="X49" i="56"/>
  <c r="W49" i="56"/>
  <c r="V49" i="56"/>
  <c r="U49" i="56"/>
  <c r="T49" i="56"/>
  <c r="S49" i="56"/>
  <c r="R49" i="56"/>
  <c r="Q49" i="56"/>
  <c r="P49" i="56"/>
  <c r="O49" i="56"/>
  <c r="N49" i="56"/>
  <c r="M49" i="56"/>
  <c r="L49" i="56"/>
  <c r="K49" i="56"/>
  <c r="J49" i="56"/>
  <c r="I49" i="56"/>
  <c r="H49" i="56"/>
  <c r="G49" i="56"/>
  <c r="F49" i="56"/>
  <c r="E49" i="56"/>
  <c r="D49" i="56"/>
  <c r="AN48" i="56"/>
  <c r="AN47" i="56"/>
  <c r="AN46" i="56"/>
  <c r="AN45" i="56"/>
  <c r="AK43" i="56"/>
  <c r="AK50" i="56" s="1"/>
  <c r="AG43" i="56"/>
  <c r="AG50" i="56" s="1"/>
  <c r="AC43" i="56"/>
  <c r="AC50" i="56" s="1"/>
  <c r="Y43" i="56"/>
  <c r="Y50" i="56" s="1"/>
  <c r="U43" i="56"/>
  <c r="U50" i="56" s="1"/>
  <c r="Q43" i="56"/>
  <c r="Q50" i="56" s="1"/>
  <c r="M43" i="56"/>
  <c r="M50" i="56" s="1"/>
  <c r="E43" i="56"/>
  <c r="E50" i="56" s="1"/>
  <c r="AM34" i="56"/>
  <c r="AM43" i="56" s="1"/>
  <c r="AL34" i="56"/>
  <c r="AL43" i="56" s="1"/>
  <c r="AL50" i="56" s="1"/>
  <c r="AK34" i="56"/>
  <c r="AJ34" i="56"/>
  <c r="AJ43" i="56" s="1"/>
  <c r="AJ11" i="51" s="1"/>
  <c r="AI34" i="56"/>
  <c r="AI43" i="56" s="1"/>
  <c r="AH34" i="56"/>
  <c r="AH43" i="56" s="1"/>
  <c r="AH11" i="51" s="1"/>
  <c r="AG34" i="56"/>
  <c r="AF34" i="56"/>
  <c r="AF43" i="56" s="1"/>
  <c r="AF11" i="51" s="1"/>
  <c r="AE34" i="56"/>
  <c r="AF35" i="56" s="1"/>
  <c r="AD34" i="56"/>
  <c r="AD43" i="56" s="1"/>
  <c r="AD50" i="56" s="1"/>
  <c r="AC34" i="56"/>
  <c r="AB34" i="56"/>
  <c r="AB43" i="56" s="1"/>
  <c r="AB11" i="51" s="1"/>
  <c r="AA34" i="56"/>
  <c r="AA43" i="56" s="1"/>
  <c r="AA11" i="51" s="1"/>
  <c r="Z34" i="56"/>
  <c r="Z43" i="56" s="1"/>
  <c r="Z50" i="56" s="1"/>
  <c r="Y34" i="56"/>
  <c r="X34" i="56"/>
  <c r="X43" i="56" s="1"/>
  <c r="W34" i="56"/>
  <c r="W35" i="56" s="1"/>
  <c r="V34" i="56"/>
  <c r="V43" i="56" s="1"/>
  <c r="V11" i="51" s="1"/>
  <c r="U34" i="56"/>
  <c r="T34" i="56"/>
  <c r="T43" i="56" s="1"/>
  <c r="S34" i="56"/>
  <c r="T35" i="56" s="1"/>
  <c r="R34" i="56"/>
  <c r="R43" i="56" s="1"/>
  <c r="R50" i="56" s="1"/>
  <c r="Q34" i="56"/>
  <c r="P34" i="56"/>
  <c r="P43" i="56" s="1"/>
  <c r="O34" i="56"/>
  <c r="O43" i="56" s="1"/>
  <c r="N34" i="56"/>
  <c r="N43" i="56" s="1"/>
  <c r="N50" i="56" s="1"/>
  <c r="M34" i="56"/>
  <c r="L34" i="56"/>
  <c r="L43" i="56" s="1"/>
  <c r="L11" i="51" s="1"/>
  <c r="K34" i="56"/>
  <c r="K43" i="56" s="1"/>
  <c r="J34" i="56"/>
  <c r="J43" i="56" s="1"/>
  <c r="J11" i="51" s="1"/>
  <c r="I34" i="56"/>
  <c r="I43" i="56" s="1"/>
  <c r="H34" i="56"/>
  <c r="H43" i="56" s="1"/>
  <c r="H11" i="51" s="1"/>
  <c r="G34" i="56"/>
  <c r="F34" i="56"/>
  <c r="F43" i="56" s="1"/>
  <c r="F50" i="56" s="1"/>
  <c r="E34" i="56"/>
  <c r="D34" i="56"/>
  <c r="D43" i="56" s="1"/>
  <c r="D11" i="51" s="1"/>
  <c r="AN33" i="56"/>
  <c r="AN32" i="56"/>
  <c r="AN31" i="56"/>
  <c r="AN30" i="56"/>
  <c r="AN29" i="56"/>
  <c r="AN28" i="56"/>
  <c r="AN27" i="56"/>
  <c r="AN26" i="56"/>
  <c r="AN25" i="56"/>
  <c r="AN24" i="56"/>
  <c r="AN23" i="56"/>
  <c r="AN22" i="56"/>
  <c r="AN21" i="56"/>
  <c r="AN20" i="56"/>
  <c r="AN19" i="56"/>
  <c r="AN18" i="56"/>
  <c r="AN17" i="56"/>
  <c r="AN16" i="56"/>
  <c r="AN15" i="56"/>
  <c r="AN14" i="56"/>
  <c r="AN13" i="56"/>
  <c r="AN12" i="56"/>
  <c r="AN11" i="56"/>
  <c r="AN10" i="56"/>
  <c r="AN9" i="56"/>
  <c r="AL11" i="51" l="1"/>
  <c r="AC11" i="51"/>
  <c r="AK11" i="51"/>
  <c r="R11" i="51"/>
  <c r="N11" i="51"/>
  <c r="AG11" i="51"/>
  <c r="Z11" i="51"/>
  <c r="Q11" i="51"/>
  <c r="M11" i="51"/>
  <c r="AN35" i="56"/>
  <c r="I50" i="56"/>
  <c r="I11" i="51"/>
  <c r="H35" i="56"/>
  <c r="Q44" i="56"/>
  <c r="AC44" i="56"/>
  <c r="E44" i="56"/>
  <c r="K50" i="56"/>
  <c r="O50" i="56"/>
  <c r="AA50" i="56"/>
  <c r="AI50" i="56"/>
  <c r="AM50" i="56"/>
  <c r="D50" i="56"/>
  <c r="H50" i="56"/>
  <c r="L50" i="56"/>
  <c r="P50" i="56"/>
  <c r="T50" i="56"/>
  <c r="X50" i="56"/>
  <c r="AB50" i="56"/>
  <c r="AF50" i="56"/>
  <c r="AJ50" i="56"/>
  <c r="K44" i="56"/>
  <c r="J50" i="56"/>
  <c r="V50" i="56"/>
  <c r="AI44" i="56"/>
  <c r="AH50" i="56"/>
  <c r="K35" i="56"/>
  <c r="AI35" i="56"/>
  <c r="AN34" i="56"/>
  <c r="N35" i="56"/>
  <c r="Z35" i="56"/>
  <c r="AL35" i="56"/>
  <c r="AN49" i="56"/>
  <c r="E35" i="56"/>
  <c r="Q35" i="56"/>
  <c r="AC35" i="56"/>
  <c r="G43" i="56"/>
  <c r="S43" i="56"/>
  <c r="W43" i="56"/>
  <c r="AE43" i="56"/>
  <c r="N44" i="56"/>
  <c r="Z44" i="56"/>
  <c r="AL44" i="56"/>
  <c r="W50" i="56" l="1"/>
  <c r="W11" i="51"/>
  <c r="H44" i="56"/>
  <c r="G11" i="51"/>
  <c r="AF44" i="56"/>
  <c r="AE11" i="51"/>
  <c r="AE50" i="56"/>
  <c r="G50" i="56"/>
  <c r="AN50" i="56" s="1"/>
  <c r="T44" i="56"/>
  <c r="S11" i="51"/>
  <c r="W44" i="56"/>
  <c r="AN44" i="56"/>
  <c r="S50" i="56"/>
  <c r="AN43" i="56"/>
  <c r="N37" i="22" l="1"/>
  <c r="AN11" i="51"/>
  <c r="D10" i="51"/>
  <c r="E10" i="51"/>
  <c r="H10" i="51"/>
  <c r="I10" i="51"/>
  <c r="N10" i="51"/>
  <c r="Q10" i="51"/>
  <c r="R10" i="51"/>
  <c r="W10" i="51"/>
  <c r="Z10" i="51"/>
  <c r="AA10" i="51"/>
  <c r="AJ10" i="51"/>
  <c r="AK10" i="51"/>
  <c r="AN52" i="55"/>
  <c r="AA51" i="55"/>
  <c r="W51" i="55"/>
  <c r="G51" i="55"/>
  <c r="AM50" i="55"/>
  <c r="AL50" i="55"/>
  <c r="AK50" i="55"/>
  <c r="AJ50" i="55"/>
  <c r="AI50" i="55"/>
  <c r="AH50" i="55"/>
  <c r="AG50" i="55"/>
  <c r="AF50" i="55"/>
  <c r="AE50" i="55"/>
  <c r="AD50" i="55"/>
  <c r="AC50" i="55"/>
  <c r="AB50" i="55"/>
  <c r="AA50" i="55"/>
  <c r="Z50" i="55"/>
  <c r="Y50" i="55"/>
  <c r="X50" i="55"/>
  <c r="W50" i="55"/>
  <c r="V50" i="55"/>
  <c r="U50" i="55"/>
  <c r="T50" i="55"/>
  <c r="S50" i="55"/>
  <c r="R50" i="55"/>
  <c r="Q50" i="55"/>
  <c r="P50" i="55"/>
  <c r="O50" i="55"/>
  <c r="N50" i="55"/>
  <c r="M50" i="55"/>
  <c r="L50" i="55"/>
  <c r="K50" i="55"/>
  <c r="J50" i="55"/>
  <c r="I50" i="55"/>
  <c r="H50" i="55"/>
  <c r="G50" i="55"/>
  <c r="F50" i="55"/>
  <c r="E50" i="55"/>
  <c r="D50" i="55"/>
  <c r="AN49" i="55"/>
  <c r="AN48" i="55"/>
  <c r="AN47" i="55"/>
  <c r="AN46" i="55"/>
  <c r="AM44" i="55"/>
  <c r="AM10" i="51" s="1"/>
  <c r="AL44" i="55"/>
  <c r="AL10" i="51" s="1"/>
  <c r="AI44" i="55"/>
  <c r="AI51" i="55" s="1"/>
  <c r="AE44" i="55"/>
  <c r="AE51" i="55" s="1"/>
  <c r="AD44" i="55"/>
  <c r="AD10" i="51" s="1"/>
  <c r="AA44" i="55"/>
  <c r="Z44" i="55"/>
  <c r="W44" i="55"/>
  <c r="V44" i="55"/>
  <c r="W45" i="55" s="1"/>
  <c r="R44" i="55"/>
  <c r="O44" i="55"/>
  <c r="O10" i="51" s="1"/>
  <c r="N44" i="55"/>
  <c r="K44" i="55"/>
  <c r="K10" i="51" s="1"/>
  <c r="J44" i="55"/>
  <c r="J10" i="51" s="1"/>
  <c r="G44" i="55"/>
  <c r="G10" i="51" s="1"/>
  <c r="F44" i="55"/>
  <c r="F10" i="51" s="1"/>
  <c r="AL36" i="55"/>
  <c r="Z36" i="55"/>
  <c r="N36" i="55"/>
  <c r="AM35" i="55"/>
  <c r="AL35" i="55"/>
  <c r="AK35" i="55"/>
  <c r="AK44" i="55" s="1"/>
  <c r="AJ35" i="55"/>
  <c r="AJ44" i="55" s="1"/>
  <c r="AI35" i="55"/>
  <c r="AH35" i="55"/>
  <c r="AI36" i="55" s="1"/>
  <c r="AG35" i="55"/>
  <c r="AG44" i="55" s="1"/>
  <c r="AG10" i="51" s="1"/>
  <c r="AF35" i="55"/>
  <c r="AF36" i="55" s="1"/>
  <c r="AE35" i="55"/>
  <c r="AD35" i="55"/>
  <c r="AC35" i="55"/>
  <c r="AC44" i="55" s="1"/>
  <c r="AC10" i="51" s="1"/>
  <c r="AB35" i="55"/>
  <c r="AC36" i="55" s="1"/>
  <c r="AA35" i="55"/>
  <c r="Z35" i="55"/>
  <c r="Y35" i="55"/>
  <c r="Y44" i="55" s="1"/>
  <c r="Z45" i="55" s="1"/>
  <c r="X35" i="55"/>
  <c r="X44" i="55" s="1"/>
  <c r="X10" i="51" s="1"/>
  <c r="W35" i="55"/>
  <c r="V35" i="55"/>
  <c r="W36" i="55" s="1"/>
  <c r="U35" i="55"/>
  <c r="U44" i="55" s="1"/>
  <c r="U10" i="51" s="1"/>
  <c r="T35" i="55"/>
  <c r="T44" i="55" s="1"/>
  <c r="T10" i="51" s="1"/>
  <c r="S35" i="55"/>
  <c r="S44" i="55" s="1"/>
  <c r="R35" i="55"/>
  <c r="Q35" i="55"/>
  <c r="Q44" i="55" s="1"/>
  <c r="P35" i="55"/>
  <c r="Q36" i="55" s="1"/>
  <c r="O35" i="55"/>
  <c r="N35" i="55"/>
  <c r="M35" i="55"/>
  <c r="M44" i="55" s="1"/>
  <c r="M10" i="51" s="1"/>
  <c r="L35" i="55"/>
  <c r="L44" i="55" s="1"/>
  <c r="L10" i="51" s="1"/>
  <c r="K35" i="55"/>
  <c r="J35" i="55"/>
  <c r="K36" i="55" s="1"/>
  <c r="I35" i="55"/>
  <c r="I44" i="55" s="1"/>
  <c r="H35" i="55"/>
  <c r="H44" i="55" s="1"/>
  <c r="G35" i="55"/>
  <c r="F35" i="55"/>
  <c r="E35" i="55"/>
  <c r="E44" i="55" s="1"/>
  <c r="D35" i="55"/>
  <c r="D44" i="55" s="1"/>
  <c r="AN34" i="55"/>
  <c r="AN33" i="55"/>
  <c r="AN32" i="55"/>
  <c r="AN31" i="55"/>
  <c r="AN30" i="55"/>
  <c r="AN29" i="55"/>
  <c r="AN28" i="55"/>
  <c r="AN27" i="55"/>
  <c r="AN26" i="55"/>
  <c r="AN25" i="55"/>
  <c r="AN24" i="55"/>
  <c r="AN23" i="55"/>
  <c r="AN22" i="55"/>
  <c r="AN21" i="55"/>
  <c r="AN20" i="55"/>
  <c r="AN19" i="55"/>
  <c r="AN18" i="55"/>
  <c r="AN17" i="55"/>
  <c r="AN16" i="55"/>
  <c r="AN15" i="55"/>
  <c r="AN14" i="55"/>
  <c r="AN13" i="55"/>
  <c r="AN12" i="55"/>
  <c r="AN11" i="55"/>
  <c r="AN10" i="55"/>
  <c r="AN9" i="55"/>
  <c r="AM51" i="55" l="1"/>
  <c r="AE10" i="51"/>
  <c r="V10" i="51"/>
  <c r="E51" i="55"/>
  <c r="I51" i="55"/>
  <c r="M51" i="55"/>
  <c r="Q51" i="55"/>
  <c r="U51" i="55"/>
  <c r="Y51" i="55"/>
  <c r="AC51" i="55"/>
  <c r="AG51" i="55"/>
  <c r="AK51" i="55"/>
  <c r="K51" i="55"/>
  <c r="AI10" i="51"/>
  <c r="Y10" i="51"/>
  <c r="N45" i="55"/>
  <c r="AL45" i="55"/>
  <c r="F51" i="55"/>
  <c r="J51" i="55"/>
  <c r="N51" i="55"/>
  <c r="R51" i="55"/>
  <c r="V51" i="55"/>
  <c r="Z51" i="55"/>
  <c r="AD51" i="55"/>
  <c r="AL51" i="55"/>
  <c r="O51" i="55"/>
  <c r="AH44" i="55"/>
  <c r="AH10" i="51" s="1"/>
  <c r="S10" i="51"/>
  <c r="S51" i="55"/>
  <c r="T45" i="55"/>
  <c r="AN36" i="55"/>
  <c r="H45" i="55"/>
  <c r="E45" i="55"/>
  <c r="K45" i="55"/>
  <c r="D51" i="55"/>
  <c r="H51" i="55"/>
  <c r="L51" i="55"/>
  <c r="T51" i="55"/>
  <c r="X51" i="55"/>
  <c r="AJ51" i="55"/>
  <c r="AN35" i="55"/>
  <c r="E36" i="55"/>
  <c r="H36" i="55"/>
  <c r="T36" i="55"/>
  <c r="P44" i="55"/>
  <c r="P51" i="55" s="1"/>
  <c r="AB44" i="55"/>
  <c r="AF44" i="55"/>
  <c r="AN50" i="55"/>
  <c r="Q45" i="55" l="1"/>
  <c r="P10" i="51"/>
  <c r="AI45" i="55"/>
  <c r="AF45" i="55"/>
  <c r="AF10" i="51"/>
  <c r="AH51" i="55"/>
  <c r="AC45" i="55"/>
  <c r="AN45" i="55" s="1"/>
  <c r="AB10" i="51"/>
  <c r="AF51" i="55"/>
  <c r="AB51" i="55"/>
  <c r="AN51" i="55" s="1"/>
  <c r="AN44" i="55"/>
  <c r="M37" i="22" l="1"/>
  <c r="AN10" i="51"/>
  <c r="AN51" i="54" l="1"/>
  <c r="AC50" i="54"/>
  <c r="AM49" i="54"/>
  <c r="AL49" i="54"/>
  <c r="AK49" i="54"/>
  <c r="AJ49" i="54"/>
  <c r="AI49" i="54"/>
  <c r="AH49" i="54"/>
  <c r="AG49" i="54"/>
  <c r="AF49" i="54"/>
  <c r="AE49" i="54"/>
  <c r="AD49" i="54"/>
  <c r="AC49" i="54"/>
  <c r="AB49" i="54"/>
  <c r="AA49" i="54"/>
  <c r="Z49" i="54"/>
  <c r="Y49" i="54"/>
  <c r="X49" i="54"/>
  <c r="W49" i="54"/>
  <c r="V49" i="54"/>
  <c r="U49" i="54"/>
  <c r="T49" i="54"/>
  <c r="S49" i="54"/>
  <c r="R49" i="54"/>
  <c r="Q49" i="54"/>
  <c r="P49" i="54"/>
  <c r="O49" i="54"/>
  <c r="N49" i="54"/>
  <c r="M49" i="54"/>
  <c r="L49" i="54"/>
  <c r="K49" i="54"/>
  <c r="J49" i="54"/>
  <c r="I49" i="54"/>
  <c r="H49" i="54"/>
  <c r="G49" i="54"/>
  <c r="F49" i="54"/>
  <c r="E49" i="54"/>
  <c r="D49" i="54"/>
  <c r="AN49" i="54" s="1"/>
  <c r="AN48" i="54"/>
  <c r="AN47" i="54"/>
  <c r="AN46" i="54"/>
  <c r="AN45" i="54"/>
  <c r="AK43" i="54"/>
  <c r="AJ43" i="54"/>
  <c r="AG43" i="54"/>
  <c r="AF43" i="54"/>
  <c r="AC43" i="54"/>
  <c r="AC8" i="51" s="1"/>
  <c r="Y43" i="54"/>
  <c r="X43" i="54"/>
  <c r="U43" i="54"/>
  <c r="T43" i="54"/>
  <c r="Q43" i="54"/>
  <c r="P43" i="54"/>
  <c r="M43" i="54"/>
  <c r="M8" i="51" s="1"/>
  <c r="I43" i="54"/>
  <c r="E43" i="54"/>
  <c r="D43" i="54"/>
  <c r="AF35" i="54"/>
  <c r="T35" i="54"/>
  <c r="AM34" i="54"/>
  <c r="AM43" i="54" s="1"/>
  <c r="AM8" i="51" s="1"/>
  <c r="AL34" i="54"/>
  <c r="AL43" i="54" s="1"/>
  <c r="AK34" i="54"/>
  <c r="AL35" i="54" s="1"/>
  <c r="AJ34" i="54"/>
  <c r="AI34" i="54"/>
  <c r="AI43" i="54" s="1"/>
  <c r="AI8" i="51" s="1"/>
  <c r="AH34" i="54"/>
  <c r="AH43" i="54" s="1"/>
  <c r="AG34" i="54"/>
  <c r="AF34" i="54"/>
  <c r="AE34" i="54"/>
  <c r="AE43" i="54" s="1"/>
  <c r="AE8" i="51" s="1"/>
  <c r="AD34" i="54"/>
  <c r="AD43" i="54" s="1"/>
  <c r="AD8" i="51" s="1"/>
  <c r="AC34" i="54"/>
  <c r="AC35" i="54" s="1"/>
  <c r="AB34" i="54"/>
  <c r="AB43" i="54" s="1"/>
  <c r="AA34" i="54"/>
  <c r="AA43" i="54" s="1"/>
  <c r="AA8" i="51" s="1"/>
  <c r="Z34" i="54"/>
  <c r="Z43" i="54" s="1"/>
  <c r="Y34" i="54"/>
  <c r="Z35" i="54" s="1"/>
  <c r="X34" i="54"/>
  <c r="W34" i="54"/>
  <c r="W43" i="54" s="1"/>
  <c r="W8" i="51" s="1"/>
  <c r="V34" i="54"/>
  <c r="V43" i="54" s="1"/>
  <c r="U34" i="54"/>
  <c r="T34" i="54"/>
  <c r="S34" i="54"/>
  <c r="S43" i="54" s="1"/>
  <c r="R34" i="54"/>
  <c r="R43" i="54" s="1"/>
  <c r="R8" i="51" s="1"/>
  <c r="Q34" i="54"/>
  <c r="Q35" i="54" s="1"/>
  <c r="P34" i="54"/>
  <c r="O34" i="54"/>
  <c r="O43" i="54" s="1"/>
  <c r="O8" i="51" s="1"/>
  <c r="N34" i="54"/>
  <c r="N43" i="54" s="1"/>
  <c r="M34" i="54"/>
  <c r="N35" i="54" s="1"/>
  <c r="L34" i="54"/>
  <c r="L43" i="54" s="1"/>
  <c r="K34" i="54"/>
  <c r="K43" i="54" s="1"/>
  <c r="K8" i="51" s="1"/>
  <c r="J34" i="54"/>
  <c r="J43" i="54" s="1"/>
  <c r="J8" i="51" s="1"/>
  <c r="I34" i="54"/>
  <c r="H34" i="54"/>
  <c r="H43" i="54" s="1"/>
  <c r="G34" i="54"/>
  <c r="G43" i="54" s="1"/>
  <c r="F34" i="54"/>
  <c r="F43" i="54" s="1"/>
  <c r="E34" i="54"/>
  <c r="E35" i="54" s="1"/>
  <c r="D34" i="54"/>
  <c r="AN33" i="54"/>
  <c r="AN32" i="54"/>
  <c r="AN31" i="54"/>
  <c r="AN30" i="54"/>
  <c r="AN29" i="54"/>
  <c r="AN28" i="54"/>
  <c r="AN27" i="54"/>
  <c r="AN26" i="54"/>
  <c r="AN25" i="54"/>
  <c r="AN24" i="54"/>
  <c r="AN23" i="54"/>
  <c r="AN22" i="54"/>
  <c r="AN21" i="54"/>
  <c r="AN20" i="54"/>
  <c r="AN19" i="54"/>
  <c r="AN18" i="54"/>
  <c r="AN17" i="54"/>
  <c r="AN16" i="54"/>
  <c r="AN15" i="54"/>
  <c r="AN14" i="54"/>
  <c r="AN13" i="54"/>
  <c r="AN12" i="54"/>
  <c r="AN11" i="54"/>
  <c r="AN10" i="54"/>
  <c r="AN9" i="54"/>
  <c r="AL44" i="54" l="1"/>
  <c r="AL8" i="51"/>
  <c r="P50" i="54"/>
  <c r="P8" i="51"/>
  <c r="AG50" i="54"/>
  <c r="AG8" i="51"/>
  <c r="I50" i="54"/>
  <c r="I8" i="51"/>
  <c r="T50" i="54"/>
  <c r="T8" i="51"/>
  <c r="AK50" i="54"/>
  <c r="AK8" i="51"/>
  <c r="U50" i="54"/>
  <c r="U8" i="51"/>
  <c r="AF50" i="54"/>
  <c r="AF8" i="51"/>
  <c r="M50" i="54"/>
  <c r="N44" i="54"/>
  <c r="N8" i="51"/>
  <c r="W44" i="54"/>
  <c r="V8" i="51"/>
  <c r="Z44" i="54"/>
  <c r="Z8" i="51"/>
  <c r="AI44" i="54"/>
  <c r="AH8" i="51"/>
  <c r="D50" i="54"/>
  <c r="X50" i="54"/>
  <c r="X8" i="51"/>
  <c r="T44" i="54"/>
  <c r="S8" i="51"/>
  <c r="E50" i="54"/>
  <c r="Q50" i="54"/>
  <c r="Q8" i="51"/>
  <c r="Y50" i="54"/>
  <c r="Y8" i="51"/>
  <c r="AJ50" i="54"/>
  <c r="AJ8" i="51"/>
  <c r="AB50" i="54"/>
  <c r="AB8" i="51"/>
  <c r="AN34" i="54"/>
  <c r="L50" i="54"/>
  <c r="L8" i="51"/>
  <c r="K44" i="54"/>
  <c r="H50" i="54"/>
  <c r="H8" i="51"/>
  <c r="H35" i="54"/>
  <c r="AN35" i="54"/>
  <c r="H44" i="54"/>
  <c r="AF44" i="54"/>
  <c r="F50" i="54"/>
  <c r="J50" i="54"/>
  <c r="N50" i="54"/>
  <c r="R50" i="54"/>
  <c r="V50" i="54"/>
  <c r="Z50" i="54"/>
  <c r="AD50" i="54"/>
  <c r="AH50" i="54"/>
  <c r="AL50" i="54"/>
  <c r="G50" i="54"/>
  <c r="K50" i="54"/>
  <c r="O50" i="54"/>
  <c r="S50" i="54"/>
  <c r="W50" i="54"/>
  <c r="AA50" i="54"/>
  <c r="AE50" i="54"/>
  <c r="AI50" i="54"/>
  <c r="AM50" i="54"/>
  <c r="K35" i="54"/>
  <c r="W35" i="54"/>
  <c r="AI35" i="54"/>
  <c r="E44" i="54"/>
  <c r="Q44" i="54"/>
  <c r="AC44" i="54"/>
  <c r="AN43" i="54"/>
  <c r="K37" i="22" l="1"/>
  <c r="AN8" i="51"/>
  <c r="AN50" i="54"/>
  <c r="AN44" i="54"/>
  <c r="AM33" i="53" l="1"/>
  <c r="AL33" i="53"/>
  <c r="AK33" i="53"/>
  <c r="AJ33" i="53"/>
  <c r="AI33" i="53"/>
  <c r="AH33" i="53"/>
  <c r="AG33" i="53"/>
  <c r="AF33" i="53"/>
  <c r="AE33" i="53"/>
  <c r="AD33" i="53"/>
  <c r="AC33" i="53"/>
  <c r="AB33" i="53"/>
  <c r="AA33" i="53"/>
  <c r="Z33" i="53"/>
  <c r="Y33" i="53"/>
  <c r="X33" i="53"/>
  <c r="W33" i="53"/>
  <c r="V33" i="53"/>
  <c r="U33" i="53"/>
  <c r="T33" i="53"/>
  <c r="S33" i="53"/>
  <c r="R33" i="53"/>
  <c r="Q33" i="53"/>
  <c r="P33" i="53"/>
  <c r="O33" i="53"/>
  <c r="N33" i="53"/>
  <c r="M33" i="53"/>
  <c r="L33" i="53"/>
  <c r="K33" i="53"/>
  <c r="J33" i="53"/>
  <c r="I33" i="53"/>
  <c r="H33" i="53"/>
  <c r="G33" i="53"/>
  <c r="F33" i="53"/>
  <c r="E33" i="53"/>
  <c r="D33" i="53"/>
  <c r="AN33" i="53" s="1"/>
  <c r="AN32" i="53"/>
  <c r="AN31" i="53"/>
  <c r="AN30" i="53"/>
  <c r="AG28" i="53"/>
  <c r="AG34" i="53" s="1"/>
  <c r="AG35" i="53" s="1"/>
  <c r="AM19" i="53"/>
  <c r="AM28" i="53" s="1"/>
  <c r="AM7" i="51" s="1"/>
  <c r="AL19" i="53"/>
  <c r="AL28" i="53" s="1"/>
  <c r="AL7" i="51" s="1"/>
  <c r="AK19" i="53"/>
  <c r="AK28" i="53" s="1"/>
  <c r="AK7" i="51" s="1"/>
  <c r="AJ19" i="53"/>
  <c r="AJ28" i="53" s="1"/>
  <c r="AI19" i="53"/>
  <c r="AI28" i="53" s="1"/>
  <c r="AI7" i="51" s="1"/>
  <c r="AH19" i="53"/>
  <c r="AH28" i="53" s="1"/>
  <c r="AG19" i="53"/>
  <c r="AF19" i="53"/>
  <c r="AE19" i="53"/>
  <c r="AE28" i="53" s="1"/>
  <c r="AE7" i="51" s="1"/>
  <c r="AD19" i="53"/>
  <c r="AD28" i="53" s="1"/>
  <c r="AD7" i="51" s="1"/>
  <c r="AC19" i="53"/>
  <c r="AC28" i="53" s="1"/>
  <c r="AC7" i="51" s="1"/>
  <c r="AB19" i="53"/>
  <c r="AB28" i="53" s="1"/>
  <c r="AA19" i="53"/>
  <c r="AA28" i="53" s="1"/>
  <c r="AA7" i="51" s="1"/>
  <c r="Z19" i="53"/>
  <c r="Z28" i="53" s="1"/>
  <c r="Y19" i="53"/>
  <c r="Y28" i="53" s="1"/>
  <c r="Y34" i="53" s="1"/>
  <c r="Y35" i="53" s="1"/>
  <c r="X19" i="53"/>
  <c r="X28" i="53" s="1"/>
  <c r="W19" i="53"/>
  <c r="W28" i="53" s="1"/>
  <c r="W7" i="51" s="1"/>
  <c r="V19" i="53"/>
  <c r="V28" i="53" s="1"/>
  <c r="U19" i="53"/>
  <c r="U28" i="53" s="1"/>
  <c r="U7" i="51" s="1"/>
  <c r="T19" i="53"/>
  <c r="T28" i="53" s="1"/>
  <c r="S19" i="53"/>
  <c r="S28" i="53" s="1"/>
  <c r="R19" i="53"/>
  <c r="R28" i="53" s="1"/>
  <c r="R7" i="51" s="1"/>
  <c r="Q19" i="53"/>
  <c r="Q28" i="53" s="1"/>
  <c r="Q34" i="53" s="1"/>
  <c r="Q35" i="53" s="1"/>
  <c r="P19" i="53"/>
  <c r="P28" i="53" s="1"/>
  <c r="P34" i="53" s="1"/>
  <c r="P35" i="53" s="1"/>
  <c r="O19" i="53"/>
  <c r="O28" i="53" s="1"/>
  <c r="O7" i="51" s="1"/>
  <c r="N19" i="53"/>
  <c r="N28" i="53" s="1"/>
  <c r="N7" i="51" s="1"/>
  <c r="M19" i="53"/>
  <c r="M28" i="53" s="1"/>
  <c r="L19" i="53"/>
  <c r="L28" i="53" s="1"/>
  <c r="K19" i="53"/>
  <c r="K28" i="53" s="1"/>
  <c r="K7" i="51" s="1"/>
  <c r="J19" i="53"/>
  <c r="J28" i="53" s="1"/>
  <c r="J7" i="51" s="1"/>
  <c r="I19" i="53"/>
  <c r="I28" i="53" s="1"/>
  <c r="H19" i="53"/>
  <c r="H28" i="53" s="1"/>
  <c r="G19" i="53"/>
  <c r="G28" i="53" s="1"/>
  <c r="G7" i="51" s="1"/>
  <c r="F19" i="53"/>
  <c r="F28" i="53" s="1"/>
  <c r="F7" i="51" s="1"/>
  <c r="E19" i="53"/>
  <c r="D19" i="53"/>
  <c r="D28" i="53" s="1"/>
  <c r="AN18" i="53"/>
  <c r="AN17" i="53"/>
  <c r="AN16" i="53"/>
  <c r="AN15" i="53"/>
  <c r="AN14" i="53"/>
  <c r="AN13" i="53"/>
  <c r="AN12" i="53"/>
  <c r="AN11" i="53"/>
  <c r="AN10" i="53"/>
  <c r="AN9" i="53"/>
  <c r="D34" i="53" l="1"/>
  <c r="D35" i="53" s="1"/>
  <c r="AJ34" i="53"/>
  <c r="AJ35" i="53" s="1"/>
  <c r="H34" i="53"/>
  <c r="H35" i="53" s="1"/>
  <c r="T34" i="53"/>
  <c r="T35" i="53" s="1"/>
  <c r="T29" i="53"/>
  <c r="X34" i="53"/>
  <c r="X35" i="53" s="1"/>
  <c r="E20" i="53"/>
  <c r="M34" i="53"/>
  <c r="M35" i="53" s="1"/>
  <c r="E28" i="53"/>
  <c r="E34" i="53" s="1"/>
  <c r="E35" i="53" s="1"/>
  <c r="AL20" i="53"/>
  <c r="AF20" i="53"/>
  <c r="AF28" i="53"/>
  <c r="AF34" i="53" s="1"/>
  <c r="AF35" i="53" s="1"/>
  <c r="Z20" i="53"/>
  <c r="Q20" i="53"/>
  <c r="N20" i="53"/>
  <c r="H20" i="53"/>
  <c r="AG7" i="51"/>
  <c r="T7" i="51"/>
  <c r="X7" i="51"/>
  <c r="U34" i="53"/>
  <c r="U35" i="53" s="1"/>
  <c r="D7" i="51"/>
  <c r="Y7" i="51"/>
  <c r="AC34" i="53"/>
  <c r="AC35" i="53" s="1"/>
  <c r="H7" i="51"/>
  <c r="AK34" i="53"/>
  <c r="AK35" i="53" s="1"/>
  <c r="Q7" i="51"/>
  <c r="M7" i="51"/>
  <c r="N29" i="53"/>
  <c r="W29" i="53"/>
  <c r="Z29" i="53"/>
  <c r="AI29" i="53"/>
  <c r="AL29" i="53"/>
  <c r="AJ7" i="51"/>
  <c r="Z7" i="51"/>
  <c r="P7" i="51"/>
  <c r="AH7" i="51"/>
  <c r="AB34" i="53"/>
  <c r="AB35" i="53" s="1"/>
  <c r="AB7" i="51"/>
  <c r="AC20" i="53"/>
  <c r="V7" i="51"/>
  <c r="AN19" i="53"/>
  <c r="T20" i="53"/>
  <c r="S7" i="51"/>
  <c r="L34" i="53"/>
  <c r="L35" i="53" s="1"/>
  <c r="L7" i="51"/>
  <c r="K29" i="53"/>
  <c r="I34" i="53"/>
  <c r="I35" i="53" s="1"/>
  <c r="I7" i="51"/>
  <c r="AN20" i="53"/>
  <c r="H29" i="53"/>
  <c r="F34" i="53"/>
  <c r="F35" i="53" s="1"/>
  <c r="J34" i="53"/>
  <c r="J35" i="53" s="1"/>
  <c r="N34" i="53"/>
  <c r="N35" i="53" s="1"/>
  <c r="R34" i="53"/>
  <c r="R35" i="53" s="1"/>
  <c r="V34" i="53"/>
  <c r="V35" i="53" s="1"/>
  <c r="Z34" i="53"/>
  <c r="Z35" i="53" s="1"/>
  <c r="AD34" i="53"/>
  <c r="AD35" i="53" s="1"/>
  <c r="AH34" i="53"/>
  <c r="AH35" i="53" s="1"/>
  <c r="AL34" i="53"/>
  <c r="AL35" i="53" s="1"/>
  <c r="G34" i="53"/>
  <c r="G35" i="53" s="1"/>
  <c r="K34" i="53"/>
  <c r="K35" i="53" s="1"/>
  <c r="O34" i="53"/>
  <c r="O35" i="53" s="1"/>
  <c r="S34" i="53"/>
  <c r="S35" i="53" s="1"/>
  <c r="W34" i="53"/>
  <c r="W35" i="53" s="1"/>
  <c r="AA34" i="53"/>
  <c r="AA35" i="53" s="1"/>
  <c r="AE34" i="53"/>
  <c r="AE35" i="53" s="1"/>
  <c r="AI34" i="53"/>
  <c r="AI35" i="53" s="1"/>
  <c r="AM34" i="53"/>
  <c r="AM35" i="53" s="1"/>
  <c r="K20" i="53"/>
  <c r="W20" i="53"/>
  <c r="AI20" i="53"/>
  <c r="Q29" i="53"/>
  <c r="AC29" i="53"/>
  <c r="E29" i="53" l="1"/>
  <c r="E7" i="51"/>
  <c r="AN28" i="53"/>
  <c r="AN7" i="51" s="1"/>
  <c r="AF7" i="51"/>
  <c r="AF29" i="53"/>
  <c r="AN35" i="53"/>
  <c r="J37" i="22"/>
  <c r="AN34" i="53"/>
  <c r="AN29" i="53" l="1"/>
  <c r="AM33" i="52"/>
  <c r="AL33" i="52"/>
  <c r="AK33" i="52"/>
  <c r="AJ33" i="52"/>
  <c r="AI33" i="52"/>
  <c r="AH33" i="52"/>
  <c r="AG33" i="52"/>
  <c r="AF33" i="52"/>
  <c r="AE33" i="52"/>
  <c r="AD33" i="52"/>
  <c r="AC33" i="52"/>
  <c r="AB33" i="52"/>
  <c r="AA33" i="52"/>
  <c r="Z33" i="52"/>
  <c r="Y33" i="52"/>
  <c r="X33" i="52"/>
  <c r="W33" i="52"/>
  <c r="V33" i="52"/>
  <c r="U33" i="52"/>
  <c r="T33" i="52"/>
  <c r="S33" i="52"/>
  <c r="R33" i="52"/>
  <c r="Q33" i="52"/>
  <c r="P33" i="52"/>
  <c r="O33" i="52"/>
  <c r="N33" i="52"/>
  <c r="M33" i="52"/>
  <c r="L33" i="52"/>
  <c r="K33" i="52"/>
  <c r="J33" i="52"/>
  <c r="I33" i="52"/>
  <c r="H33" i="52"/>
  <c r="G33" i="52"/>
  <c r="F33" i="52"/>
  <c r="E33" i="52"/>
  <c r="D33" i="52"/>
  <c r="AN32" i="52"/>
  <c r="AN31" i="52"/>
  <c r="AN30" i="52"/>
  <c r="AM19" i="52"/>
  <c r="AM28" i="52" s="1"/>
  <c r="AM6" i="51" s="1"/>
  <c r="AL19" i="52"/>
  <c r="AL28" i="52" s="1"/>
  <c r="AL6" i="51" s="1"/>
  <c r="AK19" i="52"/>
  <c r="AJ19" i="52"/>
  <c r="AJ28" i="52" s="1"/>
  <c r="AJ34" i="52" s="1"/>
  <c r="AJ35" i="52" s="1"/>
  <c r="AI19" i="52"/>
  <c r="AI28" i="52" s="1"/>
  <c r="AI6" i="51" s="1"/>
  <c r="AH19" i="52"/>
  <c r="AH28" i="52" s="1"/>
  <c r="AH6" i="51" s="1"/>
  <c r="AG19" i="52"/>
  <c r="AG28" i="52" s="1"/>
  <c r="AG34" i="52" s="1"/>
  <c r="AG35" i="52" s="1"/>
  <c r="AF19" i="52"/>
  <c r="AE19" i="52"/>
  <c r="AE28" i="52" s="1"/>
  <c r="AD19" i="52"/>
  <c r="AD28" i="52" s="1"/>
  <c r="AD6" i="51" s="1"/>
  <c r="AC19" i="52"/>
  <c r="AB19" i="52"/>
  <c r="AB28" i="52" s="1"/>
  <c r="AB34" i="52" s="1"/>
  <c r="AB35" i="52" s="1"/>
  <c r="AA19" i="52"/>
  <c r="AA28" i="52" s="1"/>
  <c r="AA6" i="51" s="1"/>
  <c r="Z19" i="52"/>
  <c r="Z28" i="52" s="1"/>
  <c r="Z6" i="51" s="1"/>
  <c r="Y19" i="52"/>
  <c r="X19" i="52"/>
  <c r="X28" i="52" s="1"/>
  <c r="X34" i="52" s="1"/>
  <c r="X35" i="52" s="1"/>
  <c r="W19" i="52"/>
  <c r="W28" i="52" s="1"/>
  <c r="W6" i="51" s="1"/>
  <c r="V19" i="52"/>
  <c r="V28" i="52" s="1"/>
  <c r="V6" i="51" s="1"/>
  <c r="U19" i="52"/>
  <c r="U28" i="52" s="1"/>
  <c r="T19" i="52"/>
  <c r="T28" i="52" s="1"/>
  <c r="T34" i="52" s="1"/>
  <c r="T35" i="52" s="1"/>
  <c r="S19" i="52"/>
  <c r="S28" i="52" s="1"/>
  <c r="S6" i="51" s="1"/>
  <c r="R19" i="52"/>
  <c r="R28" i="52" s="1"/>
  <c r="R6" i="51" s="1"/>
  <c r="Q19" i="52"/>
  <c r="Q28" i="52" s="1"/>
  <c r="Q34" i="52" s="1"/>
  <c r="Q35" i="52" s="1"/>
  <c r="P19" i="52"/>
  <c r="P28" i="52" s="1"/>
  <c r="P34" i="52" s="1"/>
  <c r="P35" i="52" s="1"/>
  <c r="O19" i="52"/>
  <c r="O28" i="52" s="1"/>
  <c r="O6" i="51" s="1"/>
  <c r="N19" i="52"/>
  <c r="N28" i="52" s="1"/>
  <c r="N6" i="51" s="1"/>
  <c r="M19" i="52"/>
  <c r="M28" i="52" s="1"/>
  <c r="M34" i="52" s="1"/>
  <c r="M35" i="52" s="1"/>
  <c r="L19" i="52"/>
  <c r="L28" i="52" s="1"/>
  <c r="L34" i="52" s="1"/>
  <c r="L35" i="52" s="1"/>
  <c r="K19" i="52"/>
  <c r="K28" i="52" s="1"/>
  <c r="K6" i="51" s="1"/>
  <c r="J19" i="52"/>
  <c r="J28" i="52" s="1"/>
  <c r="J6" i="51" s="1"/>
  <c r="I19" i="52"/>
  <c r="H19" i="52"/>
  <c r="H28" i="52" s="1"/>
  <c r="H34" i="52" s="1"/>
  <c r="H35" i="52" s="1"/>
  <c r="G19" i="52"/>
  <c r="G28" i="52" s="1"/>
  <c r="G6" i="51" s="1"/>
  <c r="F19" i="52"/>
  <c r="F28" i="52" s="1"/>
  <c r="F6" i="51" s="1"/>
  <c r="E19" i="52"/>
  <c r="D19" i="52"/>
  <c r="D28" i="52" s="1"/>
  <c r="D34" i="52" s="1"/>
  <c r="D35" i="52" s="1"/>
  <c r="AN18" i="52"/>
  <c r="AN17" i="52"/>
  <c r="AN16" i="52"/>
  <c r="AN15" i="52"/>
  <c r="AN14" i="52"/>
  <c r="AN13" i="52"/>
  <c r="AN12" i="52"/>
  <c r="AN11" i="52"/>
  <c r="AN10" i="52"/>
  <c r="AN9" i="52"/>
  <c r="AF20" i="52" l="1"/>
  <c r="AF28" i="52"/>
  <c r="AF34" i="52" s="1"/>
  <c r="AF35" i="52" s="1"/>
  <c r="AN33" i="52"/>
  <c r="E20" i="52"/>
  <c r="AL20" i="52"/>
  <c r="AK28" i="52"/>
  <c r="AK34" i="52" s="1"/>
  <c r="AK35" i="52" s="1"/>
  <c r="N20" i="52"/>
  <c r="H20" i="52"/>
  <c r="Z20" i="52"/>
  <c r="E28" i="52"/>
  <c r="E34" i="52" s="1"/>
  <c r="E35" i="52" s="1"/>
  <c r="Y28" i="52"/>
  <c r="Y34" i="52" s="1"/>
  <c r="Y35" i="52" s="1"/>
  <c r="AC20" i="52"/>
  <c r="AC28" i="52"/>
  <c r="AC6" i="51" s="1"/>
  <c r="Q20" i="52"/>
  <c r="T20" i="52"/>
  <c r="X6" i="51"/>
  <c r="AB6" i="51"/>
  <c r="P6" i="51"/>
  <c r="H6" i="51"/>
  <c r="D6" i="51"/>
  <c r="AJ6" i="51"/>
  <c r="AE6" i="51"/>
  <c r="Q6" i="51"/>
  <c r="M6" i="51"/>
  <c r="AG6" i="51"/>
  <c r="T6" i="51"/>
  <c r="U34" i="52"/>
  <c r="U35" i="52" s="1"/>
  <c r="U6" i="51"/>
  <c r="T29" i="52"/>
  <c r="L6" i="51"/>
  <c r="AN20" i="52"/>
  <c r="I28" i="52"/>
  <c r="H29" i="52" s="1"/>
  <c r="AN19" i="52"/>
  <c r="K29" i="52"/>
  <c r="N29" i="52"/>
  <c r="W29" i="52"/>
  <c r="AI29" i="52"/>
  <c r="AL29" i="52"/>
  <c r="F34" i="52"/>
  <c r="F35" i="52" s="1"/>
  <c r="J34" i="52"/>
  <c r="J35" i="52" s="1"/>
  <c r="N34" i="52"/>
  <c r="N35" i="52" s="1"/>
  <c r="R34" i="52"/>
  <c r="R35" i="52" s="1"/>
  <c r="V34" i="52"/>
  <c r="V35" i="52" s="1"/>
  <c r="Z34" i="52"/>
  <c r="Z35" i="52" s="1"/>
  <c r="AD34" i="52"/>
  <c r="AD35" i="52" s="1"/>
  <c r="AH34" i="52"/>
  <c r="AH35" i="52" s="1"/>
  <c r="AL34" i="52"/>
  <c r="AL35" i="52" s="1"/>
  <c r="G34" i="52"/>
  <c r="G35" i="52" s="1"/>
  <c r="K34" i="52"/>
  <c r="K35" i="52" s="1"/>
  <c r="O34" i="52"/>
  <c r="O35" i="52" s="1"/>
  <c r="S34" i="52"/>
  <c r="S35" i="52" s="1"/>
  <c r="W34" i="52"/>
  <c r="W35" i="52" s="1"/>
  <c r="AA34" i="52"/>
  <c r="AA35" i="52" s="1"/>
  <c r="AE34" i="52"/>
  <c r="AE35" i="52" s="1"/>
  <c r="AI34" i="52"/>
  <c r="AI35" i="52" s="1"/>
  <c r="AM34" i="52"/>
  <c r="AM35" i="52" s="1"/>
  <c r="K20" i="52"/>
  <c r="W20" i="52"/>
  <c r="AI20" i="52"/>
  <c r="Q29" i="52"/>
  <c r="AC29" i="52"/>
  <c r="Z29" i="52" l="1"/>
  <c r="AN29" i="52" s="1"/>
  <c r="Y6" i="51"/>
  <c r="AF6" i="51"/>
  <c r="E29" i="52"/>
  <c r="AF29" i="52"/>
  <c r="AK6" i="51"/>
  <c r="E6" i="51"/>
  <c r="AC34" i="52"/>
  <c r="AC35" i="52" s="1"/>
  <c r="AN28" i="52"/>
  <c r="I34" i="52"/>
  <c r="I6" i="51"/>
  <c r="AN34" i="52" l="1"/>
  <c r="I35" i="52"/>
  <c r="AN35" i="52" s="1"/>
  <c r="I37" i="22"/>
  <c r="AN6" i="51"/>
  <c r="AN14" i="51"/>
  <c r="AN15" i="51"/>
  <c r="AN13" i="51"/>
  <c r="E17" i="51"/>
  <c r="F17" i="51"/>
  <c r="G17" i="51"/>
  <c r="H17" i="51"/>
  <c r="I17" i="51"/>
  <c r="J17" i="51"/>
  <c r="K17" i="51"/>
  <c r="L17" i="51"/>
  <c r="M17" i="51"/>
  <c r="N17" i="51"/>
  <c r="O17" i="51"/>
  <c r="P17" i="51"/>
  <c r="Q17" i="51"/>
  <c r="R17" i="51"/>
  <c r="S17" i="51"/>
  <c r="T17" i="51"/>
  <c r="U17" i="51"/>
  <c r="V17" i="51"/>
  <c r="W17" i="51"/>
  <c r="X17" i="51"/>
  <c r="Y17" i="51"/>
  <c r="Z17" i="51"/>
  <c r="AA17" i="51"/>
  <c r="AB17" i="51"/>
  <c r="AC17" i="51"/>
  <c r="AD17" i="51"/>
  <c r="AE17" i="51"/>
  <c r="AF17" i="51"/>
  <c r="AG17" i="51"/>
  <c r="AH17" i="51"/>
  <c r="AI17" i="51"/>
  <c r="AJ17" i="51"/>
  <c r="AK17" i="51"/>
  <c r="AL17" i="51"/>
  <c r="AM17" i="51"/>
  <c r="D17" i="51"/>
  <c r="AN17" i="51" l="1"/>
  <c r="F4" i="22"/>
  <c r="H7" i="22" l="1"/>
  <c r="H32" i="22"/>
  <c r="G7" i="22" l="1"/>
  <c r="G32" i="22"/>
  <c r="N39" i="36" l="1"/>
  <c r="N43" i="36"/>
  <c r="N51" i="36"/>
  <c r="N47" i="36"/>
  <c r="K36" i="36"/>
  <c r="V52" i="36"/>
  <c r="V46" i="36"/>
  <c r="V54" i="36"/>
  <c r="V56" i="36" s="1"/>
  <c r="V48" i="36"/>
  <c r="V50" i="36" s="1"/>
  <c r="V44" i="36"/>
  <c r="V16" i="36"/>
  <c r="V17" i="36"/>
  <c r="V18" i="36"/>
  <c r="V19" i="36"/>
  <c r="V20" i="36"/>
  <c r="V21" i="36"/>
  <c r="V22" i="36"/>
  <c r="V23" i="36"/>
  <c r="V24" i="36"/>
  <c r="V25" i="36"/>
  <c r="V26" i="36"/>
  <c r="V27" i="36"/>
  <c r="V15" i="36"/>
  <c r="N19" i="36"/>
  <c r="N26" i="36"/>
  <c r="N27" i="36"/>
  <c r="AM33" i="50" l="1"/>
  <c r="AL33" i="50"/>
  <c r="AK33" i="50"/>
  <c r="AJ33" i="50"/>
  <c r="AI33" i="50"/>
  <c r="AH33" i="50"/>
  <c r="AG33" i="50"/>
  <c r="AF33" i="50"/>
  <c r="AE33" i="50"/>
  <c r="AD33" i="50"/>
  <c r="AC33" i="50"/>
  <c r="AB33" i="50"/>
  <c r="AA33" i="50"/>
  <c r="Z33" i="50"/>
  <c r="Y33" i="50"/>
  <c r="X33" i="50"/>
  <c r="W33" i="50"/>
  <c r="V33" i="50"/>
  <c r="U33" i="50"/>
  <c r="T33" i="50"/>
  <c r="S33" i="50"/>
  <c r="R33" i="50"/>
  <c r="Q33" i="50"/>
  <c r="P33" i="50"/>
  <c r="O33" i="50"/>
  <c r="N33" i="50"/>
  <c r="M33" i="50"/>
  <c r="L33" i="50"/>
  <c r="K33" i="50"/>
  <c r="J33" i="50"/>
  <c r="I33" i="50"/>
  <c r="H33" i="50"/>
  <c r="G33" i="50"/>
  <c r="F33" i="50"/>
  <c r="E33" i="50"/>
  <c r="D33" i="50"/>
  <c r="AN32" i="50"/>
  <c r="AN31" i="50"/>
  <c r="AN30" i="50"/>
  <c r="AG28" i="50"/>
  <c r="AG5" i="51" s="1"/>
  <c r="AB28" i="50"/>
  <c r="AB5" i="51" s="1"/>
  <c r="AM19" i="50"/>
  <c r="AM28" i="50" s="1"/>
  <c r="AM5" i="51" s="1"/>
  <c r="AL19" i="50"/>
  <c r="AL28" i="50" s="1"/>
  <c r="AK19" i="50"/>
  <c r="AK28" i="50" s="1"/>
  <c r="AJ19" i="50"/>
  <c r="AJ28" i="50" s="1"/>
  <c r="AJ5" i="51" s="1"/>
  <c r="AI19" i="50"/>
  <c r="AI28" i="50" s="1"/>
  <c r="AI5" i="51" s="1"/>
  <c r="AH19" i="50"/>
  <c r="AH28" i="50" s="1"/>
  <c r="AH5" i="51" s="1"/>
  <c r="AG19" i="50"/>
  <c r="AF19" i="50"/>
  <c r="AF28" i="50" s="1"/>
  <c r="AF5" i="51" s="1"/>
  <c r="AE19" i="50"/>
  <c r="AD19" i="50"/>
  <c r="AD28" i="50" s="1"/>
  <c r="AC19" i="50"/>
  <c r="AC28" i="50" s="1"/>
  <c r="AB19" i="50"/>
  <c r="AA19" i="50"/>
  <c r="AA28" i="50" s="1"/>
  <c r="AA5" i="51" s="1"/>
  <c r="Z19" i="50"/>
  <c r="Z28" i="50" s="1"/>
  <c r="Y19" i="50"/>
  <c r="Y28" i="50" s="1"/>
  <c r="X19" i="50"/>
  <c r="X28" i="50" s="1"/>
  <c r="X5" i="51" s="1"/>
  <c r="W19" i="50"/>
  <c r="W28" i="50" s="1"/>
  <c r="W5" i="51" s="1"/>
  <c r="V19" i="50"/>
  <c r="V28" i="50" s="1"/>
  <c r="V5" i="51" s="1"/>
  <c r="U19" i="50"/>
  <c r="U28" i="50" s="1"/>
  <c r="T19" i="50"/>
  <c r="T28" i="50" s="1"/>
  <c r="T5" i="51" s="1"/>
  <c r="S19" i="50"/>
  <c r="R19" i="50"/>
  <c r="R28" i="50" s="1"/>
  <c r="Q19" i="50"/>
  <c r="Q28" i="50" s="1"/>
  <c r="P19" i="50"/>
  <c r="P28" i="50" s="1"/>
  <c r="P5" i="51" s="1"/>
  <c r="O19" i="50"/>
  <c r="O28" i="50" s="1"/>
  <c r="O5" i="51" s="1"/>
  <c r="N19" i="50"/>
  <c r="N28" i="50" s="1"/>
  <c r="M19" i="50"/>
  <c r="M28" i="50" s="1"/>
  <c r="L19" i="50"/>
  <c r="L28" i="50" s="1"/>
  <c r="L5" i="51" s="1"/>
  <c r="K19" i="50"/>
  <c r="K28" i="50" s="1"/>
  <c r="K5" i="51" s="1"/>
  <c r="J19" i="50"/>
  <c r="J28" i="50" s="1"/>
  <c r="J5" i="51" s="1"/>
  <c r="I19" i="50"/>
  <c r="I28" i="50" s="1"/>
  <c r="H19" i="50"/>
  <c r="H28" i="50" s="1"/>
  <c r="H5" i="51" s="1"/>
  <c r="G19" i="50"/>
  <c r="F19" i="50"/>
  <c r="F28" i="50" s="1"/>
  <c r="E19" i="50"/>
  <c r="E28" i="50" s="1"/>
  <c r="D19" i="50"/>
  <c r="D28" i="50" s="1"/>
  <c r="D5" i="51" s="1"/>
  <c r="AN18" i="50"/>
  <c r="AN17" i="50"/>
  <c r="AN16" i="50"/>
  <c r="AN15" i="50"/>
  <c r="AN14" i="50"/>
  <c r="AN13" i="50"/>
  <c r="AN12" i="50"/>
  <c r="AN11" i="50"/>
  <c r="AN10" i="50"/>
  <c r="AN9" i="50"/>
  <c r="E20" i="50" l="1"/>
  <c r="AF20" i="50"/>
  <c r="T20" i="50"/>
  <c r="H20" i="50"/>
  <c r="M34" i="50"/>
  <c r="M35" i="50" s="1"/>
  <c r="M5" i="51"/>
  <c r="Y34" i="50"/>
  <c r="Y35" i="50" s="1"/>
  <c r="Y5" i="51"/>
  <c r="F34" i="50"/>
  <c r="F35" i="50" s="1"/>
  <c r="F5" i="51"/>
  <c r="N34" i="50"/>
  <c r="N35" i="50" s="1"/>
  <c r="N5" i="51"/>
  <c r="AL34" i="50"/>
  <c r="AL35" i="50" s="1"/>
  <c r="AL5" i="51"/>
  <c r="E34" i="50"/>
  <c r="E35" i="50" s="1"/>
  <c r="E5" i="51"/>
  <c r="AC34" i="50"/>
  <c r="AC35" i="50" s="1"/>
  <c r="AC5" i="51"/>
  <c r="AK34" i="50"/>
  <c r="AK35" i="50" s="1"/>
  <c r="AK5" i="51"/>
  <c r="AD34" i="50"/>
  <c r="AD35" i="50" s="1"/>
  <c r="AD5" i="51"/>
  <c r="AC20" i="50"/>
  <c r="Z34" i="50"/>
  <c r="Z35" i="50" s="1"/>
  <c r="Z5" i="51"/>
  <c r="U34" i="50"/>
  <c r="U35" i="50" s="1"/>
  <c r="U5" i="51"/>
  <c r="Q34" i="50"/>
  <c r="Q35" i="50" s="1"/>
  <c r="Q5" i="51"/>
  <c r="I34" i="50"/>
  <c r="I35" i="50" s="1"/>
  <c r="I5" i="51"/>
  <c r="AN20" i="50"/>
  <c r="R34" i="50"/>
  <c r="R35" i="50" s="1"/>
  <c r="R5" i="51"/>
  <c r="Q20" i="50"/>
  <c r="AG34" i="50"/>
  <c r="AG35" i="50" s="1"/>
  <c r="D34" i="50"/>
  <c r="D35" i="50" s="1"/>
  <c r="H34" i="50"/>
  <c r="H35" i="50" s="1"/>
  <c r="L34" i="50"/>
  <c r="L35" i="50" s="1"/>
  <c r="P34" i="50"/>
  <c r="P35" i="50" s="1"/>
  <c r="T34" i="50"/>
  <c r="T35" i="50" s="1"/>
  <c r="X34" i="50"/>
  <c r="X35" i="50" s="1"/>
  <c r="AB34" i="50"/>
  <c r="AB35" i="50" s="1"/>
  <c r="AF34" i="50"/>
  <c r="AF35" i="50" s="1"/>
  <c r="AJ34" i="50"/>
  <c r="AJ35" i="50" s="1"/>
  <c r="K29" i="50"/>
  <c r="J34" i="50"/>
  <c r="J35" i="50" s="1"/>
  <c r="W29" i="50"/>
  <c r="V34" i="50"/>
  <c r="V35" i="50" s="1"/>
  <c r="AI29" i="50"/>
  <c r="AH34" i="50"/>
  <c r="AH35" i="50" s="1"/>
  <c r="K34" i="50"/>
  <c r="K35" i="50" s="1"/>
  <c r="O34" i="50"/>
  <c r="O35" i="50" s="1"/>
  <c r="W34" i="50"/>
  <c r="W35" i="50" s="1"/>
  <c r="AA34" i="50"/>
  <c r="AA35" i="50" s="1"/>
  <c r="AI34" i="50"/>
  <c r="AI35" i="50" s="1"/>
  <c r="AM34" i="50"/>
  <c r="AM35" i="50" s="1"/>
  <c r="K20" i="50"/>
  <c r="W20" i="50"/>
  <c r="AI20" i="50"/>
  <c r="E29" i="50"/>
  <c r="Q29" i="50"/>
  <c r="AC29" i="50"/>
  <c r="AN19" i="50"/>
  <c r="N20" i="50"/>
  <c r="Z20" i="50"/>
  <c r="AL20" i="50"/>
  <c r="AN33" i="50"/>
  <c r="G28" i="50"/>
  <c r="S28" i="50"/>
  <c r="S34" i="50" s="1"/>
  <c r="S35" i="50" s="1"/>
  <c r="AE28" i="50"/>
  <c r="N29" i="50"/>
  <c r="Z29" i="50"/>
  <c r="AL29" i="50"/>
  <c r="AF29" i="50" l="1"/>
  <c r="AE5" i="51"/>
  <c r="T29" i="50"/>
  <c r="S5" i="51"/>
  <c r="H29" i="50"/>
  <c r="G5" i="51"/>
  <c r="G34" i="50"/>
  <c r="G35" i="50" s="1"/>
  <c r="AN28" i="50"/>
  <c r="AE34" i="50"/>
  <c r="AE35" i="50" s="1"/>
  <c r="AN29" i="50" l="1"/>
  <c r="H37" i="22"/>
  <c r="AN5" i="51"/>
  <c r="AN35" i="50"/>
  <c r="AN34" i="50"/>
  <c r="L8" i="22" l="1"/>
  <c r="L5" i="22" l="1"/>
  <c r="L23" i="22"/>
  <c r="F23" i="22" s="1"/>
  <c r="AM49" i="45"/>
  <c r="AL49" i="45"/>
  <c r="AK49" i="45"/>
  <c r="AJ49" i="45"/>
  <c r="AI49" i="45"/>
  <c r="AH49" i="45"/>
  <c r="AG49" i="45"/>
  <c r="AF49" i="45"/>
  <c r="AE49" i="45"/>
  <c r="AD49" i="45"/>
  <c r="AC49" i="45"/>
  <c r="AB49" i="45"/>
  <c r="AA49" i="45"/>
  <c r="Z49" i="45"/>
  <c r="Y49" i="45"/>
  <c r="X49" i="45"/>
  <c r="W49" i="45"/>
  <c r="V49" i="45"/>
  <c r="U49" i="45"/>
  <c r="T49" i="45"/>
  <c r="S49" i="45"/>
  <c r="R49" i="45"/>
  <c r="Q49" i="45"/>
  <c r="P49" i="45"/>
  <c r="O49" i="45"/>
  <c r="N49" i="45"/>
  <c r="M49" i="45"/>
  <c r="L49" i="45"/>
  <c r="K49" i="45"/>
  <c r="J49" i="45"/>
  <c r="I49" i="45"/>
  <c r="H49" i="45"/>
  <c r="G49" i="45"/>
  <c r="F49" i="45"/>
  <c r="E49" i="45"/>
  <c r="D49" i="45"/>
  <c r="AN48" i="45"/>
  <c r="AN47" i="45"/>
  <c r="AN46" i="45"/>
  <c r="AN45" i="45"/>
  <c r="AK43" i="45"/>
  <c r="AK4" i="51" s="1"/>
  <c r="AJ43" i="45"/>
  <c r="AJ4" i="51" s="1"/>
  <c r="AF43" i="45"/>
  <c r="AF4" i="51" s="1"/>
  <c r="AC43" i="45"/>
  <c r="AB43" i="45"/>
  <c r="AB4" i="51" s="1"/>
  <c r="Y43" i="45"/>
  <c r="X43" i="45"/>
  <c r="X4" i="51" s="1"/>
  <c r="U43" i="45"/>
  <c r="T43" i="45"/>
  <c r="T4" i="51" s="1"/>
  <c r="P43" i="45"/>
  <c r="M43" i="45"/>
  <c r="H43" i="45"/>
  <c r="H4" i="51" s="1"/>
  <c r="E43" i="45"/>
  <c r="E4" i="51" s="1"/>
  <c r="D43" i="45"/>
  <c r="D4" i="51" s="1"/>
  <c r="T35" i="45"/>
  <c r="AM34" i="45"/>
  <c r="AM43" i="45" s="1"/>
  <c r="AM4" i="51" s="1"/>
  <c r="AL34" i="45"/>
  <c r="AL43" i="45" s="1"/>
  <c r="AL4" i="51" s="1"/>
  <c r="AK34" i="45"/>
  <c r="AJ34" i="45"/>
  <c r="AI34" i="45"/>
  <c r="AI43" i="45" s="1"/>
  <c r="AI4" i="51" s="1"/>
  <c r="AH34" i="45"/>
  <c r="AH43" i="45" s="1"/>
  <c r="AH4" i="51" s="1"/>
  <c r="AG34" i="45"/>
  <c r="AG43" i="45" s="1"/>
  <c r="AF34" i="45"/>
  <c r="AE34" i="45"/>
  <c r="AE43" i="45" s="1"/>
  <c r="AE4" i="51" s="1"/>
  <c r="AD34" i="45"/>
  <c r="AD43" i="45" s="1"/>
  <c r="AD4" i="51" s="1"/>
  <c r="AC34" i="45"/>
  <c r="AB34" i="45"/>
  <c r="AC35" i="45" s="1"/>
  <c r="AA34" i="45"/>
  <c r="AA43" i="45" s="1"/>
  <c r="AA4" i="51" s="1"/>
  <c r="Z34" i="45"/>
  <c r="Z43" i="45" s="1"/>
  <c r="Z4" i="51" s="1"/>
  <c r="Y34" i="45"/>
  <c r="X34" i="45"/>
  <c r="W34" i="45"/>
  <c r="W43" i="45" s="1"/>
  <c r="W4" i="51" s="1"/>
  <c r="V34" i="45"/>
  <c r="V43" i="45" s="1"/>
  <c r="V4" i="51" s="1"/>
  <c r="U34" i="45"/>
  <c r="T34" i="45"/>
  <c r="S34" i="45"/>
  <c r="S43" i="45" s="1"/>
  <c r="R34" i="45"/>
  <c r="R43" i="45" s="1"/>
  <c r="R4" i="51" s="1"/>
  <c r="Q34" i="45"/>
  <c r="Q43" i="45" s="1"/>
  <c r="P34" i="45"/>
  <c r="O34" i="45"/>
  <c r="O43" i="45" s="1"/>
  <c r="O4" i="51" s="1"/>
  <c r="N34" i="45"/>
  <c r="N43" i="45" s="1"/>
  <c r="N4" i="51" s="1"/>
  <c r="M34" i="45"/>
  <c r="L34" i="45"/>
  <c r="L43" i="45" s="1"/>
  <c r="L4" i="51" s="1"/>
  <c r="K34" i="45"/>
  <c r="K43" i="45" s="1"/>
  <c r="K4" i="51" s="1"/>
  <c r="J34" i="45"/>
  <c r="I34" i="45"/>
  <c r="I43" i="45" s="1"/>
  <c r="H34" i="45"/>
  <c r="G34" i="45"/>
  <c r="G43" i="45" s="1"/>
  <c r="G4" i="51" s="1"/>
  <c r="F34" i="45"/>
  <c r="F43" i="45" s="1"/>
  <c r="F4" i="51" s="1"/>
  <c r="E34" i="45"/>
  <c r="D34" i="45"/>
  <c r="E35" i="45" s="1"/>
  <c r="AN33" i="45"/>
  <c r="AN32" i="45"/>
  <c r="AN31" i="45"/>
  <c r="AN30" i="45"/>
  <c r="AN29" i="45"/>
  <c r="AN28" i="45"/>
  <c r="AN27" i="45"/>
  <c r="AN26" i="45"/>
  <c r="AN25" i="45"/>
  <c r="AN24" i="45"/>
  <c r="AN23" i="45"/>
  <c r="AN22" i="45"/>
  <c r="AN21" i="45"/>
  <c r="AN20" i="45"/>
  <c r="AN19" i="45"/>
  <c r="AN18" i="45"/>
  <c r="AN17" i="45"/>
  <c r="AN16" i="45"/>
  <c r="AN15" i="45"/>
  <c r="AN14" i="45"/>
  <c r="AN13" i="45"/>
  <c r="AN12" i="45"/>
  <c r="AN11" i="45"/>
  <c r="AN10" i="45"/>
  <c r="AN9" i="45"/>
  <c r="AK50" i="45" l="1"/>
  <c r="AK51" i="45" s="1"/>
  <c r="AF35" i="45"/>
  <c r="K35" i="45"/>
  <c r="AN35" i="45"/>
  <c r="Q35" i="45"/>
  <c r="H35" i="45"/>
  <c r="Q50" i="45"/>
  <c r="Q51" i="45" s="1"/>
  <c r="Q4" i="51"/>
  <c r="T44" i="45"/>
  <c r="S4" i="51"/>
  <c r="Q44" i="45"/>
  <c r="P4" i="51"/>
  <c r="D50" i="45"/>
  <c r="D51" i="45" s="1"/>
  <c r="L50" i="45"/>
  <c r="L51" i="45" s="1"/>
  <c r="T50" i="45"/>
  <c r="T51" i="45" s="1"/>
  <c r="AB50" i="45"/>
  <c r="AB51" i="45" s="1"/>
  <c r="AJ50" i="45"/>
  <c r="AJ51" i="45" s="1"/>
  <c r="E50" i="45"/>
  <c r="E51" i="45" s="1"/>
  <c r="I50" i="45"/>
  <c r="I51" i="45" s="1"/>
  <c r="I4" i="51"/>
  <c r="Y50" i="45"/>
  <c r="Y51" i="45" s="1"/>
  <c r="Y4" i="51"/>
  <c r="AG50" i="45"/>
  <c r="AG51" i="45" s="1"/>
  <c r="AG4" i="51"/>
  <c r="M50" i="45"/>
  <c r="M51" i="45" s="1"/>
  <c r="M4" i="51"/>
  <c r="U50" i="45"/>
  <c r="U51" i="45" s="1"/>
  <c r="U4" i="51"/>
  <c r="AC50" i="45"/>
  <c r="AC51" i="45" s="1"/>
  <c r="AC4" i="51"/>
  <c r="P50" i="45"/>
  <c r="P51" i="45" s="1"/>
  <c r="H44" i="45"/>
  <c r="AF44" i="45"/>
  <c r="H50" i="45"/>
  <c r="H51" i="45" s="1"/>
  <c r="X50" i="45"/>
  <c r="X51" i="45" s="1"/>
  <c r="AF50" i="45"/>
  <c r="AF51" i="45" s="1"/>
  <c r="N44" i="45"/>
  <c r="W44" i="45"/>
  <c r="Z44" i="45"/>
  <c r="AI44" i="45"/>
  <c r="AL44" i="45"/>
  <c r="E44" i="45"/>
  <c r="AC44" i="45"/>
  <c r="F50" i="45"/>
  <c r="F51" i="45" s="1"/>
  <c r="N50" i="45"/>
  <c r="N51" i="45" s="1"/>
  <c r="R50" i="45"/>
  <c r="R51" i="45" s="1"/>
  <c r="V50" i="45"/>
  <c r="V51" i="45" s="1"/>
  <c r="Z50" i="45"/>
  <c r="Z51" i="45" s="1"/>
  <c r="AD50" i="45"/>
  <c r="AD51" i="45" s="1"/>
  <c r="AH50" i="45"/>
  <c r="AH51" i="45" s="1"/>
  <c r="AL50" i="45"/>
  <c r="AL51" i="45" s="1"/>
  <c r="G50" i="45"/>
  <c r="G51" i="45" s="1"/>
  <c r="K50" i="45"/>
  <c r="K51" i="45" s="1"/>
  <c r="O50" i="45"/>
  <c r="O51" i="45" s="1"/>
  <c r="S50" i="45"/>
  <c r="S51" i="45" s="1"/>
  <c r="W50" i="45"/>
  <c r="W51" i="45" s="1"/>
  <c r="AA50" i="45"/>
  <c r="AA51" i="45" s="1"/>
  <c r="AE50" i="45"/>
  <c r="AE51" i="45" s="1"/>
  <c r="AI50" i="45"/>
  <c r="AI51" i="45" s="1"/>
  <c r="AM50" i="45"/>
  <c r="AM51" i="45" s="1"/>
  <c r="W35" i="45"/>
  <c r="N35" i="45"/>
  <c r="AL35" i="45"/>
  <c r="J43" i="45"/>
  <c r="AN49" i="45"/>
  <c r="AI35" i="45"/>
  <c r="AN34" i="45"/>
  <c r="Z35" i="45"/>
  <c r="N12" i="19"/>
  <c r="K44" i="45" l="1"/>
  <c r="AN44" i="45" s="1"/>
  <c r="J4" i="51"/>
  <c r="AN43" i="45"/>
  <c r="J50" i="45"/>
  <c r="AN50" i="45" l="1"/>
  <c r="J51" i="45"/>
  <c r="AN51" i="45" s="1"/>
  <c r="G37" i="22"/>
  <c r="AN4" i="51"/>
  <c r="AN18" i="27"/>
  <c r="M8" i="24" s="1"/>
  <c r="AN19" i="27"/>
  <c r="D8" i="24" l="1"/>
  <c r="I8" i="30" l="1"/>
  <c r="I9" i="30"/>
  <c r="F21" i="35"/>
  <c r="L8" i="30" l="1"/>
  <c r="L9" i="30"/>
  <c r="N9" i="30" l="1"/>
  <c r="P9" i="30" s="1"/>
  <c r="N8" i="30"/>
  <c r="P8" i="30" s="1"/>
  <c r="O33" i="35"/>
  <c r="O31" i="35"/>
  <c r="N20" i="36" l="1"/>
  <c r="C55" i="36" l="1"/>
  <c r="C54" i="36"/>
  <c r="C50" i="36"/>
  <c r="AG28" i="36"/>
  <c r="F50" i="36" s="1"/>
  <c r="AB28" i="36"/>
  <c r="AD28" i="36" s="1"/>
  <c r="D50" i="36" s="1"/>
  <c r="AG33" i="36"/>
  <c r="F55" i="36" s="1"/>
  <c r="AB33" i="36"/>
  <c r="AD33" i="36" s="1"/>
  <c r="D55" i="36" s="1"/>
  <c r="AG32" i="36"/>
  <c r="F54" i="36" s="1"/>
  <c r="AB32" i="36"/>
  <c r="AD32" i="36" s="1"/>
  <c r="D54" i="36" s="1"/>
  <c r="C40" i="36"/>
  <c r="C41" i="36"/>
  <c r="C42" i="36"/>
  <c r="C43" i="36"/>
  <c r="C44" i="36"/>
  <c r="C45" i="36"/>
  <c r="C46" i="36"/>
  <c r="C47" i="36"/>
  <c r="C39" i="36"/>
  <c r="C29" i="36"/>
  <c r="C30" i="36"/>
  <c r="C31" i="36"/>
  <c r="C32" i="36"/>
  <c r="C33" i="36"/>
  <c r="C34" i="36"/>
  <c r="C35" i="36"/>
  <c r="C36" i="36"/>
  <c r="C28" i="36"/>
  <c r="K31" i="36"/>
  <c r="G55" i="36" l="1"/>
  <c r="AH28" i="36"/>
  <c r="AH31" i="36" s="1"/>
  <c r="AH32" i="36"/>
  <c r="AH33" i="36"/>
  <c r="AG16" i="36"/>
  <c r="F39" i="36" s="1"/>
  <c r="AB16" i="36"/>
  <c r="AD16" i="36" s="1"/>
  <c r="D39" i="36" s="1"/>
  <c r="AG12" i="36"/>
  <c r="F36" i="36" s="1"/>
  <c r="AB12" i="36"/>
  <c r="AD12" i="36" s="1"/>
  <c r="D36" i="36" s="1"/>
  <c r="AB22" i="36"/>
  <c r="AD22" i="36" s="1"/>
  <c r="D45" i="36" s="1"/>
  <c r="AB23" i="36"/>
  <c r="AD23" i="36" s="1"/>
  <c r="D46" i="36" s="1"/>
  <c r="AB24" i="36"/>
  <c r="AD24" i="36" s="1"/>
  <c r="D47" i="36" s="1"/>
  <c r="AB10" i="36"/>
  <c r="AD10" i="36" s="1"/>
  <c r="D34" i="36" s="1"/>
  <c r="AB11" i="36"/>
  <c r="AD11" i="36" s="1"/>
  <c r="D35" i="36" s="1"/>
  <c r="AG22" i="36"/>
  <c r="F45" i="36" s="1"/>
  <c r="AG23" i="36"/>
  <c r="F46" i="36" s="1"/>
  <c r="AG24" i="36"/>
  <c r="F47" i="36" s="1"/>
  <c r="AG10" i="36"/>
  <c r="F34" i="36" s="1"/>
  <c r="AG11" i="36"/>
  <c r="F35" i="36" s="1"/>
  <c r="AG5" i="36"/>
  <c r="F29" i="36" s="1"/>
  <c r="AG6" i="36"/>
  <c r="F30" i="36" s="1"/>
  <c r="AG7" i="36"/>
  <c r="F31" i="36" s="1"/>
  <c r="AG8" i="36"/>
  <c r="F32" i="36" s="1"/>
  <c r="AG9" i="36"/>
  <c r="F33" i="36" s="1"/>
  <c r="AG19" i="36"/>
  <c r="F42" i="36" s="1"/>
  <c r="AG20" i="36"/>
  <c r="F43" i="36" s="1"/>
  <c r="AG21" i="36"/>
  <c r="F44" i="36" s="1"/>
  <c r="AB6" i="36"/>
  <c r="AD6" i="36" s="1"/>
  <c r="D30" i="36" s="1"/>
  <c r="AB7" i="36"/>
  <c r="AD7" i="36" s="1"/>
  <c r="D31" i="36" s="1"/>
  <c r="AB8" i="36"/>
  <c r="AD8" i="36" s="1"/>
  <c r="D32" i="36" s="1"/>
  <c r="AB9" i="36"/>
  <c r="AD9" i="36" s="1"/>
  <c r="D33" i="36" s="1"/>
  <c r="AB19" i="36"/>
  <c r="AD19" i="36" s="1"/>
  <c r="D42" i="36" s="1"/>
  <c r="AB20" i="36"/>
  <c r="AD20" i="36" s="1"/>
  <c r="D43" i="36" s="1"/>
  <c r="AB21" i="36"/>
  <c r="AD21" i="36" s="1"/>
  <c r="D44" i="36" s="1"/>
  <c r="AB5" i="36"/>
  <c r="AD5" i="36" s="1"/>
  <c r="D29" i="36" s="1"/>
  <c r="AG44" i="36"/>
  <c r="AH44" i="36" s="1"/>
  <c r="AH46" i="36" s="1"/>
  <c r="AG41" i="36"/>
  <c r="AH41" i="36" s="1"/>
  <c r="AH43" i="36" s="1"/>
  <c r="AG18" i="36"/>
  <c r="F41" i="36" s="1"/>
  <c r="AB18" i="36"/>
  <c r="AD18" i="36" s="1"/>
  <c r="D41" i="36" s="1"/>
  <c r="AG17" i="36"/>
  <c r="F40" i="36" s="1"/>
  <c r="AB17" i="36"/>
  <c r="AD17" i="36" s="1"/>
  <c r="D40" i="36" s="1"/>
  <c r="AG4" i="36"/>
  <c r="F28" i="36" s="1"/>
  <c r="AB4" i="36"/>
  <c r="AD4" i="36" s="1"/>
  <c r="D28" i="36" s="1"/>
  <c r="G40" i="36" l="1"/>
  <c r="G28" i="36"/>
  <c r="G29" i="36"/>
  <c r="G43" i="36"/>
  <c r="G31" i="36"/>
  <c r="G41" i="36"/>
  <c r="AH36" i="36"/>
  <c r="G42" i="36"/>
  <c r="G30" i="36"/>
  <c r="G47" i="36"/>
  <c r="G46" i="36"/>
  <c r="G44" i="36"/>
  <c r="G45" i="36"/>
  <c r="AH9" i="36"/>
  <c r="AH20" i="36"/>
  <c r="AH16" i="36"/>
  <c r="AH7" i="36"/>
  <c r="AH5" i="36"/>
  <c r="AH12" i="36"/>
  <c r="AH11" i="36"/>
  <c r="AH24" i="36"/>
  <c r="AH22" i="36"/>
  <c r="AH23" i="36"/>
  <c r="AH10" i="36"/>
  <c r="AH8" i="36"/>
  <c r="AH21" i="36"/>
  <c r="AH19" i="36"/>
  <c r="AH6" i="36"/>
  <c r="AH47" i="36"/>
  <c r="AH26" i="36"/>
  <c r="AH17" i="36"/>
  <c r="AH4" i="36"/>
  <c r="AH18" i="36"/>
  <c r="L24" i="22"/>
  <c r="F24" i="22" s="1"/>
  <c r="L26" i="22"/>
  <c r="F26" i="22" s="1"/>
  <c r="L27" i="22"/>
  <c r="F27" i="22" s="1"/>
  <c r="L29" i="22"/>
  <c r="F29" i="22" s="1"/>
  <c r="L14" i="22"/>
  <c r="L20" i="22"/>
  <c r="O20" i="42"/>
  <c r="N20" i="42"/>
  <c r="M20" i="42"/>
  <c r="L20" i="42"/>
  <c r="K20" i="42"/>
  <c r="J20" i="42"/>
  <c r="I20" i="42"/>
  <c r="H20" i="42"/>
  <c r="G20" i="42"/>
  <c r="F20" i="42"/>
  <c r="E20" i="42"/>
  <c r="D20" i="42"/>
  <c r="C20" i="42"/>
  <c r="O11" i="42"/>
  <c r="D11" i="42"/>
  <c r="E11" i="42"/>
  <c r="F11" i="42"/>
  <c r="G11" i="42"/>
  <c r="H11" i="42"/>
  <c r="I11" i="42"/>
  <c r="J11" i="42"/>
  <c r="K11" i="42"/>
  <c r="L11" i="42"/>
  <c r="M11" i="42"/>
  <c r="N11" i="42"/>
  <c r="C11" i="42"/>
  <c r="L6" i="22"/>
  <c r="F6" i="22" s="1"/>
  <c r="AH27" i="36" l="1"/>
  <c r="AH15" i="36"/>
  <c r="G32" i="36"/>
  <c r="G33" i="36"/>
  <c r="G34" i="36"/>
  <c r="G35" i="36"/>
  <c r="L28" i="36"/>
  <c r="K28" i="36"/>
  <c r="AH37" i="36" l="1"/>
  <c r="N28" i="36"/>
  <c r="P35" i="35" s="1"/>
  <c r="N50" i="36"/>
  <c r="N46" i="36"/>
  <c r="N36" i="36"/>
  <c r="N56" i="36" l="1"/>
  <c r="V57" i="36"/>
  <c r="I6" i="30"/>
  <c r="I7" i="30"/>
  <c r="I5" i="30"/>
  <c r="K35" i="36" l="1"/>
  <c r="N35" i="36" s="1"/>
  <c r="N42" i="36" s="1"/>
  <c r="N57" i="36" s="1"/>
  <c r="L6" i="30"/>
  <c r="N6" i="30" s="1"/>
  <c r="L7" i="30"/>
  <c r="N7" i="30" s="1"/>
  <c r="AM49" i="27" l="1"/>
  <c r="AL49" i="27"/>
  <c r="AK49" i="27"/>
  <c r="AJ49" i="27"/>
  <c r="AI49" i="27"/>
  <c r="AH49" i="27"/>
  <c r="AG49" i="27"/>
  <c r="AF49" i="27"/>
  <c r="AE49" i="27"/>
  <c r="AD49" i="27"/>
  <c r="AC49" i="27"/>
  <c r="AB49" i="27"/>
  <c r="AA49" i="27"/>
  <c r="Z49" i="27"/>
  <c r="Y49" i="27"/>
  <c r="X49" i="27"/>
  <c r="W49" i="27"/>
  <c r="V49" i="27"/>
  <c r="U49" i="27"/>
  <c r="T49" i="27"/>
  <c r="S49" i="27"/>
  <c r="R49" i="27"/>
  <c r="Q49" i="27"/>
  <c r="P49" i="27"/>
  <c r="O49" i="27"/>
  <c r="N49" i="27"/>
  <c r="M49" i="27"/>
  <c r="L49" i="27"/>
  <c r="K49" i="27"/>
  <c r="J49" i="27"/>
  <c r="I49" i="27"/>
  <c r="H49" i="27"/>
  <c r="G49" i="27"/>
  <c r="F49" i="27"/>
  <c r="E49" i="27"/>
  <c r="D49" i="27"/>
  <c r="AN48" i="27"/>
  <c r="AN47" i="27"/>
  <c r="AN46" i="27"/>
  <c r="AN45" i="27"/>
  <c r="G19" i="36"/>
  <c r="G18" i="36"/>
  <c r="L31" i="36"/>
  <c r="L25" i="36"/>
  <c r="K25" i="36"/>
  <c r="L22" i="36"/>
  <c r="K22" i="36"/>
  <c r="N30" i="36"/>
  <c r="N29" i="36"/>
  <c r="N24" i="36"/>
  <c r="N23" i="36"/>
  <c r="N21" i="36"/>
  <c r="N18" i="36"/>
  <c r="L17" i="36"/>
  <c r="K17" i="36"/>
  <c r="G23" i="36"/>
  <c r="G22" i="36"/>
  <c r="G21" i="36"/>
  <c r="G17" i="36"/>
  <c r="G15" i="36"/>
  <c r="G14" i="36"/>
  <c r="G13" i="36"/>
  <c r="G12" i="36"/>
  <c r="G10" i="36"/>
  <c r="G9" i="36"/>
  <c r="G8" i="36"/>
  <c r="G6" i="36"/>
  <c r="G5" i="36"/>
  <c r="P11" i="35"/>
  <c r="P14" i="35"/>
  <c r="G56" i="36"/>
  <c r="G54" i="36"/>
  <c r="G52" i="36"/>
  <c r="G51" i="36"/>
  <c r="G50" i="36"/>
  <c r="G48" i="36"/>
  <c r="G39" i="36"/>
  <c r="G37" i="36"/>
  <c r="G36" i="36"/>
  <c r="N7" i="35"/>
  <c r="N8" i="35"/>
  <c r="N9" i="35"/>
  <c r="N10" i="35"/>
  <c r="N11" i="35"/>
  <c r="R6" i="35"/>
  <c r="R7" i="35"/>
  <c r="R8" i="35"/>
  <c r="R9" i="35"/>
  <c r="N6" i="35"/>
  <c r="P13" i="35"/>
  <c r="R5" i="35"/>
  <c r="N5" i="35"/>
  <c r="I11" i="30"/>
  <c r="L11" i="30" s="1"/>
  <c r="N11" i="30" s="1"/>
  <c r="I13" i="30"/>
  <c r="I12" i="30"/>
  <c r="L12" i="30" s="1"/>
  <c r="N12" i="30" s="1"/>
  <c r="G19" i="30"/>
  <c r="G15" i="30"/>
  <c r="G10" i="30"/>
  <c r="AN32" i="27"/>
  <c r="AN33" i="27"/>
  <c r="AN24" i="27"/>
  <c r="AN25" i="27"/>
  <c r="AN26" i="27"/>
  <c r="AN27" i="27"/>
  <c r="AN28" i="27"/>
  <c r="AN29" i="27"/>
  <c r="AN30" i="27"/>
  <c r="AN31" i="27"/>
  <c r="AN9" i="27"/>
  <c r="AM34" i="27"/>
  <c r="AM43" i="27" s="1"/>
  <c r="AM9" i="51" s="1"/>
  <c r="AM12" i="51" s="1"/>
  <c r="AM18" i="51" s="1"/>
  <c r="AM19" i="51" s="1"/>
  <c r="AL34" i="27"/>
  <c r="AL43" i="27" s="1"/>
  <c r="AL9" i="51" s="1"/>
  <c r="AL12" i="51" s="1"/>
  <c r="AL18" i="51" s="1"/>
  <c r="AL19" i="51" s="1"/>
  <c r="AK34" i="27"/>
  <c r="AK43" i="27" s="1"/>
  <c r="AK9" i="51" s="1"/>
  <c r="AK12" i="51" s="1"/>
  <c r="AK18" i="51" s="1"/>
  <c r="AK19" i="51" s="1"/>
  <c r="AJ34" i="27"/>
  <c r="AJ43" i="27" s="1"/>
  <c r="AJ9" i="51" s="1"/>
  <c r="AJ12" i="51" s="1"/>
  <c r="AJ18" i="51" s="1"/>
  <c r="AJ19" i="51" s="1"/>
  <c r="AI34" i="27"/>
  <c r="AI43" i="27" s="1"/>
  <c r="AI9" i="51" s="1"/>
  <c r="AI12" i="51" s="1"/>
  <c r="AI18" i="51" s="1"/>
  <c r="AI19" i="51" s="1"/>
  <c r="AH34" i="27"/>
  <c r="AH43" i="27" s="1"/>
  <c r="AH9" i="51" s="1"/>
  <c r="AH12" i="51" s="1"/>
  <c r="AH18" i="51" s="1"/>
  <c r="AH19" i="51" s="1"/>
  <c r="AG34" i="27"/>
  <c r="AG43" i="27" s="1"/>
  <c r="AG9" i="51" s="1"/>
  <c r="AG12" i="51" s="1"/>
  <c r="AG18" i="51" s="1"/>
  <c r="AG19" i="51" s="1"/>
  <c r="AF34" i="27"/>
  <c r="AF43" i="27" s="1"/>
  <c r="AF9" i="51" s="1"/>
  <c r="AF12" i="51" s="1"/>
  <c r="AF18" i="51" s="1"/>
  <c r="AF19" i="51" s="1"/>
  <c r="AE34" i="27"/>
  <c r="AE43" i="27" s="1"/>
  <c r="AE9" i="51" s="1"/>
  <c r="AE12" i="51" s="1"/>
  <c r="AE18" i="51" s="1"/>
  <c r="AE19" i="51" s="1"/>
  <c r="AD34" i="27"/>
  <c r="AD43" i="27" s="1"/>
  <c r="AD9" i="51" s="1"/>
  <c r="AD12" i="51" s="1"/>
  <c r="AD18" i="51" s="1"/>
  <c r="AD19" i="51" s="1"/>
  <c r="AC34" i="27"/>
  <c r="AC43" i="27" s="1"/>
  <c r="AC9" i="51" s="1"/>
  <c r="AC12" i="51" s="1"/>
  <c r="AC18" i="51" s="1"/>
  <c r="AC19" i="51" s="1"/>
  <c r="AB34" i="27"/>
  <c r="AB43" i="27" s="1"/>
  <c r="AB9" i="51" s="1"/>
  <c r="AB12" i="51" s="1"/>
  <c r="AB18" i="51" s="1"/>
  <c r="AB19" i="51" s="1"/>
  <c r="AA34" i="27"/>
  <c r="AA43" i="27" s="1"/>
  <c r="AA9" i="51" s="1"/>
  <c r="AA12" i="51" s="1"/>
  <c r="AA18" i="51" s="1"/>
  <c r="AA19" i="51" s="1"/>
  <c r="Z34" i="27"/>
  <c r="Z43" i="27" s="1"/>
  <c r="Z9" i="51" s="1"/>
  <c r="Z12" i="51" s="1"/>
  <c r="Z18" i="51" s="1"/>
  <c r="Z19" i="51" s="1"/>
  <c r="Y34" i="27"/>
  <c r="Y43" i="27" s="1"/>
  <c r="Y9" i="51" s="1"/>
  <c r="Y12" i="51" s="1"/>
  <c r="Y18" i="51" s="1"/>
  <c r="Y19" i="51" s="1"/>
  <c r="X34" i="27"/>
  <c r="X43" i="27" s="1"/>
  <c r="X9" i="51" s="1"/>
  <c r="X12" i="51" s="1"/>
  <c r="X18" i="51" s="1"/>
  <c r="X19" i="51" s="1"/>
  <c r="W34" i="27"/>
  <c r="W43" i="27" s="1"/>
  <c r="W9" i="51" s="1"/>
  <c r="W12" i="51" s="1"/>
  <c r="W18" i="51" s="1"/>
  <c r="W19" i="51" s="1"/>
  <c r="V34" i="27"/>
  <c r="V43" i="27" s="1"/>
  <c r="V9" i="51" s="1"/>
  <c r="V12" i="51" s="1"/>
  <c r="V18" i="51" s="1"/>
  <c r="V19" i="51" s="1"/>
  <c r="U34" i="27"/>
  <c r="U43" i="27" s="1"/>
  <c r="U9" i="51" s="1"/>
  <c r="U12" i="51" s="1"/>
  <c r="U18" i="51" s="1"/>
  <c r="U19" i="51" s="1"/>
  <c r="T34" i="27"/>
  <c r="T43" i="27" s="1"/>
  <c r="T9" i="51" s="1"/>
  <c r="T12" i="51" s="1"/>
  <c r="T18" i="51" s="1"/>
  <c r="T19" i="51" s="1"/>
  <c r="S34" i="27"/>
  <c r="S43" i="27" s="1"/>
  <c r="S9" i="51" s="1"/>
  <c r="S12" i="51" s="1"/>
  <c r="S18" i="51" s="1"/>
  <c r="S19" i="51" s="1"/>
  <c r="R34" i="27"/>
  <c r="R43" i="27" s="1"/>
  <c r="R9" i="51" s="1"/>
  <c r="R12" i="51" s="1"/>
  <c r="R18" i="51" s="1"/>
  <c r="R19" i="51" s="1"/>
  <c r="Q34" i="27"/>
  <c r="Q43" i="27" s="1"/>
  <c r="Q9" i="51" s="1"/>
  <c r="Q12" i="51" s="1"/>
  <c r="Q18" i="51" s="1"/>
  <c r="Q19" i="51" s="1"/>
  <c r="P34" i="27"/>
  <c r="P43" i="27" s="1"/>
  <c r="P9" i="51" s="1"/>
  <c r="P12" i="51" s="1"/>
  <c r="P18" i="51" s="1"/>
  <c r="P19" i="51" s="1"/>
  <c r="O34" i="27"/>
  <c r="O43" i="27" s="1"/>
  <c r="O9" i="51" s="1"/>
  <c r="O12" i="51" s="1"/>
  <c r="O18" i="51" s="1"/>
  <c r="O19" i="51" s="1"/>
  <c r="N34" i="27"/>
  <c r="N43" i="27" s="1"/>
  <c r="N9" i="51" s="1"/>
  <c r="N12" i="51" s="1"/>
  <c r="N18" i="51" s="1"/>
  <c r="N19" i="51" s="1"/>
  <c r="M34" i="27"/>
  <c r="M43" i="27" s="1"/>
  <c r="M9" i="51" s="1"/>
  <c r="M12" i="51" s="1"/>
  <c r="M18" i="51" s="1"/>
  <c r="M19" i="51" s="1"/>
  <c r="L34" i="27"/>
  <c r="L43" i="27" s="1"/>
  <c r="L9" i="51" s="1"/>
  <c r="L12" i="51" s="1"/>
  <c r="L18" i="51" s="1"/>
  <c r="L19" i="51" s="1"/>
  <c r="K34" i="27"/>
  <c r="K43" i="27" s="1"/>
  <c r="K9" i="51" s="1"/>
  <c r="K12" i="51" s="1"/>
  <c r="K18" i="51" s="1"/>
  <c r="K19" i="51" s="1"/>
  <c r="J34" i="27"/>
  <c r="J43" i="27" s="1"/>
  <c r="J9" i="51" s="1"/>
  <c r="J12" i="51" s="1"/>
  <c r="J18" i="51" s="1"/>
  <c r="J19" i="51" s="1"/>
  <c r="I34" i="27"/>
  <c r="I43" i="27" s="1"/>
  <c r="I9" i="51" s="1"/>
  <c r="I12" i="51" s="1"/>
  <c r="I18" i="51" s="1"/>
  <c r="I19" i="51" s="1"/>
  <c r="H34" i="27"/>
  <c r="H43" i="27" s="1"/>
  <c r="H9" i="51" s="1"/>
  <c r="H12" i="51" s="1"/>
  <c r="H18" i="51" s="1"/>
  <c r="H19" i="51" s="1"/>
  <c r="G34" i="27"/>
  <c r="G43" i="27" s="1"/>
  <c r="G9" i="51" s="1"/>
  <c r="G12" i="51" s="1"/>
  <c r="G18" i="51" s="1"/>
  <c r="G19" i="51" s="1"/>
  <c r="F34" i="27"/>
  <c r="F43" i="27" s="1"/>
  <c r="F9" i="51" s="1"/>
  <c r="F12" i="51" s="1"/>
  <c r="F18" i="51" s="1"/>
  <c r="F19" i="51" s="1"/>
  <c r="E34" i="27"/>
  <c r="E43" i="27" s="1"/>
  <c r="E9" i="51" s="1"/>
  <c r="E12" i="51" s="1"/>
  <c r="E18" i="51" s="1"/>
  <c r="E19" i="51" s="1"/>
  <c r="D34" i="27"/>
  <c r="D43" i="27" s="1"/>
  <c r="D9" i="51" s="1"/>
  <c r="D12" i="51" s="1"/>
  <c r="AN23" i="27"/>
  <c r="AN22" i="27"/>
  <c r="AN21" i="27"/>
  <c r="AN20" i="27"/>
  <c r="AN17" i="27"/>
  <c r="L8" i="24" s="1"/>
  <c r="AN16" i="27"/>
  <c r="K8" i="24" s="1"/>
  <c r="AN15" i="27"/>
  <c r="J7" i="24" s="1"/>
  <c r="AN14" i="27"/>
  <c r="AN13" i="27"/>
  <c r="H7" i="24" s="1"/>
  <c r="AN12" i="27"/>
  <c r="G8" i="24" s="1"/>
  <c r="AN11" i="27"/>
  <c r="F8" i="24" s="1"/>
  <c r="AN10" i="27"/>
  <c r="D18" i="51" l="1"/>
  <c r="AN12" i="51"/>
  <c r="F6" i="35"/>
  <c r="I19" i="30"/>
  <c r="L5" i="30"/>
  <c r="S50" i="27"/>
  <c r="S51" i="27" s="1"/>
  <c r="G50" i="27"/>
  <c r="G51" i="27" s="1"/>
  <c r="K50" i="27"/>
  <c r="K51" i="27" s="1"/>
  <c r="O50" i="27"/>
  <c r="O51" i="27" s="1"/>
  <c r="W50" i="27"/>
  <c r="W51" i="27" s="1"/>
  <c r="AE50" i="27"/>
  <c r="AE51" i="27" s="1"/>
  <c r="AI50" i="27"/>
  <c r="AI51" i="27" s="1"/>
  <c r="AM50" i="27"/>
  <c r="AM51" i="27" s="1"/>
  <c r="N50" i="27"/>
  <c r="N51" i="27" s="1"/>
  <c r="V50" i="27"/>
  <c r="V51" i="27" s="1"/>
  <c r="AD50" i="27"/>
  <c r="AD51" i="27" s="1"/>
  <c r="AH50" i="27"/>
  <c r="AH51" i="27" s="1"/>
  <c r="E50" i="27"/>
  <c r="E51" i="27" s="1"/>
  <c r="M50" i="27"/>
  <c r="M51" i="27" s="1"/>
  <c r="U50" i="27"/>
  <c r="U51" i="27" s="1"/>
  <c r="Y50" i="27"/>
  <c r="Y51" i="27" s="1"/>
  <c r="AG50" i="27"/>
  <c r="AG51" i="27" s="1"/>
  <c r="AK50" i="27"/>
  <c r="AK51" i="27" s="1"/>
  <c r="F50" i="27"/>
  <c r="F51" i="27" s="1"/>
  <c r="J50" i="27"/>
  <c r="J51" i="27" s="1"/>
  <c r="R50" i="27"/>
  <c r="R51" i="27" s="1"/>
  <c r="Z50" i="27"/>
  <c r="Z51" i="27" s="1"/>
  <c r="AL50" i="27"/>
  <c r="AL51" i="27" s="1"/>
  <c r="I50" i="27"/>
  <c r="I51" i="27" s="1"/>
  <c r="Q50" i="27"/>
  <c r="Q51" i="27" s="1"/>
  <c r="AC50" i="27"/>
  <c r="AC51" i="27" s="1"/>
  <c r="T50" i="27"/>
  <c r="T51" i="27" s="1"/>
  <c r="AF50" i="27"/>
  <c r="AF51" i="27" s="1"/>
  <c r="AA50" i="27"/>
  <c r="AA51" i="27" s="1"/>
  <c r="X50" i="27"/>
  <c r="X51" i="27" s="1"/>
  <c r="P50" i="27"/>
  <c r="P51" i="27" s="1"/>
  <c r="H50" i="27"/>
  <c r="H51" i="27" s="1"/>
  <c r="L50" i="27"/>
  <c r="L51" i="27" s="1"/>
  <c r="AJ50" i="27"/>
  <c r="AJ51" i="27" s="1"/>
  <c r="AB50" i="27"/>
  <c r="AB51" i="27" s="1"/>
  <c r="D50" i="27"/>
  <c r="D51" i="27" s="1"/>
  <c r="AN49" i="27"/>
  <c r="K35" i="27"/>
  <c r="H35" i="27"/>
  <c r="G20" i="36"/>
  <c r="P20" i="35" s="1"/>
  <c r="R11" i="35"/>
  <c r="N17" i="36"/>
  <c r="P31" i="35" s="1"/>
  <c r="V34" i="36"/>
  <c r="F11" i="35" s="1"/>
  <c r="L13" i="22" s="1"/>
  <c r="F13" i="22" s="1"/>
  <c r="N31" i="36"/>
  <c r="P36" i="35" s="1"/>
  <c r="N22" i="36"/>
  <c r="P33" i="35" s="1"/>
  <c r="N25" i="36"/>
  <c r="P34" i="35" s="1"/>
  <c r="P30" i="35"/>
  <c r="G7" i="36"/>
  <c r="P17" i="35" s="1"/>
  <c r="G11" i="36"/>
  <c r="P18" i="35" s="1"/>
  <c r="G16" i="36"/>
  <c r="P19" i="35" s="1"/>
  <c r="G24" i="36"/>
  <c r="P21" i="35" s="1"/>
  <c r="G53" i="36"/>
  <c r="P26" i="35" s="1"/>
  <c r="V11" i="36"/>
  <c r="F10" i="35" s="1"/>
  <c r="L12" i="22" s="1"/>
  <c r="F12" i="22" s="1"/>
  <c r="G57" i="36"/>
  <c r="P27" i="35" s="1"/>
  <c r="P15" i="35"/>
  <c r="G49" i="36"/>
  <c r="P25" i="35" s="1"/>
  <c r="G38" i="36"/>
  <c r="P24" i="35" s="1"/>
  <c r="L13" i="30"/>
  <c r="N13" i="30" s="1"/>
  <c r="P12" i="30"/>
  <c r="I15" i="30"/>
  <c r="G20" i="30"/>
  <c r="I10" i="30"/>
  <c r="P7" i="30"/>
  <c r="P6" i="30"/>
  <c r="AN34" i="27"/>
  <c r="T35" i="27"/>
  <c r="T44" i="27" s="1"/>
  <c r="AF35" i="27"/>
  <c r="AF44" i="27" s="1"/>
  <c r="W35" i="27"/>
  <c r="W44" i="27" s="1"/>
  <c r="AI35" i="27"/>
  <c r="AI44" i="27" s="1"/>
  <c r="AL35" i="27"/>
  <c r="AL44" i="27" s="1"/>
  <c r="AN35" i="27"/>
  <c r="E35" i="27"/>
  <c r="E44" i="27" s="1"/>
  <c r="Q35" i="27"/>
  <c r="Q44" i="27" s="1"/>
  <c r="AC35" i="27"/>
  <c r="AC44" i="27" s="1"/>
  <c r="N35" i="27"/>
  <c r="N44" i="27" s="1"/>
  <c r="Z35" i="27"/>
  <c r="Z44" i="27" s="1"/>
  <c r="N5" i="30" l="1"/>
  <c r="P5" i="30" s="1"/>
  <c r="P10" i="30" s="1"/>
  <c r="D19" i="51"/>
  <c r="AN19" i="51" s="1"/>
  <c r="S37" i="22" s="1"/>
  <c r="F33" i="22" s="1"/>
  <c r="AN18" i="51"/>
  <c r="AN51" i="27"/>
  <c r="F4" i="35"/>
  <c r="P13" i="30"/>
  <c r="F26" i="35"/>
  <c r="L10" i="30"/>
  <c r="AN50" i="27"/>
  <c r="K44" i="27"/>
  <c r="H44" i="27"/>
  <c r="AN43" i="27"/>
  <c r="P32" i="35"/>
  <c r="P37" i="35" s="1"/>
  <c r="F9" i="35" s="1"/>
  <c r="L11" i="22" s="1"/>
  <c r="F11" i="22" s="1"/>
  <c r="P22" i="35"/>
  <c r="F7" i="35" s="1"/>
  <c r="L9" i="22" s="1"/>
  <c r="F9" i="22" s="1"/>
  <c r="P28" i="35"/>
  <c r="F8" i="35" s="1"/>
  <c r="L10" i="22" s="1"/>
  <c r="F10" i="22" s="1"/>
  <c r="Q11" i="35"/>
  <c r="I20" i="30"/>
  <c r="L15" i="30"/>
  <c r="L19" i="30"/>
  <c r="P19" i="30"/>
  <c r="L19" i="22" s="1"/>
  <c r="P11" i="30"/>
  <c r="P37" i="22" l="1"/>
  <c r="F13" i="84"/>
  <c r="G15" i="22" s="1"/>
  <c r="F13" i="83"/>
  <c r="H15" i="22" s="1"/>
  <c r="F13" i="81"/>
  <c r="J15" i="22" s="1"/>
  <c r="F13" i="82"/>
  <c r="I15" i="22" s="1"/>
  <c r="F13" i="78"/>
  <c r="K15" i="22" s="1"/>
  <c r="F13" i="80"/>
  <c r="M15" i="22" s="1"/>
  <c r="F13" i="79"/>
  <c r="N15" i="22" s="1"/>
  <c r="F15" i="84"/>
  <c r="G17" i="22" s="1"/>
  <c r="H17" i="22"/>
  <c r="I17" i="22"/>
  <c r="J17" i="22"/>
  <c r="F15" i="78"/>
  <c r="K17" i="22" s="1"/>
  <c r="F15" i="80"/>
  <c r="M17" i="22" s="1"/>
  <c r="F15" i="79"/>
  <c r="N17" i="22" s="1"/>
  <c r="F14" i="84"/>
  <c r="F14" i="83"/>
  <c r="F14" i="81"/>
  <c r="F14" i="82"/>
  <c r="F14" i="78"/>
  <c r="F14" i="80"/>
  <c r="F14" i="79"/>
  <c r="L37" i="22"/>
  <c r="AN9" i="51"/>
  <c r="F13" i="35"/>
  <c r="L15" i="22" s="1"/>
  <c r="F14" i="35"/>
  <c r="L16" i="22" s="1"/>
  <c r="F15" i="35"/>
  <c r="L17" i="22" s="1"/>
  <c r="F23" i="35"/>
  <c r="L25" i="22" s="1"/>
  <c r="F25" i="22" s="1"/>
  <c r="P15" i="30"/>
  <c r="L28" i="22"/>
  <c r="F28" i="22" s="1"/>
  <c r="F28" i="35"/>
  <c r="L30" i="22" s="1"/>
  <c r="F30" i="22" s="1"/>
  <c r="L20" i="30"/>
  <c r="AN44" i="27"/>
  <c r="F17" i="22" l="1"/>
  <c r="N16" i="22"/>
  <c r="J16" i="22"/>
  <c r="F16" i="84"/>
  <c r="G18" i="22" s="1"/>
  <c r="F16" i="83"/>
  <c r="H18" i="22" s="1"/>
  <c r="F16" i="81"/>
  <c r="J18" i="22" s="1"/>
  <c r="F16" i="82"/>
  <c r="I18" i="22" s="1"/>
  <c r="F16" i="80"/>
  <c r="M18" i="22" s="1"/>
  <c r="F16" i="78"/>
  <c r="K18" i="22" s="1"/>
  <c r="F16" i="79"/>
  <c r="N18" i="22" s="1"/>
  <c r="M16" i="22"/>
  <c r="F19" i="80"/>
  <c r="M21" i="22" s="1"/>
  <c r="H16" i="22"/>
  <c r="I16" i="22"/>
  <c r="F19" i="82"/>
  <c r="I21" i="22" s="1"/>
  <c r="K16" i="22"/>
  <c r="G16" i="22"/>
  <c r="F15" i="22"/>
  <c r="F16" i="35"/>
  <c r="L18" i="22" s="1"/>
  <c r="F37" i="22"/>
  <c r="F29" i="35"/>
  <c r="L31" i="22" s="1"/>
  <c r="F31" i="22" s="1"/>
  <c r="F32" i="22" s="1"/>
  <c r="P20" i="30"/>
  <c r="L7" i="22"/>
  <c r="F19" i="83" l="1"/>
  <c r="H21" i="22" s="1"/>
  <c r="F19" i="81"/>
  <c r="J21" i="22" s="1"/>
  <c r="J22" i="22" s="1"/>
  <c r="J34" i="22" s="1"/>
  <c r="J35" i="22" s="1"/>
  <c r="J36" i="22" s="1"/>
  <c r="F20" i="80"/>
  <c r="F19" i="84"/>
  <c r="I22" i="22"/>
  <c r="I34" i="22" s="1"/>
  <c r="I35" i="22" s="1"/>
  <c r="I36" i="22" s="1"/>
  <c r="F19" i="78"/>
  <c r="K21" i="22" s="1"/>
  <c r="K22" i="22" s="1"/>
  <c r="K34" i="22" s="1"/>
  <c r="K35" i="22" s="1"/>
  <c r="K36" i="22" s="1"/>
  <c r="F20" i="82"/>
  <c r="M22" i="22"/>
  <c r="M34" i="22" s="1"/>
  <c r="M35" i="22" s="1"/>
  <c r="M36" i="22" s="1"/>
  <c r="F19" i="79"/>
  <c r="F18" i="22"/>
  <c r="F16" i="22"/>
  <c r="F30" i="35"/>
  <c r="F19" i="35"/>
  <c r="L21" i="22" s="1"/>
  <c r="H22" i="22" l="1"/>
  <c r="H34" i="22" s="1"/>
  <c r="H35" i="22" s="1"/>
  <c r="H36" i="22" s="1"/>
  <c r="F21" i="22"/>
  <c r="F20" i="78"/>
  <c r="G21" i="22"/>
  <c r="G22" i="22" s="1"/>
  <c r="G34" i="22" s="1"/>
  <c r="G35" i="22" s="1"/>
  <c r="G36" i="22" s="1"/>
  <c r="F20" i="84"/>
  <c r="N21" i="22"/>
  <c r="N22" i="22" s="1"/>
  <c r="N34" i="22" s="1"/>
  <c r="N35" i="22" s="1"/>
  <c r="N36" i="22" s="1"/>
  <c r="F20" i="79"/>
  <c r="F20" i="83"/>
  <c r="F20" i="81"/>
  <c r="F20" i="35"/>
  <c r="L22" i="22"/>
  <c r="F22" i="22" l="1"/>
  <c r="F34" i="22" s="1"/>
  <c r="L32" i="22"/>
  <c r="L34" i="22" s="1"/>
  <c r="L35" i="22" s="1"/>
  <c r="L36" i="22" l="1"/>
  <c r="F5" i="22"/>
  <c r="F7" i="22" s="1"/>
  <c r="F35" i="22" s="1"/>
  <c r="F38" i="22" s="1"/>
  <c r="F36" i="22" l="1"/>
</calcChain>
</file>

<file path=xl/sharedStrings.xml><?xml version="1.0" encoding="utf-8"?>
<sst xmlns="http://schemas.openxmlformats.org/spreadsheetml/2006/main" count="4625" uniqueCount="1023">
  <si>
    <t>固定資産税</t>
    <rPh sb="0" eb="2">
      <t>コテイ</t>
    </rPh>
    <rPh sb="2" eb="5">
      <t>シサンゼイ</t>
    </rPh>
    <phoneticPr fontId="6"/>
  </si>
  <si>
    <t>出荷資材費</t>
    <rPh sb="0" eb="2">
      <t>シュッカ</t>
    </rPh>
    <rPh sb="2" eb="5">
      <t>シザイヒ</t>
    </rPh>
    <phoneticPr fontId="4"/>
  </si>
  <si>
    <t>運賃</t>
    <rPh sb="0" eb="2">
      <t>ウンチン</t>
    </rPh>
    <phoneticPr fontId="4"/>
  </si>
  <si>
    <t>内容</t>
    <rPh sb="0" eb="2">
      <t>ナイヨウ</t>
    </rPh>
    <phoneticPr fontId="6"/>
  </si>
  <si>
    <t>小農具費</t>
    <rPh sb="0" eb="1">
      <t>ショウ</t>
    </rPh>
    <rPh sb="1" eb="3">
      <t>ノウグ</t>
    </rPh>
    <rPh sb="3" eb="4">
      <t>ヒ</t>
    </rPh>
    <phoneticPr fontId="4"/>
  </si>
  <si>
    <t>賃料料金</t>
    <rPh sb="0" eb="2">
      <t>チンリョウ</t>
    </rPh>
    <rPh sb="2" eb="4">
      <t>リョウキン</t>
    </rPh>
    <phoneticPr fontId="4"/>
  </si>
  <si>
    <t>販売手数料</t>
    <rPh sb="0" eb="2">
      <t>ハンバイ</t>
    </rPh>
    <rPh sb="2" eb="5">
      <t>テスウリョウ</t>
    </rPh>
    <phoneticPr fontId="4"/>
  </si>
  <si>
    <t>（単位）</t>
    <rPh sb="1" eb="3">
      <t>タンイ</t>
    </rPh>
    <phoneticPr fontId="4"/>
  </si>
  <si>
    <t>品   種</t>
  </si>
  <si>
    <t>栽培方法</t>
  </si>
  <si>
    <t>栽培のﾎﾟｲﾝﾄ</t>
  </si>
  <si>
    <t>土地条件，利用</t>
  </si>
  <si>
    <t>労働力利用</t>
  </si>
  <si>
    <t>機械･施設装備</t>
  </si>
  <si>
    <t>販売方法</t>
  </si>
  <si>
    <t>技   　術　   的　　条   　件</t>
  </si>
  <si>
    <t>経　営　的　条　件</t>
  </si>
  <si>
    <t>項　　　　目　</t>
  </si>
  <si>
    <t>金　　額</t>
  </si>
  <si>
    <t>算　　出　　基　　礎</t>
  </si>
  <si>
    <t>粗収益</t>
  </si>
  <si>
    <t>単価</t>
  </si>
  <si>
    <t>合計</t>
    <rPh sb="0" eb="2">
      <t>ゴウケイ</t>
    </rPh>
    <phoneticPr fontId="4"/>
  </si>
  <si>
    <t>数　　量</t>
  </si>
  <si>
    <t>金　額</t>
  </si>
  <si>
    <t>備　考</t>
  </si>
  <si>
    <t>　計</t>
  </si>
  <si>
    <t>殺菌剤</t>
    <rPh sb="0" eb="3">
      <t>サッキンザイ</t>
    </rPh>
    <phoneticPr fontId="4"/>
  </si>
  <si>
    <t>殺虫剤</t>
    <rPh sb="0" eb="2">
      <t>サッチュウ</t>
    </rPh>
    <rPh sb="2" eb="3">
      <t>ザイ</t>
    </rPh>
    <phoneticPr fontId="4"/>
  </si>
  <si>
    <t>除草剤</t>
    <rPh sb="0" eb="3">
      <t>ジョソウザイ</t>
    </rPh>
    <phoneticPr fontId="4"/>
  </si>
  <si>
    <t>計</t>
  </si>
  <si>
    <t>上</t>
  </si>
  <si>
    <t>中</t>
  </si>
  <si>
    <t>下</t>
  </si>
  <si>
    <t>種　　　類</t>
  </si>
  <si>
    <t>規　模</t>
  </si>
  <si>
    <t>新調価格</t>
  </si>
  <si>
    <t>負担価格</t>
  </si>
  <si>
    <t>残存価格</t>
  </si>
  <si>
    <t>耐用年数</t>
  </si>
  <si>
    <t>年償却額</t>
  </si>
  <si>
    <t>小　　計</t>
  </si>
  <si>
    <t>　　小　　計</t>
  </si>
  <si>
    <t>台</t>
  </si>
  <si>
    <t>売上高</t>
    <rPh sb="0" eb="2">
      <t>ウリアゲ</t>
    </rPh>
    <rPh sb="2" eb="3">
      <t>ダカ</t>
    </rPh>
    <phoneticPr fontId="4"/>
  </si>
  <si>
    <t>種苗費</t>
    <rPh sb="0" eb="2">
      <t>シュビョウ</t>
    </rPh>
    <rPh sb="2" eb="3">
      <t>ヒ</t>
    </rPh>
    <phoneticPr fontId="4"/>
  </si>
  <si>
    <t>肥料費</t>
    <rPh sb="0" eb="3">
      <t>ヒリョウヒ</t>
    </rPh>
    <phoneticPr fontId="4"/>
  </si>
  <si>
    <t>農薬費</t>
    <rPh sb="0" eb="2">
      <t>ノウヤク</t>
    </rPh>
    <rPh sb="2" eb="3">
      <t>ヒ</t>
    </rPh>
    <phoneticPr fontId="4"/>
  </si>
  <si>
    <t>諸材料費</t>
    <rPh sb="0" eb="1">
      <t>ショ</t>
    </rPh>
    <rPh sb="1" eb="4">
      <t>ザイリョウヒ</t>
    </rPh>
    <phoneticPr fontId="4"/>
  </si>
  <si>
    <t>修繕費</t>
    <rPh sb="0" eb="2">
      <t>シュウゼン</t>
    </rPh>
    <rPh sb="2" eb="3">
      <t>ヒ</t>
    </rPh>
    <phoneticPr fontId="4"/>
  </si>
  <si>
    <t>大動植物</t>
    <rPh sb="0" eb="1">
      <t>ダイ</t>
    </rPh>
    <rPh sb="1" eb="2">
      <t>ドウ</t>
    </rPh>
    <rPh sb="2" eb="4">
      <t>ショクブツ</t>
    </rPh>
    <phoneticPr fontId="4"/>
  </si>
  <si>
    <t>支払地代</t>
    <rPh sb="0" eb="2">
      <t>シハラ</t>
    </rPh>
    <rPh sb="2" eb="4">
      <t>チダイ</t>
    </rPh>
    <phoneticPr fontId="4"/>
  </si>
  <si>
    <t>販売費</t>
    <rPh sb="0" eb="3">
      <t>ハンバイヒ</t>
    </rPh>
    <phoneticPr fontId="4"/>
  </si>
  <si>
    <t>租税公課</t>
    <rPh sb="0" eb="2">
      <t>ソゼイ</t>
    </rPh>
    <rPh sb="2" eb="4">
      <t>コウカ</t>
    </rPh>
    <phoneticPr fontId="4"/>
  </si>
  <si>
    <t>経営類型</t>
    <rPh sb="0" eb="2">
      <t>ケイエイ</t>
    </rPh>
    <rPh sb="2" eb="4">
      <t>ルイケイ</t>
    </rPh>
    <phoneticPr fontId="4"/>
  </si>
  <si>
    <t>作型</t>
    <rPh sb="0" eb="2">
      <t>サクガタ</t>
    </rPh>
    <phoneticPr fontId="4"/>
  </si>
  <si>
    <t>対象地域</t>
    <rPh sb="0" eb="2">
      <t>タイショウ</t>
    </rPh>
    <rPh sb="2" eb="4">
      <t>チイキ</t>
    </rPh>
    <phoneticPr fontId="4"/>
  </si>
  <si>
    <t>作　   物　   別　   作  　付   　規　   模</t>
    <phoneticPr fontId="4"/>
  </si>
  <si>
    <t>経　営　耕　地　面　積</t>
    <phoneticPr fontId="4"/>
  </si>
  <si>
    <t>対 象 作 目</t>
    <phoneticPr fontId="4"/>
  </si>
  <si>
    <t>面    積</t>
    <phoneticPr fontId="4"/>
  </si>
  <si>
    <t>そ の 他 の 作 物</t>
    <phoneticPr fontId="4"/>
  </si>
  <si>
    <t>面   積</t>
    <phoneticPr fontId="4"/>
  </si>
  <si>
    <t>田</t>
    <phoneticPr fontId="4"/>
  </si>
  <si>
    <t>畑</t>
    <phoneticPr fontId="4"/>
  </si>
  <si>
    <t>樹園地</t>
    <phoneticPr fontId="4"/>
  </si>
  <si>
    <t>草  地</t>
    <phoneticPr fontId="4"/>
  </si>
  <si>
    <t>（うち施設）</t>
    <phoneticPr fontId="4"/>
  </si>
  <si>
    <t>凡例</t>
    <phoneticPr fontId="4"/>
  </si>
  <si>
    <t>対象</t>
    <phoneticPr fontId="4"/>
  </si>
  <si>
    <t>区分</t>
    <rPh sb="0" eb="2">
      <t>クブン</t>
    </rPh>
    <phoneticPr fontId="4"/>
  </si>
  <si>
    <t>作業受託収入</t>
    <rPh sb="0" eb="2">
      <t>サギョウ</t>
    </rPh>
    <rPh sb="2" eb="4">
      <t>ジュタク</t>
    </rPh>
    <rPh sb="4" eb="6">
      <t>シュウニュウ</t>
    </rPh>
    <phoneticPr fontId="4"/>
  </si>
  <si>
    <t>動力光熱費</t>
    <rPh sb="0" eb="2">
      <t>ドウリョク</t>
    </rPh>
    <rPh sb="2" eb="5">
      <t>コウネツヒ</t>
    </rPh>
    <phoneticPr fontId="4"/>
  </si>
  <si>
    <t>減価
償却費</t>
    <rPh sb="0" eb="2">
      <t>ゲンカ</t>
    </rPh>
    <rPh sb="3" eb="5">
      <t>ショウキャク</t>
    </rPh>
    <rPh sb="5" eb="6">
      <t>ヒ</t>
    </rPh>
    <phoneticPr fontId="4"/>
  </si>
  <si>
    <t>事務通信費</t>
    <rPh sb="0" eb="2">
      <t>ジム</t>
    </rPh>
    <rPh sb="2" eb="5">
      <t>ツウシンヒ</t>
    </rPh>
    <phoneticPr fontId="4"/>
  </si>
  <si>
    <t>土地改良費・水利費</t>
    <rPh sb="0" eb="2">
      <t>トチ</t>
    </rPh>
    <rPh sb="2" eb="5">
      <t>カイリョウヒ</t>
    </rPh>
    <rPh sb="6" eb="8">
      <t>スイリ</t>
    </rPh>
    <rPh sb="8" eb="9">
      <t>ヒ</t>
    </rPh>
    <phoneticPr fontId="4"/>
  </si>
  <si>
    <t>負担根拠</t>
    <rPh sb="0" eb="2">
      <t>フタン</t>
    </rPh>
    <rPh sb="2" eb="4">
      <t>コンキョ</t>
    </rPh>
    <phoneticPr fontId="4"/>
  </si>
  <si>
    <t>（数値）</t>
    <rPh sb="1" eb="3">
      <t>スウチ</t>
    </rPh>
    <phoneticPr fontId="4"/>
  </si>
  <si>
    <t>台</t>
    <rPh sb="0" eb="1">
      <t>ダイ</t>
    </rPh>
    <phoneticPr fontId="4"/>
  </si>
  <si>
    <t>４　経営収支</t>
    <rPh sb="2" eb="4">
      <t>ケイエイ</t>
    </rPh>
    <rPh sb="4" eb="6">
      <t>シュウシ</t>
    </rPh>
    <phoneticPr fontId="4"/>
  </si>
  <si>
    <t>栽培様式</t>
    <rPh sb="0" eb="2">
      <t>サイバイ</t>
    </rPh>
    <rPh sb="2" eb="4">
      <t>ヨウシキ</t>
    </rPh>
    <phoneticPr fontId="4"/>
  </si>
  <si>
    <t>技術内容</t>
    <rPh sb="0" eb="2">
      <t>ギジュツ</t>
    </rPh>
    <rPh sb="2" eb="4">
      <t>ナイヨウ</t>
    </rPh>
    <phoneticPr fontId="4"/>
  </si>
  <si>
    <t>作業時期</t>
    <rPh sb="0" eb="2">
      <t>サギョウ</t>
    </rPh>
    <rPh sb="2" eb="4">
      <t>ジキ</t>
    </rPh>
    <phoneticPr fontId="4"/>
  </si>
  <si>
    <t>使用資材
（10a当たり）</t>
    <rPh sb="0" eb="2">
      <t>シヨウ</t>
    </rPh>
    <rPh sb="2" eb="4">
      <t>シザイ</t>
    </rPh>
    <rPh sb="9" eb="10">
      <t>ア</t>
    </rPh>
    <phoneticPr fontId="4"/>
  </si>
  <si>
    <t>技術上の
留意事項</t>
    <rPh sb="0" eb="2">
      <t>ギジュツ</t>
    </rPh>
    <rPh sb="2" eb="3">
      <t>ジョウ</t>
    </rPh>
    <rPh sb="5" eb="7">
      <t>リュウイ</t>
    </rPh>
    <rPh sb="7" eb="9">
      <t>ジコウ</t>
    </rPh>
    <phoneticPr fontId="4"/>
  </si>
  <si>
    <t>機械時間（10 a当たり）</t>
    <rPh sb="0" eb="2">
      <t>キカイ</t>
    </rPh>
    <rPh sb="2" eb="4">
      <t>ジカン</t>
    </rPh>
    <phoneticPr fontId="4"/>
  </si>
  <si>
    <t>人力時間（10 a当たり）</t>
    <rPh sb="0" eb="2">
      <t>ジンリキ</t>
    </rPh>
    <rPh sb="2" eb="4">
      <t>ジカン</t>
    </rPh>
    <phoneticPr fontId="4"/>
  </si>
  <si>
    <t>組作業人員(人）</t>
    <rPh sb="0" eb="1">
      <t>クミ</t>
    </rPh>
    <rPh sb="1" eb="3">
      <t>サギョウ</t>
    </rPh>
    <rPh sb="3" eb="5">
      <t>ジンイン</t>
    </rPh>
    <phoneticPr fontId="4"/>
  </si>
  <si>
    <t>使用施設・機械</t>
    <rPh sb="0" eb="2">
      <t>シヨウ</t>
    </rPh>
    <rPh sb="2" eb="4">
      <t>シセツ</t>
    </rPh>
    <rPh sb="5" eb="7">
      <t>キカイ</t>
    </rPh>
    <phoneticPr fontId="4"/>
  </si>
  <si>
    <t>作業・項目</t>
    <rPh sb="0" eb="2">
      <t>サギョウ</t>
    </rPh>
    <rPh sb="3" eb="5">
      <t>コウモク</t>
    </rPh>
    <phoneticPr fontId="4"/>
  </si>
  <si>
    <t>土地利用体系</t>
    <rPh sb="0" eb="2">
      <t>トチ</t>
    </rPh>
    <rPh sb="2" eb="4">
      <t>リヨウ</t>
    </rPh>
    <rPh sb="4" eb="6">
      <t>タイケイ</t>
    </rPh>
    <phoneticPr fontId="4"/>
  </si>
  <si>
    <t>面　積</t>
    <phoneticPr fontId="3"/>
  </si>
  <si>
    <t>１　対象経営の概要</t>
    <phoneticPr fontId="3"/>
  </si>
  <si>
    <t>保有労働力</t>
    <phoneticPr fontId="4"/>
  </si>
  <si>
    <t>作     　目</t>
    <phoneticPr fontId="3"/>
  </si>
  <si>
    <t>２　前提条件</t>
    <phoneticPr fontId="4"/>
  </si>
  <si>
    <t>共済掛金　等</t>
    <rPh sb="0" eb="2">
      <t>キョウサイ</t>
    </rPh>
    <rPh sb="2" eb="4">
      <t>カケキン</t>
    </rPh>
    <rPh sb="5" eb="6">
      <t>ナド</t>
    </rPh>
    <phoneticPr fontId="4"/>
  </si>
  <si>
    <t>作　業　別</t>
    <phoneticPr fontId="4"/>
  </si>
  <si>
    <t>作　　　型</t>
    <phoneticPr fontId="4"/>
  </si>
  <si>
    <t>旬　別　計</t>
    <phoneticPr fontId="4"/>
  </si>
  <si>
    <t>月　  　計</t>
    <phoneticPr fontId="4"/>
  </si>
  <si>
    <t>形式・構造　等</t>
    <rPh sb="6" eb="7">
      <t>ナド</t>
    </rPh>
    <phoneticPr fontId="4"/>
  </si>
  <si>
    <t>取得価格</t>
    <rPh sb="0" eb="2">
      <t>シュトク</t>
    </rPh>
    <rPh sb="2" eb="4">
      <t>カカク</t>
    </rPh>
    <phoneticPr fontId="4"/>
  </si>
  <si>
    <t>補助率</t>
    <rPh sb="0" eb="3">
      <t>ホジョリツ</t>
    </rPh>
    <phoneticPr fontId="4"/>
  </si>
  <si>
    <t>残存割合</t>
    <rPh sb="0" eb="2">
      <t>ザンゾン</t>
    </rPh>
    <rPh sb="2" eb="4">
      <t>ワリアイ</t>
    </rPh>
    <phoneticPr fontId="4"/>
  </si>
  <si>
    <t>③=①×（100-②）（円）</t>
    <rPh sb="12" eb="13">
      <t>エン</t>
    </rPh>
    <phoneticPr fontId="4"/>
  </si>
  <si>
    <t>⑦＝⑤×⑥（円/ha）</t>
    <rPh sb="6" eb="7">
      <t>エン</t>
    </rPh>
    <phoneticPr fontId="4"/>
  </si>
  <si>
    <t>展着剤・調整剤　等</t>
    <rPh sb="0" eb="3">
      <t>テンチャクザイ</t>
    </rPh>
    <rPh sb="4" eb="7">
      <t>チョウセイザイ</t>
    </rPh>
    <rPh sb="8" eb="9">
      <t>ナド</t>
    </rPh>
    <phoneticPr fontId="4"/>
  </si>
  <si>
    <t>農薬名</t>
  </si>
  <si>
    <t>使用量</t>
    <rPh sb="2" eb="3">
      <t>リョウ</t>
    </rPh>
    <phoneticPr fontId="4"/>
  </si>
  <si>
    <t>単位</t>
  </si>
  <si>
    <t>金額</t>
  </si>
  <si>
    <t xml:space="preserve"> 燃料消費量</t>
  </si>
  <si>
    <t>袋・本</t>
  </si>
  <si>
    <t>利用時間</t>
  </si>
  <si>
    <t>　小　計</t>
  </si>
  <si>
    <t>小　計</t>
  </si>
  <si>
    <t>本</t>
    <rPh sb="0" eb="1">
      <t>ホン</t>
    </rPh>
    <phoneticPr fontId="4"/>
  </si>
  <si>
    <t>本</t>
  </si>
  <si>
    <t>小計</t>
  </si>
  <si>
    <t>軽油</t>
    <phoneticPr fontId="4"/>
  </si>
  <si>
    <t>ガソリン</t>
    <phoneticPr fontId="4"/>
  </si>
  <si>
    <t>燃料費の</t>
    <phoneticPr fontId="4"/>
  </si>
  <si>
    <t>潤滑油</t>
    <phoneticPr fontId="4"/>
  </si>
  <si>
    <t>混合</t>
    <phoneticPr fontId="4"/>
  </si>
  <si>
    <t>灯油</t>
    <phoneticPr fontId="4"/>
  </si>
  <si>
    <t>電気</t>
    <phoneticPr fontId="4"/>
  </si>
  <si>
    <t>（ア）種苗名</t>
    <rPh sb="3" eb="5">
      <t>シュビョウ</t>
    </rPh>
    <rPh sb="5" eb="6">
      <t>メイ</t>
    </rPh>
    <phoneticPr fontId="4"/>
  </si>
  <si>
    <t>（イ）肥料名</t>
    <phoneticPr fontId="4"/>
  </si>
  <si>
    <t>（ウ）農薬名</t>
    <phoneticPr fontId="4"/>
  </si>
  <si>
    <t>（エ）燃料名</t>
    <phoneticPr fontId="4"/>
  </si>
  <si>
    <t>生産雑費</t>
    <rPh sb="0" eb="2">
      <t>セイサン</t>
    </rPh>
    <rPh sb="2" eb="4">
      <t>ザッピ</t>
    </rPh>
    <phoneticPr fontId="4"/>
  </si>
  <si>
    <t>土づくり資材</t>
    <rPh sb="0" eb="1">
      <t>ツチ</t>
    </rPh>
    <rPh sb="4" eb="6">
      <t>シザイ</t>
    </rPh>
    <phoneticPr fontId="4"/>
  </si>
  <si>
    <t>化成肥料</t>
    <rPh sb="0" eb="2">
      <t>カセイ</t>
    </rPh>
    <rPh sb="2" eb="4">
      <t>ヒリョウ</t>
    </rPh>
    <phoneticPr fontId="4"/>
  </si>
  <si>
    <t>有機物資材</t>
    <rPh sb="0" eb="3">
      <t>ユウキブツ</t>
    </rPh>
    <rPh sb="3" eb="5">
      <t>シザイ</t>
    </rPh>
    <phoneticPr fontId="4"/>
  </si>
  <si>
    <t>液肥</t>
    <rPh sb="0" eb="2">
      <t>エキヒ</t>
    </rPh>
    <phoneticPr fontId="4"/>
  </si>
  <si>
    <t>その他</t>
    <rPh sb="2" eb="3">
      <t>タ</t>
    </rPh>
    <phoneticPr fontId="4"/>
  </si>
  <si>
    <t>殺虫剤</t>
    <rPh sb="1" eb="2">
      <t>ムシ</t>
    </rPh>
    <rPh sb="2" eb="3">
      <t>ザイ</t>
    </rPh>
    <phoneticPr fontId="4"/>
  </si>
  <si>
    <t>t</t>
    <phoneticPr fontId="4"/>
  </si>
  <si>
    <t>展着剤等</t>
    <rPh sb="0" eb="3">
      <t>テンチャクザイ</t>
    </rPh>
    <rPh sb="3" eb="4">
      <t>トウ</t>
    </rPh>
    <phoneticPr fontId="4"/>
  </si>
  <si>
    <t>肥料名</t>
    <rPh sb="0" eb="2">
      <t>ヒリョウ</t>
    </rPh>
    <rPh sb="2" eb="3">
      <t>メイ</t>
    </rPh>
    <phoneticPr fontId="4"/>
  </si>
  <si>
    <t>電気</t>
    <rPh sb="0" eb="2">
      <t>デンキ</t>
    </rPh>
    <phoneticPr fontId="4"/>
  </si>
  <si>
    <t>軽油</t>
    <rPh sb="0" eb="2">
      <t>ケイユ</t>
    </rPh>
    <phoneticPr fontId="4"/>
  </si>
  <si>
    <t>作業名（使用機械）</t>
    <rPh sb="0" eb="2">
      <t>サギョウ</t>
    </rPh>
    <rPh sb="2" eb="3">
      <t>メイ</t>
    </rPh>
    <rPh sb="4" eb="6">
      <t>シヨウ</t>
    </rPh>
    <rPh sb="6" eb="8">
      <t>キカイ</t>
    </rPh>
    <phoneticPr fontId="4"/>
  </si>
  <si>
    <t>混合</t>
    <rPh sb="0" eb="2">
      <t>コンゴウ</t>
    </rPh>
    <phoneticPr fontId="4"/>
  </si>
  <si>
    <t>灯油</t>
    <rPh sb="0" eb="2">
      <t>トウユ</t>
    </rPh>
    <phoneticPr fontId="4"/>
  </si>
  <si>
    <t>資材名</t>
    <rPh sb="0" eb="2">
      <t>シザイ</t>
    </rPh>
    <rPh sb="2" eb="3">
      <t>メイ</t>
    </rPh>
    <phoneticPr fontId="4"/>
  </si>
  <si>
    <t>使用量</t>
    <rPh sb="0" eb="3">
      <t>シヨウリョウ</t>
    </rPh>
    <phoneticPr fontId="4"/>
  </si>
  <si>
    <t>単位</t>
    <rPh sb="0" eb="2">
      <t>タンイ</t>
    </rPh>
    <phoneticPr fontId="4"/>
  </si>
  <si>
    <t>単価</t>
    <phoneticPr fontId="4"/>
  </si>
  <si>
    <t>使用期間（年）</t>
    <rPh sb="0" eb="2">
      <t>シヨウ</t>
    </rPh>
    <rPh sb="2" eb="4">
      <t>キカン</t>
    </rPh>
    <rPh sb="5" eb="6">
      <t>ネン</t>
    </rPh>
    <phoneticPr fontId="4"/>
  </si>
  <si>
    <t>金額（1年あたり）</t>
    <rPh sb="4" eb="5">
      <t>ネン</t>
    </rPh>
    <phoneticPr fontId="4"/>
  </si>
  <si>
    <t>農具名</t>
    <rPh sb="0" eb="2">
      <t>ノウグ</t>
    </rPh>
    <rPh sb="2" eb="3">
      <t>メイ</t>
    </rPh>
    <phoneticPr fontId="4"/>
  </si>
  <si>
    <t>建物・施設</t>
    <rPh sb="0" eb="2">
      <t>タテモノ</t>
    </rPh>
    <rPh sb="3" eb="5">
      <t>シセツ</t>
    </rPh>
    <phoneticPr fontId="4"/>
  </si>
  <si>
    <t>機械・器具</t>
    <rPh sb="0" eb="2">
      <t>キカイ</t>
    </rPh>
    <rPh sb="3" eb="5">
      <t>キグ</t>
    </rPh>
    <phoneticPr fontId="4"/>
  </si>
  <si>
    <t>右表（粗収益の算出基礎）</t>
    <rPh sb="0" eb="1">
      <t>ミギ</t>
    </rPh>
    <rPh sb="1" eb="2">
      <t>ヒョウ</t>
    </rPh>
    <rPh sb="3" eb="4">
      <t>ソ</t>
    </rPh>
    <rPh sb="4" eb="6">
      <t>シュウエキ</t>
    </rPh>
    <rPh sb="7" eb="9">
      <t>サンシュツ</t>
    </rPh>
    <rPh sb="9" eb="11">
      <t>キソ</t>
    </rPh>
    <phoneticPr fontId="4"/>
  </si>
  <si>
    <t>右表（ア）</t>
    <phoneticPr fontId="4"/>
  </si>
  <si>
    <t>※手入力（根拠を記載）</t>
    <rPh sb="1" eb="2">
      <t>テ</t>
    </rPh>
    <rPh sb="2" eb="4">
      <t>ニュウリョク</t>
    </rPh>
    <rPh sb="5" eb="7">
      <t>コンキョ</t>
    </rPh>
    <rPh sb="8" eb="10">
      <t>キサイ</t>
    </rPh>
    <phoneticPr fontId="4"/>
  </si>
  <si>
    <t>負担価格の</t>
    <phoneticPr fontId="4"/>
  </si>
  <si>
    <t>販売費・
一般管理費</t>
    <rPh sb="0" eb="3">
      <t>ハンバイヒ</t>
    </rPh>
    <rPh sb="5" eb="7">
      <t>イッパン</t>
    </rPh>
    <rPh sb="7" eb="10">
      <t>カンリヒ</t>
    </rPh>
    <phoneticPr fontId="4"/>
  </si>
  <si>
    <t>※６　資本装備・償却費シート参照</t>
    <rPh sb="3" eb="5">
      <t>シホン</t>
    </rPh>
    <rPh sb="5" eb="7">
      <t>ソウビ</t>
    </rPh>
    <rPh sb="8" eb="10">
      <t>ショウキャク</t>
    </rPh>
    <rPh sb="10" eb="11">
      <t>ヒ</t>
    </rPh>
    <rPh sb="14" eb="16">
      <t>サンショウ</t>
    </rPh>
    <phoneticPr fontId="4"/>
  </si>
  <si>
    <t>●●円/10a</t>
    <rPh sb="2" eb="3">
      <t>エン</t>
    </rPh>
    <phoneticPr fontId="4"/>
  </si>
  <si>
    <t>売上高　計　①</t>
    <rPh sb="0" eb="2">
      <t>ウリアゲ</t>
    </rPh>
    <rPh sb="2" eb="3">
      <t>ダカ</t>
    </rPh>
    <rPh sb="4" eb="5">
      <t>ケイ</t>
    </rPh>
    <phoneticPr fontId="4"/>
  </si>
  <si>
    <t>売上原価　計　②</t>
    <rPh sb="0" eb="2">
      <t>ウリアゲ</t>
    </rPh>
    <rPh sb="2" eb="4">
      <t>ゲンカ</t>
    </rPh>
    <rPh sb="5" eb="6">
      <t>ケイ</t>
    </rPh>
    <phoneticPr fontId="4"/>
  </si>
  <si>
    <t>販売費・一般管理費　計</t>
    <rPh sb="0" eb="3">
      <t>ハンバイヒ</t>
    </rPh>
    <rPh sb="4" eb="6">
      <t>イッパン</t>
    </rPh>
    <rPh sb="6" eb="9">
      <t>カンリヒ</t>
    </rPh>
    <rPh sb="10" eb="11">
      <t>ケイ</t>
    </rPh>
    <phoneticPr fontId="4"/>
  </si>
  <si>
    <t>売上原価　計</t>
    <phoneticPr fontId="4"/>
  </si>
  <si>
    <t>販売収入</t>
    <rPh sb="0" eb="2">
      <t>ハンバイ</t>
    </rPh>
    <rPh sb="2" eb="4">
      <t>シュウニュウ</t>
    </rPh>
    <phoneticPr fontId="4"/>
  </si>
  <si>
    <t>（１）肥料費</t>
    <rPh sb="3" eb="5">
      <t>ヒリョウ</t>
    </rPh>
    <rPh sb="5" eb="6">
      <t>ヒ</t>
    </rPh>
    <phoneticPr fontId="4"/>
  </si>
  <si>
    <t>（３）動力光熱費</t>
    <rPh sb="3" eb="5">
      <t>ドウリョク</t>
    </rPh>
    <rPh sb="5" eb="8">
      <t>コウネツヒ</t>
    </rPh>
    <phoneticPr fontId="4"/>
  </si>
  <si>
    <t>農　　　　業　　　　経　　　　営　　　　費</t>
    <rPh sb="0" eb="1">
      <t>ノウ</t>
    </rPh>
    <rPh sb="5" eb="6">
      <t>ギョウ</t>
    </rPh>
    <rPh sb="10" eb="11">
      <t>ヘ</t>
    </rPh>
    <rPh sb="15" eb="16">
      <t>エイ</t>
    </rPh>
    <rPh sb="20" eb="21">
      <t>ヒ</t>
    </rPh>
    <phoneticPr fontId="4"/>
  </si>
  <si>
    <t>費　　　　用　　　　の　　　　算　　　　出</t>
    <rPh sb="0" eb="1">
      <t>ヒ</t>
    </rPh>
    <rPh sb="5" eb="6">
      <t>ヨウ</t>
    </rPh>
    <rPh sb="15" eb="16">
      <t>サン</t>
    </rPh>
    <rPh sb="20" eb="21">
      <t>デ</t>
    </rPh>
    <phoneticPr fontId="4"/>
  </si>
  <si>
    <t>粗　　　収　　　益　　　の　　　算　　　出</t>
    <phoneticPr fontId="4"/>
  </si>
  <si>
    <t>売上原価の</t>
    <rPh sb="0" eb="2">
      <t>ウリアゲ</t>
    </rPh>
    <rPh sb="2" eb="4">
      <t>ゲンカ</t>
    </rPh>
    <phoneticPr fontId="4"/>
  </si>
  <si>
    <t>区　分</t>
    <rPh sb="0" eb="1">
      <t>ク</t>
    </rPh>
    <rPh sb="2" eb="3">
      <t>ブン</t>
    </rPh>
    <phoneticPr fontId="6"/>
  </si>
  <si>
    <t>水田</t>
    <rPh sb="0" eb="2">
      <t>スイデン</t>
    </rPh>
    <phoneticPr fontId="4"/>
  </si>
  <si>
    <t>畑</t>
    <rPh sb="0" eb="1">
      <t>ハタケ</t>
    </rPh>
    <phoneticPr fontId="4"/>
  </si>
  <si>
    <t>建物①</t>
    <rPh sb="0" eb="2">
      <t>タテモノ</t>
    </rPh>
    <phoneticPr fontId="4"/>
  </si>
  <si>
    <t>建物②</t>
    <rPh sb="0" eb="2">
      <t>タテモノ</t>
    </rPh>
    <phoneticPr fontId="4"/>
  </si>
  <si>
    <t>区分</t>
    <rPh sb="0" eb="1">
      <t>ク</t>
    </rPh>
    <rPh sb="1" eb="2">
      <t>ブン</t>
    </rPh>
    <phoneticPr fontId="6"/>
  </si>
  <si>
    <t>取得価格・評価額・負担額</t>
    <rPh sb="0" eb="2">
      <t>シュトク</t>
    </rPh>
    <rPh sb="2" eb="4">
      <t>カカク</t>
    </rPh>
    <rPh sb="5" eb="7">
      <t>ヒョウカ</t>
    </rPh>
    <rPh sb="7" eb="8">
      <t>ガク</t>
    </rPh>
    <rPh sb="9" eb="11">
      <t>フタン</t>
    </rPh>
    <rPh sb="11" eb="12">
      <t>ガク</t>
    </rPh>
    <phoneticPr fontId="6"/>
  </si>
  <si>
    <t>自動車重量税</t>
    <rPh sb="0" eb="3">
      <t>ジドウシャ</t>
    </rPh>
    <rPh sb="3" eb="6">
      <t>ジュウリョウゼイ</t>
    </rPh>
    <phoneticPr fontId="6"/>
  </si>
  <si>
    <t>自動車税</t>
    <rPh sb="0" eb="3">
      <t>ジドウシャ</t>
    </rPh>
    <rPh sb="3" eb="4">
      <t>ゼイ</t>
    </rPh>
    <phoneticPr fontId="6"/>
  </si>
  <si>
    <t>軽自動車税</t>
    <rPh sb="0" eb="1">
      <t>ケイ</t>
    </rPh>
    <rPh sb="1" eb="5">
      <t>ジドウシャゼイ</t>
    </rPh>
    <phoneticPr fontId="6"/>
  </si>
  <si>
    <t>合　　計</t>
    <rPh sb="0" eb="1">
      <t>ア</t>
    </rPh>
    <rPh sb="3" eb="4">
      <t>ケイ</t>
    </rPh>
    <phoneticPr fontId="4"/>
  </si>
  <si>
    <t>（７）共済掛金　等</t>
    <rPh sb="3" eb="5">
      <t>キョウサイ</t>
    </rPh>
    <rPh sb="5" eb="7">
      <t>カケキン</t>
    </rPh>
    <rPh sb="8" eb="9">
      <t>ナド</t>
    </rPh>
    <phoneticPr fontId="6"/>
  </si>
  <si>
    <t>内　容</t>
    <rPh sb="0" eb="1">
      <t>ウチ</t>
    </rPh>
    <rPh sb="2" eb="3">
      <t>カタチ</t>
    </rPh>
    <phoneticPr fontId="6"/>
  </si>
  <si>
    <t>共済掛金</t>
    <rPh sb="0" eb="2">
      <t>キョウサイ</t>
    </rPh>
    <rPh sb="2" eb="4">
      <t>カケキン</t>
    </rPh>
    <phoneticPr fontId="6"/>
  </si>
  <si>
    <t>負担率</t>
    <rPh sb="0" eb="2">
      <t>フタン</t>
    </rPh>
    <rPh sb="2" eb="3">
      <t>リツ</t>
    </rPh>
    <phoneticPr fontId="6"/>
  </si>
  <si>
    <t>評価額・負担額</t>
    <rPh sb="0" eb="3">
      <t>ヒョウカガク</t>
    </rPh>
    <rPh sb="4" eb="6">
      <t>フタン</t>
    </rPh>
    <rPh sb="6" eb="7">
      <t>ガク</t>
    </rPh>
    <phoneticPr fontId="6"/>
  </si>
  <si>
    <t>小計</t>
    <rPh sb="0" eb="2">
      <t>ショウケイ</t>
    </rPh>
    <phoneticPr fontId="6"/>
  </si>
  <si>
    <t>（４）租税公課</t>
    <rPh sb="3" eb="5">
      <t>ソゼイ</t>
    </rPh>
    <rPh sb="5" eb="7">
      <t>コウカ</t>
    </rPh>
    <phoneticPr fontId="6"/>
  </si>
  <si>
    <t>（５）諸材料費（使用可能期間を想定して算出）</t>
    <rPh sb="3" eb="4">
      <t>ショ</t>
    </rPh>
    <rPh sb="4" eb="7">
      <t>ザイリョウヒ</t>
    </rPh>
    <rPh sb="8" eb="10">
      <t>シヨウ</t>
    </rPh>
    <rPh sb="10" eb="12">
      <t>カノウ</t>
    </rPh>
    <rPh sb="12" eb="14">
      <t>キカン</t>
    </rPh>
    <rPh sb="15" eb="17">
      <t>ソウテイ</t>
    </rPh>
    <rPh sb="19" eb="21">
      <t>サンシュツ</t>
    </rPh>
    <phoneticPr fontId="4"/>
  </si>
  <si>
    <t>（６）小農具費（使用可能期間を想定して算出）</t>
    <rPh sb="3" eb="6">
      <t>ショウノウグ</t>
    </rPh>
    <rPh sb="6" eb="7">
      <t>ヒ</t>
    </rPh>
    <phoneticPr fontId="4"/>
  </si>
  <si>
    <t>軽トラック</t>
    <rPh sb="0" eb="1">
      <t>ケイ</t>
    </rPh>
    <phoneticPr fontId="4"/>
  </si>
  <si>
    <t>保険料</t>
    <rPh sb="0" eb="3">
      <t>ホケンリョウ</t>
    </rPh>
    <phoneticPr fontId="4"/>
  </si>
  <si>
    <t>個</t>
    <phoneticPr fontId="4"/>
  </si>
  <si>
    <t>小　計</t>
    <phoneticPr fontId="4"/>
  </si>
  <si>
    <t>ガソリン</t>
    <phoneticPr fontId="4"/>
  </si>
  <si>
    <t>小　計</t>
    <phoneticPr fontId="4"/>
  </si>
  <si>
    <t>単価</t>
    <phoneticPr fontId="4"/>
  </si>
  <si>
    <t>（２）農薬費</t>
    <phoneticPr fontId="4"/>
  </si>
  <si>
    <t>小　計</t>
    <phoneticPr fontId="4"/>
  </si>
  <si>
    <t>金額</t>
    <phoneticPr fontId="4"/>
  </si>
  <si>
    <t>普通トラック</t>
    <phoneticPr fontId="4"/>
  </si>
  <si>
    <t>普通トラック</t>
    <phoneticPr fontId="4"/>
  </si>
  <si>
    <t>自賠責保険</t>
    <rPh sb="0" eb="3">
      <t>ジバイセキ</t>
    </rPh>
    <rPh sb="3" eb="5">
      <t>ホケン</t>
    </rPh>
    <phoneticPr fontId="4"/>
  </si>
  <si>
    <t>普通トラック</t>
    <rPh sb="0" eb="2">
      <t>フツウ</t>
    </rPh>
    <phoneticPr fontId="4"/>
  </si>
  <si>
    <t>任意保険</t>
    <rPh sb="0" eb="2">
      <t>ニンイ</t>
    </rPh>
    <rPh sb="2" eb="4">
      <t>ホケン</t>
    </rPh>
    <phoneticPr fontId="4"/>
  </si>
  <si>
    <t>作目：</t>
  </si>
  <si>
    <t>作型：</t>
  </si>
  <si>
    <t>設定規模</t>
    <rPh sb="0" eb="2">
      <t>セッテイ</t>
    </rPh>
    <rPh sb="2" eb="4">
      <t>キボ</t>
    </rPh>
    <phoneticPr fontId="4"/>
  </si>
  <si>
    <t>ａ</t>
    <phoneticPr fontId="4"/>
  </si>
  <si>
    <t>（１）10a当たり</t>
    <rPh sb="6" eb="7">
      <t>ア</t>
    </rPh>
    <phoneticPr fontId="4"/>
  </si>
  <si>
    <t>（２）労働需給（経営体）</t>
    <rPh sb="3" eb="5">
      <t>ロウドウ</t>
    </rPh>
    <rPh sb="5" eb="7">
      <t>ジュキュウ</t>
    </rPh>
    <rPh sb="8" eb="10">
      <t>ケイエイ</t>
    </rPh>
    <phoneticPr fontId="4"/>
  </si>
  <si>
    <t>Ａ</t>
    <phoneticPr fontId="4"/>
  </si>
  <si>
    <t>Ｂ</t>
    <phoneticPr fontId="4"/>
  </si>
  <si>
    <t>保有労働力</t>
    <rPh sb="0" eb="2">
      <t>ホユウ</t>
    </rPh>
    <rPh sb="2" eb="5">
      <t>ロウドウリョク</t>
    </rPh>
    <phoneticPr fontId="4"/>
  </si>
  <si>
    <t>雇用労働力</t>
    <phoneticPr fontId="4"/>
  </si>
  <si>
    <t>旬　別　計　①</t>
    <phoneticPr fontId="4"/>
  </si>
  <si>
    <t>計　②</t>
    <rPh sb="0" eb="1">
      <t>ケイ</t>
    </rPh>
    <phoneticPr fontId="4"/>
  </si>
  <si>
    <t>過不足労働力　③=②-①</t>
    <phoneticPr fontId="4"/>
  </si>
  <si>
    <t>C</t>
    <phoneticPr fontId="4"/>
  </si>
  <si>
    <t>月別平均価格の推移</t>
  </si>
  <si>
    <t>（全産地）</t>
    <phoneticPr fontId="4"/>
  </si>
  <si>
    <t>平均</t>
  </si>
  <si>
    <t>平　　均</t>
  </si>
  <si>
    <t>３　標準技術（○○）</t>
    <rPh sb="2" eb="4">
      <t>ヒョウジュン</t>
    </rPh>
    <rPh sb="4" eb="6">
      <t>ギジュツ</t>
    </rPh>
    <phoneticPr fontId="4"/>
  </si>
  <si>
    <t>㎡</t>
  </si>
  <si>
    <t>６　固定資本装備と減価償却費（10a当たり・1年当たり）</t>
    <rPh sb="18" eb="19">
      <t>ア</t>
    </rPh>
    <rPh sb="23" eb="24">
      <t>ネン</t>
    </rPh>
    <rPh sb="24" eb="25">
      <t>ア</t>
    </rPh>
    <phoneticPr fontId="4"/>
  </si>
  <si>
    <t>本作目
負担割合</t>
    <phoneticPr fontId="4"/>
  </si>
  <si>
    <t>①（円）</t>
    <phoneticPr fontId="4"/>
  </si>
  <si>
    <t>②（％）</t>
    <phoneticPr fontId="4"/>
  </si>
  <si>
    <t>④ （％）</t>
    <phoneticPr fontId="4"/>
  </si>
  <si>
    <t>⑤=③×④（円/ha）</t>
    <phoneticPr fontId="4"/>
  </si>
  <si>
    <t>⑥（％）</t>
    <phoneticPr fontId="4"/>
  </si>
  <si>
    <t>⑧（年）</t>
    <phoneticPr fontId="4"/>
  </si>
  <si>
    <t>⑨＝（⑤－⑦）÷⑧（円/ha）</t>
    <phoneticPr fontId="4"/>
  </si>
  <si>
    <t>　　合　　計</t>
    <phoneticPr fontId="4"/>
  </si>
  <si>
    <t>月</t>
    <rPh sb="0" eb="1">
      <t>ツキ</t>
    </rPh>
    <phoneticPr fontId="4"/>
  </si>
  <si>
    <t>販売量</t>
    <phoneticPr fontId="4"/>
  </si>
  <si>
    <t>販売量</t>
    <phoneticPr fontId="4"/>
  </si>
  <si>
    <t>負担面積（a）</t>
    <rPh sb="0" eb="2">
      <t>フタン</t>
    </rPh>
    <rPh sb="2" eb="4">
      <t>メンセキ</t>
    </rPh>
    <phoneticPr fontId="4"/>
  </si>
  <si>
    <t>個</t>
    <rPh sb="0" eb="1">
      <t>コ</t>
    </rPh>
    <phoneticPr fontId="4"/>
  </si>
  <si>
    <t>台</t>
    <rPh sb="0" eb="1">
      <t>ダイ</t>
    </rPh>
    <phoneticPr fontId="4"/>
  </si>
  <si>
    <t>数量</t>
    <phoneticPr fontId="4"/>
  </si>
  <si>
    <t>セル苗</t>
    <rPh sb="2" eb="3">
      <t>ナエ</t>
    </rPh>
    <phoneticPr fontId="4"/>
  </si>
  <si>
    <t>（本）</t>
    <rPh sb="1" eb="2">
      <t>ホン</t>
    </rPh>
    <phoneticPr fontId="4"/>
  </si>
  <si>
    <t>重油</t>
    <rPh sb="0" eb="2">
      <t>ジュウユ</t>
    </rPh>
    <phoneticPr fontId="4"/>
  </si>
  <si>
    <t>重油</t>
    <rPh sb="0" eb="2">
      <t>ジュウユ</t>
    </rPh>
    <phoneticPr fontId="4"/>
  </si>
  <si>
    <t>研修費</t>
    <rPh sb="0" eb="3">
      <t>ケンシュウヒ</t>
    </rPh>
    <phoneticPr fontId="4"/>
  </si>
  <si>
    <t>管理雑費</t>
    <rPh sb="0" eb="2">
      <t>カンリ</t>
    </rPh>
    <rPh sb="2" eb="4">
      <t>ザッピ</t>
    </rPh>
    <phoneticPr fontId="4"/>
  </si>
  <si>
    <t>農業経営費</t>
    <rPh sb="0" eb="2">
      <t>ノウギョウ</t>
    </rPh>
    <rPh sb="2" eb="4">
      <t>ケイエイ</t>
    </rPh>
    <rPh sb="4" eb="5">
      <t>ヒ</t>
    </rPh>
    <phoneticPr fontId="4"/>
  </si>
  <si>
    <t>販売費・一般管理費　計　③</t>
    <rPh sb="0" eb="3">
      <t>ハンバイヒ</t>
    </rPh>
    <rPh sb="4" eb="6">
      <t>イッパン</t>
    </rPh>
    <rPh sb="6" eb="9">
      <t>カンリヒ</t>
    </rPh>
    <rPh sb="10" eb="11">
      <t>ケイ</t>
    </rPh>
    <phoneticPr fontId="4"/>
  </si>
  <si>
    <t>雇用労賃　④</t>
    <rPh sb="0" eb="2">
      <t>コヨウ</t>
    </rPh>
    <rPh sb="2" eb="4">
      <t>ロウチン</t>
    </rPh>
    <phoneticPr fontId="4"/>
  </si>
  <si>
    <t>経営費　計　⑤=②+③+④　</t>
    <rPh sb="0" eb="2">
      <t>ケイエイ</t>
    </rPh>
    <rPh sb="2" eb="3">
      <t>ヒ</t>
    </rPh>
    <rPh sb="4" eb="5">
      <t>ケイ</t>
    </rPh>
    <phoneticPr fontId="4"/>
  </si>
  <si>
    <t>雇用労賃=</t>
    <rPh sb="0" eb="2">
      <t>コヨウ</t>
    </rPh>
    <rPh sb="2" eb="4">
      <t>ロウチン</t>
    </rPh>
    <phoneticPr fontId="4"/>
  </si>
  <si>
    <t>円/時間</t>
    <rPh sb="0" eb="1">
      <t>エン</t>
    </rPh>
    <rPh sb="2" eb="4">
      <t>ジカン</t>
    </rPh>
    <phoneticPr fontId="4"/>
  </si>
  <si>
    <t>所　　得　⑥=①-⑤</t>
    <rPh sb="0" eb="1">
      <t>トコロ</t>
    </rPh>
    <rPh sb="3" eb="4">
      <t>エ</t>
    </rPh>
    <phoneticPr fontId="4"/>
  </si>
  <si>
    <t>所　得　率　⑦=⑥÷①</t>
    <rPh sb="0" eb="1">
      <t>トコロ</t>
    </rPh>
    <rPh sb="2" eb="3">
      <t>エ</t>
    </rPh>
    <rPh sb="4" eb="5">
      <t>リツ</t>
    </rPh>
    <phoneticPr fontId="4"/>
  </si>
  <si>
    <t>家族労働時間</t>
    <rPh sb="0" eb="2">
      <t>カゾク</t>
    </rPh>
    <rPh sb="2" eb="4">
      <t>ロウドウ</t>
    </rPh>
    <rPh sb="4" eb="6">
      <t>ジカン</t>
    </rPh>
    <phoneticPr fontId="4"/>
  </si>
  <si>
    <t>時間</t>
    <rPh sb="0" eb="2">
      <t>ジカン</t>
    </rPh>
    <phoneticPr fontId="4"/>
  </si>
  <si>
    <t>雇用労働時間</t>
    <rPh sb="0" eb="2">
      <t>コヨウ</t>
    </rPh>
    <rPh sb="2" eb="4">
      <t>ロウドウ</t>
    </rPh>
    <rPh sb="4" eb="6">
      <t>ジカン</t>
    </rPh>
    <phoneticPr fontId="4"/>
  </si>
  <si>
    <t>所要労働時間　⑧</t>
    <rPh sb="0" eb="2">
      <t>ショヨウ</t>
    </rPh>
    <rPh sb="2" eb="4">
      <t>ロウドウ</t>
    </rPh>
    <rPh sb="4" eb="6">
      <t>ジカン</t>
    </rPh>
    <phoneticPr fontId="4"/>
  </si>
  <si>
    <t>家族労働時間当たり所得　⑨=⑥÷家族労働時間</t>
    <rPh sb="0" eb="2">
      <t>カゾク</t>
    </rPh>
    <rPh sb="2" eb="4">
      <t>ロウドウ</t>
    </rPh>
    <rPh sb="4" eb="6">
      <t>ジカン</t>
    </rPh>
    <rPh sb="6" eb="7">
      <t>ア</t>
    </rPh>
    <rPh sb="9" eb="10">
      <t>ドコロ</t>
    </rPh>
    <rPh sb="10" eb="11">
      <t>エ</t>
    </rPh>
    <rPh sb="16" eb="18">
      <t>カゾク</t>
    </rPh>
    <rPh sb="18" eb="20">
      <t>ロウドウ</t>
    </rPh>
    <rPh sb="20" eb="22">
      <t>ジカン</t>
    </rPh>
    <phoneticPr fontId="4"/>
  </si>
  <si>
    <t>備　　　　　　　　　　　　　　　　　　　　考</t>
    <rPh sb="0" eb="1">
      <t>ソナエ</t>
    </rPh>
    <rPh sb="21" eb="22">
      <t>コウ</t>
    </rPh>
    <phoneticPr fontId="4"/>
  </si>
  <si>
    <t>区　　　　　　　　　　　　　　　　　　　　分</t>
    <rPh sb="0" eb="1">
      <t>ク</t>
    </rPh>
    <rPh sb="21" eb="22">
      <t>ブン</t>
    </rPh>
    <phoneticPr fontId="4"/>
  </si>
  <si>
    <t>売上原価（労賃を除く）</t>
    <rPh sb="0" eb="2">
      <t>ウリアゲ</t>
    </rPh>
    <rPh sb="2" eb="4">
      <t>ゲンカ</t>
    </rPh>
    <rPh sb="5" eb="7">
      <t>ロウチン</t>
    </rPh>
    <rPh sb="8" eb="9">
      <t>ノゾ</t>
    </rPh>
    <phoneticPr fontId="4"/>
  </si>
  <si>
    <t>販売費・一般管理費の</t>
    <rPh sb="0" eb="3">
      <t>ハンバイヒ</t>
    </rPh>
    <rPh sb="4" eb="6">
      <t>イッパン</t>
    </rPh>
    <rPh sb="6" eb="9">
      <t>カンリヒ</t>
    </rPh>
    <phoneticPr fontId="4"/>
  </si>
  <si>
    <t>平成●●年</t>
    <phoneticPr fontId="4"/>
  </si>
  <si>
    <t>　　　　　　　　　　　　　　　　　　　　　月
　　　年</t>
    <rPh sb="21" eb="22">
      <t>ツキ</t>
    </rPh>
    <rPh sb="26" eb="27">
      <t>ネン</t>
    </rPh>
    <phoneticPr fontId="4"/>
  </si>
  <si>
    <t>（広島県産）</t>
    <rPh sb="1" eb="5">
      <t>ヒロシマケンサン</t>
    </rPh>
    <phoneticPr fontId="4"/>
  </si>
  <si>
    <t>10a機械</t>
    <phoneticPr fontId="4"/>
  </si>
  <si>
    <t>ℓ・kw／時</t>
    <rPh sb="5" eb="6">
      <t>ジ</t>
    </rPh>
    <phoneticPr fontId="4"/>
  </si>
  <si>
    <t>露地</t>
    <rPh sb="0" eb="2">
      <t>ロジ</t>
    </rPh>
    <phoneticPr fontId="4"/>
  </si>
  <si>
    <t>平成21年</t>
    <phoneticPr fontId="4"/>
  </si>
  <si>
    <t>平成22年</t>
  </si>
  <si>
    <t>平成23年</t>
  </si>
  <si>
    <t>平成24年</t>
  </si>
  <si>
    <t>平成25年</t>
  </si>
  <si>
    <t>７　経営収支（はるみ部門，10a当たり）</t>
    <rPh sb="10" eb="12">
      <t>ブモン</t>
    </rPh>
    <rPh sb="16" eb="17">
      <t>ア</t>
    </rPh>
    <phoneticPr fontId="4"/>
  </si>
  <si>
    <t>９　単価の算出基礎（はるみ，1kg当たり）</t>
    <rPh sb="2" eb="4">
      <t>タンカ</t>
    </rPh>
    <phoneticPr fontId="4"/>
  </si>
  <si>
    <t>作目：</t>
    <phoneticPr fontId="4"/>
  </si>
  <si>
    <t>露地</t>
    <rPh sb="0" eb="2">
      <t>ロジ</t>
    </rPh>
    <phoneticPr fontId="4"/>
  </si>
  <si>
    <t>マリンカル（粒）</t>
    <rPh sb="6" eb="7">
      <t>ツブ</t>
    </rPh>
    <phoneticPr fontId="4"/>
  </si>
  <si>
    <r>
      <t>1</t>
    </r>
    <r>
      <rPr>
        <sz val="11"/>
        <rFont val="ＭＳ Ｐゴシック"/>
        <family val="3"/>
        <charset val="128"/>
      </rPr>
      <t>0a当たり</t>
    </r>
    <r>
      <rPr>
        <sz val="11"/>
        <rFont val="ＭＳ Ｐゴシック"/>
        <family val="3"/>
        <charset val="128"/>
      </rPr>
      <t>農薬費</t>
    </r>
    <rPh sb="3" eb="4">
      <t>ア</t>
    </rPh>
    <phoneticPr fontId="6"/>
  </si>
  <si>
    <t>散布水量（L）</t>
  </si>
  <si>
    <t>希釈倍数</t>
  </si>
  <si>
    <r>
      <t>薬量（</t>
    </r>
    <r>
      <rPr>
        <sz val="11"/>
        <rFont val="ＭＳ Ｐゴシック"/>
        <family val="3"/>
        <charset val="128"/>
      </rPr>
      <t>cc g</t>
    </r>
    <r>
      <rPr>
        <sz val="11"/>
        <rFont val="ＭＳ Ｐゴシック"/>
        <family val="3"/>
        <charset val="128"/>
      </rPr>
      <t>）</t>
    </r>
    <rPh sb="0" eb="1">
      <t>クスリ</t>
    </rPh>
    <phoneticPr fontId="6"/>
  </si>
  <si>
    <t>散布回数</t>
  </si>
  <si>
    <t>製品価格</t>
  </si>
  <si>
    <t>規格（ｃｃ，ｇ)</t>
    <rPh sb="0" eb="2">
      <t>キカク</t>
    </rPh>
    <phoneticPr fontId="4"/>
  </si>
  <si>
    <r>
      <t>単価(円</t>
    </r>
    <r>
      <rPr>
        <sz val="11"/>
        <rFont val="ＭＳ Ｐゴシック"/>
        <family val="3"/>
        <charset val="128"/>
      </rPr>
      <t>/cc，ｇ )</t>
    </r>
    <rPh sb="3" eb="4">
      <t>エン</t>
    </rPh>
    <phoneticPr fontId="6"/>
  </si>
  <si>
    <r>
      <t>金額(円</t>
    </r>
    <r>
      <rPr>
        <sz val="11"/>
        <rFont val="ＭＳ Ｐゴシック"/>
        <family val="3"/>
        <charset val="128"/>
      </rPr>
      <t>)</t>
    </r>
    <rPh sb="3" eb="4">
      <t>エン</t>
    </rPh>
    <phoneticPr fontId="6"/>
  </si>
  <si>
    <t>合　　計</t>
  </si>
  <si>
    <r>
      <t>1</t>
    </r>
    <r>
      <rPr>
        <sz val="11"/>
        <rFont val="ＭＳ Ｐゴシック"/>
        <family val="3"/>
        <charset val="128"/>
      </rPr>
      <t>0a当たり肥料</t>
    </r>
    <r>
      <rPr>
        <sz val="11"/>
        <rFont val="ＭＳ Ｐゴシック"/>
        <family val="3"/>
        <charset val="128"/>
      </rPr>
      <t>費</t>
    </r>
    <rPh sb="3" eb="4">
      <t>ア</t>
    </rPh>
    <rPh sb="6" eb="8">
      <t>ヒリョウ</t>
    </rPh>
    <phoneticPr fontId="6"/>
  </si>
  <si>
    <t>薬量（cc g）</t>
  </si>
  <si>
    <t>規格（ｋｇ)</t>
    <rPh sb="0" eb="2">
      <t>キカク</t>
    </rPh>
    <phoneticPr fontId="4"/>
  </si>
  <si>
    <r>
      <t>単価(円</t>
    </r>
    <r>
      <rPr>
        <sz val="11"/>
        <rFont val="ＭＳ Ｐゴシック"/>
        <family val="3"/>
        <charset val="128"/>
      </rPr>
      <t>/ｋｇ )</t>
    </r>
    <rPh sb="3" eb="4">
      <t>エン</t>
    </rPh>
    <phoneticPr fontId="6"/>
  </si>
  <si>
    <t>金額(円)</t>
  </si>
  <si>
    <t>肥料</t>
  </si>
  <si>
    <t>土壌改良資材</t>
  </si>
  <si>
    <t>苦土石灰(粉）</t>
    <rPh sb="0" eb="4">
      <t>クドセッカイ</t>
    </rPh>
    <rPh sb="5" eb="6">
      <t>コナ</t>
    </rPh>
    <phoneticPr fontId="4"/>
  </si>
  <si>
    <t>施用量(ｋｇ）
水量　（L）</t>
    <phoneticPr fontId="4"/>
  </si>
  <si>
    <t>ICボルドー66Ｄ</t>
    <phoneticPr fontId="4"/>
  </si>
  <si>
    <t>オリオン水和剤40</t>
    <rPh sb="4" eb="7">
      <t>スイワザイ</t>
    </rPh>
    <phoneticPr fontId="4"/>
  </si>
  <si>
    <t>ダントツ水溶剤</t>
    <rPh sb="4" eb="5">
      <t>スイ</t>
    </rPh>
    <rPh sb="5" eb="7">
      <t>ヨウザイ</t>
    </rPh>
    <phoneticPr fontId="4"/>
  </si>
  <si>
    <t>ストロビードライフロアブル</t>
    <phoneticPr fontId="4"/>
  </si>
  <si>
    <t>エムダイファー</t>
    <phoneticPr fontId="4"/>
  </si>
  <si>
    <t>クレフノン</t>
    <phoneticPr fontId="4"/>
  </si>
  <si>
    <t>コサイド3000</t>
    <phoneticPr fontId="4"/>
  </si>
  <si>
    <t>ﾍﾟﾝｺｾﾞﾌﾞ水和剤</t>
    <rPh sb="8" eb="11">
      <t>スイワザイ</t>
    </rPh>
    <phoneticPr fontId="4"/>
  </si>
  <si>
    <t>ダニカット乳剤20</t>
    <rPh sb="5" eb="7">
      <t>ニュウザイ</t>
    </rPh>
    <phoneticPr fontId="4"/>
  </si>
  <si>
    <t>スプラサイド乳剤40</t>
    <rPh sb="6" eb="8">
      <t>ニュウザイ</t>
    </rPh>
    <phoneticPr fontId="4"/>
  </si>
  <si>
    <t>ｽﾀｰﾏｲﾄﾌﾛｱﾌﾞﾙ</t>
    <phoneticPr fontId="4"/>
  </si>
  <si>
    <t>ﾊﾁﾊﾁﾌﾛｱﾌﾞﾙ</t>
    <phoneticPr fontId="4"/>
  </si>
  <si>
    <t>ｶﾈﾏｲﾄﾌﾛｱﾌﾞﾙ</t>
    <phoneticPr fontId="4"/>
  </si>
  <si>
    <t>ｻﾙﾌｧｰｿﾞﾙ</t>
    <phoneticPr fontId="4"/>
  </si>
  <si>
    <t>ﾍﾞﾌﾄｯﾌﾟﾌﾛｱﾌﾞﾙ</t>
    <phoneticPr fontId="4"/>
  </si>
  <si>
    <t>菌</t>
    <rPh sb="0" eb="1">
      <t>キン</t>
    </rPh>
    <phoneticPr fontId="4"/>
  </si>
  <si>
    <t>殺</t>
    <rPh sb="0" eb="1">
      <t>サツ</t>
    </rPh>
    <phoneticPr fontId="4"/>
  </si>
  <si>
    <t>剤</t>
    <rPh sb="0" eb="1">
      <t>ザイ</t>
    </rPh>
    <phoneticPr fontId="4"/>
  </si>
  <si>
    <t>虫</t>
    <rPh sb="0" eb="1">
      <t>ムシ</t>
    </rPh>
    <phoneticPr fontId="4"/>
  </si>
  <si>
    <t>アタックオイル</t>
    <phoneticPr fontId="4"/>
  </si>
  <si>
    <t>アタックオイル</t>
    <phoneticPr fontId="4"/>
  </si>
  <si>
    <t>草</t>
    <rPh sb="0" eb="1">
      <t>クサ</t>
    </rPh>
    <phoneticPr fontId="4"/>
  </si>
  <si>
    <t>調</t>
    <rPh sb="0" eb="1">
      <t>シラ</t>
    </rPh>
    <phoneticPr fontId="4"/>
  </si>
  <si>
    <t>ｱﾋﾞｵﾝＥ</t>
    <phoneticPr fontId="4"/>
  </si>
  <si>
    <t>マデックＥＷ</t>
    <phoneticPr fontId="4"/>
  </si>
  <si>
    <t>ﾗｳﾝﾄﾞｱｯﾌﾟﾏｯｸｽﾛｰﾄﾞ</t>
    <phoneticPr fontId="4"/>
  </si>
  <si>
    <t>（ｃｃ，ｇ）</t>
    <phoneticPr fontId="4"/>
  </si>
  <si>
    <t>使用量</t>
    <rPh sb="0" eb="2">
      <t>シヨウ</t>
    </rPh>
    <rPh sb="2" eb="3">
      <t>リョウ</t>
    </rPh>
    <phoneticPr fontId="4"/>
  </si>
  <si>
    <t>1種類</t>
    <phoneticPr fontId="4"/>
  </si>
  <si>
    <t>9種類</t>
    <phoneticPr fontId="4"/>
  </si>
  <si>
    <t>8種類</t>
    <phoneticPr fontId="4"/>
  </si>
  <si>
    <t>2種類</t>
    <phoneticPr fontId="4"/>
  </si>
  <si>
    <t>施肥（軽ﾄﾗｯｸ）</t>
    <rPh sb="0" eb="2">
      <t>セヒ</t>
    </rPh>
    <rPh sb="3" eb="4">
      <t>ケイ</t>
    </rPh>
    <phoneticPr fontId="4"/>
  </si>
  <si>
    <t>除草剤散布（動噴）</t>
    <rPh sb="0" eb="3">
      <t>ジョソウザイ</t>
    </rPh>
    <rPh sb="3" eb="5">
      <t>サンプ</t>
    </rPh>
    <rPh sb="6" eb="8">
      <t>ドウフン</t>
    </rPh>
    <phoneticPr fontId="4"/>
  </si>
  <si>
    <t>防風林手入（草刈機）</t>
    <rPh sb="0" eb="3">
      <t>ボウフウリン</t>
    </rPh>
    <rPh sb="3" eb="5">
      <t>テイレ</t>
    </rPh>
    <rPh sb="6" eb="8">
      <t>クサカリ</t>
    </rPh>
    <rPh sb="8" eb="9">
      <t>キ</t>
    </rPh>
    <phoneticPr fontId="4"/>
  </si>
  <si>
    <t>草刈（草刈機）</t>
    <rPh sb="0" eb="2">
      <t>クサカリ</t>
    </rPh>
    <rPh sb="3" eb="5">
      <t>クサカリ</t>
    </rPh>
    <rPh sb="5" eb="6">
      <t>キ</t>
    </rPh>
    <phoneticPr fontId="4"/>
  </si>
  <si>
    <t>収穫用コンテナ</t>
    <rPh sb="0" eb="3">
      <t>シュウカクヨウ</t>
    </rPh>
    <phoneticPr fontId="4"/>
  </si>
  <si>
    <t>脚立</t>
    <rPh sb="0" eb="2">
      <t>キャタツ</t>
    </rPh>
    <phoneticPr fontId="4"/>
  </si>
  <si>
    <t>剪定鋏</t>
    <rPh sb="0" eb="2">
      <t>センテイ</t>
    </rPh>
    <rPh sb="2" eb="3">
      <t>ハサミ</t>
    </rPh>
    <phoneticPr fontId="4"/>
  </si>
  <si>
    <t>剪定鋸</t>
    <rPh sb="0" eb="2">
      <t>センテイ</t>
    </rPh>
    <rPh sb="2" eb="3">
      <t>ノコ</t>
    </rPh>
    <phoneticPr fontId="4"/>
  </si>
  <si>
    <t>草刈機</t>
    <rPh sb="0" eb="2">
      <t>クサカリ</t>
    </rPh>
    <rPh sb="2" eb="3">
      <t>キ</t>
    </rPh>
    <phoneticPr fontId="4"/>
  </si>
  <si>
    <t>収穫鋏</t>
    <rPh sb="0" eb="2">
      <t>シュウカク</t>
    </rPh>
    <rPh sb="2" eb="3">
      <t>ハサミ</t>
    </rPh>
    <phoneticPr fontId="4"/>
  </si>
  <si>
    <t>販売量×41円</t>
    <rPh sb="0" eb="2">
      <t>ハンバイ</t>
    </rPh>
    <rPh sb="2" eb="3">
      <t>リョウ</t>
    </rPh>
    <rPh sb="6" eb="7">
      <t>エン</t>
    </rPh>
    <phoneticPr fontId="4"/>
  </si>
  <si>
    <t>上記に含む</t>
    <rPh sb="0" eb="2">
      <t>ジョウキ</t>
    </rPh>
    <rPh sb="3" eb="4">
      <t>フク</t>
    </rPh>
    <phoneticPr fontId="4"/>
  </si>
  <si>
    <t>販売額の13.5％</t>
    <rPh sb="0" eb="2">
      <t>ハンバイ</t>
    </rPh>
    <rPh sb="2" eb="3">
      <t>ガク</t>
    </rPh>
    <phoneticPr fontId="4"/>
  </si>
  <si>
    <t>貯蔵庫</t>
    <rPh sb="0" eb="3">
      <t>チョゾウコ</t>
    </rPh>
    <phoneticPr fontId="4"/>
  </si>
  <si>
    <t>作業場</t>
    <rPh sb="0" eb="2">
      <t>サギョウ</t>
    </rPh>
    <rPh sb="2" eb="3">
      <t>バ</t>
    </rPh>
    <phoneticPr fontId="4"/>
  </si>
  <si>
    <t>予措追熟施設</t>
    <rPh sb="0" eb="1">
      <t>ヨ</t>
    </rPh>
    <rPh sb="1" eb="2">
      <t>ソ</t>
    </rPh>
    <rPh sb="2" eb="4">
      <t>ツイジュク</t>
    </rPh>
    <rPh sb="4" eb="6">
      <t>シセツ</t>
    </rPh>
    <phoneticPr fontId="4"/>
  </si>
  <si>
    <t>〃</t>
    <phoneticPr fontId="4"/>
  </si>
  <si>
    <t>かん水施設一式</t>
    <rPh sb="2" eb="3">
      <t>スイ</t>
    </rPh>
    <rPh sb="3" eb="5">
      <t>シセツ</t>
    </rPh>
    <rPh sb="5" eb="7">
      <t>イッシキ</t>
    </rPh>
    <phoneticPr fontId="4"/>
  </si>
  <si>
    <t>貯水槽</t>
    <rPh sb="0" eb="3">
      <t>チョスイソウ</t>
    </rPh>
    <phoneticPr fontId="4"/>
  </si>
  <si>
    <t>コンクリート</t>
    <phoneticPr fontId="4"/>
  </si>
  <si>
    <t>ｔ</t>
    <phoneticPr fontId="4"/>
  </si>
  <si>
    <t>動噴</t>
    <rPh sb="0" eb="2">
      <t>ドウフン</t>
    </rPh>
    <phoneticPr fontId="4"/>
  </si>
  <si>
    <t>可搬式4.6ｐｓ</t>
    <rPh sb="0" eb="2">
      <t>カハン</t>
    </rPh>
    <rPh sb="2" eb="3">
      <t>シキ</t>
    </rPh>
    <phoneticPr fontId="4"/>
  </si>
  <si>
    <t>660ｃｃ，4ＷＤ</t>
    <phoneticPr fontId="4"/>
  </si>
  <si>
    <t>収穫かご</t>
    <rPh sb="0" eb="2">
      <t>シュウカク</t>
    </rPh>
    <phoneticPr fontId="4"/>
  </si>
  <si>
    <t>個</t>
    <rPh sb="0" eb="1">
      <t>コ</t>
    </rPh>
    <phoneticPr fontId="4"/>
  </si>
  <si>
    <t>本</t>
    <rPh sb="0" eb="1">
      <t>ホン</t>
    </rPh>
    <phoneticPr fontId="4"/>
  </si>
  <si>
    <t>防除用ホース30ｍ</t>
    <rPh sb="0" eb="3">
      <t>ボウジョヨウ</t>
    </rPh>
    <phoneticPr fontId="4"/>
  </si>
  <si>
    <t>防除用ノズル</t>
    <rPh sb="0" eb="3">
      <t>ボウジョヨウ</t>
    </rPh>
    <phoneticPr fontId="4"/>
  </si>
  <si>
    <t>ガソリン携行缶</t>
    <rPh sb="4" eb="6">
      <t>ケイコウ</t>
    </rPh>
    <rPh sb="6" eb="7">
      <t>カン</t>
    </rPh>
    <phoneticPr fontId="4"/>
  </si>
  <si>
    <t>工具セット</t>
    <rPh sb="0" eb="2">
      <t>コウグ</t>
    </rPh>
    <phoneticPr fontId="4"/>
  </si>
  <si>
    <t>1200Ｌタンク</t>
    <phoneticPr fontId="4"/>
  </si>
  <si>
    <t>200Ｌタンク除草剤用</t>
    <rPh sb="7" eb="10">
      <t>ジョソウザイ</t>
    </rPh>
    <rPh sb="10" eb="11">
      <t>ヨウ</t>
    </rPh>
    <phoneticPr fontId="4"/>
  </si>
  <si>
    <t>個</t>
    <rPh sb="0" eb="1">
      <t>コ</t>
    </rPh>
    <phoneticPr fontId="4"/>
  </si>
  <si>
    <t>鉄骨・ルーフデッキ</t>
    <rPh sb="0" eb="2">
      <t>テッコツ</t>
    </rPh>
    <phoneticPr fontId="4"/>
  </si>
  <si>
    <t>整枝・剪定</t>
    <rPh sb="0" eb="1">
      <t>セイ</t>
    </rPh>
    <rPh sb="1" eb="2">
      <t>エダ</t>
    </rPh>
    <rPh sb="3" eb="5">
      <t>センテイ</t>
    </rPh>
    <phoneticPr fontId="4"/>
  </si>
  <si>
    <t>施肥</t>
    <rPh sb="0" eb="2">
      <t>セヒ</t>
    </rPh>
    <phoneticPr fontId="4"/>
  </si>
  <si>
    <t>病害虫防除</t>
    <rPh sb="0" eb="3">
      <t>ビョウガイチュウ</t>
    </rPh>
    <rPh sb="3" eb="5">
      <t>ボウジョ</t>
    </rPh>
    <phoneticPr fontId="4"/>
  </si>
  <si>
    <t>摘果</t>
    <rPh sb="0" eb="2">
      <t>テキカ</t>
    </rPh>
    <phoneticPr fontId="4"/>
  </si>
  <si>
    <t>かん水</t>
    <rPh sb="2" eb="3">
      <t>スイ</t>
    </rPh>
    <phoneticPr fontId="4"/>
  </si>
  <si>
    <t>土壌管理</t>
    <rPh sb="0" eb="2">
      <t>ドジョウ</t>
    </rPh>
    <rPh sb="2" eb="4">
      <t>カンリ</t>
    </rPh>
    <phoneticPr fontId="4"/>
  </si>
  <si>
    <t>除草</t>
    <rPh sb="0" eb="2">
      <t>ジョソウ</t>
    </rPh>
    <phoneticPr fontId="4"/>
  </si>
  <si>
    <t>収穫</t>
    <rPh sb="0" eb="2">
      <t>シュウカク</t>
    </rPh>
    <phoneticPr fontId="4"/>
  </si>
  <si>
    <t>果実管理・出荷</t>
    <rPh sb="0" eb="2">
      <t>カジツ</t>
    </rPh>
    <rPh sb="2" eb="4">
      <t>カンリ</t>
    </rPh>
    <rPh sb="5" eb="7">
      <t>シュッカ</t>
    </rPh>
    <phoneticPr fontId="4"/>
  </si>
  <si>
    <t>露地</t>
    <rPh sb="0" eb="2">
      <t>ロジ</t>
    </rPh>
    <phoneticPr fontId="4"/>
  </si>
  <si>
    <t>５　作業別・旬別作業時間（はっさく）</t>
    <phoneticPr fontId="4"/>
  </si>
  <si>
    <t>はっさく</t>
    <phoneticPr fontId="4"/>
  </si>
  <si>
    <t>露地</t>
    <rPh sb="0" eb="2">
      <t>ロジ</t>
    </rPh>
    <phoneticPr fontId="4"/>
  </si>
  <si>
    <t>整枝・剪定</t>
    <rPh sb="0" eb="2">
      <t>セイシ</t>
    </rPh>
    <rPh sb="3" eb="5">
      <t>センテイ</t>
    </rPh>
    <phoneticPr fontId="4"/>
  </si>
  <si>
    <t>はっさく</t>
    <phoneticPr fontId="4"/>
  </si>
  <si>
    <t>はっさく</t>
    <phoneticPr fontId="4"/>
  </si>
  <si>
    <t>８　経費の算出基礎（はっさく，10a当たり）</t>
    <rPh sb="2" eb="4">
      <t>ケイヒ</t>
    </rPh>
    <rPh sb="5" eb="7">
      <t>サンシュツ</t>
    </rPh>
    <rPh sb="7" eb="9">
      <t>キソ</t>
    </rPh>
    <rPh sb="18" eb="19">
      <t>ア</t>
    </rPh>
    <phoneticPr fontId="4"/>
  </si>
  <si>
    <t>施肥量は収量にスライド</t>
    <rPh sb="0" eb="2">
      <t>セヒ</t>
    </rPh>
    <rPh sb="2" eb="3">
      <t>リョウ</t>
    </rPh>
    <rPh sb="4" eb="6">
      <t>シュウリョウ</t>
    </rPh>
    <phoneticPr fontId="4"/>
  </si>
  <si>
    <t>散布量　500Ｌ/10ａ</t>
    <rPh sb="0" eb="2">
      <t>サンプ</t>
    </rPh>
    <rPh sb="2" eb="3">
      <t>リョウ</t>
    </rPh>
    <phoneticPr fontId="4"/>
  </si>
  <si>
    <t>発生予察情報に注意
農薬安全使用遵守</t>
    <rPh sb="0" eb="2">
      <t>ハッセイ</t>
    </rPh>
    <rPh sb="2" eb="4">
      <t>ヨサツ</t>
    </rPh>
    <rPh sb="4" eb="6">
      <t>ジョウホウ</t>
    </rPh>
    <rPh sb="7" eb="9">
      <t>チュウイ</t>
    </rPh>
    <rPh sb="10" eb="12">
      <t>ノウヤク</t>
    </rPh>
    <rPh sb="12" eb="14">
      <t>アンゼン</t>
    </rPh>
    <rPh sb="14" eb="16">
      <t>シヨウ</t>
    </rPh>
    <rPh sb="16" eb="18">
      <t>ジュンシュ</t>
    </rPh>
    <phoneticPr fontId="4"/>
  </si>
  <si>
    <t>3/下，5/中，5/下，6/下，7/中，8/中，9/下，12/上</t>
    <rPh sb="2" eb="3">
      <t>シタ</t>
    </rPh>
    <rPh sb="6" eb="7">
      <t>ナカ</t>
    </rPh>
    <rPh sb="10" eb="11">
      <t>シタ</t>
    </rPh>
    <rPh sb="14" eb="15">
      <t>シタ</t>
    </rPh>
    <rPh sb="18" eb="19">
      <t>ナカ</t>
    </rPh>
    <rPh sb="22" eb="23">
      <t>ナカ</t>
    </rPh>
    <rPh sb="26" eb="27">
      <t>シタ</t>
    </rPh>
    <rPh sb="31" eb="32">
      <t>ウエ</t>
    </rPh>
    <phoneticPr fontId="4"/>
  </si>
  <si>
    <t>7/上，中，下</t>
    <rPh sb="2" eb="3">
      <t>ウエ</t>
    </rPh>
    <rPh sb="4" eb="5">
      <t>ナカ</t>
    </rPh>
    <rPh sb="6" eb="7">
      <t>シタ</t>
    </rPh>
    <phoneticPr fontId="4"/>
  </si>
  <si>
    <t>後期摘果で規格外を除去する</t>
    <phoneticPr fontId="4"/>
  </si>
  <si>
    <t>8/中，下</t>
    <rPh sb="2" eb="3">
      <t>ナカ</t>
    </rPh>
    <rPh sb="4" eb="5">
      <t>シタ</t>
    </rPh>
    <phoneticPr fontId="4"/>
  </si>
  <si>
    <t>スプリンクラー</t>
    <phoneticPr fontId="4"/>
  </si>
  <si>
    <t>2/下，3/上</t>
    <rPh sb="2" eb="3">
      <t>シタ</t>
    </rPh>
    <rPh sb="6" eb="7">
      <t>ウエ</t>
    </rPh>
    <phoneticPr fontId="4"/>
  </si>
  <si>
    <t>バーク堆肥</t>
    <rPh sb="3" eb="5">
      <t>タイヒ</t>
    </rPh>
    <phoneticPr fontId="4"/>
  </si>
  <si>
    <t>堆肥4</t>
    <rPh sb="0" eb="2">
      <t>タイヒ</t>
    </rPh>
    <phoneticPr fontId="4"/>
  </si>
  <si>
    <t>剪定枝粉砕8</t>
    <rPh sb="0" eb="2">
      <t>センテイ</t>
    </rPh>
    <rPh sb="2" eb="3">
      <t>エダ</t>
    </rPh>
    <rPh sb="3" eb="5">
      <t>フンサイ</t>
    </rPh>
    <phoneticPr fontId="4"/>
  </si>
  <si>
    <t>2/中，3/中</t>
    <rPh sb="2" eb="3">
      <t>ナカ</t>
    </rPh>
    <rPh sb="6" eb="7">
      <t>ナカ</t>
    </rPh>
    <phoneticPr fontId="4"/>
  </si>
  <si>
    <t>貯蔵管理</t>
    <rPh sb="0" eb="2">
      <t>チョゾウ</t>
    </rPh>
    <rPh sb="2" eb="4">
      <t>カンリ</t>
    </rPh>
    <phoneticPr fontId="4"/>
  </si>
  <si>
    <t xml:space="preserve">間引き摘果
1果/80～100葉
</t>
    <rPh sb="0" eb="2">
      <t>マビ</t>
    </rPh>
    <rPh sb="3" eb="5">
      <t>テキカ</t>
    </rPh>
    <rPh sb="7" eb="8">
      <t>カ</t>
    </rPh>
    <rPh sb="15" eb="16">
      <t>ハ</t>
    </rPh>
    <phoneticPr fontId="4"/>
  </si>
  <si>
    <t>1回20トン/10a
7～10日間隔</t>
    <rPh sb="1" eb="2">
      <t>カイ</t>
    </rPh>
    <rPh sb="15" eb="16">
      <t>ニチ</t>
    </rPh>
    <rPh sb="16" eb="18">
      <t>カンカク</t>
    </rPh>
    <phoneticPr fontId="4"/>
  </si>
  <si>
    <t>間引き主体，一部切返し。</t>
    <rPh sb="0" eb="2">
      <t>マビ</t>
    </rPh>
    <rPh sb="3" eb="5">
      <t>シュタイ</t>
    </rPh>
    <rPh sb="6" eb="8">
      <t>イチブ</t>
    </rPh>
    <rPh sb="8" eb="10">
      <t>キリカエ</t>
    </rPh>
    <phoneticPr fontId="4"/>
  </si>
  <si>
    <t>除草</t>
    <rPh sb="0" eb="2">
      <t>ジョソウ</t>
    </rPh>
    <phoneticPr fontId="4"/>
  </si>
  <si>
    <t>4/上，5/上，7/中，9/中，10/中</t>
    <rPh sb="2" eb="3">
      <t>ウエ</t>
    </rPh>
    <rPh sb="6" eb="7">
      <t>ウエ</t>
    </rPh>
    <rPh sb="10" eb="11">
      <t>ナカ</t>
    </rPh>
    <rPh sb="14" eb="15">
      <t>ナカ</t>
    </rPh>
    <rPh sb="19" eb="20">
      <t>ナカ</t>
    </rPh>
    <phoneticPr fontId="4"/>
  </si>
  <si>
    <t>除草剤3回
草刈機2回</t>
    <rPh sb="0" eb="2">
      <t>ジョソウ</t>
    </rPh>
    <rPh sb="2" eb="3">
      <t>ザイ</t>
    </rPh>
    <rPh sb="4" eb="5">
      <t>カイ</t>
    </rPh>
    <rPh sb="6" eb="8">
      <t>クサカリ</t>
    </rPh>
    <rPh sb="8" eb="9">
      <t>キ</t>
    </rPh>
    <rPh sb="10" eb="11">
      <t>カイ</t>
    </rPh>
    <phoneticPr fontId="4"/>
  </si>
  <si>
    <t>農薬安全使用遵守</t>
    <phoneticPr fontId="4"/>
  </si>
  <si>
    <t>収穫</t>
    <rPh sb="0" eb="2">
      <t>シュウカク</t>
    </rPh>
    <phoneticPr fontId="4"/>
  </si>
  <si>
    <t>採収割合
　12月中旬10％
　12月下旬90％</t>
    <rPh sb="0" eb="2">
      <t>サイシュウ</t>
    </rPh>
    <rPh sb="2" eb="4">
      <t>ワリアイ</t>
    </rPh>
    <rPh sb="8" eb="9">
      <t>ガツ</t>
    </rPh>
    <rPh sb="9" eb="11">
      <t>チュウジュン</t>
    </rPh>
    <rPh sb="18" eb="19">
      <t>ガツ</t>
    </rPh>
    <rPh sb="19" eb="21">
      <t>ゲジュン</t>
    </rPh>
    <phoneticPr fontId="4"/>
  </si>
  <si>
    <t>12/中，下</t>
    <rPh sb="3" eb="4">
      <t>ナカ</t>
    </rPh>
    <rPh sb="5" eb="6">
      <t>シタ</t>
    </rPh>
    <phoneticPr fontId="4"/>
  </si>
  <si>
    <t>剪定鋸
剪定鋏
脚立</t>
    <phoneticPr fontId="4"/>
  </si>
  <si>
    <t>収穫鋏</t>
    <rPh sb="0" eb="2">
      <t>シュウカク</t>
    </rPh>
    <rPh sb="2" eb="3">
      <t>ハサミ</t>
    </rPh>
    <phoneticPr fontId="4"/>
  </si>
  <si>
    <t>収穫かご
収穫鋏
脚立
コンテナ
クローラ式運搬車
ﾄﾗｯｸ
ガソリン携行缶</t>
    <rPh sb="0" eb="2">
      <t>シュウカク</t>
    </rPh>
    <rPh sb="5" eb="7">
      <t>シュウカク</t>
    </rPh>
    <rPh sb="7" eb="8">
      <t>ハサミ</t>
    </rPh>
    <rPh sb="9" eb="11">
      <t>キャタツ</t>
    </rPh>
    <rPh sb="21" eb="22">
      <t>シキ</t>
    </rPh>
    <rPh sb="22" eb="25">
      <t>ウンパンシャ</t>
    </rPh>
    <rPh sb="35" eb="37">
      <t>ケイコウ</t>
    </rPh>
    <rPh sb="37" eb="38">
      <t>カン</t>
    </rPh>
    <phoneticPr fontId="4"/>
  </si>
  <si>
    <t>200Lタンク
動噴
ホース
ガソリン携行缶
軽ﾄﾗｯｸ</t>
    <rPh sb="8" eb="10">
      <t>ドウフン</t>
    </rPh>
    <rPh sb="19" eb="21">
      <t>ケイコウ</t>
    </rPh>
    <rPh sb="21" eb="22">
      <t>カン</t>
    </rPh>
    <rPh sb="23" eb="24">
      <t>ケイ</t>
    </rPh>
    <phoneticPr fontId="4"/>
  </si>
  <si>
    <t>剪定枝粉砕機
ガソリン携行缶
ﾄﾗｯｸ</t>
    <rPh sb="0" eb="2">
      <t>センテイ</t>
    </rPh>
    <rPh sb="2" eb="3">
      <t>エダ</t>
    </rPh>
    <rPh sb="3" eb="6">
      <t>フンサイキ</t>
    </rPh>
    <rPh sb="11" eb="13">
      <t>ケイコウ</t>
    </rPh>
    <rPh sb="13" eb="14">
      <t>カン</t>
    </rPh>
    <phoneticPr fontId="4"/>
  </si>
  <si>
    <t>1/上～2/中</t>
    <rPh sb="2" eb="3">
      <t>ウエ</t>
    </rPh>
    <rPh sb="6" eb="7">
      <t>ナカ</t>
    </rPh>
    <phoneticPr fontId="4"/>
  </si>
  <si>
    <t xml:space="preserve">貯蔵庫
コンテナ
</t>
    <rPh sb="0" eb="3">
      <t>チョゾウコ</t>
    </rPh>
    <phoneticPr fontId="4"/>
  </si>
  <si>
    <t>殺菌剤9種類
殺虫剤8種類</t>
    <rPh sb="0" eb="3">
      <t>サッキンザイ</t>
    </rPh>
    <rPh sb="4" eb="6">
      <t>シュルイ</t>
    </rPh>
    <rPh sb="7" eb="10">
      <t>サッチュウザイ</t>
    </rPh>
    <rPh sb="11" eb="13">
      <t>シュルイ</t>
    </rPh>
    <phoneticPr fontId="4"/>
  </si>
  <si>
    <t>除草剤</t>
    <rPh sb="0" eb="3">
      <t>ジョソウザイ</t>
    </rPh>
    <phoneticPr fontId="4"/>
  </si>
  <si>
    <t>果実管理・出荷</t>
    <rPh sb="0" eb="2">
      <t>カジツ</t>
    </rPh>
    <rPh sb="2" eb="4">
      <t>カンリ</t>
    </rPh>
    <rPh sb="5" eb="7">
      <t>シュッカ</t>
    </rPh>
    <phoneticPr fontId="4"/>
  </si>
  <si>
    <t>家庭選別の徹底</t>
    <rPh sb="0" eb="2">
      <t>カテイ</t>
    </rPh>
    <rPh sb="2" eb="4">
      <t>センベツ</t>
    </rPh>
    <rPh sb="5" eb="7">
      <t>テッテイ</t>
    </rPh>
    <phoneticPr fontId="4"/>
  </si>
  <si>
    <t>2/中～3/上</t>
    <rPh sb="2" eb="3">
      <t>ナカ</t>
    </rPh>
    <rPh sb="6" eb="7">
      <t>ウエ</t>
    </rPh>
    <phoneticPr fontId="4"/>
  </si>
  <si>
    <t>家庭用選果機
コンテナ
トラック</t>
    <rPh sb="0" eb="3">
      <t>カテイヨウ</t>
    </rPh>
    <rPh sb="3" eb="5">
      <t>センカ</t>
    </rPh>
    <rPh sb="5" eb="6">
      <t>キ</t>
    </rPh>
    <phoneticPr fontId="4"/>
  </si>
  <si>
    <t>家庭用選果機</t>
    <rPh sb="0" eb="3">
      <t>カテイヨウ</t>
    </rPh>
    <rPh sb="3" eb="5">
      <t>センカ</t>
    </rPh>
    <rPh sb="5" eb="6">
      <t>キ</t>
    </rPh>
    <phoneticPr fontId="4"/>
  </si>
  <si>
    <t>0.04ｐｓ</t>
    <phoneticPr fontId="4"/>
  </si>
  <si>
    <t>BBフルーツ元気200</t>
    <rPh sb="6" eb="8">
      <t>ゲンキ</t>
    </rPh>
    <phoneticPr fontId="4"/>
  </si>
  <si>
    <t>2/下，3/下，5/下，9/上</t>
  </si>
  <si>
    <t>緩効性肥料
　BBフルーツ元気200（12-10-10）
石灰質資材
　マリンカル（粒，アルカリ分48％，苦土分5％，牡蠣殻）</t>
  </si>
  <si>
    <t>目標収量４トン
販売量３．２トン
施用成分量
Ｎ：43Ｋｇ
Ｐ：33Ｋｇ
Ｋ：33Ｋｇ
石灰質資材：100Ｋｇ</t>
    <rPh sb="0" eb="2">
      <t>モクヒョウ</t>
    </rPh>
    <rPh sb="2" eb="4">
      <t>シュウリョウ</t>
    </rPh>
    <rPh sb="8" eb="10">
      <t>ハンバイ</t>
    </rPh>
    <rPh sb="10" eb="11">
      <t>リョウ</t>
    </rPh>
    <rPh sb="18" eb="19">
      <t>セ</t>
    </rPh>
    <rPh sb="19" eb="20">
      <t>ヨウ</t>
    </rPh>
    <rPh sb="20" eb="22">
      <t>セイブン</t>
    </rPh>
    <rPh sb="22" eb="23">
      <t>リョウ</t>
    </rPh>
    <rPh sb="45" eb="48">
      <t>セッカイシツ</t>
    </rPh>
    <rPh sb="48" eb="50">
      <t>シザイ</t>
    </rPh>
    <phoneticPr fontId="4"/>
  </si>
  <si>
    <t>こはん症は，10℃で多発。
乾燥に注意する。</t>
    <rPh sb="3" eb="4">
      <t>ショウ</t>
    </rPh>
    <rPh sb="10" eb="12">
      <t>タハツ</t>
    </rPh>
    <rPh sb="14" eb="16">
      <t>カンソウ</t>
    </rPh>
    <rPh sb="17" eb="19">
      <t>チュウイ</t>
    </rPh>
    <phoneticPr fontId="4"/>
  </si>
  <si>
    <t>貯蔵量
　800～1000ｋｇ/3.3ｍ3
コンテナ利用の場合は7分目入れ。
庫内
　温度5～7℃
　湿度90％</t>
    <rPh sb="0" eb="2">
      <t>チョゾウ</t>
    </rPh>
    <rPh sb="2" eb="3">
      <t>リョウ</t>
    </rPh>
    <rPh sb="26" eb="28">
      <t>リヨウ</t>
    </rPh>
    <rPh sb="29" eb="31">
      <t>バアイ</t>
    </rPh>
    <rPh sb="33" eb="34">
      <t>ブ</t>
    </rPh>
    <rPh sb="34" eb="35">
      <t>メ</t>
    </rPh>
    <rPh sb="35" eb="36">
      <t>イ</t>
    </rPh>
    <rPh sb="40" eb="42">
      <t>コナイ</t>
    </rPh>
    <rPh sb="44" eb="46">
      <t>オンド</t>
    </rPh>
    <rPh sb="52" eb="54">
      <t>シツド</t>
    </rPh>
    <phoneticPr fontId="4"/>
  </si>
  <si>
    <t>かんきつ専作</t>
    <rPh sb="4" eb="5">
      <t>セン</t>
    </rPh>
    <rPh sb="5" eb="6">
      <t>サク</t>
    </rPh>
    <phoneticPr fontId="3"/>
  </si>
  <si>
    <t>露地</t>
    <rPh sb="0" eb="2">
      <t>ロジ</t>
    </rPh>
    <phoneticPr fontId="3"/>
  </si>
  <si>
    <t>不知火</t>
  </si>
  <si>
    <t>温州みかん（極早生）</t>
  </si>
  <si>
    <t>温州みかん（早生）</t>
  </si>
  <si>
    <t>温州みかん（早生）</t>
    <rPh sb="0" eb="2">
      <t>ウンシュウ</t>
    </rPh>
    <rPh sb="6" eb="8">
      <t>ワセ</t>
    </rPh>
    <phoneticPr fontId="3"/>
  </si>
  <si>
    <t>温州みかん（いしじ）</t>
  </si>
  <si>
    <t>温州みかん（いしじ）</t>
    <rPh sb="0" eb="2">
      <t>ウンシュウ</t>
    </rPh>
    <phoneticPr fontId="3"/>
  </si>
  <si>
    <t>合計</t>
    <rPh sb="0" eb="2">
      <t>ゴウケイ</t>
    </rPh>
    <phoneticPr fontId="3"/>
  </si>
  <si>
    <t>５　作業別・旬別作業時間（○○）</t>
    <phoneticPr fontId="4"/>
  </si>
  <si>
    <t>極早生</t>
    <rPh sb="0" eb="1">
      <t>ゴク</t>
    </rPh>
    <rPh sb="1" eb="3">
      <t>ワセ</t>
    </rPh>
    <phoneticPr fontId="4"/>
  </si>
  <si>
    <t>作　業　別</t>
    <phoneticPr fontId="4"/>
  </si>
  <si>
    <t>作　　　型</t>
    <phoneticPr fontId="4"/>
  </si>
  <si>
    <t>整枝・剪定</t>
  </si>
  <si>
    <t>施肥</t>
  </si>
  <si>
    <t>病害虫防除</t>
  </si>
  <si>
    <t>摘果</t>
  </si>
  <si>
    <t>潅水</t>
  </si>
  <si>
    <t>土壌管理</t>
  </si>
  <si>
    <t>除草</t>
  </si>
  <si>
    <t>収穫</t>
  </si>
  <si>
    <t>果実管理</t>
  </si>
  <si>
    <t>その他</t>
  </si>
  <si>
    <t>◎◎</t>
    <phoneticPr fontId="4"/>
  </si>
  <si>
    <t>旬　別　計</t>
    <phoneticPr fontId="4"/>
  </si>
  <si>
    <t>月　  　計</t>
    <phoneticPr fontId="4"/>
  </si>
  <si>
    <t>ａ</t>
    <phoneticPr fontId="4"/>
  </si>
  <si>
    <t>雇用労働力</t>
    <phoneticPr fontId="4"/>
  </si>
  <si>
    <t>早生</t>
    <rPh sb="0" eb="2">
      <t>ワセ</t>
    </rPh>
    <phoneticPr fontId="4"/>
  </si>
  <si>
    <t>作　業　別</t>
    <phoneticPr fontId="4"/>
  </si>
  <si>
    <t>作　　　型</t>
    <phoneticPr fontId="4"/>
  </si>
  <si>
    <t>旬　別　計</t>
    <phoneticPr fontId="4"/>
  </si>
  <si>
    <t>月　  　計</t>
    <phoneticPr fontId="4"/>
  </si>
  <si>
    <t>ａ</t>
    <phoneticPr fontId="4"/>
  </si>
  <si>
    <t>Ａ</t>
    <phoneticPr fontId="4"/>
  </si>
  <si>
    <t>Ｂ</t>
    <phoneticPr fontId="4"/>
  </si>
  <si>
    <t>C</t>
    <phoneticPr fontId="4"/>
  </si>
  <si>
    <t>過不足労働力　③=②-①</t>
    <phoneticPr fontId="4"/>
  </si>
  <si>
    <t>雇用労働力</t>
    <phoneticPr fontId="4"/>
  </si>
  <si>
    <t>ａ</t>
  </si>
  <si>
    <t>病害虫防除（S.S)</t>
    <rPh sb="0" eb="3">
      <t>ビョウガイチュウ</t>
    </rPh>
    <rPh sb="3" eb="5">
      <t>ボウジョ</t>
    </rPh>
    <phoneticPr fontId="4"/>
  </si>
  <si>
    <t>施肥（運搬車）</t>
    <rPh sb="0" eb="2">
      <t>セヒ</t>
    </rPh>
    <rPh sb="3" eb="6">
      <t>ウンパンシャ</t>
    </rPh>
    <phoneticPr fontId="4"/>
  </si>
  <si>
    <t>収穫・運搬（ﾄﾗｯｸ）</t>
    <rPh sb="0" eb="2">
      <t>シュウカク</t>
    </rPh>
    <rPh sb="3" eb="5">
      <t>ウンパン</t>
    </rPh>
    <phoneticPr fontId="4"/>
  </si>
  <si>
    <t>出荷（ﾄﾗｯｸ）</t>
    <rPh sb="0" eb="2">
      <t>シュッカ</t>
    </rPh>
    <phoneticPr fontId="4"/>
  </si>
  <si>
    <t>収穫・運搬（運搬車）</t>
    <rPh sb="0" eb="2">
      <t>シュウカク</t>
    </rPh>
    <rPh sb="3" eb="5">
      <t>ウンパン</t>
    </rPh>
    <rPh sb="6" eb="9">
      <t>ウンパンシャ</t>
    </rPh>
    <phoneticPr fontId="4"/>
  </si>
  <si>
    <t>負担面積</t>
    <rPh sb="0" eb="2">
      <t>フタン</t>
    </rPh>
    <rPh sb="2" eb="4">
      <t>メンセキ</t>
    </rPh>
    <phoneticPr fontId="4"/>
  </si>
  <si>
    <t>金額</t>
    <phoneticPr fontId="4"/>
  </si>
  <si>
    <t>●●級</t>
    <rPh sb="2" eb="3">
      <t>キュウ</t>
    </rPh>
    <phoneticPr fontId="4"/>
  </si>
  <si>
    <t>樹園地（自作地2ha）</t>
    <rPh sb="0" eb="3">
      <t>ジュエンチ</t>
    </rPh>
    <rPh sb="4" eb="6">
      <t>ジサク</t>
    </rPh>
    <rPh sb="6" eb="7">
      <t>チ</t>
    </rPh>
    <phoneticPr fontId="4"/>
  </si>
  <si>
    <t>果樹共済</t>
    <rPh sb="0" eb="2">
      <t>カジュ</t>
    </rPh>
    <rPh sb="2" eb="4">
      <t>キョウサイ</t>
    </rPh>
    <phoneticPr fontId="4"/>
  </si>
  <si>
    <t>【極早生50a】旬　別　計　①</t>
    <phoneticPr fontId="4"/>
  </si>
  <si>
    <t>いしじ</t>
    <phoneticPr fontId="4"/>
  </si>
  <si>
    <t>作　　　型</t>
    <phoneticPr fontId="4"/>
  </si>
  <si>
    <t>旬　別　計</t>
    <phoneticPr fontId="4"/>
  </si>
  <si>
    <t>月　  　計</t>
    <phoneticPr fontId="4"/>
  </si>
  <si>
    <t>ａ</t>
    <phoneticPr fontId="4"/>
  </si>
  <si>
    <t>作　業　別</t>
    <phoneticPr fontId="4"/>
  </si>
  <si>
    <t>Ａ</t>
    <phoneticPr fontId="4"/>
  </si>
  <si>
    <t>Ｂ</t>
    <phoneticPr fontId="4"/>
  </si>
  <si>
    <t>C</t>
    <phoneticPr fontId="4"/>
  </si>
  <si>
    <t>過不足労働力　③=②-①</t>
    <phoneticPr fontId="4"/>
  </si>
  <si>
    <t>雇用労働力</t>
    <phoneticPr fontId="4"/>
  </si>
  <si>
    <t>【極早生50a】</t>
    <phoneticPr fontId="4"/>
  </si>
  <si>
    <t>レモン</t>
    <phoneticPr fontId="4"/>
  </si>
  <si>
    <t>作　業　別</t>
    <phoneticPr fontId="4"/>
  </si>
  <si>
    <t>作　　　型</t>
    <phoneticPr fontId="4"/>
  </si>
  <si>
    <t>整枝・剪定</t>
    <rPh sb="0" eb="1">
      <t>トトノ</t>
    </rPh>
    <rPh sb="1" eb="2">
      <t>エダ</t>
    </rPh>
    <rPh sb="3" eb="5">
      <t>センテイ</t>
    </rPh>
    <phoneticPr fontId="4"/>
  </si>
  <si>
    <t>摘果</t>
    <rPh sb="0" eb="1">
      <t>テキ</t>
    </rPh>
    <rPh sb="1" eb="2">
      <t>カ</t>
    </rPh>
    <phoneticPr fontId="4"/>
  </si>
  <si>
    <t>旬　別　計</t>
    <phoneticPr fontId="4"/>
  </si>
  <si>
    <t>月　  　計</t>
    <phoneticPr fontId="4"/>
  </si>
  <si>
    <t>５　作業別・旬別作業時間（はるみ）</t>
    <phoneticPr fontId="4"/>
  </si>
  <si>
    <t>はるみ</t>
    <phoneticPr fontId="4"/>
  </si>
  <si>
    <t>作　業　別</t>
    <phoneticPr fontId="4"/>
  </si>
  <si>
    <t>作　　　型</t>
    <phoneticPr fontId="4"/>
  </si>
  <si>
    <t>旬　別　計</t>
    <phoneticPr fontId="4"/>
  </si>
  <si>
    <t>月　  　計</t>
    <phoneticPr fontId="4"/>
  </si>
  <si>
    <t>ａ</t>
    <phoneticPr fontId="4"/>
  </si>
  <si>
    <t>作　業　別</t>
    <phoneticPr fontId="4"/>
  </si>
  <si>
    <t>Ａ</t>
    <phoneticPr fontId="4"/>
  </si>
  <si>
    <t>Ｂ</t>
    <phoneticPr fontId="4"/>
  </si>
  <si>
    <t>C</t>
    <phoneticPr fontId="4"/>
  </si>
  <si>
    <t>過不足労働力　③=②-①</t>
    <phoneticPr fontId="4"/>
  </si>
  <si>
    <t>雇用労働力</t>
    <phoneticPr fontId="4"/>
  </si>
  <si>
    <t>【はるみ50a】旬　別　計　①</t>
    <phoneticPr fontId="4"/>
  </si>
  <si>
    <t>【はるみ50a】</t>
    <phoneticPr fontId="4"/>
  </si>
  <si>
    <t>【はっさく50a】</t>
    <phoneticPr fontId="4"/>
  </si>
  <si>
    <t>【はるか50a】</t>
    <phoneticPr fontId="4"/>
  </si>
  <si>
    <t>【不知火50a】</t>
    <rPh sb="1" eb="4">
      <t>シラヌイ</t>
    </rPh>
    <phoneticPr fontId="4"/>
  </si>
  <si>
    <t>合計</t>
    <rPh sb="0" eb="2">
      <t>ゴウケイ</t>
    </rPh>
    <phoneticPr fontId="4"/>
  </si>
  <si>
    <t>５　作業別・旬別作業時間（はるか）</t>
    <phoneticPr fontId="4"/>
  </si>
  <si>
    <t>はるか</t>
    <phoneticPr fontId="4"/>
  </si>
  <si>
    <t>作　業　別</t>
    <phoneticPr fontId="4"/>
  </si>
  <si>
    <t>作　　　型</t>
    <phoneticPr fontId="4"/>
  </si>
  <si>
    <t>袋かけ</t>
  </si>
  <si>
    <t>旬　別　計</t>
    <phoneticPr fontId="4"/>
  </si>
  <si>
    <t>月　  　計</t>
    <phoneticPr fontId="4"/>
  </si>
  <si>
    <t>ａ</t>
    <phoneticPr fontId="4"/>
  </si>
  <si>
    <t>作　業　別</t>
    <phoneticPr fontId="4"/>
  </si>
  <si>
    <t>旬　別　計　①</t>
    <phoneticPr fontId="4"/>
  </si>
  <si>
    <t>Ａ</t>
    <phoneticPr fontId="4"/>
  </si>
  <si>
    <t>Ｂ</t>
    <phoneticPr fontId="4"/>
  </si>
  <si>
    <t>C</t>
    <phoneticPr fontId="4"/>
  </si>
  <si>
    <t>過不足労働力　③=②-①</t>
    <phoneticPr fontId="4"/>
  </si>
  <si>
    <t>雇用労働力</t>
    <phoneticPr fontId="4"/>
  </si>
  <si>
    <t>５　作業別・旬別作業時間（不知火）</t>
  </si>
  <si>
    <t>袋かけ</t>
    <rPh sb="0" eb="1">
      <t>フクロ</t>
    </rPh>
    <phoneticPr fontId="4"/>
  </si>
  <si>
    <t>Ｂ</t>
    <phoneticPr fontId="4"/>
  </si>
  <si>
    <t>C</t>
    <phoneticPr fontId="4"/>
  </si>
  <si>
    <t>過不足労働力　③=②-①</t>
    <phoneticPr fontId="4"/>
  </si>
  <si>
    <t>雇用労働力</t>
    <phoneticPr fontId="4"/>
  </si>
  <si>
    <t>いしじ</t>
    <phoneticPr fontId="4"/>
  </si>
  <si>
    <t>レモン</t>
    <phoneticPr fontId="4"/>
  </si>
  <si>
    <t>はるみ</t>
    <phoneticPr fontId="4"/>
  </si>
  <si>
    <t>はるか</t>
    <phoneticPr fontId="4"/>
  </si>
  <si>
    <t>不知火</t>
    <rPh sb="0" eb="3">
      <t>シラヌイ</t>
    </rPh>
    <phoneticPr fontId="4"/>
  </si>
  <si>
    <t>借地面積</t>
    <rPh sb="0" eb="2">
      <t>シャクチ</t>
    </rPh>
    <rPh sb="2" eb="4">
      <t>メンセキ</t>
    </rPh>
    <phoneticPr fontId="4"/>
  </si>
  <si>
    <t>ｱｰﾙ</t>
    <phoneticPr fontId="4"/>
  </si>
  <si>
    <t>借地料</t>
    <rPh sb="0" eb="3">
      <t>シャクチリョウ</t>
    </rPh>
    <phoneticPr fontId="4"/>
  </si>
  <si>
    <t>円/10a</t>
    <rPh sb="0" eb="1">
      <t>エン</t>
    </rPh>
    <phoneticPr fontId="4"/>
  </si>
  <si>
    <t>うんしゅうみかん</t>
    <phoneticPr fontId="4"/>
  </si>
  <si>
    <t>いしじ</t>
    <phoneticPr fontId="4"/>
  </si>
  <si>
    <t>レモン</t>
    <phoneticPr fontId="4"/>
  </si>
  <si>
    <t>作目：</t>
    <phoneticPr fontId="4"/>
  </si>
  <si>
    <t>（全産地）</t>
    <phoneticPr fontId="4"/>
  </si>
  <si>
    <t>平成21年</t>
    <phoneticPr fontId="4"/>
  </si>
  <si>
    <t>作目：</t>
    <phoneticPr fontId="4"/>
  </si>
  <si>
    <t>平成●●年</t>
    <phoneticPr fontId="4"/>
  </si>
  <si>
    <t>平成21年</t>
    <phoneticPr fontId="4"/>
  </si>
  <si>
    <t>作目：</t>
    <phoneticPr fontId="4"/>
  </si>
  <si>
    <t>はるか</t>
    <phoneticPr fontId="4"/>
  </si>
  <si>
    <t>（全産地）</t>
    <phoneticPr fontId="4"/>
  </si>
  <si>
    <t>平成●●年</t>
    <phoneticPr fontId="4"/>
  </si>
  <si>
    <t>平成21年</t>
    <phoneticPr fontId="4"/>
  </si>
  <si>
    <t>はるみ</t>
    <phoneticPr fontId="4"/>
  </si>
  <si>
    <t>平成21年</t>
  </si>
  <si>
    <t>平成25年</t>
    <phoneticPr fontId="4"/>
  </si>
  <si>
    <t>レモン</t>
    <phoneticPr fontId="4"/>
  </si>
  <si>
    <t>（全産地）</t>
    <phoneticPr fontId="4"/>
  </si>
  <si>
    <t>平成25年</t>
    <phoneticPr fontId="4"/>
  </si>
  <si>
    <t>９　単価の算出基礎（○○，1kg当たり）</t>
    <rPh sb="2" eb="4">
      <t>タンカ</t>
    </rPh>
    <phoneticPr fontId="4"/>
  </si>
  <si>
    <t>いしじ</t>
    <phoneticPr fontId="4"/>
  </si>
  <si>
    <t>平成21年</t>
    <phoneticPr fontId="4"/>
  </si>
  <si>
    <t>平成22年</t>
    <phoneticPr fontId="4"/>
  </si>
  <si>
    <t>平成23年</t>
    <phoneticPr fontId="4"/>
  </si>
  <si>
    <t>平成24年</t>
    <phoneticPr fontId="4"/>
  </si>
  <si>
    <t>平成25年</t>
    <phoneticPr fontId="4"/>
  </si>
  <si>
    <t>○○</t>
    <phoneticPr fontId="4"/>
  </si>
  <si>
    <t>（全産地）</t>
    <phoneticPr fontId="4"/>
  </si>
  <si>
    <t>平成●●年</t>
    <phoneticPr fontId="4"/>
  </si>
  <si>
    <t>平成22年</t>
    <phoneticPr fontId="4"/>
  </si>
  <si>
    <t>平成23年</t>
    <phoneticPr fontId="4"/>
  </si>
  <si>
    <t>平成24年</t>
    <phoneticPr fontId="4"/>
  </si>
  <si>
    <t>はっさく</t>
    <phoneticPr fontId="4"/>
  </si>
  <si>
    <t>８　経費の算出基礎（不知火，10a当たり）</t>
    <rPh sb="2" eb="4">
      <t>ケイヒ</t>
    </rPh>
    <rPh sb="5" eb="7">
      <t>サンシュツ</t>
    </rPh>
    <rPh sb="7" eb="9">
      <t>キソ</t>
    </rPh>
    <rPh sb="10" eb="13">
      <t>シラヌイ</t>
    </rPh>
    <rPh sb="17" eb="18">
      <t>ア</t>
    </rPh>
    <phoneticPr fontId="4"/>
  </si>
  <si>
    <t>10a機械</t>
    <phoneticPr fontId="4"/>
  </si>
  <si>
    <t>単価</t>
    <phoneticPr fontId="4"/>
  </si>
  <si>
    <t>ICボルドー66Ｄ</t>
    <phoneticPr fontId="4"/>
  </si>
  <si>
    <t>t</t>
    <phoneticPr fontId="4"/>
  </si>
  <si>
    <t>ストロビードライフロアブル</t>
    <phoneticPr fontId="4"/>
  </si>
  <si>
    <t>エムダイファー</t>
    <phoneticPr fontId="4"/>
  </si>
  <si>
    <t>コサイド3000</t>
    <phoneticPr fontId="4"/>
  </si>
  <si>
    <t>クレフノン</t>
    <phoneticPr fontId="4"/>
  </si>
  <si>
    <t>小　計</t>
    <phoneticPr fontId="4"/>
  </si>
  <si>
    <t>ｶﾈﾏｲﾄﾌﾛｱﾌﾞﾙ</t>
    <phoneticPr fontId="4"/>
  </si>
  <si>
    <t>ガソリン</t>
    <phoneticPr fontId="4"/>
  </si>
  <si>
    <t>ｻﾙﾌｧｰｿﾞﾙ</t>
    <phoneticPr fontId="4"/>
  </si>
  <si>
    <t>ﾍﾞﾌﾄｯﾌﾟﾌﾛｱﾌﾞﾙ</t>
    <phoneticPr fontId="4"/>
  </si>
  <si>
    <t>個</t>
    <phoneticPr fontId="4"/>
  </si>
  <si>
    <t>アタックオイル</t>
    <phoneticPr fontId="4"/>
  </si>
  <si>
    <t>小　計</t>
    <phoneticPr fontId="4"/>
  </si>
  <si>
    <t>アタックオイル</t>
    <phoneticPr fontId="4"/>
  </si>
  <si>
    <t>小　計</t>
    <phoneticPr fontId="4"/>
  </si>
  <si>
    <t>ｽﾀｰﾏｲﾄﾌﾛｱﾌﾞﾙ</t>
    <phoneticPr fontId="4"/>
  </si>
  <si>
    <t>ﾊﾁﾊﾁﾌﾛｱﾌﾞﾙ</t>
    <phoneticPr fontId="4"/>
  </si>
  <si>
    <t>（２）農薬費</t>
    <phoneticPr fontId="4"/>
  </si>
  <si>
    <t>1200Ｌタンク</t>
    <phoneticPr fontId="4"/>
  </si>
  <si>
    <t>（ｃｃ，ｇ）</t>
    <phoneticPr fontId="4"/>
  </si>
  <si>
    <t>小　計</t>
    <phoneticPr fontId="4"/>
  </si>
  <si>
    <t>ﾗｳﾝﾄﾞｱｯﾌﾟﾏｯｸｽﾛｰﾄﾞ</t>
    <phoneticPr fontId="4"/>
  </si>
  <si>
    <t>（ｃｃ，ｇ）</t>
    <phoneticPr fontId="4"/>
  </si>
  <si>
    <t>小　計</t>
    <phoneticPr fontId="4"/>
  </si>
  <si>
    <t>ｱﾋﾞｵﾝＥ</t>
    <phoneticPr fontId="4"/>
  </si>
  <si>
    <t>マデックＥＷ</t>
    <phoneticPr fontId="4"/>
  </si>
  <si>
    <t>（ｃｃ，ｇ）</t>
    <phoneticPr fontId="4"/>
  </si>
  <si>
    <t>金額</t>
    <phoneticPr fontId="4"/>
  </si>
  <si>
    <t>施用量(ｋｇ）
水量　（L）</t>
    <phoneticPr fontId="4"/>
  </si>
  <si>
    <t>（ｃｃ，ｇ）</t>
    <phoneticPr fontId="4"/>
  </si>
  <si>
    <t>普通トラック</t>
    <phoneticPr fontId="4"/>
  </si>
  <si>
    <t>普通トラック</t>
    <phoneticPr fontId="4"/>
  </si>
  <si>
    <t>８　経費の算出基礎（はるか，10a当たり）</t>
    <rPh sb="2" eb="4">
      <t>ケイヒ</t>
    </rPh>
    <rPh sb="5" eb="7">
      <t>サンシュツ</t>
    </rPh>
    <rPh sb="7" eb="9">
      <t>キソ</t>
    </rPh>
    <rPh sb="17" eb="18">
      <t>ア</t>
    </rPh>
    <phoneticPr fontId="4"/>
  </si>
  <si>
    <t>t</t>
    <phoneticPr fontId="4"/>
  </si>
  <si>
    <t>ﾗｳﾝﾄﾞｱｯﾌﾟﾏｯｸｽﾛｰﾄﾞ</t>
    <phoneticPr fontId="4"/>
  </si>
  <si>
    <t>金額</t>
    <phoneticPr fontId="4"/>
  </si>
  <si>
    <t>８　経費の算出基礎（はるみ，10a当たり）</t>
    <rPh sb="2" eb="4">
      <t>ケイヒ</t>
    </rPh>
    <rPh sb="5" eb="7">
      <t>サンシュツ</t>
    </rPh>
    <rPh sb="7" eb="9">
      <t>キソ</t>
    </rPh>
    <rPh sb="17" eb="18">
      <t>ア</t>
    </rPh>
    <phoneticPr fontId="4"/>
  </si>
  <si>
    <t>８　経費の算出基礎（○○，10a当たり）</t>
    <rPh sb="2" eb="4">
      <t>ケイヒ</t>
    </rPh>
    <rPh sb="5" eb="7">
      <t>サンシュツ</t>
    </rPh>
    <rPh sb="7" eb="9">
      <t>キソ</t>
    </rPh>
    <rPh sb="16" eb="17">
      <t>ア</t>
    </rPh>
    <phoneticPr fontId="4"/>
  </si>
  <si>
    <t>苦土石灰</t>
    <rPh sb="0" eb="1">
      <t>ク</t>
    </rPh>
    <rPh sb="1" eb="2">
      <t>ド</t>
    </rPh>
    <rPh sb="2" eb="4">
      <t>セッカイ</t>
    </rPh>
    <phoneticPr fontId="4"/>
  </si>
  <si>
    <t>ガソリン</t>
    <phoneticPr fontId="4"/>
  </si>
  <si>
    <t>小　計</t>
    <phoneticPr fontId="4"/>
  </si>
  <si>
    <t>(cc,g)</t>
    <phoneticPr fontId="4"/>
  </si>
  <si>
    <t>1200Ｌタンク</t>
    <phoneticPr fontId="4"/>
  </si>
  <si>
    <t>金額</t>
    <phoneticPr fontId="4"/>
  </si>
  <si>
    <t>(cc,g)</t>
    <phoneticPr fontId="4"/>
  </si>
  <si>
    <t>豊穣</t>
    <rPh sb="0" eb="1">
      <t>ユタカ</t>
    </rPh>
    <rPh sb="1" eb="2">
      <t>ジョウ</t>
    </rPh>
    <phoneticPr fontId="4"/>
  </si>
  <si>
    <t>元気866</t>
    <rPh sb="0" eb="2">
      <t>ゲンキ</t>
    </rPh>
    <phoneticPr fontId="4"/>
  </si>
  <si>
    <t>小　計</t>
    <phoneticPr fontId="4"/>
  </si>
  <si>
    <t>ベルクートフロアブル</t>
  </si>
  <si>
    <t>3820円/500cc</t>
    <rPh sb="4" eb="5">
      <t>エン</t>
    </rPh>
    <phoneticPr fontId="1"/>
  </si>
  <si>
    <t>ストロビードライフロアブル</t>
  </si>
  <si>
    <t>5780/500ｇ</t>
  </si>
  <si>
    <t>エムダイファー水和剤</t>
    <rPh sb="7" eb="10">
      <t>スイワザイ</t>
    </rPh>
    <phoneticPr fontId="1"/>
  </si>
  <si>
    <t>1430/1000ｇ</t>
  </si>
  <si>
    <t>ペンコゼブ水和剤*2</t>
    <rPh sb="5" eb="8">
      <t>スイワザイ</t>
    </rPh>
    <phoneticPr fontId="1"/>
  </si>
  <si>
    <t>1510/1000ｇ</t>
  </si>
  <si>
    <t>ジマンダイセン水和剤</t>
    <rPh sb="7" eb="10">
      <t>スイワザイ</t>
    </rPh>
    <phoneticPr fontId="1"/>
  </si>
  <si>
    <t>1710/100０g</t>
  </si>
  <si>
    <t>ベフトップジンフロアブル</t>
  </si>
  <si>
    <t>3690/500cc</t>
  </si>
  <si>
    <t>金額</t>
    <phoneticPr fontId="4"/>
  </si>
  <si>
    <t>アタックオイル</t>
  </si>
  <si>
    <t>8210円/20L</t>
  </si>
  <si>
    <t>オリオン水和剤40</t>
    <rPh sb="4" eb="7">
      <t>スイワザイ</t>
    </rPh>
    <phoneticPr fontId="1"/>
  </si>
  <si>
    <t>2240/500g</t>
  </si>
  <si>
    <t>アドマイヤーフロアブル</t>
  </si>
  <si>
    <t>3800/250cc</t>
  </si>
  <si>
    <t>サンマイト水和剤</t>
    <rPh sb="5" eb="8">
      <t>スイワザイ</t>
    </rPh>
    <phoneticPr fontId="1"/>
  </si>
  <si>
    <t>6570/500g</t>
  </si>
  <si>
    <t>スプラサイド乳剤40</t>
    <rPh sb="6" eb="8">
      <t>ニュウザイ</t>
    </rPh>
    <phoneticPr fontId="1"/>
  </si>
  <si>
    <t>2470/500cc</t>
  </si>
  <si>
    <t>ダニカット乳剤20</t>
    <rPh sb="5" eb="7">
      <t>ニュウザイ</t>
    </rPh>
    <phoneticPr fontId="1"/>
  </si>
  <si>
    <t>2130/500cc</t>
  </si>
  <si>
    <t>モスピラン顆粒水溶剤</t>
    <rPh sb="5" eb="7">
      <t>カリュウ</t>
    </rPh>
    <rPh sb="7" eb="8">
      <t>スイ</t>
    </rPh>
    <rPh sb="8" eb="10">
      <t>ヨウザイ</t>
    </rPh>
    <phoneticPr fontId="1"/>
  </si>
  <si>
    <t>7590/500g</t>
  </si>
  <si>
    <t>スターマイトフロアブル</t>
  </si>
  <si>
    <t>4900/250ｃｃ</t>
  </si>
  <si>
    <t>ハチハチフロアブル</t>
  </si>
  <si>
    <t>4270/500ｃｃ</t>
  </si>
  <si>
    <t>ジメトエート乳剤*2</t>
    <rPh sb="6" eb="8">
      <t>ニュウザイ</t>
    </rPh>
    <phoneticPr fontId="1"/>
  </si>
  <si>
    <t>1470/500cc</t>
  </si>
  <si>
    <t>ラウンドアップハイロード*2</t>
  </si>
  <si>
    <t>12930/5500ｃｃ</t>
  </si>
  <si>
    <t>バスタ液剤</t>
    <rPh sb="3" eb="5">
      <t>エキザイ</t>
    </rPh>
    <phoneticPr fontId="1"/>
  </si>
  <si>
    <t>8330/2200ｃｃ</t>
  </si>
  <si>
    <t>アビオンE*3</t>
  </si>
  <si>
    <t>6510円/5000ｃｃ</t>
    <rPh sb="4" eb="5">
      <t>エン</t>
    </rPh>
    <phoneticPr fontId="1"/>
  </si>
  <si>
    <t>クミテン</t>
  </si>
  <si>
    <t>330/500ｃｃ</t>
  </si>
  <si>
    <t>フィガロン乳剤*2</t>
    <rPh sb="5" eb="7">
      <t>ニュウザイ</t>
    </rPh>
    <phoneticPr fontId="1"/>
  </si>
  <si>
    <t>3590/100ｃｃ</t>
  </si>
  <si>
    <t>７　経営収支（不知火部門，10a当たり）</t>
    <rPh sb="10" eb="12">
      <t>ブモン</t>
    </rPh>
    <rPh sb="16" eb="17">
      <t>ア</t>
    </rPh>
    <phoneticPr fontId="4"/>
  </si>
  <si>
    <t>粗　　　収　　　益　　　の　　　算　　　出</t>
    <phoneticPr fontId="4"/>
  </si>
  <si>
    <t>販売量</t>
    <phoneticPr fontId="4"/>
  </si>
  <si>
    <t>右表（ア）</t>
    <phoneticPr fontId="4"/>
  </si>
  <si>
    <t>数量</t>
    <phoneticPr fontId="4"/>
  </si>
  <si>
    <t>負担価格の</t>
    <phoneticPr fontId="4"/>
  </si>
  <si>
    <t>（イ）肥料名</t>
    <phoneticPr fontId="4"/>
  </si>
  <si>
    <t>1種類</t>
    <phoneticPr fontId="4"/>
  </si>
  <si>
    <t>売上原価　計</t>
    <phoneticPr fontId="4"/>
  </si>
  <si>
    <t>（ウ）農薬名</t>
    <phoneticPr fontId="4"/>
  </si>
  <si>
    <t>9種類</t>
    <phoneticPr fontId="4"/>
  </si>
  <si>
    <t>8種類</t>
    <phoneticPr fontId="4"/>
  </si>
  <si>
    <t>※８－１　不知火算出基礎シート参照</t>
    <rPh sb="8" eb="10">
      <t>サンシュツ</t>
    </rPh>
    <rPh sb="10" eb="12">
      <t>キソ</t>
    </rPh>
    <rPh sb="15" eb="17">
      <t>サンショウ</t>
    </rPh>
    <phoneticPr fontId="4"/>
  </si>
  <si>
    <t>2種類</t>
    <phoneticPr fontId="4"/>
  </si>
  <si>
    <t>（エ）燃料名</t>
    <phoneticPr fontId="4"/>
  </si>
  <si>
    <t>軽油</t>
    <phoneticPr fontId="4"/>
  </si>
  <si>
    <t>ガソリン</t>
    <phoneticPr fontId="4"/>
  </si>
  <si>
    <t>潤滑油</t>
    <phoneticPr fontId="4"/>
  </si>
  <si>
    <t>燃料費の</t>
    <phoneticPr fontId="4"/>
  </si>
  <si>
    <t>混合</t>
    <phoneticPr fontId="4"/>
  </si>
  <si>
    <t>灯油</t>
    <phoneticPr fontId="4"/>
  </si>
  <si>
    <t>電気</t>
    <phoneticPr fontId="4"/>
  </si>
  <si>
    <t>右表（イ）　※８－８　不知火算出基礎シート参照</t>
    <phoneticPr fontId="4"/>
  </si>
  <si>
    <t>右表（ウ）　※８－８　不知火算出基礎シート参照</t>
    <phoneticPr fontId="4"/>
  </si>
  <si>
    <t>右表（エ）　※８－８　不知火算出基礎シート参照</t>
    <phoneticPr fontId="4"/>
  </si>
  <si>
    <t>※８－８　不知火算出基礎シート参照</t>
    <rPh sb="5" eb="8">
      <t>シラヌイ</t>
    </rPh>
    <rPh sb="8" eb="10">
      <t>サンシュツ</t>
    </rPh>
    <rPh sb="10" eb="12">
      <t>キソ</t>
    </rPh>
    <rPh sb="15" eb="17">
      <t>サンショウ</t>
    </rPh>
    <phoneticPr fontId="4"/>
  </si>
  <si>
    <t>７　経営収支（はるか部門，10a当たり）</t>
    <rPh sb="10" eb="12">
      <t>ブモン</t>
    </rPh>
    <rPh sb="16" eb="17">
      <t>ア</t>
    </rPh>
    <phoneticPr fontId="4"/>
  </si>
  <si>
    <t>はるか</t>
    <phoneticPr fontId="4"/>
  </si>
  <si>
    <t>※８－５　はるみ算出基礎シート参照</t>
    <rPh sb="8" eb="10">
      <t>サンシュツ</t>
    </rPh>
    <rPh sb="10" eb="12">
      <t>キソ</t>
    </rPh>
    <rPh sb="15" eb="17">
      <t>サンショウ</t>
    </rPh>
    <phoneticPr fontId="4"/>
  </si>
  <si>
    <t>右表（イ）　※８－５　はるみ算出基礎シート参照</t>
    <phoneticPr fontId="4"/>
  </si>
  <si>
    <t>右表（ウ）　※８－５　はるみ算出基礎シート参照</t>
    <phoneticPr fontId="4"/>
  </si>
  <si>
    <t>右表（エ）　※８－５　はるみ算出基礎シート参照</t>
    <phoneticPr fontId="4"/>
  </si>
  <si>
    <t>※８－5　はるみ算出基礎シート参照</t>
    <rPh sb="8" eb="10">
      <t>サンシュツ</t>
    </rPh>
    <rPh sb="10" eb="12">
      <t>キソ</t>
    </rPh>
    <rPh sb="15" eb="17">
      <t>サンショウ</t>
    </rPh>
    <phoneticPr fontId="4"/>
  </si>
  <si>
    <t>７　経営収支（はっさく部門，10a当たり）</t>
    <rPh sb="11" eb="13">
      <t>ブモン</t>
    </rPh>
    <rPh sb="17" eb="18">
      <t>ア</t>
    </rPh>
    <phoneticPr fontId="4"/>
  </si>
  <si>
    <t>右表（イ）　※８－６　はっさく算出基礎シート参照</t>
    <phoneticPr fontId="4"/>
  </si>
  <si>
    <t>右表（ウ）　※８－６　はっさく算出基礎シート参照</t>
    <phoneticPr fontId="4"/>
  </si>
  <si>
    <t>右表（エ）　※８－６　はっさく算出基礎シート参照</t>
    <phoneticPr fontId="4"/>
  </si>
  <si>
    <t>※８－６　はっさく算出基礎シート参照</t>
    <rPh sb="9" eb="11">
      <t>サンシュツ</t>
    </rPh>
    <rPh sb="11" eb="13">
      <t>キソ</t>
    </rPh>
    <rPh sb="16" eb="18">
      <t>サンショウ</t>
    </rPh>
    <phoneticPr fontId="4"/>
  </si>
  <si>
    <t>右表（イ）　※８－７　はるか算出基礎シート参照</t>
    <phoneticPr fontId="4"/>
  </si>
  <si>
    <t>右表（ウ）　※８－７　はるか算出基礎シート参照</t>
    <phoneticPr fontId="4"/>
  </si>
  <si>
    <t>右表（エ）　※８－７　はるか算出基礎シート参照</t>
    <phoneticPr fontId="4"/>
  </si>
  <si>
    <t>※８－７　はるか算出基礎シート参照</t>
    <rPh sb="8" eb="10">
      <t>サンシュツ</t>
    </rPh>
    <rPh sb="10" eb="12">
      <t>キソ</t>
    </rPh>
    <rPh sb="15" eb="17">
      <t>サンショウ</t>
    </rPh>
    <phoneticPr fontId="4"/>
  </si>
  <si>
    <t>レモン</t>
    <phoneticPr fontId="4"/>
  </si>
  <si>
    <t>いしじ</t>
    <phoneticPr fontId="4"/>
  </si>
  <si>
    <t>７　経営収支（極早生部門，10a当たり）</t>
    <rPh sb="7" eb="8">
      <t>ゴク</t>
    </rPh>
    <rPh sb="8" eb="10">
      <t>ワセ</t>
    </rPh>
    <rPh sb="10" eb="12">
      <t>ブモン</t>
    </rPh>
    <rPh sb="16" eb="17">
      <t>ア</t>
    </rPh>
    <phoneticPr fontId="4"/>
  </si>
  <si>
    <t>極早生みかん</t>
    <rPh sb="0" eb="1">
      <t>ゴク</t>
    </rPh>
    <rPh sb="1" eb="3">
      <t>ワセ</t>
    </rPh>
    <phoneticPr fontId="4"/>
  </si>
  <si>
    <t>右表（イ）　※８－１　極早生算出基礎シート参照</t>
    <rPh sb="11" eb="12">
      <t>ゴク</t>
    </rPh>
    <rPh sb="12" eb="14">
      <t>ワセ</t>
    </rPh>
    <phoneticPr fontId="4"/>
  </si>
  <si>
    <t>右表（ウ）　※８－１　極早生算出基礎シート参照</t>
    <rPh sb="11" eb="12">
      <t>ゴク</t>
    </rPh>
    <rPh sb="12" eb="14">
      <t>ワセ</t>
    </rPh>
    <phoneticPr fontId="4"/>
  </si>
  <si>
    <t>右表（エ）　※８－１　極早生算出基礎シート参照</t>
    <rPh sb="11" eb="12">
      <t>ゴク</t>
    </rPh>
    <rPh sb="12" eb="14">
      <t>ワセ</t>
    </rPh>
    <phoneticPr fontId="4"/>
  </si>
  <si>
    <t>※８－１　極早生算出基礎シート参照</t>
    <rPh sb="5" eb="6">
      <t>ゴク</t>
    </rPh>
    <rPh sb="6" eb="8">
      <t>ワセ</t>
    </rPh>
    <rPh sb="8" eb="10">
      <t>サンシュツ</t>
    </rPh>
    <rPh sb="10" eb="12">
      <t>キソ</t>
    </rPh>
    <rPh sb="15" eb="17">
      <t>サンショウ</t>
    </rPh>
    <phoneticPr fontId="4"/>
  </si>
  <si>
    <t>組合費2000円，水利費3000円</t>
    <rPh sb="0" eb="3">
      <t>クミアイヒ</t>
    </rPh>
    <rPh sb="7" eb="8">
      <t>エン</t>
    </rPh>
    <rPh sb="9" eb="11">
      <t>スイリ</t>
    </rPh>
    <rPh sb="11" eb="12">
      <t>ヒ</t>
    </rPh>
    <rPh sb="16" eb="17">
      <t>エン</t>
    </rPh>
    <phoneticPr fontId="4"/>
  </si>
  <si>
    <t>組合費2000円/10a，水利費3000円/10a</t>
    <rPh sb="0" eb="3">
      <t>クミアイヒ</t>
    </rPh>
    <rPh sb="7" eb="8">
      <t>エン</t>
    </rPh>
    <rPh sb="13" eb="15">
      <t>スイリ</t>
    </rPh>
    <rPh sb="15" eb="16">
      <t>ヒ</t>
    </rPh>
    <rPh sb="20" eb="21">
      <t>エン</t>
    </rPh>
    <phoneticPr fontId="4"/>
  </si>
  <si>
    <t>３　標準技術（不知火）</t>
    <rPh sb="2" eb="4">
      <t>ヒョウジュン</t>
    </rPh>
    <rPh sb="4" eb="6">
      <t>ギジュツ</t>
    </rPh>
    <phoneticPr fontId="4"/>
  </si>
  <si>
    <t>樹冠上部1/3～1/4に発生している夏枝・秋枝は，春枝との境目の2～3芽下で切除し，着花しない新梢の発生を促す。</t>
    <rPh sb="0" eb="2">
      <t>ジュカン</t>
    </rPh>
    <rPh sb="2" eb="4">
      <t>ジョウブ</t>
    </rPh>
    <rPh sb="12" eb="14">
      <t>ハッセイ</t>
    </rPh>
    <rPh sb="18" eb="19">
      <t>ナツ</t>
    </rPh>
    <rPh sb="19" eb="20">
      <t>エダ</t>
    </rPh>
    <rPh sb="21" eb="22">
      <t>アキ</t>
    </rPh>
    <rPh sb="22" eb="23">
      <t>エダ</t>
    </rPh>
    <rPh sb="25" eb="26">
      <t>ハル</t>
    </rPh>
    <rPh sb="26" eb="27">
      <t>エダ</t>
    </rPh>
    <rPh sb="29" eb="31">
      <t>サカイメ</t>
    </rPh>
    <rPh sb="35" eb="36">
      <t>メ</t>
    </rPh>
    <rPh sb="36" eb="37">
      <t>シタ</t>
    </rPh>
    <rPh sb="38" eb="40">
      <t>セツジョ</t>
    </rPh>
    <rPh sb="42" eb="44">
      <t>チャッカ</t>
    </rPh>
    <rPh sb="47" eb="49">
      <t>シンショウ</t>
    </rPh>
    <rPh sb="50" eb="52">
      <t>ハッセイ</t>
    </rPh>
    <rPh sb="53" eb="54">
      <t>ウナガ</t>
    </rPh>
    <phoneticPr fontId="4"/>
  </si>
  <si>
    <t>目標収量３トン
販売量２．４トン
施用成分量
Ｎ：36Ｋｇ
Ｐ：28Ｋｇ
Ｋ：28Ｋｇ
石灰質資材：100Ｋｇ</t>
    <rPh sb="0" eb="2">
      <t>モクヒョウ</t>
    </rPh>
    <rPh sb="2" eb="4">
      <t>シュウリョウ</t>
    </rPh>
    <rPh sb="8" eb="10">
      <t>ハンバイ</t>
    </rPh>
    <rPh sb="10" eb="11">
      <t>リョウ</t>
    </rPh>
    <rPh sb="18" eb="19">
      <t>セ</t>
    </rPh>
    <rPh sb="19" eb="20">
      <t>ヨウ</t>
    </rPh>
    <rPh sb="20" eb="22">
      <t>セイブン</t>
    </rPh>
    <rPh sb="22" eb="23">
      <t>リョウ</t>
    </rPh>
    <rPh sb="45" eb="48">
      <t>セッカイシツ</t>
    </rPh>
    <rPh sb="48" eb="50">
      <t>シザイ</t>
    </rPh>
    <phoneticPr fontId="4"/>
  </si>
  <si>
    <t xml:space="preserve">樹冠上部1/3は全摘果
樹冠下部2/3は100葉に1果
</t>
    <rPh sb="0" eb="1">
      <t>ジュ</t>
    </rPh>
    <rPh sb="1" eb="2">
      <t>カン</t>
    </rPh>
    <rPh sb="2" eb="4">
      <t>ジョウブ</t>
    </rPh>
    <rPh sb="8" eb="9">
      <t>ゼン</t>
    </rPh>
    <rPh sb="9" eb="11">
      <t>テキカ</t>
    </rPh>
    <rPh sb="13" eb="15">
      <t>ジュカン</t>
    </rPh>
    <rPh sb="15" eb="17">
      <t>カブ</t>
    </rPh>
    <rPh sb="24" eb="25">
      <t>ハ</t>
    </rPh>
    <rPh sb="27" eb="28">
      <t>カ</t>
    </rPh>
    <phoneticPr fontId="4"/>
  </si>
  <si>
    <t>外なり果実を主体に袋かけする。</t>
    <rPh sb="0" eb="1">
      <t>ソト</t>
    </rPh>
    <rPh sb="3" eb="5">
      <t>カジツ</t>
    </rPh>
    <rPh sb="6" eb="8">
      <t>シュタイ</t>
    </rPh>
    <rPh sb="9" eb="10">
      <t>フクロ</t>
    </rPh>
    <phoneticPr fontId="4"/>
  </si>
  <si>
    <t xml:space="preserve">
分割採収
1回目：1月下旬，9分着色以上
2回目：2月上旬，残果一括採収</t>
    <rPh sb="1" eb="3">
      <t>ブンカツ</t>
    </rPh>
    <rPh sb="3" eb="5">
      <t>サイシュウ</t>
    </rPh>
    <rPh sb="7" eb="9">
      <t>カイメ</t>
    </rPh>
    <rPh sb="11" eb="12">
      <t>ガツ</t>
    </rPh>
    <rPh sb="12" eb="14">
      <t>ゲジュン</t>
    </rPh>
    <rPh sb="16" eb="17">
      <t>ブ</t>
    </rPh>
    <rPh sb="17" eb="19">
      <t>チャクショク</t>
    </rPh>
    <rPh sb="19" eb="21">
      <t>イジョウ</t>
    </rPh>
    <rPh sb="23" eb="25">
      <t>カイメ</t>
    </rPh>
    <rPh sb="27" eb="28">
      <t>ガツ</t>
    </rPh>
    <rPh sb="28" eb="30">
      <t>ジョウジュン</t>
    </rPh>
    <rPh sb="31" eb="32">
      <t>ザン</t>
    </rPh>
    <rPh sb="32" eb="33">
      <t>カ</t>
    </rPh>
    <rPh sb="33" eb="35">
      <t>イッカツ</t>
    </rPh>
    <rPh sb="35" eb="37">
      <t>サイシュウ</t>
    </rPh>
    <phoneticPr fontId="4"/>
  </si>
  <si>
    <t xml:space="preserve">自然予措
貯蔵温湿度
　温度5℃
　湿度85～90％
</t>
    <rPh sb="0" eb="2">
      <t>シゼン</t>
    </rPh>
    <rPh sb="2" eb="3">
      <t>ヨ</t>
    </rPh>
    <rPh sb="3" eb="4">
      <t>ソ</t>
    </rPh>
    <rPh sb="6" eb="8">
      <t>チョゾウ</t>
    </rPh>
    <rPh sb="8" eb="11">
      <t>オンシツド</t>
    </rPh>
    <rPh sb="13" eb="15">
      <t>オンド</t>
    </rPh>
    <rPh sb="19" eb="21">
      <t>シツド</t>
    </rPh>
    <phoneticPr fontId="4"/>
  </si>
  <si>
    <t>3/中～4/上</t>
    <rPh sb="2" eb="3">
      <t>ナカ</t>
    </rPh>
    <rPh sb="6" eb="7">
      <t>ウエ</t>
    </rPh>
    <phoneticPr fontId="4"/>
  </si>
  <si>
    <t>2/下，3/下，6/上，9/上，11/上</t>
    <rPh sb="2" eb="3">
      <t>シタ</t>
    </rPh>
    <rPh sb="6" eb="7">
      <t>シタ</t>
    </rPh>
    <rPh sb="10" eb="11">
      <t>ウエ</t>
    </rPh>
    <rPh sb="14" eb="15">
      <t>ウエ</t>
    </rPh>
    <rPh sb="19" eb="20">
      <t>ウエ</t>
    </rPh>
    <phoneticPr fontId="4"/>
  </si>
  <si>
    <t>3/下，5/中，5/下，6/下，7/中，8/中，11/中，12/上</t>
    <rPh sb="2" eb="3">
      <t>シタ</t>
    </rPh>
    <rPh sb="6" eb="7">
      <t>ナカ</t>
    </rPh>
    <rPh sb="10" eb="11">
      <t>シタ</t>
    </rPh>
    <rPh sb="14" eb="15">
      <t>シタ</t>
    </rPh>
    <rPh sb="18" eb="19">
      <t>ナカ</t>
    </rPh>
    <rPh sb="22" eb="23">
      <t>ナカ</t>
    </rPh>
    <rPh sb="27" eb="28">
      <t>チュウ</t>
    </rPh>
    <rPh sb="32" eb="33">
      <t>ウエ</t>
    </rPh>
    <phoneticPr fontId="4"/>
  </si>
  <si>
    <t>6/下～7/中</t>
    <rPh sb="2" eb="3">
      <t>シタ</t>
    </rPh>
    <rPh sb="6" eb="7">
      <t>ナカ</t>
    </rPh>
    <phoneticPr fontId="4"/>
  </si>
  <si>
    <t>2/中，4/上</t>
    <rPh sb="2" eb="3">
      <t>ナカ</t>
    </rPh>
    <rPh sb="6" eb="7">
      <t>ウエ</t>
    </rPh>
    <phoneticPr fontId="4"/>
  </si>
  <si>
    <t>3/上，5/上，6/下，8/中，10/中</t>
    <rPh sb="2" eb="3">
      <t>ウエ</t>
    </rPh>
    <rPh sb="6" eb="7">
      <t>ウエ</t>
    </rPh>
    <rPh sb="10" eb="11">
      <t>ゲ</t>
    </rPh>
    <rPh sb="14" eb="15">
      <t>ナカ</t>
    </rPh>
    <rPh sb="19" eb="20">
      <t>ナカ</t>
    </rPh>
    <phoneticPr fontId="4"/>
  </si>
  <si>
    <t>12/中～下</t>
    <rPh sb="3" eb="4">
      <t>チュウ</t>
    </rPh>
    <rPh sb="5" eb="6">
      <t>ゲ</t>
    </rPh>
    <phoneticPr fontId="4"/>
  </si>
  <si>
    <t>1/下～2/上</t>
    <rPh sb="2" eb="3">
      <t>シタ</t>
    </rPh>
    <rPh sb="6" eb="7">
      <t>ウエ</t>
    </rPh>
    <phoneticPr fontId="4"/>
  </si>
  <si>
    <t>1/下～4/上</t>
    <rPh sb="2" eb="3">
      <t>ゲ</t>
    </rPh>
    <rPh sb="6" eb="7">
      <t>ウエ</t>
    </rPh>
    <phoneticPr fontId="4"/>
  </si>
  <si>
    <t>1/下～4/上</t>
    <rPh sb="2" eb="3">
      <t>シタ</t>
    </rPh>
    <rPh sb="6" eb="7">
      <t>ウエ</t>
    </rPh>
    <phoneticPr fontId="4"/>
  </si>
  <si>
    <t>剪定鋸
剪定鋏
脚立</t>
    <phoneticPr fontId="4"/>
  </si>
  <si>
    <t>収穫鋏
脚立</t>
    <rPh sb="0" eb="2">
      <t>シュウカク</t>
    </rPh>
    <rPh sb="2" eb="3">
      <t>ハサミ</t>
    </rPh>
    <rPh sb="4" eb="6">
      <t>キャタツ</t>
    </rPh>
    <phoneticPr fontId="4"/>
  </si>
  <si>
    <t>スプリンクラー</t>
    <phoneticPr fontId="4"/>
  </si>
  <si>
    <t>緩効性肥料
　BBフルーツ元気200（12-10-10）
石灰質資材
　マリンカル（粒，アルカリ分48％，苦土分5％，牡蠣殻）</t>
    <rPh sb="0" eb="3">
      <t>カンコウセイ</t>
    </rPh>
    <rPh sb="3" eb="5">
      <t>ヒリョウ</t>
    </rPh>
    <rPh sb="13" eb="15">
      <t>ゲンキ</t>
    </rPh>
    <rPh sb="30" eb="33">
      <t>セッカイシツ</t>
    </rPh>
    <rPh sb="33" eb="35">
      <t>シザイ</t>
    </rPh>
    <rPh sb="43" eb="44">
      <t>ツブ</t>
    </rPh>
    <rPh sb="49" eb="50">
      <t>ブン</t>
    </rPh>
    <rPh sb="54" eb="56">
      <t>クド</t>
    </rPh>
    <rPh sb="56" eb="57">
      <t>ブン</t>
    </rPh>
    <rPh sb="60" eb="63">
      <t>カキガラ</t>
    </rPh>
    <phoneticPr fontId="4"/>
  </si>
  <si>
    <t>果実袋：7000枚</t>
    <rPh sb="0" eb="2">
      <t>カジツ</t>
    </rPh>
    <rPh sb="2" eb="3">
      <t>フクロ</t>
    </rPh>
    <rPh sb="8" eb="9">
      <t>マイ</t>
    </rPh>
    <phoneticPr fontId="4"/>
  </si>
  <si>
    <t>隔年結果を起こしやすいため，着果過多にならないよう予備枝を確保する。</t>
    <rPh sb="0" eb="2">
      <t>カクネン</t>
    </rPh>
    <rPh sb="2" eb="4">
      <t>ケッカ</t>
    </rPh>
    <rPh sb="5" eb="6">
      <t>オ</t>
    </rPh>
    <rPh sb="14" eb="16">
      <t>チャッカ</t>
    </rPh>
    <rPh sb="16" eb="18">
      <t>カタ</t>
    </rPh>
    <rPh sb="25" eb="27">
      <t>ヨビ</t>
    </rPh>
    <rPh sb="27" eb="28">
      <t>エダ</t>
    </rPh>
    <rPh sb="29" eb="31">
      <t>カクホ</t>
    </rPh>
    <phoneticPr fontId="4"/>
  </si>
  <si>
    <t>・袋かけ作業前に防除作業の実施。
・袋内に雨水が溜まると，低温遭遇時に凍結による果実被害や水腐れ果の発生を助長する危険性があることから，袋かけは果梗枝から雨水浸入しないように注意し，水抜き穴が下を向くように装着する。</t>
    <rPh sb="1" eb="2">
      <t>フクロ</t>
    </rPh>
    <rPh sb="4" eb="6">
      <t>サギョウ</t>
    </rPh>
    <rPh sb="6" eb="7">
      <t>マエ</t>
    </rPh>
    <rPh sb="8" eb="10">
      <t>ボウジョ</t>
    </rPh>
    <rPh sb="10" eb="12">
      <t>サギョウ</t>
    </rPh>
    <rPh sb="13" eb="15">
      <t>ジッシ</t>
    </rPh>
    <rPh sb="33" eb="34">
      <t>ジ</t>
    </rPh>
    <rPh sb="59" eb="60">
      <t>セイ</t>
    </rPh>
    <rPh sb="87" eb="89">
      <t>チュウイ</t>
    </rPh>
    <phoneticPr fontId="4"/>
  </si>
  <si>
    <t>・収穫基準（糖度，酸度）に留意し収穫する。
・-3℃以下になると果実凍結被害が多くなるため注意する。
・収穫前に雨が多いと水腐れ症が発生するので、収穫時が多雨の年は早めに収穫する。
・収穫時に凸部分にハサミ傷をつけないよう注意する。</t>
    <rPh sb="1" eb="3">
      <t>シュウカク</t>
    </rPh>
    <rPh sb="3" eb="5">
      <t>キジュン</t>
    </rPh>
    <rPh sb="6" eb="8">
      <t>トウド</t>
    </rPh>
    <rPh sb="9" eb="11">
      <t>サンド</t>
    </rPh>
    <rPh sb="13" eb="15">
      <t>リュウイ</t>
    </rPh>
    <rPh sb="16" eb="18">
      <t>シュウカク</t>
    </rPh>
    <rPh sb="26" eb="28">
      <t>イカ</t>
    </rPh>
    <rPh sb="32" eb="34">
      <t>カジツ</t>
    </rPh>
    <rPh sb="34" eb="36">
      <t>トウケツ</t>
    </rPh>
    <rPh sb="36" eb="38">
      <t>ヒガイ</t>
    </rPh>
    <rPh sb="39" eb="40">
      <t>オオ</t>
    </rPh>
    <rPh sb="45" eb="47">
      <t>チュウイ</t>
    </rPh>
    <phoneticPr fontId="4"/>
  </si>
  <si>
    <t>農薬安全使用遵守</t>
    <phoneticPr fontId="4"/>
  </si>
  <si>
    <t>・果実の傷みを少なくするため，平コンテナでは１段，深コンテナでも２段積みまでとする。</t>
    <phoneticPr fontId="4"/>
  </si>
  <si>
    <t>３　標準技術(袋かけ)</t>
    <rPh sb="2" eb="4">
      <t>ヒョウジュン</t>
    </rPh>
    <rPh sb="4" eb="6">
      <t>ギジュツ</t>
    </rPh>
    <rPh sb="7" eb="8">
      <t>フクロ</t>
    </rPh>
    <phoneticPr fontId="4"/>
  </si>
  <si>
    <t>はるか</t>
    <phoneticPr fontId="4"/>
  </si>
  <si>
    <t>摘果</t>
    <phoneticPr fontId="4"/>
  </si>
  <si>
    <t>かん水</t>
  </si>
  <si>
    <t>貯蔵管理</t>
  </si>
  <si>
    <t>果実管理・出荷</t>
  </si>
  <si>
    <t>間引き主体，一部切返し。
日照条件改善を心がける。</t>
    <rPh sb="13" eb="15">
      <t>ニッショウ</t>
    </rPh>
    <rPh sb="15" eb="17">
      <t>ジョウケン</t>
    </rPh>
    <rPh sb="17" eb="19">
      <t>カイゼン</t>
    </rPh>
    <rPh sb="20" eb="21">
      <t>ココロ</t>
    </rPh>
    <phoneticPr fontId="4"/>
  </si>
  <si>
    <t>目標収量2.4トン
販売量2トン
施用成分量
Ｎ：25Ｋｇ
Ｐ：20Ｋｇ
Ｋ：20Ｋｇ
石灰質資材：100Ｋｇ</t>
    <phoneticPr fontId="4"/>
  </si>
  <si>
    <t>散布量　500Ｌ/10ａ</t>
  </si>
  <si>
    <t xml:space="preserve">間引き摘果
1果/80～100葉
</t>
  </si>
  <si>
    <t>L～2L果実を主体に袋かけする。</t>
    <rPh sb="4" eb="6">
      <t>カジツ</t>
    </rPh>
    <rPh sb="7" eb="9">
      <t>シュタイ</t>
    </rPh>
    <rPh sb="10" eb="11">
      <t>フクロ</t>
    </rPh>
    <phoneticPr fontId="4"/>
  </si>
  <si>
    <t>1回20トン/10a
7～10日間隔</t>
  </si>
  <si>
    <t>除草剤3回
草刈機2回</t>
  </si>
  <si>
    <t>採収割合
　1月中下旬40％
　2月60％</t>
    <rPh sb="9" eb="10">
      <t>ゲ</t>
    </rPh>
    <phoneticPr fontId="4"/>
  </si>
  <si>
    <t>貯蔵量
　800～1000ｋｇ/3.3ｍ3
コンテナ利用の場合は7分目入れ。
庫内
　温度5～7℃
　湿度90％</t>
  </si>
  <si>
    <t>家庭選別の徹底</t>
  </si>
  <si>
    <t>2/下，3/上</t>
  </si>
  <si>
    <t>3/下，5/中，5/下，6/下，7/中，8/中，9/下，12/上</t>
  </si>
  <si>
    <t>10/上，中，下</t>
    <phoneticPr fontId="4"/>
  </si>
  <si>
    <t>11/中～下</t>
    <rPh sb="3" eb="4">
      <t>チュウ</t>
    </rPh>
    <rPh sb="5" eb="6">
      <t>ゲ</t>
    </rPh>
    <phoneticPr fontId="4"/>
  </si>
  <si>
    <t>8/中，下</t>
  </si>
  <si>
    <t>2/下，3/中</t>
    <rPh sb="2" eb="3">
      <t>ゲ</t>
    </rPh>
    <phoneticPr fontId="4"/>
  </si>
  <si>
    <t>4/上，5/上，7/中，9/中，10/中</t>
  </si>
  <si>
    <t>1/中下，2/上中</t>
    <rPh sb="3" eb="4">
      <t>ゲ</t>
    </rPh>
    <rPh sb="7" eb="8">
      <t>ジョウ</t>
    </rPh>
    <rPh sb="8" eb="9">
      <t>チュウ</t>
    </rPh>
    <phoneticPr fontId="4"/>
  </si>
  <si>
    <t>2/下～3/下</t>
    <rPh sb="2" eb="3">
      <t>ゲ</t>
    </rPh>
    <rPh sb="6" eb="7">
      <t>ゲ</t>
    </rPh>
    <phoneticPr fontId="4"/>
  </si>
  <si>
    <t>1/中～2/下</t>
    <rPh sb="6" eb="7">
      <t>ゲ</t>
    </rPh>
    <phoneticPr fontId="4"/>
  </si>
  <si>
    <t>剪定鋸
剪定鋏
脚立</t>
  </si>
  <si>
    <t>収穫鋏</t>
    <phoneticPr fontId="4"/>
  </si>
  <si>
    <t>スプリンクラー</t>
  </si>
  <si>
    <t>剪定枝粉砕機
ガソリン携行缶
トラック</t>
    <phoneticPr fontId="4"/>
  </si>
  <si>
    <t>200Lタンク
動噴
ホース
ガソリン携行缶
軽トラック</t>
    <phoneticPr fontId="4"/>
  </si>
  <si>
    <t>収穫かご
収穫鋏
脚立
コンテナ
クローラ式運搬車
トラック
ガソリン携行缶</t>
    <phoneticPr fontId="4"/>
  </si>
  <si>
    <t xml:space="preserve">貯蔵庫
コンテナ
</t>
  </si>
  <si>
    <t>家庭用選果機
コンテナ
トラック</t>
  </si>
  <si>
    <t>剪定枝粉砕8</t>
  </si>
  <si>
    <t>堆肥4</t>
  </si>
  <si>
    <t>殺菌剤9種類
殺虫剤8種類</t>
  </si>
  <si>
    <t>果実袋：10000枚
(三重タイプ)</t>
    <rPh sb="0" eb="2">
      <t>カジツ</t>
    </rPh>
    <rPh sb="2" eb="3">
      <t>フクロ</t>
    </rPh>
    <rPh sb="9" eb="10">
      <t>マイ</t>
    </rPh>
    <rPh sb="12" eb="14">
      <t>サンジュウ</t>
    </rPh>
    <phoneticPr fontId="4"/>
  </si>
  <si>
    <t>バーク堆肥</t>
  </si>
  <si>
    <t>除草剤</t>
  </si>
  <si>
    <t>施肥量は収量にスライド</t>
  </si>
  <si>
    <t>・発生予察情報に注意
・農薬安全使用遵守</t>
    <phoneticPr fontId="4"/>
  </si>
  <si>
    <t>袋かけ前を中心に，外品を除去する</t>
    <rPh sb="0" eb="1">
      <t>フクロ</t>
    </rPh>
    <rPh sb="3" eb="4">
      <t>マエ</t>
    </rPh>
    <rPh sb="5" eb="7">
      <t>チュウシン</t>
    </rPh>
    <rPh sb="9" eb="11">
      <t>ガイヒン</t>
    </rPh>
    <phoneticPr fontId="4"/>
  </si>
  <si>
    <t>・袋かけ作業前にダニ防除の徹底
・袋かけは雨水が浸入しないよう心がける</t>
    <rPh sb="1" eb="2">
      <t>フクロ</t>
    </rPh>
    <rPh sb="4" eb="6">
      <t>サギョウ</t>
    </rPh>
    <rPh sb="6" eb="7">
      <t>マエ</t>
    </rPh>
    <rPh sb="10" eb="12">
      <t>ボウジョ</t>
    </rPh>
    <rPh sb="13" eb="15">
      <t>テッテイ</t>
    </rPh>
    <rPh sb="31" eb="32">
      <t>ココロ</t>
    </rPh>
    <phoneticPr fontId="4"/>
  </si>
  <si>
    <t>農薬安全使用遵守</t>
  </si>
  <si>
    <t>３　標準技術（はるみ）</t>
    <rPh sb="2" eb="4">
      <t>ヒョウジュン</t>
    </rPh>
    <rPh sb="4" eb="6">
      <t>ギジュツ</t>
    </rPh>
    <phoneticPr fontId="4"/>
  </si>
  <si>
    <t>はるみ</t>
    <phoneticPr fontId="4"/>
  </si>
  <si>
    <t>分割採収
1回目：12月下旬，9分着色以上
2回目：1月上旬，残果一括採収</t>
    <rPh sb="0" eb="2">
      <t>ブンカツ</t>
    </rPh>
    <rPh sb="2" eb="4">
      <t>サイシュウ</t>
    </rPh>
    <rPh sb="6" eb="8">
      <t>カイメ</t>
    </rPh>
    <rPh sb="11" eb="12">
      <t>ガツ</t>
    </rPh>
    <rPh sb="12" eb="14">
      <t>ゲジュン</t>
    </rPh>
    <rPh sb="16" eb="17">
      <t>ブ</t>
    </rPh>
    <rPh sb="17" eb="19">
      <t>チャクショク</t>
    </rPh>
    <rPh sb="19" eb="21">
      <t>イジョウ</t>
    </rPh>
    <rPh sb="23" eb="25">
      <t>カイメ</t>
    </rPh>
    <rPh sb="27" eb="28">
      <t>ガツ</t>
    </rPh>
    <rPh sb="28" eb="30">
      <t>ジョウジュン</t>
    </rPh>
    <rPh sb="31" eb="32">
      <t>ザン</t>
    </rPh>
    <rPh sb="32" eb="33">
      <t>カ</t>
    </rPh>
    <rPh sb="33" eb="35">
      <t>イッカツ</t>
    </rPh>
    <rPh sb="35" eb="37">
      <t>サイシュウ</t>
    </rPh>
    <phoneticPr fontId="4"/>
  </si>
  <si>
    <t>自然予措
貯蔵温湿度
　温度6～8℃
　湿度85％
コンテナ貯蔵の場合は，5～6分目入りとし，上下に新聞紙を敷く。</t>
    <rPh sb="0" eb="2">
      <t>シゼン</t>
    </rPh>
    <rPh sb="2" eb="3">
      <t>ヨ</t>
    </rPh>
    <rPh sb="3" eb="4">
      <t>ソ</t>
    </rPh>
    <rPh sb="6" eb="8">
      <t>チョゾウ</t>
    </rPh>
    <rPh sb="8" eb="11">
      <t>オンシツド</t>
    </rPh>
    <rPh sb="13" eb="15">
      <t>オンド</t>
    </rPh>
    <rPh sb="21" eb="23">
      <t>シツド</t>
    </rPh>
    <rPh sb="31" eb="33">
      <t>チョゾウ</t>
    </rPh>
    <rPh sb="34" eb="36">
      <t>バアイ</t>
    </rPh>
    <rPh sb="41" eb="42">
      <t>ブ</t>
    </rPh>
    <rPh sb="42" eb="43">
      <t>メ</t>
    </rPh>
    <rPh sb="43" eb="44">
      <t>イ</t>
    </rPh>
    <rPh sb="48" eb="50">
      <t>ジョウゲ</t>
    </rPh>
    <rPh sb="51" eb="54">
      <t>シンブンシ</t>
    </rPh>
    <rPh sb="55" eb="56">
      <t>シ</t>
    </rPh>
    <phoneticPr fontId="4"/>
  </si>
  <si>
    <t>2/下，3/下，5/下，9/上</t>
    <rPh sb="2" eb="3">
      <t>シタ</t>
    </rPh>
    <rPh sb="6" eb="7">
      <t>シタ</t>
    </rPh>
    <rPh sb="10" eb="11">
      <t>シタ</t>
    </rPh>
    <rPh sb="14" eb="15">
      <t>ウエ</t>
    </rPh>
    <phoneticPr fontId="4"/>
  </si>
  <si>
    <t>12/下～1/上</t>
    <rPh sb="3" eb="4">
      <t>シタ</t>
    </rPh>
    <rPh sb="7" eb="8">
      <t>ウエ</t>
    </rPh>
    <phoneticPr fontId="4"/>
  </si>
  <si>
    <t>1/下～2/下</t>
    <rPh sb="2" eb="3">
      <t>シタ</t>
    </rPh>
    <rPh sb="6" eb="7">
      <t>シタ</t>
    </rPh>
    <phoneticPr fontId="4"/>
  </si>
  <si>
    <t>農薬安全使用遵守</t>
    <phoneticPr fontId="4"/>
  </si>
  <si>
    <t>いしじ</t>
    <phoneticPr fontId="4"/>
  </si>
  <si>
    <t>開心自然形</t>
    <rPh sb="0" eb="2">
      <t>カイシン</t>
    </rPh>
    <rPh sb="2" eb="4">
      <t>シゼン</t>
    </rPh>
    <rPh sb="4" eb="5">
      <t>カタチ</t>
    </rPh>
    <phoneticPr fontId="4"/>
  </si>
  <si>
    <t>除草剤3回
草刈機1回</t>
    <rPh sb="0" eb="2">
      <t>ジョソウ</t>
    </rPh>
    <rPh sb="2" eb="3">
      <t>ザイ</t>
    </rPh>
    <rPh sb="4" eb="5">
      <t>カイ</t>
    </rPh>
    <rPh sb="6" eb="8">
      <t>クサカリ</t>
    </rPh>
    <rPh sb="8" eb="9">
      <t>キ</t>
    </rPh>
    <rPh sb="10" eb="11">
      <t>カイ</t>
    </rPh>
    <phoneticPr fontId="4"/>
  </si>
  <si>
    <t>出荷基準に達した果実から分割採収</t>
    <rPh sb="0" eb="2">
      <t>シュッカ</t>
    </rPh>
    <rPh sb="2" eb="4">
      <t>キジュン</t>
    </rPh>
    <rPh sb="5" eb="6">
      <t>タッ</t>
    </rPh>
    <rPh sb="8" eb="10">
      <t>カジツ</t>
    </rPh>
    <rPh sb="12" eb="14">
      <t>ブンカツ</t>
    </rPh>
    <rPh sb="14" eb="16">
      <t>サイシュウ</t>
    </rPh>
    <phoneticPr fontId="4"/>
  </si>
  <si>
    <t>自然予措</t>
    <rPh sb="0" eb="2">
      <t>シゼン</t>
    </rPh>
    <rPh sb="2" eb="3">
      <t>ヨ</t>
    </rPh>
    <rPh sb="3" eb="4">
      <t>ソ</t>
    </rPh>
    <phoneticPr fontId="4"/>
  </si>
  <si>
    <t>5/上，8/中，下</t>
    <rPh sb="2" eb="3">
      <t>ウエ</t>
    </rPh>
    <rPh sb="6" eb="7">
      <t>ナカ</t>
    </rPh>
    <rPh sb="8" eb="9">
      <t>シタ</t>
    </rPh>
    <phoneticPr fontId="4"/>
  </si>
  <si>
    <t>4/上，5/上，7/中，9/中</t>
    <rPh sb="2" eb="3">
      <t>ウエ</t>
    </rPh>
    <rPh sb="6" eb="7">
      <t>ウエ</t>
    </rPh>
    <rPh sb="10" eb="11">
      <t>ナカ</t>
    </rPh>
    <rPh sb="14" eb="15">
      <t>ナカ</t>
    </rPh>
    <phoneticPr fontId="4"/>
  </si>
  <si>
    <t>11/下～12/中</t>
    <rPh sb="3" eb="4">
      <t>ゲ</t>
    </rPh>
    <rPh sb="8" eb="9">
      <t>チュウ</t>
    </rPh>
    <phoneticPr fontId="4"/>
  </si>
  <si>
    <t>11/下～12/下</t>
    <rPh sb="3" eb="4">
      <t>ゲ</t>
    </rPh>
    <rPh sb="8" eb="9">
      <t>シタ</t>
    </rPh>
    <phoneticPr fontId="4"/>
  </si>
  <si>
    <t>剪定用具
　鋸，鋏</t>
    <rPh sb="0" eb="2">
      <t>センテイ</t>
    </rPh>
    <rPh sb="2" eb="4">
      <t>ヨウグ</t>
    </rPh>
    <rPh sb="6" eb="7">
      <t>ノコギリ</t>
    </rPh>
    <rPh sb="8" eb="9">
      <t>ハサミ</t>
    </rPh>
    <phoneticPr fontId="4"/>
  </si>
  <si>
    <t>樹高2.0ｍ程度
樹冠占有率
　60～80％</t>
    <rPh sb="0" eb="1">
      <t>ジュ</t>
    </rPh>
    <rPh sb="1" eb="2">
      <t>タカ</t>
    </rPh>
    <rPh sb="6" eb="8">
      <t>テイド</t>
    </rPh>
    <rPh sb="9" eb="10">
      <t>ジュ</t>
    </rPh>
    <rPh sb="10" eb="11">
      <t>カンムリ</t>
    </rPh>
    <rPh sb="11" eb="13">
      <t>センユウ</t>
    </rPh>
    <rPh sb="13" eb="14">
      <t>リツ</t>
    </rPh>
    <phoneticPr fontId="4"/>
  </si>
  <si>
    <t>適期防除
発生予察</t>
    <rPh sb="0" eb="2">
      <t>テキキ</t>
    </rPh>
    <rPh sb="2" eb="4">
      <t>ボウジョ</t>
    </rPh>
    <rPh sb="5" eb="7">
      <t>ハッセイ</t>
    </rPh>
    <rPh sb="7" eb="9">
      <t>ヨサツ</t>
    </rPh>
    <phoneticPr fontId="4"/>
  </si>
  <si>
    <t xml:space="preserve">荒もぎ摘果
仕上げ摘果
最終適正葉果比
20～25
S級にならない果実の大きさ
8/1　30mm未満
9/1　42mm未満
10/1　51mm未満
</t>
    <rPh sb="0" eb="1">
      <t>アラ</t>
    </rPh>
    <rPh sb="3" eb="4">
      <t>テキ</t>
    </rPh>
    <rPh sb="4" eb="5">
      <t>カ</t>
    </rPh>
    <rPh sb="6" eb="8">
      <t>シア</t>
    </rPh>
    <rPh sb="9" eb="10">
      <t>テキ</t>
    </rPh>
    <rPh sb="10" eb="11">
      <t>カ</t>
    </rPh>
    <rPh sb="12" eb="14">
      <t>サイシュウ</t>
    </rPh>
    <rPh sb="14" eb="16">
      <t>テキセイ</t>
    </rPh>
    <rPh sb="16" eb="17">
      <t>ハ</t>
    </rPh>
    <rPh sb="17" eb="18">
      <t>カ</t>
    </rPh>
    <rPh sb="18" eb="19">
      <t>ヒ</t>
    </rPh>
    <rPh sb="27" eb="28">
      <t>キュウ</t>
    </rPh>
    <rPh sb="33" eb="35">
      <t>カジツ</t>
    </rPh>
    <rPh sb="36" eb="37">
      <t>オオ</t>
    </rPh>
    <rPh sb="48" eb="50">
      <t>ミマン</t>
    </rPh>
    <rPh sb="59" eb="61">
      <t>ミマン</t>
    </rPh>
    <rPh sb="71" eb="73">
      <t>ミマン</t>
    </rPh>
    <phoneticPr fontId="4"/>
  </si>
  <si>
    <t>2/下，3/下，5/下，10/下</t>
    <rPh sb="2" eb="3">
      <t>シタ</t>
    </rPh>
    <rPh sb="6" eb="7">
      <t>シタ</t>
    </rPh>
    <rPh sb="10" eb="11">
      <t>シタ</t>
    </rPh>
    <rPh sb="15" eb="16">
      <t>ゲ</t>
    </rPh>
    <phoneticPr fontId="4"/>
  </si>
  <si>
    <t>10/下～11/下</t>
    <rPh sb="3" eb="4">
      <t>ゲ</t>
    </rPh>
    <rPh sb="8" eb="9">
      <t>ゲ</t>
    </rPh>
    <phoneticPr fontId="4"/>
  </si>
  <si>
    <t>10/下～11/下</t>
    <rPh sb="3" eb="4">
      <t>ゲ</t>
    </rPh>
    <rPh sb="8" eb="9">
      <t>シタ</t>
    </rPh>
    <phoneticPr fontId="4"/>
  </si>
  <si>
    <t>目標収量３.５トン
販売量２.８トン
施用成分量
Ｎ：18Ｋｇ
Ｐ：15Ｋｇ
Ｋ：15Ｋｇ
石灰質資材：100Ｋｇ</t>
    <rPh sb="0" eb="2">
      <t>モクヒョウ</t>
    </rPh>
    <rPh sb="2" eb="4">
      <t>シュウリョウ</t>
    </rPh>
    <rPh sb="10" eb="12">
      <t>ハンバイ</t>
    </rPh>
    <rPh sb="12" eb="13">
      <t>リョウ</t>
    </rPh>
    <rPh sb="20" eb="21">
      <t>セ</t>
    </rPh>
    <rPh sb="21" eb="22">
      <t>ヨウ</t>
    </rPh>
    <rPh sb="22" eb="24">
      <t>セイブン</t>
    </rPh>
    <rPh sb="24" eb="25">
      <t>リョウ</t>
    </rPh>
    <rPh sb="47" eb="50">
      <t>セッカイシツ</t>
    </rPh>
    <rPh sb="50" eb="52">
      <t>シザイ</t>
    </rPh>
    <phoneticPr fontId="4"/>
  </si>
  <si>
    <t xml:space="preserve">荒もぎ摘果
仕上げ摘果
最終適正葉果比
17～20
S級にならない果実の大きさ
8/1　32mm未満
9/1　44mm未満
10/1　53mm未満
</t>
    <rPh sb="0" eb="1">
      <t>アラ</t>
    </rPh>
    <rPh sb="3" eb="4">
      <t>テキ</t>
    </rPh>
    <rPh sb="4" eb="5">
      <t>カ</t>
    </rPh>
    <rPh sb="6" eb="8">
      <t>シア</t>
    </rPh>
    <rPh sb="9" eb="10">
      <t>テキ</t>
    </rPh>
    <rPh sb="10" eb="11">
      <t>カ</t>
    </rPh>
    <rPh sb="12" eb="14">
      <t>サイシュウ</t>
    </rPh>
    <rPh sb="14" eb="16">
      <t>テキセイ</t>
    </rPh>
    <rPh sb="16" eb="17">
      <t>ハ</t>
    </rPh>
    <rPh sb="17" eb="18">
      <t>カ</t>
    </rPh>
    <rPh sb="18" eb="19">
      <t>ヒ</t>
    </rPh>
    <rPh sb="27" eb="28">
      <t>キュウ</t>
    </rPh>
    <rPh sb="33" eb="35">
      <t>カジツ</t>
    </rPh>
    <rPh sb="36" eb="37">
      <t>オオ</t>
    </rPh>
    <rPh sb="48" eb="50">
      <t>ミマン</t>
    </rPh>
    <rPh sb="59" eb="61">
      <t>ミマン</t>
    </rPh>
    <rPh sb="71" eb="73">
      <t>ミマン</t>
    </rPh>
    <phoneticPr fontId="4"/>
  </si>
  <si>
    <t>3/上，5/上，5/中，6/上，6/中，７/中，8/上，9/上，9/下</t>
    <rPh sb="2" eb="3">
      <t>ウエ</t>
    </rPh>
    <rPh sb="6" eb="7">
      <t>ウエ</t>
    </rPh>
    <rPh sb="10" eb="11">
      <t>チュウ</t>
    </rPh>
    <rPh sb="14" eb="15">
      <t>ウエ</t>
    </rPh>
    <rPh sb="18" eb="19">
      <t>ナカ</t>
    </rPh>
    <rPh sb="22" eb="23">
      <t>ナカ</t>
    </rPh>
    <rPh sb="26" eb="27">
      <t>ウエ</t>
    </rPh>
    <rPh sb="30" eb="31">
      <t>ウエ</t>
    </rPh>
    <rPh sb="34" eb="35">
      <t>ゲ</t>
    </rPh>
    <phoneticPr fontId="4"/>
  </si>
  <si>
    <t>6/下～9/下</t>
    <rPh sb="2" eb="3">
      <t>シタ</t>
    </rPh>
    <rPh sb="6" eb="7">
      <t>ゲ</t>
    </rPh>
    <phoneticPr fontId="4"/>
  </si>
  <si>
    <t>10/上～10/下</t>
    <rPh sb="3" eb="4">
      <t>ウエ</t>
    </rPh>
    <rPh sb="8" eb="9">
      <t>ゲ</t>
    </rPh>
    <phoneticPr fontId="4"/>
  </si>
  <si>
    <t>10/上～10/下</t>
    <rPh sb="3" eb="4">
      <t>ウエ</t>
    </rPh>
    <rPh sb="8" eb="9">
      <t>シタ</t>
    </rPh>
    <phoneticPr fontId="4"/>
  </si>
  <si>
    <t>7月重点摘果</t>
    <rPh sb="1" eb="2">
      <t>ガツ</t>
    </rPh>
    <rPh sb="2" eb="4">
      <t>ジュウテン</t>
    </rPh>
    <rPh sb="4" eb="5">
      <t>テキ</t>
    </rPh>
    <rPh sb="5" eb="6">
      <t>カ</t>
    </rPh>
    <phoneticPr fontId="4"/>
  </si>
  <si>
    <t>３　標準技術（極早生みかん）</t>
    <rPh sb="2" eb="4">
      <t>ヒョウジュン</t>
    </rPh>
    <rPh sb="4" eb="6">
      <t>ギジュツ</t>
    </rPh>
    <rPh sb="7" eb="8">
      <t>ゴク</t>
    </rPh>
    <rPh sb="8" eb="10">
      <t>ワセ</t>
    </rPh>
    <phoneticPr fontId="4"/>
  </si>
  <si>
    <t>スピードスプレヤー
ガソリン携行缶
給水施設</t>
    <rPh sb="14" eb="16">
      <t>ケイコウ</t>
    </rPh>
    <rPh sb="16" eb="17">
      <t>カン</t>
    </rPh>
    <rPh sb="18" eb="20">
      <t>キュウスイ</t>
    </rPh>
    <rPh sb="20" eb="22">
      <t>シセツ</t>
    </rPh>
    <phoneticPr fontId="4"/>
  </si>
  <si>
    <t>スピードスプレヤー
ガソリン携行缶
給水施設
※受粉用樹(ハッサク等)</t>
    <rPh sb="24" eb="26">
      <t>ジュフン</t>
    </rPh>
    <rPh sb="26" eb="27">
      <t>ヨウ</t>
    </rPh>
    <rPh sb="27" eb="28">
      <t>ジュ</t>
    </rPh>
    <rPh sb="33" eb="34">
      <t>ナド</t>
    </rPh>
    <phoneticPr fontId="4"/>
  </si>
  <si>
    <t>スピードスプレヤー
ガソリン携行缶
給水施設</t>
    <phoneticPr fontId="4"/>
  </si>
  <si>
    <t>堆肥2トン/10a
剪定枝を剪定枝粉砕機で粉砕</t>
    <rPh sb="0" eb="2">
      <t>タイヒ</t>
    </rPh>
    <rPh sb="10" eb="12">
      <t>センテイ</t>
    </rPh>
    <rPh sb="12" eb="13">
      <t>エダ</t>
    </rPh>
    <rPh sb="14" eb="16">
      <t>センテイ</t>
    </rPh>
    <rPh sb="16" eb="17">
      <t>エダ</t>
    </rPh>
    <rPh sb="17" eb="20">
      <t>フンサイキ</t>
    </rPh>
    <rPh sb="21" eb="23">
      <t>フンサイ</t>
    </rPh>
    <phoneticPr fontId="4"/>
  </si>
  <si>
    <t>堆肥8</t>
    <rPh sb="0" eb="2">
      <t>タイヒ</t>
    </rPh>
    <phoneticPr fontId="4"/>
  </si>
  <si>
    <t>堆肥2トン/10a
剪定枝を剪定枝粉砕機で粉砕</t>
    <phoneticPr fontId="4"/>
  </si>
  <si>
    <t>ブロードキャスター</t>
    <phoneticPr fontId="4"/>
  </si>
  <si>
    <t>ブロードキャスター</t>
    <phoneticPr fontId="4"/>
  </si>
  <si>
    <t>9～12</t>
    <phoneticPr fontId="4"/>
  </si>
  <si>
    <t>給水施設</t>
    <phoneticPr fontId="4"/>
  </si>
  <si>
    <t>200Lタンク
動噴
ホース
軽トラック</t>
    <rPh sb="8" eb="10">
      <t>ドウフン</t>
    </rPh>
    <rPh sb="15" eb="16">
      <t>ケイ</t>
    </rPh>
    <phoneticPr fontId="4"/>
  </si>
  <si>
    <t>収穫かご
収穫鋏
脚立
コンテナ
軽トラック</t>
    <rPh sb="0" eb="2">
      <t>シュウカク</t>
    </rPh>
    <rPh sb="5" eb="7">
      <t>シュウカク</t>
    </rPh>
    <rPh sb="7" eb="8">
      <t>ハサミ</t>
    </rPh>
    <rPh sb="9" eb="11">
      <t>キャタツ</t>
    </rPh>
    <rPh sb="17" eb="18">
      <t>ケイ</t>
    </rPh>
    <phoneticPr fontId="4"/>
  </si>
  <si>
    <t>家庭用選果機
コンテナ
軽トラック</t>
    <rPh sb="0" eb="3">
      <t>カテイヨウ</t>
    </rPh>
    <rPh sb="3" eb="5">
      <t>センカ</t>
    </rPh>
    <rPh sb="5" eb="6">
      <t>キ</t>
    </rPh>
    <rPh sb="12" eb="13">
      <t>ケイ</t>
    </rPh>
    <phoneticPr fontId="4"/>
  </si>
  <si>
    <t>夏期7～10日間隔
1回20～30㎜</t>
    <rPh sb="0" eb="2">
      <t>カキ</t>
    </rPh>
    <rPh sb="6" eb="7">
      <t>ニチ</t>
    </rPh>
    <rPh sb="7" eb="9">
      <t>カンカク</t>
    </rPh>
    <rPh sb="11" eb="12">
      <t>カイ</t>
    </rPh>
    <phoneticPr fontId="4"/>
  </si>
  <si>
    <t>樹型は半球形とし，樹冠表面を枝葉でおおう状態とする。</t>
    <rPh sb="0" eb="1">
      <t>ジュ</t>
    </rPh>
    <rPh sb="1" eb="2">
      <t>カタ</t>
    </rPh>
    <rPh sb="3" eb="5">
      <t>ハンキュウ</t>
    </rPh>
    <rPh sb="5" eb="6">
      <t>カタチ</t>
    </rPh>
    <rPh sb="9" eb="10">
      <t>ジュ</t>
    </rPh>
    <rPh sb="10" eb="11">
      <t>カンムリ</t>
    </rPh>
    <rPh sb="11" eb="13">
      <t>ヒョウメン</t>
    </rPh>
    <rPh sb="14" eb="16">
      <t>エダハ</t>
    </rPh>
    <rPh sb="20" eb="22">
      <t>ジョウタイ</t>
    </rPh>
    <phoneticPr fontId="4"/>
  </si>
  <si>
    <t>【早生30a】旬　別　計　①</t>
    <rPh sb="1" eb="3">
      <t>ワセ</t>
    </rPh>
    <phoneticPr fontId="4"/>
  </si>
  <si>
    <t>【いしじ20ａ】旬　別　計　①</t>
    <phoneticPr fontId="4"/>
  </si>
  <si>
    <t>【レモン50a】旬　別　計　①</t>
    <phoneticPr fontId="4"/>
  </si>
  <si>
    <t>11～12</t>
    <phoneticPr fontId="4"/>
  </si>
  <si>
    <t>作型：露地</t>
    <rPh sb="3" eb="5">
      <t>ロジ</t>
    </rPh>
    <phoneticPr fontId="4"/>
  </si>
  <si>
    <t>※出来れば行う</t>
    <rPh sb="1" eb="3">
      <t>デキ</t>
    </rPh>
    <rPh sb="5" eb="6">
      <t>オコナ</t>
    </rPh>
    <phoneticPr fontId="4"/>
  </si>
  <si>
    <t>基幹労働力1人。</t>
    <rPh sb="0" eb="2">
      <t>キカン</t>
    </rPh>
    <rPh sb="2" eb="5">
      <t>ロウドウリョク</t>
    </rPh>
    <rPh sb="6" eb="7">
      <t>ニン</t>
    </rPh>
    <phoneticPr fontId="3"/>
  </si>
  <si>
    <t>農協による共同選果共同販売。</t>
    <rPh sb="0" eb="2">
      <t>ノウキョウ</t>
    </rPh>
    <rPh sb="5" eb="7">
      <t>キョウドウ</t>
    </rPh>
    <rPh sb="7" eb="9">
      <t>センカ</t>
    </rPh>
    <rPh sb="9" eb="11">
      <t>キョウドウ</t>
    </rPh>
    <rPh sb="11" eb="13">
      <t>ハンバイ</t>
    </rPh>
    <phoneticPr fontId="3"/>
  </si>
  <si>
    <t>農薬安全使用遵守</t>
    <phoneticPr fontId="4"/>
  </si>
  <si>
    <t>夏のかん水は肥大が促進され，収穫が早まる。
かん水を多くしても品質に悪影響を及ぼすことはない。</t>
    <rPh sb="0" eb="1">
      <t>ナツ</t>
    </rPh>
    <rPh sb="4" eb="5">
      <t>スイ</t>
    </rPh>
    <rPh sb="6" eb="8">
      <t>ヒダイ</t>
    </rPh>
    <rPh sb="9" eb="11">
      <t>ソクシン</t>
    </rPh>
    <rPh sb="14" eb="16">
      <t>シュウカク</t>
    </rPh>
    <rPh sb="17" eb="18">
      <t>ハヤ</t>
    </rPh>
    <rPh sb="24" eb="25">
      <t>スイ</t>
    </rPh>
    <rPh sb="26" eb="27">
      <t>オオ</t>
    </rPh>
    <rPh sb="31" eb="33">
      <t>ヒンシツ</t>
    </rPh>
    <rPh sb="34" eb="37">
      <t>アクエイキョウ</t>
    </rPh>
    <rPh sb="38" eb="39">
      <t>オヨ</t>
    </rPh>
    <phoneticPr fontId="4"/>
  </si>
  <si>
    <t>後期摘果で規格外を除去する</t>
    <phoneticPr fontId="4"/>
  </si>
  <si>
    <t>特に，かいよう病，チャノホコリダニ，ハモグリガの防除が必要。
防風対策が重要であり，病斑の生じた果実，葉は早く取り除く。</t>
    <rPh sb="0" eb="1">
      <t>トク</t>
    </rPh>
    <rPh sb="7" eb="8">
      <t>ビョウ</t>
    </rPh>
    <rPh sb="24" eb="26">
      <t>ボウジョ</t>
    </rPh>
    <rPh sb="27" eb="29">
      <t>ヒツヨウ</t>
    </rPh>
    <rPh sb="31" eb="33">
      <t>ボウフウ</t>
    </rPh>
    <rPh sb="33" eb="35">
      <t>タイサク</t>
    </rPh>
    <rPh sb="36" eb="38">
      <t>ジュウヨウ</t>
    </rPh>
    <rPh sb="42" eb="44">
      <t>ビョウハン</t>
    </rPh>
    <rPh sb="45" eb="46">
      <t>ショウ</t>
    </rPh>
    <rPh sb="48" eb="50">
      <t>カジツ</t>
    </rPh>
    <rPh sb="51" eb="52">
      <t>ハ</t>
    </rPh>
    <rPh sb="53" eb="54">
      <t>ハヤ</t>
    </rPh>
    <rPh sb="55" eb="56">
      <t>ト</t>
    </rPh>
    <rPh sb="57" eb="58">
      <t>ノゾ</t>
    </rPh>
    <phoneticPr fontId="4"/>
  </si>
  <si>
    <t>葉内窒素含量は豊産性，四季咲性などによる消耗も多いことから，温州みかんより多肥栽培が望ましい。</t>
    <rPh sb="0" eb="1">
      <t>ハ</t>
    </rPh>
    <rPh sb="1" eb="2">
      <t>ナイ</t>
    </rPh>
    <rPh sb="2" eb="4">
      <t>チッソ</t>
    </rPh>
    <rPh sb="4" eb="6">
      <t>ガンリョウ</t>
    </rPh>
    <rPh sb="7" eb="9">
      <t>ホウサン</t>
    </rPh>
    <rPh sb="9" eb="10">
      <t>セイ</t>
    </rPh>
    <rPh sb="11" eb="13">
      <t>シキ</t>
    </rPh>
    <rPh sb="13" eb="14">
      <t>サキ</t>
    </rPh>
    <rPh sb="14" eb="15">
      <t>セイ</t>
    </rPh>
    <rPh sb="20" eb="22">
      <t>ショウモウ</t>
    </rPh>
    <rPh sb="23" eb="24">
      <t>オオ</t>
    </rPh>
    <rPh sb="30" eb="32">
      <t>ウンシュウ</t>
    </rPh>
    <rPh sb="37" eb="38">
      <t>タ</t>
    </rPh>
    <rPh sb="38" eb="39">
      <t>コ</t>
    </rPh>
    <rPh sb="39" eb="41">
      <t>サイバイ</t>
    </rPh>
    <rPh sb="42" eb="43">
      <t>ノゾ</t>
    </rPh>
    <phoneticPr fontId="4"/>
  </si>
  <si>
    <t>樹冠内部の細枝の確保，横枝の充実をはかる</t>
    <rPh sb="0" eb="1">
      <t>ジュ</t>
    </rPh>
    <rPh sb="1" eb="2">
      <t>カン</t>
    </rPh>
    <rPh sb="2" eb="4">
      <t>ナイブ</t>
    </rPh>
    <rPh sb="5" eb="6">
      <t>ホソ</t>
    </rPh>
    <rPh sb="6" eb="7">
      <t>エダ</t>
    </rPh>
    <rPh sb="8" eb="10">
      <t>カクホ</t>
    </rPh>
    <rPh sb="11" eb="12">
      <t>ヨコ</t>
    </rPh>
    <rPh sb="12" eb="13">
      <t>エダ</t>
    </rPh>
    <rPh sb="14" eb="16">
      <t>ジュウジツ</t>
    </rPh>
    <phoneticPr fontId="4"/>
  </si>
  <si>
    <t>殺菌剤6種類
殺虫剤7種類</t>
    <rPh sb="0" eb="3">
      <t>サッキンザイ</t>
    </rPh>
    <rPh sb="4" eb="6">
      <t>シュルイ</t>
    </rPh>
    <rPh sb="7" eb="10">
      <t>サッチュウザイ</t>
    </rPh>
    <rPh sb="11" eb="13">
      <t>シュルイ</t>
    </rPh>
    <phoneticPr fontId="4"/>
  </si>
  <si>
    <t>剪定鋸
剪定鋏
脚立</t>
    <phoneticPr fontId="4"/>
  </si>
  <si>
    <t>7/上中下，9/上</t>
    <rPh sb="2" eb="3">
      <t>ウエ</t>
    </rPh>
    <rPh sb="3" eb="4">
      <t>ナカ</t>
    </rPh>
    <rPh sb="4" eb="5">
      <t>シタ</t>
    </rPh>
    <rPh sb="8" eb="9">
      <t>ウエ</t>
    </rPh>
    <phoneticPr fontId="4"/>
  </si>
  <si>
    <t>レモン</t>
    <phoneticPr fontId="4"/>
  </si>
  <si>
    <t>200Lタンク
動噴
ホース
ガソリン携行缶
軽トラック</t>
    <rPh sb="8" eb="10">
      <t>ドウフン</t>
    </rPh>
    <rPh sb="19" eb="21">
      <t>ケイコウ</t>
    </rPh>
    <rPh sb="21" eb="22">
      <t>カン</t>
    </rPh>
    <rPh sb="23" eb="24">
      <t>ケイ</t>
    </rPh>
    <phoneticPr fontId="4"/>
  </si>
  <si>
    <t>新規就農者かんきつ100a</t>
    <rPh sb="0" eb="2">
      <t>シンキ</t>
    </rPh>
    <rPh sb="2" eb="4">
      <t>シュウノウ</t>
    </rPh>
    <rPh sb="4" eb="5">
      <t>シャ</t>
    </rPh>
    <phoneticPr fontId="4"/>
  </si>
  <si>
    <t>※８－１　早生算出基礎シート参照</t>
    <rPh sb="5" eb="7">
      <t>ワセ</t>
    </rPh>
    <rPh sb="7" eb="9">
      <t>サンシュツ</t>
    </rPh>
    <rPh sb="9" eb="11">
      <t>キソ</t>
    </rPh>
    <rPh sb="14" eb="16">
      <t>サンショウ</t>
    </rPh>
    <phoneticPr fontId="4"/>
  </si>
  <si>
    <t>尿素*4</t>
    <rPh sb="0" eb="2">
      <t>ニョウソ</t>
    </rPh>
    <phoneticPr fontId="4"/>
  </si>
  <si>
    <t>500Ｌタンク</t>
    <phoneticPr fontId="4"/>
  </si>
  <si>
    <t>病害虫防除（動噴）</t>
    <rPh sb="0" eb="3">
      <t>ビョウガイチュウ</t>
    </rPh>
    <rPh sb="3" eb="5">
      <t>ボウジョ</t>
    </rPh>
    <rPh sb="6" eb="8">
      <t>ドウフン</t>
    </rPh>
    <phoneticPr fontId="4"/>
  </si>
  <si>
    <t>収穫・運搬（軽ﾄﾗｯｸ）</t>
    <rPh sb="0" eb="2">
      <t>シュウカク</t>
    </rPh>
    <rPh sb="3" eb="5">
      <t>ウンパン</t>
    </rPh>
    <rPh sb="6" eb="7">
      <t>ケイ</t>
    </rPh>
    <phoneticPr fontId="4"/>
  </si>
  <si>
    <t>出荷（軽ﾄﾗｯｸ）</t>
    <rPh sb="0" eb="2">
      <t>シュッカ</t>
    </rPh>
    <rPh sb="3" eb="4">
      <t>ケイ</t>
    </rPh>
    <phoneticPr fontId="4"/>
  </si>
  <si>
    <t>施肥（ﾓﾉﾚｰﾙ）</t>
    <rPh sb="0" eb="2">
      <t>セヒ</t>
    </rPh>
    <phoneticPr fontId="4"/>
  </si>
  <si>
    <t>収穫・運搬（ﾓﾉﾚｰﾙ）</t>
    <rPh sb="0" eb="2">
      <t>シュウカク</t>
    </rPh>
    <rPh sb="3" eb="5">
      <t>ウンパン</t>
    </rPh>
    <phoneticPr fontId="4"/>
  </si>
  <si>
    <t>成園を借りる。</t>
    <rPh sb="0" eb="1">
      <t>セイ</t>
    </rPh>
    <rPh sb="1" eb="2">
      <t>エン</t>
    </rPh>
    <rPh sb="3" eb="4">
      <t>カ</t>
    </rPh>
    <phoneticPr fontId="3"/>
  </si>
  <si>
    <t>モノレール</t>
    <phoneticPr fontId="4"/>
  </si>
  <si>
    <t>5ps　100m</t>
    <phoneticPr fontId="4"/>
  </si>
  <si>
    <t>式</t>
    <rPh sb="0" eb="1">
      <t>シキ</t>
    </rPh>
    <phoneticPr fontId="4"/>
  </si>
  <si>
    <t>南部</t>
    <rPh sb="0" eb="1">
      <t>ナンブ</t>
    </rPh>
    <phoneticPr fontId="3"/>
  </si>
  <si>
    <t>災害収入方式</t>
    <rPh sb="0" eb="2">
      <t>サイガイ</t>
    </rPh>
    <rPh sb="2" eb="4">
      <t>シュウニュウ</t>
    </rPh>
    <rPh sb="4" eb="6">
      <t>ホウシキ</t>
    </rPh>
    <phoneticPr fontId="4"/>
  </si>
  <si>
    <t>3/下，5/中，5/下，6/下，７/中，8/中，9/中，10/中</t>
    <rPh sb="2" eb="3">
      <t>ゲ</t>
    </rPh>
    <rPh sb="6" eb="7">
      <t>チュウ</t>
    </rPh>
    <rPh sb="10" eb="11">
      <t>ゲ</t>
    </rPh>
    <rPh sb="14" eb="15">
      <t>ゲ</t>
    </rPh>
    <rPh sb="18" eb="19">
      <t>ナカ</t>
    </rPh>
    <rPh sb="22" eb="23">
      <t>チュウ</t>
    </rPh>
    <rPh sb="26" eb="27">
      <t>チュウ</t>
    </rPh>
    <rPh sb="31" eb="32">
      <t>チュウ</t>
    </rPh>
    <phoneticPr fontId="4"/>
  </si>
  <si>
    <t>8/上中，9/中下</t>
    <rPh sb="2" eb="3">
      <t>ウエ</t>
    </rPh>
    <rPh sb="3" eb="4">
      <t>チュウ</t>
    </rPh>
    <rPh sb="7" eb="8">
      <t>チュウ</t>
    </rPh>
    <rPh sb="8" eb="9">
      <t>ゲ</t>
    </rPh>
    <phoneticPr fontId="4"/>
  </si>
  <si>
    <t>3/上～3/下</t>
    <rPh sb="2" eb="3">
      <t>ウエ</t>
    </rPh>
    <rPh sb="6" eb="7">
      <t>ゲ</t>
    </rPh>
    <phoneticPr fontId="4"/>
  </si>
  <si>
    <t>2/下，3/下，5/下，6/下，11/上</t>
    <rPh sb="2" eb="3">
      <t>シタ</t>
    </rPh>
    <rPh sb="6" eb="7">
      <t>シタ</t>
    </rPh>
    <rPh sb="10" eb="11">
      <t>シタ</t>
    </rPh>
    <rPh sb="14" eb="15">
      <t>ゲ</t>
    </rPh>
    <rPh sb="19" eb="20">
      <t>ウエ</t>
    </rPh>
    <phoneticPr fontId="4"/>
  </si>
  <si>
    <t>7/下，8/下，9/下</t>
    <rPh sb="2" eb="3">
      <t>ゲ</t>
    </rPh>
    <rPh sb="6" eb="7">
      <t>ゲ</t>
    </rPh>
    <rPh sb="10" eb="11">
      <t>ゲ</t>
    </rPh>
    <phoneticPr fontId="4"/>
  </si>
  <si>
    <t>2/中，3/中，4/中</t>
    <rPh sb="2" eb="3">
      <t>ナカ</t>
    </rPh>
    <rPh sb="6" eb="7">
      <t>チュウ</t>
    </rPh>
    <rPh sb="10" eb="11">
      <t>チュウ</t>
    </rPh>
    <phoneticPr fontId="4"/>
  </si>
  <si>
    <t>3/上，5/上，5/中，6/中，７/中，8/中，9/上，11/中</t>
    <rPh sb="2" eb="3">
      <t>ウエ</t>
    </rPh>
    <rPh sb="6" eb="7">
      <t>ウエ</t>
    </rPh>
    <rPh sb="10" eb="11">
      <t>チュウ</t>
    </rPh>
    <rPh sb="14" eb="15">
      <t>ナカ</t>
    </rPh>
    <rPh sb="18" eb="19">
      <t>ナカ</t>
    </rPh>
    <rPh sb="22" eb="23">
      <t>チュウ</t>
    </rPh>
    <rPh sb="26" eb="27">
      <t>ウエ</t>
    </rPh>
    <rPh sb="31" eb="32">
      <t>チュウ</t>
    </rPh>
    <phoneticPr fontId="4"/>
  </si>
  <si>
    <t>2/下，3/下，6/上，9/中</t>
    <rPh sb="2" eb="3">
      <t>ゲ</t>
    </rPh>
    <rPh sb="6" eb="7">
      <t>ゲ</t>
    </rPh>
    <rPh sb="10" eb="11">
      <t>ウエ</t>
    </rPh>
    <rPh sb="14" eb="15">
      <t>ナカ</t>
    </rPh>
    <phoneticPr fontId="4"/>
  </si>
  <si>
    <t>3/上・下，4/下，5/下，6/下，7/下，8/下，9/下</t>
    <rPh sb="2" eb="3">
      <t>ウエ</t>
    </rPh>
    <rPh sb="4" eb="5">
      <t>ゲ</t>
    </rPh>
    <rPh sb="8" eb="9">
      <t>シタ</t>
    </rPh>
    <rPh sb="12" eb="13">
      <t>ゲ</t>
    </rPh>
    <rPh sb="16" eb="17">
      <t>シタ</t>
    </rPh>
    <rPh sb="20" eb="21">
      <t>ゲ</t>
    </rPh>
    <rPh sb="24" eb="25">
      <t>ゲ</t>
    </rPh>
    <rPh sb="28" eb="29">
      <t>シタ</t>
    </rPh>
    <phoneticPr fontId="4"/>
  </si>
  <si>
    <t>コンテナ
軽トラック</t>
    <rPh sb="5" eb="6">
      <t>ケイ</t>
    </rPh>
    <phoneticPr fontId="4"/>
  </si>
  <si>
    <t>4/上・中</t>
    <rPh sb="2" eb="3">
      <t>ジョウ</t>
    </rPh>
    <rPh sb="4" eb="5">
      <t>チュウ</t>
    </rPh>
    <phoneticPr fontId="4"/>
  </si>
  <si>
    <t>4/上中，10/上下，11/中，12/下</t>
    <rPh sb="2" eb="3">
      <t>ウエ</t>
    </rPh>
    <rPh sb="3" eb="4">
      <t>ナカ</t>
    </rPh>
    <rPh sb="8" eb="9">
      <t>ウエ</t>
    </rPh>
    <rPh sb="9" eb="10">
      <t>シタ</t>
    </rPh>
    <rPh sb="14" eb="15">
      <t>ナカ</t>
    </rPh>
    <rPh sb="19" eb="20">
      <t>ゲ</t>
    </rPh>
    <phoneticPr fontId="4"/>
  </si>
  <si>
    <t>4/上，10/中，11/中，12/下</t>
    <rPh sb="2" eb="3">
      <t>ウエ</t>
    </rPh>
    <rPh sb="7" eb="8">
      <t>チュウ</t>
    </rPh>
    <rPh sb="12" eb="13">
      <t>ナカ</t>
    </rPh>
    <rPh sb="17" eb="18">
      <t>ゲ</t>
    </rPh>
    <phoneticPr fontId="4"/>
  </si>
  <si>
    <t>2/中，4/下</t>
    <rPh sb="2" eb="3">
      <t>ナカ</t>
    </rPh>
    <rPh sb="6" eb="7">
      <t>ゲ</t>
    </rPh>
    <phoneticPr fontId="4"/>
  </si>
  <si>
    <t>収穫かご
収穫鋏
脚立
コンテナ
軽トラック
ガソリン携行缶</t>
    <rPh sb="0" eb="2">
      <t>シュウカク</t>
    </rPh>
    <rPh sb="5" eb="7">
      <t>シュウカク</t>
    </rPh>
    <rPh sb="7" eb="8">
      <t>ハサミ</t>
    </rPh>
    <rPh sb="9" eb="11">
      <t>キャタツ</t>
    </rPh>
    <rPh sb="17" eb="18">
      <t>ケイ</t>
    </rPh>
    <rPh sb="27" eb="29">
      <t>ケイコウ</t>
    </rPh>
    <rPh sb="29" eb="30">
      <t>カン</t>
    </rPh>
    <phoneticPr fontId="4"/>
  </si>
  <si>
    <t>遅れ花や夏果の摘果</t>
    <rPh sb="0" eb="1">
      <t>オク</t>
    </rPh>
    <rPh sb="2" eb="3">
      <t>ハナ</t>
    </rPh>
    <rPh sb="4" eb="5">
      <t>ナツ</t>
    </rPh>
    <rPh sb="5" eb="6">
      <t>カ</t>
    </rPh>
    <rPh sb="7" eb="8">
      <t>テキ</t>
    </rPh>
    <rPh sb="8" eb="9">
      <t>カ</t>
    </rPh>
    <phoneticPr fontId="4"/>
  </si>
  <si>
    <t>ヨコ径55mmに達したものから採収する</t>
    <rPh sb="2" eb="3">
      <t>ケイ</t>
    </rPh>
    <rPh sb="8" eb="9">
      <t>タッ</t>
    </rPh>
    <rPh sb="15" eb="16">
      <t>サイ</t>
    </rPh>
    <rPh sb="16" eb="17">
      <t>シュウ</t>
    </rPh>
    <phoneticPr fontId="4"/>
  </si>
  <si>
    <t>出荷規格の厳守。</t>
    <rPh sb="0" eb="2">
      <t>シュッカ</t>
    </rPh>
    <rPh sb="2" eb="4">
      <t>キカク</t>
    </rPh>
    <rPh sb="5" eb="7">
      <t>ゲンシュ</t>
    </rPh>
    <phoneticPr fontId="4"/>
  </si>
  <si>
    <t>500Lタンク
動噴
ホース
ガソリン携行缶
軽トラック</t>
    <rPh sb="8" eb="10">
      <t>ドウフン</t>
    </rPh>
    <rPh sb="19" eb="21">
      <t>ケイコウ</t>
    </rPh>
    <rPh sb="21" eb="22">
      <t>カン</t>
    </rPh>
    <rPh sb="23" eb="24">
      <t>ケイ</t>
    </rPh>
    <phoneticPr fontId="4"/>
  </si>
  <si>
    <t>点滴潅水</t>
    <rPh sb="0" eb="2">
      <t>テンテキ</t>
    </rPh>
    <rPh sb="2" eb="4">
      <t>カンスイ</t>
    </rPh>
    <phoneticPr fontId="4"/>
  </si>
  <si>
    <t>早生</t>
    <rPh sb="0" eb="2">
      <t>ワセ</t>
    </rPh>
    <phoneticPr fontId="4"/>
  </si>
  <si>
    <t>温州みかん（早生）</t>
    <phoneticPr fontId="3"/>
  </si>
  <si>
    <t>温州みかん（いしじ）</t>
    <phoneticPr fontId="3"/>
  </si>
  <si>
    <t>レモン</t>
    <phoneticPr fontId="3"/>
  </si>
  <si>
    <t>育成園</t>
    <rPh sb="0" eb="2">
      <t>イクセイ</t>
    </rPh>
    <rPh sb="2" eb="3">
      <t>エン</t>
    </rPh>
    <phoneticPr fontId="3"/>
  </si>
  <si>
    <t>110a（借地110ａ）</t>
    <phoneticPr fontId="3"/>
  </si>
  <si>
    <t>レモン</t>
    <phoneticPr fontId="3"/>
  </si>
  <si>
    <t>剪定誘引</t>
    <rPh sb="0" eb="2">
      <t>センテイ</t>
    </rPh>
    <rPh sb="2" eb="4">
      <t>ユウイン</t>
    </rPh>
    <phoneticPr fontId="3"/>
  </si>
  <si>
    <t>摘果</t>
    <rPh sb="0" eb="1">
      <t>テキ</t>
    </rPh>
    <rPh sb="1" eb="2">
      <t>カ</t>
    </rPh>
    <phoneticPr fontId="3"/>
  </si>
  <si>
    <t>収穫</t>
    <rPh sb="0" eb="2">
      <t>シュウカク</t>
    </rPh>
    <phoneticPr fontId="3"/>
  </si>
  <si>
    <t>新規就農者</t>
    <rPh sb="0" eb="2">
      <t>シンキ</t>
    </rPh>
    <rPh sb="2" eb="4">
      <t>シュウノウ</t>
    </rPh>
    <rPh sb="4" eb="5">
      <t>シャ</t>
    </rPh>
    <phoneticPr fontId="3"/>
  </si>
  <si>
    <t>農薬費</t>
    <rPh sb="0" eb="2">
      <t>ノウヤク</t>
    </rPh>
    <rPh sb="2" eb="3">
      <t>ヒ</t>
    </rPh>
    <phoneticPr fontId="4"/>
  </si>
  <si>
    <t>t</t>
    <phoneticPr fontId="4"/>
  </si>
  <si>
    <t>袋</t>
    <rPh sb="0" eb="1">
      <t>フクロ</t>
    </rPh>
    <phoneticPr fontId="4"/>
  </si>
  <si>
    <t>3,820円/500cc</t>
    <rPh sb="5" eb="6">
      <t>エン</t>
    </rPh>
    <phoneticPr fontId="1"/>
  </si>
  <si>
    <t>8,210円/20L</t>
    <phoneticPr fontId="4"/>
  </si>
  <si>
    <t>6,510円/5,000cc</t>
    <rPh sb="5" eb="6">
      <t>エン</t>
    </rPh>
    <phoneticPr fontId="1"/>
  </si>
  <si>
    <t>袋</t>
    <phoneticPr fontId="4"/>
  </si>
  <si>
    <t>2,000円/20kg</t>
    <rPh sb="5" eb="6">
      <t>エン</t>
    </rPh>
    <phoneticPr fontId="4"/>
  </si>
  <si>
    <t>6,510円/5000ｃｃ</t>
    <rPh sb="5" eb="6">
      <t>エン</t>
    </rPh>
    <phoneticPr fontId="1"/>
  </si>
  <si>
    <t>袋</t>
    <phoneticPr fontId="4"/>
  </si>
  <si>
    <t>1,380円/10kg</t>
    <rPh sb="5" eb="6">
      <t>エン</t>
    </rPh>
    <phoneticPr fontId="4"/>
  </si>
  <si>
    <t>900円/650g</t>
    <rPh sb="3" eb="4">
      <t>エン</t>
    </rPh>
    <phoneticPr fontId="4"/>
  </si>
  <si>
    <t>5,780円/500g</t>
    <rPh sb="5" eb="6">
      <t>エン</t>
    </rPh>
    <phoneticPr fontId="4"/>
  </si>
  <si>
    <t>1,430円/1,000g</t>
    <rPh sb="5" eb="6">
      <t>エン</t>
    </rPh>
    <phoneticPr fontId="4"/>
  </si>
  <si>
    <t>1,510円/1,000g</t>
    <rPh sb="5" eb="6">
      <t>エン</t>
    </rPh>
    <phoneticPr fontId="4"/>
  </si>
  <si>
    <t>1,710円/1,000g</t>
    <rPh sb="5" eb="6">
      <t>エン</t>
    </rPh>
    <phoneticPr fontId="4"/>
  </si>
  <si>
    <t>3,690円/500cc</t>
    <rPh sb="5" eb="6">
      <t>エン</t>
    </rPh>
    <phoneticPr fontId="4"/>
  </si>
  <si>
    <t>2,240円/500g</t>
    <rPh sb="5" eb="6">
      <t>エン</t>
    </rPh>
    <phoneticPr fontId="4"/>
  </si>
  <si>
    <t>3,800円/250cc</t>
    <rPh sb="5" eb="6">
      <t>エン</t>
    </rPh>
    <phoneticPr fontId="4"/>
  </si>
  <si>
    <t>6,570円/500g</t>
    <rPh sb="5" eb="6">
      <t>エン</t>
    </rPh>
    <phoneticPr fontId="4"/>
  </si>
  <si>
    <t>2,470円/500cc</t>
    <rPh sb="5" eb="6">
      <t>エン</t>
    </rPh>
    <phoneticPr fontId="4"/>
  </si>
  <si>
    <t>2,130円/500cc</t>
    <rPh sb="5" eb="6">
      <t>エン</t>
    </rPh>
    <phoneticPr fontId="4"/>
  </si>
  <si>
    <t>7,590円/500g</t>
    <rPh sb="5" eb="6">
      <t>エン</t>
    </rPh>
    <phoneticPr fontId="4"/>
  </si>
  <si>
    <t>4,900円/250ｃｃ</t>
    <rPh sb="5" eb="6">
      <t>エン</t>
    </rPh>
    <phoneticPr fontId="4"/>
  </si>
  <si>
    <t>4,270円/500ｃｃ</t>
    <rPh sb="5" eb="6">
      <t>エン</t>
    </rPh>
    <phoneticPr fontId="4"/>
  </si>
  <si>
    <t>1,470円/500cc</t>
    <rPh sb="5" eb="6">
      <t>エン</t>
    </rPh>
    <phoneticPr fontId="4"/>
  </si>
  <si>
    <t>12,930円/5500cc</t>
    <rPh sb="6" eb="7">
      <t>エン</t>
    </rPh>
    <phoneticPr fontId="4"/>
  </si>
  <si>
    <t>8,330円/2,200cc</t>
    <rPh sb="5" eb="6">
      <t>エン</t>
    </rPh>
    <phoneticPr fontId="4"/>
  </si>
  <si>
    <t>12,930円/5,500ｃｃ</t>
    <rPh sb="6" eb="7">
      <t>エン</t>
    </rPh>
    <phoneticPr fontId="4"/>
  </si>
  <si>
    <t>8,330円/2,200ｃｃ</t>
    <rPh sb="5" eb="6">
      <t>エン</t>
    </rPh>
    <phoneticPr fontId="4"/>
  </si>
  <si>
    <t>330円/500ｃｃ</t>
    <rPh sb="3" eb="4">
      <t>エン</t>
    </rPh>
    <phoneticPr fontId="4"/>
  </si>
  <si>
    <t>3,590円/100ｃｃ</t>
    <rPh sb="5" eb="6">
      <t>エン</t>
    </rPh>
    <phoneticPr fontId="4"/>
  </si>
  <si>
    <t>(cc,g)</t>
  </si>
  <si>
    <r>
      <t>2</t>
    </r>
    <r>
      <rPr>
        <sz val="11"/>
        <rFont val="ＭＳ Ｐゴシック"/>
        <family val="3"/>
        <charset val="128"/>
      </rPr>
      <t>,000円/20kg</t>
    </r>
    <rPh sb="5" eb="6">
      <t>エン</t>
    </rPh>
    <phoneticPr fontId="4"/>
  </si>
  <si>
    <t>点滴潅水一式</t>
    <rPh sb="0" eb="2">
      <t>テンテキ</t>
    </rPh>
    <rPh sb="2" eb="4">
      <t>カンスイ</t>
    </rPh>
    <rPh sb="4" eb="6">
      <t>イッシキ</t>
    </rPh>
    <phoneticPr fontId="4"/>
  </si>
  <si>
    <t>a</t>
    <phoneticPr fontId="4"/>
  </si>
  <si>
    <t>※４　経営収支で計上</t>
    <rPh sb="3" eb="5">
      <t>ケイエイ</t>
    </rPh>
    <rPh sb="5" eb="7">
      <t>シュウシ</t>
    </rPh>
    <rPh sb="8" eb="10">
      <t>ケイジョウ</t>
    </rPh>
    <phoneticPr fontId="4"/>
  </si>
  <si>
    <t>目標収量3t
販売量2.55t
施用成分量
Ｎ：42kg
Ｐ：29kg
Ｋ：34kg
石灰質資材：100kg</t>
    <rPh sb="0" eb="2">
      <t>モクヒョウ</t>
    </rPh>
    <rPh sb="2" eb="4">
      <t>シュウリョウ</t>
    </rPh>
    <rPh sb="7" eb="9">
      <t>ハンバイ</t>
    </rPh>
    <rPh sb="9" eb="10">
      <t>リョウ</t>
    </rPh>
    <rPh sb="17" eb="18">
      <t>セ</t>
    </rPh>
    <rPh sb="18" eb="19">
      <t>ヨウ</t>
    </rPh>
    <rPh sb="19" eb="21">
      <t>セイブン</t>
    </rPh>
    <rPh sb="21" eb="22">
      <t>リョウ</t>
    </rPh>
    <rPh sb="44" eb="47">
      <t>セッカイシツ</t>
    </rPh>
    <rPh sb="47" eb="49">
      <t>シザイ</t>
    </rPh>
    <phoneticPr fontId="4"/>
  </si>
  <si>
    <t xml:space="preserve">バーク堆肥2t/10a
土壌改良剤施用（苦土石灰）
</t>
    <rPh sb="3" eb="5">
      <t>タイヒ</t>
    </rPh>
    <rPh sb="12" eb="14">
      <t>ドジョウ</t>
    </rPh>
    <rPh sb="14" eb="16">
      <t>カイリョウ</t>
    </rPh>
    <rPh sb="16" eb="17">
      <t>ザイ</t>
    </rPh>
    <rPh sb="17" eb="19">
      <t>セヨウ</t>
    </rPh>
    <rPh sb="20" eb="21">
      <t>ク</t>
    </rPh>
    <rPh sb="21" eb="22">
      <t>ド</t>
    </rPh>
    <rPh sb="22" eb="24">
      <t>セッカイ</t>
    </rPh>
    <phoneticPr fontId="4"/>
  </si>
  <si>
    <t>目標収量3.5t
販売量2.8t
施用成分量
Ｎ：30kg
Ｐ：24kg
Ｋ：24kg
石灰質資材：100kg</t>
    <rPh sb="0" eb="2">
      <t>モクヒョウ</t>
    </rPh>
    <rPh sb="2" eb="4">
      <t>シュウリョウ</t>
    </rPh>
    <rPh sb="9" eb="11">
      <t>ハンバイ</t>
    </rPh>
    <rPh sb="11" eb="12">
      <t>リョウ</t>
    </rPh>
    <rPh sb="18" eb="19">
      <t>セ</t>
    </rPh>
    <rPh sb="19" eb="20">
      <t>ヨウ</t>
    </rPh>
    <rPh sb="20" eb="22">
      <t>セイブン</t>
    </rPh>
    <rPh sb="22" eb="23">
      <t>リョウ</t>
    </rPh>
    <rPh sb="45" eb="48">
      <t>セッカイシツ</t>
    </rPh>
    <rPh sb="48" eb="50">
      <t>シザイ</t>
    </rPh>
    <phoneticPr fontId="4"/>
  </si>
  <si>
    <t>散布量　500Ｌ/10a</t>
    <rPh sb="0" eb="2">
      <t>サンプ</t>
    </rPh>
    <rPh sb="2" eb="3">
      <t>リョウ</t>
    </rPh>
    <phoneticPr fontId="4"/>
  </si>
  <si>
    <t xml:space="preserve">荒もぎ摘果
仕上げ摘果
最終適正葉果比
25
</t>
    <rPh sb="0" eb="1">
      <t>アラ</t>
    </rPh>
    <rPh sb="3" eb="4">
      <t>テキ</t>
    </rPh>
    <rPh sb="4" eb="5">
      <t>カ</t>
    </rPh>
    <rPh sb="6" eb="8">
      <t>シア</t>
    </rPh>
    <rPh sb="9" eb="10">
      <t>テキ</t>
    </rPh>
    <rPh sb="10" eb="11">
      <t>カ</t>
    </rPh>
    <rPh sb="12" eb="14">
      <t>サイシュウ</t>
    </rPh>
    <rPh sb="14" eb="16">
      <t>テキセイ</t>
    </rPh>
    <rPh sb="16" eb="17">
      <t>ハ</t>
    </rPh>
    <rPh sb="17" eb="18">
      <t>カ</t>
    </rPh>
    <rPh sb="18" eb="19">
      <t>ヒ</t>
    </rPh>
    <phoneticPr fontId="4"/>
  </si>
  <si>
    <t>1回20t/10a
7～10日間隔</t>
    <rPh sb="1" eb="2">
      <t>カイ</t>
    </rPh>
    <rPh sb="14" eb="15">
      <t>ニチ</t>
    </rPh>
    <rPh sb="15" eb="17">
      <t>カンカク</t>
    </rPh>
    <phoneticPr fontId="4"/>
  </si>
  <si>
    <t>堆肥2t/10a
剪定枝を剪定枝粉砕機で粉砕</t>
    <rPh sb="0" eb="2">
      <t>タイヒ</t>
    </rPh>
    <rPh sb="9" eb="11">
      <t>センテイ</t>
    </rPh>
    <rPh sb="11" eb="12">
      <t>エダ</t>
    </rPh>
    <rPh sb="13" eb="15">
      <t>センテイ</t>
    </rPh>
    <rPh sb="15" eb="16">
      <t>エダ</t>
    </rPh>
    <rPh sb="16" eb="19">
      <t>フンサイキ</t>
    </rPh>
    <rPh sb="20" eb="22">
      <t>フンサイ</t>
    </rPh>
    <phoneticPr fontId="4"/>
  </si>
  <si>
    <t>クラッキングに注意</t>
    <rPh sb="7" eb="9">
      <t>チュウイ</t>
    </rPh>
    <phoneticPr fontId="4"/>
  </si>
  <si>
    <t>目標収量4t
販売量3.2t
施用成分量
Ｎ：20kg
Ｐ：16kg
Ｋ：16kg
石灰質資材：100kg</t>
    <rPh sb="0" eb="2">
      <t>モクヒョウ</t>
    </rPh>
    <rPh sb="2" eb="4">
      <t>シュウリョウ</t>
    </rPh>
    <rPh sb="7" eb="9">
      <t>ハンバイ</t>
    </rPh>
    <rPh sb="9" eb="10">
      <t>リョウ</t>
    </rPh>
    <rPh sb="16" eb="17">
      <t>セ</t>
    </rPh>
    <rPh sb="17" eb="18">
      <t>ヨウ</t>
    </rPh>
    <rPh sb="18" eb="20">
      <t>セイブン</t>
    </rPh>
    <rPh sb="20" eb="21">
      <t>リョウ</t>
    </rPh>
    <rPh sb="43" eb="46">
      <t>セッカイシツ</t>
    </rPh>
    <rPh sb="46" eb="48">
      <t>シザイ</t>
    </rPh>
    <phoneticPr fontId="4"/>
  </si>
  <si>
    <t>1種類</t>
    <phoneticPr fontId="4"/>
  </si>
  <si>
    <t>3種類</t>
    <rPh sb="1" eb="3">
      <t>シュルイ</t>
    </rPh>
    <phoneticPr fontId="4"/>
  </si>
  <si>
    <t>5作業</t>
    <rPh sb="1" eb="3">
      <t>サギョウ</t>
    </rPh>
    <phoneticPr fontId="4"/>
  </si>
  <si>
    <t>4作業</t>
    <rPh sb="1" eb="3">
      <t>サギョウ</t>
    </rPh>
    <phoneticPr fontId="4"/>
  </si>
  <si>
    <t>6種類</t>
    <phoneticPr fontId="4"/>
  </si>
  <si>
    <t>7種類</t>
    <phoneticPr fontId="4"/>
  </si>
  <si>
    <t>6種類</t>
    <phoneticPr fontId="4"/>
  </si>
  <si>
    <t>10種類</t>
    <phoneticPr fontId="4"/>
  </si>
  <si>
    <t>6種類</t>
    <phoneticPr fontId="4"/>
  </si>
  <si>
    <t>10種類</t>
    <phoneticPr fontId="4"/>
  </si>
  <si>
    <t>2種類</t>
    <phoneticPr fontId="4"/>
  </si>
  <si>
    <t>3種類</t>
    <phoneticPr fontId="4"/>
  </si>
  <si>
    <t>計</t>
    <phoneticPr fontId="4"/>
  </si>
  <si>
    <t>小　計</t>
    <phoneticPr fontId="4"/>
  </si>
  <si>
    <t>殺菌剤6種類
殺虫剤10種類</t>
    <rPh sb="0" eb="3">
      <t>サッキンザイ</t>
    </rPh>
    <rPh sb="4" eb="6">
      <t>シュルイ</t>
    </rPh>
    <rPh sb="7" eb="10">
      <t>サッチュウザイ</t>
    </rPh>
    <rPh sb="12" eb="14">
      <t>シュルイ</t>
    </rPh>
    <phoneticPr fontId="4"/>
  </si>
  <si>
    <t>露地</t>
    <rPh sb="0" eb="2">
      <t>ロジ</t>
    </rPh>
    <phoneticPr fontId="4"/>
  </si>
  <si>
    <t>植物</t>
    <rPh sb="0" eb="2">
      <t>ショクブツ</t>
    </rPh>
    <phoneticPr fontId="4"/>
  </si>
  <si>
    <t>貯蔵庫，動噴等</t>
    <rPh sb="0" eb="3">
      <t>チョゾウコ</t>
    </rPh>
    <rPh sb="4" eb="6">
      <t>ドウフン</t>
    </rPh>
    <rPh sb="6" eb="7">
      <t>トウ</t>
    </rPh>
    <phoneticPr fontId="4"/>
  </si>
  <si>
    <t>基本管理の徹底と，技術力の向上を目的として栽培品種を絞り込む。</t>
    <rPh sb="0" eb="2">
      <t>キホン</t>
    </rPh>
    <rPh sb="2" eb="4">
      <t>カンリ</t>
    </rPh>
    <rPh sb="5" eb="7">
      <t>テッテイ</t>
    </rPh>
    <rPh sb="9" eb="12">
      <t>ギジュツリョク</t>
    </rPh>
    <rPh sb="13" eb="15">
      <t>コウジョウ</t>
    </rPh>
    <rPh sb="16" eb="18">
      <t>モクテキ</t>
    </rPh>
    <rPh sb="21" eb="23">
      <t>サイバイ</t>
    </rPh>
    <rPh sb="23" eb="25">
      <t>ヒンシュ</t>
    </rPh>
    <rPh sb="26" eb="27">
      <t>シボ</t>
    </rPh>
    <rPh sb="28" eb="29">
      <t>コ</t>
    </rPh>
    <phoneticPr fontId="3"/>
  </si>
  <si>
    <t>機械設備等は基本的に借り受ける。
軽トラ，かん水施設のみ整備。</t>
    <rPh sb="0" eb="2">
      <t>キカイ</t>
    </rPh>
    <rPh sb="2" eb="5">
      <t>セツビナド</t>
    </rPh>
    <rPh sb="6" eb="9">
      <t>キホンテキ</t>
    </rPh>
    <rPh sb="10" eb="11">
      <t>カ</t>
    </rPh>
    <rPh sb="12" eb="13">
      <t>ウ</t>
    </rPh>
    <rPh sb="17" eb="18">
      <t>ケイ</t>
    </rPh>
    <rPh sb="23" eb="24">
      <t>スイ</t>
    </rPh>
    <rPh sb="24" eb="26">
      <t>シセツ</t>
    </rPh>
    <rPh sb="28" eb="30">
      <t>セイビ</t>
    </rPh>
    <phoneticPr fontId="3"/>
  </si>
  <si>
    <t>早生</t>
    <rPh sb="0" eb="2">
      <t>ワセ</t>
    </rPh>
    <phoneticPr fontId="4"/>
  </si>
  <si>
    <t>いしじ</t>
    <phoneticPr fontId="4"/>
  </si>
  <si>
    <t>レモン</t>
    <phoneticPr fontId="4"/>
  </si>
  <si>
    <t>レモンを中心に，労力分散と安定生産のスキルアップに向けて早生，いしじのみとする。</t>
    <rPh sb="4" eb="6">
      <t>チュウシン</t>
    </rPh>
    <rPh sb="8" eb="10">
      <t>ロウリョク</t>
    </rPh>
    <rPh sb="10" eb="12">
      <t>ブンサン</t>
    </rPh>
    <rPh sb="13" eb="15">
      <t>アンテイ</t>
    </rPh>
    <rPh sb="15" eb="17">
      <t>セイサン</t>
    </rPh>
    <rPh sb="25" eb="26">
      <t>ム</t>
    </rPh>
    <rPh sb="28" eb="30">
      <t>ワセ</t>
    </rPh>
    <phoneticPr fontId="3"/>
  </si>
  <si>
    <t>右表（イ）　</t>
    <phoneticPr fontId="4"/>
  </si>
  <si>
    <t>右表（ウ）　</t>
    <phoneticPr fontId="4"/>
  </si>
  <si>
    <t>右表（エ）　</t>
    <phoneticPr fontId="4"/>
  </si>
  <si>
    <t>３-１　標準技術（早生）</t>
    <rPh sb="4" eb="6">
      <t>ヒョウジュン</t>
    </rPh>
    <rPh sb="6" eb="8">
      <t>ギジュツ</t>
    </rPh>
    <rPh sb="9" eb="11">
      <t>ワセ</t>
    </rPh>
    <phoneticPr fontId="4"/>
  </si>
  <si>
    <t>３-２　標準技術（いしじ）</t>
    <rPh sb="4" eb="6">
      <t>ヒョウジュン</t>
    </rPh>
    <rPh sb="6" eb="8">
      <t>ギジュツ</t>
    </rPh>
    <phoneticPr fontId="4"/>
  </si>
  <si>
    <t>３-３　標準技術（レモン）</t>
    <rPh sb="4" eb="6">
      <t>ヒョウジュン</t>
    </rPh>
    <rPh sb="6" eb="8">
      <t>ギジュツ</t>
    </rPh>
    <phoneticPr fontId="4"/>
  </si>
  <si>
    <t>５-１　作業別・旬別作業時間（10a当たり）</t>
    <rPh sb="18" eb="19">
      <t>ア</t>
    </rPh>
    <phoneticPr fontId="4"/>
  </si>
  <si>
    <t>５-２　作業別・旬別作業時間（10a当たり）</t>
    <rPh sb="18" eb="19">
      <t>ア</t>
    </rPh>
    <phoneticPr fontId="4"/>
  </si>
  <si>
    <t>５-３　作業別・旬別作業時間（10a当たり）</t>
    <rPh sb="18" eb="19">
      <t>ア</t>
    </rPh>
    <phoneticPr fontId="4"/>
  </si>
  <si>
    <t>７-１　経営収支（早生部門，10a当たり）</t>
    <rPh sb="9" eb="11">
      <t>ワセ</t>
    </rPh>
    <rPh sb="11" eb="13">
      <t>ブモン</t>
    </rPh>
    <rPh sb="17" eb="18">
      <t>ア</t>
    </rPh>
    <phoneticPr fontId="4"/>
  </si>
  <si>
    <t>７-２　経営収支（いしじ部門，10a当たり）</t>
    <rPh sb="12" eb="14">
      <t>ブモン</t>
    </rPh>
    <rPh sb="18" eb="19">
      <t>ア</t>
    </rPh>
    <phoneticPr fontId="4"/>
  </si>
  <si>
    <t>７-３　経営収支（レモン部門，10a当たり）</t>
    <rPh sb="12" eb="14">
      <t>ブモン</t>
    </rPh>
    <rPh sb="18" eb="19">
      <t>ア</t>
    </rPh>
    <phoneticPr fontId="4"/>
  </si>
  <si>
    <t>８-１　経費の算出基礎（早生，10a当たり）</t>
    <rPh sb="4" eb="6">
      <t>ケイヒ</t>
    </rPh>
    <rPh sb="7" eb="9">
      <t>サンシュツ</t>
    </rPh>
    <rPh sb="9" eb="11">
      <t>キソ</t>
    </rPh>
    <rPh sb="12" eb="14">
      <t>ワセ</t>
    </rPh>
    <rPh sb="18" eb="19">
      <t>ア</t>
    </rPh>
    <phoneticPr fontId="4"/>
  </si>
  <si>
    <t>８-２　経費の算出基礎（いしじ，10a当たり）</t>
    <rPh sb="4" eb="6">
      <t>ケイヒ</t>
    </rPh>
    <rPh sb="7" eb="9">
      <t>サンシュツ</t>
    </rPh>
    <rPh sb="9" eb="11">
      <t>キソ</t>
    </rPh>
    <rPh sb="19" eb="20">
      <t>ア</t>
    </rPh>
    <phoneticPr fontId="4"/>
  </si>
  <si>
    <t>８-３　経費の算出基礎（レモン，10a当たり）</t>
    <rPh sb="4" eb="6">
      <t>ケイヒ</t>
    </rPh>
    <rPh sb="7" eb="9">
      <t>サンシュツ</t>
    </rPh>
    <rPh sb="9" eb="11">
      <t>キソ</t>
    </rPh>
    <rPh sb="19" eb="20">
      <t>ア</t>
    </rPh>
    <phoneticPr fontId="4"/>
  </si>
  <si>
    <t>９-１　単価の算出基礎（早生，1kg当たり）</t>
    <rPh sb="4" eb="6">
      <t>タンカ</t>
    </rPh>
    <rPh sb="12" eb="14">
      <t>ワセ</t>
    </rPh>
    <phoneticPr fontId="4"/>
  </si>
  <si>
    <t>９-２　単価の算出基礎（いしじ，1kg当たり）</t>
    <rPh sb="4" eb="6">
      <t>タンカ</t>
    </rPh>
    <phoneticPr fontId="4"/>
  </si>
  <si>
    <t>９-３　単価の算出基礎（レモン，1kg当たり）</t>
    <rPh sb="4" eb="6">
      <t>タンカ</t>
    </rPh>
    <phoneticPr fontId="4"/>
  </si>
  <si>
    <t>露地栽培
点滴かん水施設を整備</t>
    <rPh sb="0" eb="2">
      <t>ロジ</t>
    </rPh>
    <rPh sb="2" eb="4">
      <t>サイバイ</t>
    </rPh>
    <rPh sb="5" eb="7">
      <t>テンテキ</t>
    </rPh>
    <rPh sb="9" eb="10">
      <t>スイ</t>
    </rPh>
    <rPh sb="10" eb="12">
      <t>シセツ</t>
    </rPh>
    <rPh sb="13" eb="15">
      <t>セイビ</t>
    </rPh>
    <phoneticPr fontId="3"/>
  </si>
  <si>
    <t>1人</t>
    <rPh sb="1" eb="2">
      <t>ニン</t>
    </rPh>
    <phoneticPr fontId="3"/>
  </si>
  <si>
    <t>堆肥</t>
    <rPh sb="0" eb="2">
      <t>タイヒ</t>
    </rPh>
    <phoneticPr fontId="4"/>
  </si>
  <si>
    <t>配合肥料</t>
    <rPh sb="0" eb="2">
      <t>ハイゴウ</t>
    </rPh>
    <rPh sb="2" eb="4">
      <t>ヒリョウ</t>
    </rPh>
    <phoneticPr fontId="4"/>
  </si>
  <si>
    <t>Mg資材*2</t>
    <rPh sb="2" eb="4">
      <t>シザイ</t>
    </rPh>
    <phoneticPr fontId="4"/>
  </si>
  <si>
    <t>カルシウム入り液肥*3</t>
    <rPh sb="5" eb="6">
      <t>イ</t>
    </rPh>
    <rPh sb="7" eb="9">
      <t>エキヒ</t>
    </rPh>
    <phoneticPr fontId="4"/>
  </si>
  <si>
    <t>配合肥料（緩効性）</t>
    <rPh sb="0" eb="2">
      <t>ハイゴウ</t>
    </rPh>
    <rPh sb="2" eb="4">
      <t>ヒリョウ</t>
    </rPh>
    <rPh sb="5" eb="8">
      <t>カンコウセイ</t>
    </rPh>
    <phoneticPr fontId="4"/>
  </si>
  <si>
    <t>A</t>
    <phoneticPr fontId="4"/>
  </si>
  <si>
    <t>B</t>
    <phoneticPr fontId="4"/>
  </si>
  <si>
    <t>C</t>
    <phoneticPr fontId="1"/>
  </si>
  <si>
    <t>D</t>
    <phoneticPr fontId="1"/>
  </si>
  <si>
    <t>E</t>
    <phoneticPr fontId="1"/>
  </si>
  <si>
    <t>F</t>
    <phoneticPr fontId="4"/>
  </si>
  <si>
    <t>G</t>
    <phoneticPr fontId="1"/>
  </si>
  <si>
    <t>H</t>
    <phoneticPr fontId="4"/>
  </si>
  <si>
    <t>I</t>
    <phoneticPr fontId="4"/>
  </si>
  <si>
    <t>J</t>
    <phoneticPr fontId="1"/>
  </si>
  <si>
    <t>植調剤*2</t>
    <rPh sb="0" eb="1">
      <t>ショク</t>
    </rPh>
    <rPh sb="1" eb="2">
      <t>チョウ</t>
    </rPh>
    <rPh sb="2" eb="3">
      <t>ザイ</t>
    </rPh>
    <phoneticPr fontId="1"/>
  </si>
  <si>
    <t>A</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</si>
</sst>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_);[Red]\(#,##0\)"/>
    <numFmt numFmtId="177" formatCode="#,##0;&quot;▲ &quot;#,##0"/>
    <numFmt numFmtId="178" formatCode="#,##0.0;&quot;▲ &quot;#,##0.0"/>
    <numFmt numFmtId="179" formatCode="#,##0.0_);[Red]\(#,##0.0\)"/>
    <numFmt numFmtId="180" formatCode="0\ &quot;年&quot;"/>
    <numFmt numFmtId="181" formatCode="#,##0;&quot;△ &quot;#,##0"/>
    <numFmt numFmtId="182" formatCode="0.0%"/>
    <numFmt numFmtId="183" formatCode="0.0_);[Red]\(0.0\)"/>
    <numFmt numFmtId="184" formatCode="#,##0.0_ ;[Red]\-#,##0.0\ "/>
    <numFmt numFmtId="185" formatCode="00&quot;a&quot;"/>
    <numFmt numFmtId="186" formatCode="#,##0.00_);[Red]\(#,##0.00\)"/>
    <numFmt numFmtId="187" formatCode="#,##0.00;&quot;▲ &quot;#,##0.00"/>
    <numFmt numFmtId="188" formatCode="#,##0_ ;[Red]\-#,##0\ "/>
    <numFmt numFmtId="189" formatCode="0&quot;ａ&quot;"/>
    <numFmt numFmtId="190" formatCode="0&quot;a&quot;"/>
  </numFmts>
  <fonts count="17" x14ac:knownFonts="1">
    <font>
      <sz val="11"/>
      <name val="ＭＳ Ｐゴシック"/>
      <family val="3"/>
      <charset val="128"/>
    </font>
    <font>
      <sz val="11"/>
      <name val="ＭＳ Ｐゴシック"/>
      <family val="3"/>
      <charset val="128"/>
    </font>
    <font>
      <sz val="11"/>
      <name val="ＭＳ Ｐゴシック"/>
      <family val="3"/>
      <charset val="128"/>
    </font>
    <font>
      <sz val="10"/>
      <color indexed="8"/>
      <name val="ＭＳ 明朝"/>
      <family val="1"/>
      <charset val="128"/>
    </font>
    <font>
      <sz val="6"/>
      <name val="ＭＳ Ｐゴシック"/>
      <family val="3"/>
      <charset val="128"/>
    </font>
    <font>
      <sz val="9"/>
      <name val="ＭＳ Ｐゴシック"/>
      <family val="3"/>
      <charset val="128"/>
    </font>
    <font>
      <sz val="10"/>
      <name val="ＭＳ Ｐゴシック"/>
      <family val="3"/>
      <charset val="128"/>
    </font>
    <font>
      <sz val="11"/>
      <color indexed="9"/>
      <name val="ＭＳ Ｐゴシック"/>
      <family val="3"/>
      <charset val="128"/>
    </font>
    <font>
      <sz val="11"/>
      <color indexed="8"/>
      <name val="ＭＳ Ｐゴシック"/>
      <family val="3"/>
      <charset val="128"/>
    </font>
    <font>
      <sz val="11"/>
      <color rgb="FFFF0000"/>
      <name val="ＭＳ Ｐゴシック"/>
      <family val="3"/>
      <charset val="128"/>
    </font>
    <font>
      <b/>
      <sz val="11"/>
      <name val="ＭＳ Ｐゴシック"/>
      <family val="3"/>
      <charset val="128"/>
    </font>
    <font>
      <sz val="11"/>
      <color indexed="8"/>
      <name val="ＭＳ 明朝"/>
      <family val="1"/>
      <charset val="128"/>
    </font>
    <font>
      <sz val="14"/>
      <name val="ＭＳ 明朝"/>
      <family val="1"/>
      <charset val="128"/>
    </font>
    <font>
      <sz val="11"/>
      <color theme="1"/>
      <name val="ＭＳ Ｐゴシック"/>
      <family val="3"/>
      <charset val="128"/>
    </font>
    <font>
      <sz val="12"/>
      <name val="ＭＳ 明朝"/>
      <family val="1"/>
      <charset val="128"/>
    </font>
    <font>
      <u/>
      <sz val="11"/>
      <color indexed="12"/>
      <name val="ＭＳ Ｐゴシック"/>
      <family val="3"/>
      <charset val="128"/>
    </font>
    <font>
      <sz val="14"/>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rgb="FFFFFF00"/>
        <bgColor indexed="64"/>
      </patternFill>
    </fill>
    <fill>
      <patternFill patternType="solid">
        <fgColor rgb="FFC0C0C0"/>
        <bgColor indexed="64"/>
      </patternFill>
    </fill>
    <fill>
      <patternFill patternType="solid">
        <fgColor rgb="FFCCFFFF"/>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6795556505021"/>
        <bgColor indexed="64"/>
      </patternFill>
    </fill>
  </fills>
  <borders count="290">
    <border>
      <left/>
      <right/>
      <top/>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right/>
      <top/>
      <bottom style="thin">
        <color indexed="8"/>
      </bottom>
      <diagonal/>
    </border>
    <border>
      <left style="medium">
        <color indexed="8"/>
      </left>
      <right/>
      <top/>
      <bottom/>
      <diagonal/>
    </border>
    <border>
      <left style="thin">
        <color indexed="8"/>
      </left>
      <right/>
      <top/>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top/>
      <bottom style="double">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top style="double">
        <color indexed="8"/>
      </top>
      <bottom style="thin">
        <color indexed="8"/>
      </bottom>
      <diagonal/>
    </border>
    <border>
      <left/>
      <right/>
      <top style="thin">
        <color indexed="8"/>
      </top>
      <bottom style="double">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dotted">
        <color indexed="8"/>
      </right>
      <top style="thin">
        <color indexed="8"/>
      </top>
      <bottom/>
      <diagonal/>
    </border>
    <border>
      <left style="dotted">
        <color indexed="8"/>
      </left>
      <right/>
      <top style="thin">
        <color indexed="8"/>
      </top>
      <bottom/>
      <diagonal/>
    </border>
    <border>
      <left/>
      <right style="medium">
        <color indexed="8"/>
      </right>
      <top style="thin">
        <color indexed="8"/>
      </top>
      <bottom/>
      <diagonal/>
    </border>
    <border>
      <left/>
      <right style="medium">
        <color indexed="8"/>
      </right>
      <top/>
      <bottom/>
      <diagonal/>
    </border>
    <border>
      <left style="medium">
        <color indexed="8"/>
      </left>
      <right style="thin">
        <color indexed="8"/>
      </right>
      <top/>
      <bottom style="medium">
        <color indexed="8"/>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double">
        <color indexed="8"/>
      </bottom>
      <diagonal/>
    </border>
    <border>
      <left style="thin">
        <color indexed="64"/>
      </left>
      <right/>
      <top style="thin">
        <color indexed="64"/>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bottom/>
      <diagonal/>
    </border>
    <border>
      <left/>
      <right style="medium">
        <color indexed="8"/>
      </right>
      <top/>
      <bottom style="thin">
        <color indexed="8"/>
      </bottom>
      <diagonal/>
    </border>
    <border>
      <left style="medium">
        <color indexed="8"/>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medium">
        <color indexed="8"/>
      </top>
      <bottom/>
      <diagonal/>
    </border>
    <border>
      <left style="hair">
        <color indexed="8"/>
      </left>
      <right/>
      <top/>
      <bottom style="thin">
        <color indexed="8"/>
      </bottom>
      <diagonal/>
    </border>
    <border>
      <left style="hair">
        <color indexed="8"/>
      </left>
      <right style="hair">
        <color indexed="8"/>
      </right>
      <top style="thin">
        <color indexed="8"/>
      </top>
      <bottom style="thin">
        <color indexed="8"/>
      </bottom>
      <diagonal/>
    </border>
    <border>
      <left style="medium">
        <color indexed="8"/>
      </left>
      <right/>
      <top/>
      <bottom style="medium">
        <color indexed="8"/>
      </bottom>
      <diagonal/>
    </border>
    <border>
      <left style="thin">
        <color indexed="8"/>
      </left>
      <right style="medium">
        <color indexed="8"/>
      </right>
      <top/>
      <bottom style="medium">
        <color indexed="8"/>
      </bottom>
      <diagonal/>
    </border>
    <border>
      <left style="thin">
        <color indexed="8"/>
      </left>
      <right/>
      <top style="medium">
        <color indexed="8"/>
      </top>
      <bottom/>
      <diagonal/>
    </border>
    <border>
      <left style="medium">
        <color indexed="8"/>
      </left>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8"/>
      </left>
      <right style="thin">
        <color indexed="8"/>
      </right>
      <top style="double">
        <color indexed="8"/>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indexed="8"/>
      </right>
      <top style="medium">
        <color indexed="8"/>
      </top>
      <bottom/>
      <diagonal/>
    </border>
    <border>
      <left/>
      <right style="thin">
        <color indexed="8"/>
      </right>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tted">
        <color indexed="8"/>
      </left>
      <right/>
      <top style="medium">
        <color indexed="8"/>
      </top>
      <bottom style="thin">
        <color indexed="8"/>
      </bottom>
      <diagonal/>
    </border>
    <border>
      <left/>
      <right style="dotted">
        <color indexed="8"/>
      </right>
      <top style="medium">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8"/>
      </right>
      <top style="double">
        <color indexed="8"/>
      </top>
      <bottom style="thin">
        <color indexed="8"/>
      </bottom>
      <diagonal/>
    </border>
    <border>
      <left style="thin">
        <color indexed="8"/>
      </left>
      <right/>
      <top style="thin">
        <color indexed="8"/>
      </top>
      <bottom style="double">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diagonal/>
    </border>
    <border>
      <left/>
      <right style="thin">
        <color indexed="8"/>
      </right>
      <top/>
      <bottom style="medium">
        <color indexed="8"/>
      </bottom>
      <diagonal/>
    </border>
    <border>
      <left/>
      <right style="thin">
        <color indexed="8"/>
      </right>
      <top/>
      <bottom style="thin">
        <color indexed="8"/>
      </bottom>
      <diagonal/>
    </border>
    <border>
      <left/>
      <right style="thin">
        <color indexed="64"/>
      </right>
      <top style="medium">
        <color indexed="64"/>
      </top>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bottom style="double">
        <color indexed="8"/>
      </bottom>
      <diagonal/>
    </border>
    <border>
      <left style="thin">
        <color indexed="8"/>
      </left>
      <right style="medium">
        <color indexed="8"/>
      </right>
      <top style="thin">
        <color indexed="8"/>
      </top>
      <bottom style="double">
        <color indexed="8"/>
      </bottom>
      <diagonal/>
    </border>
    <border>
      <left style="thin">
        <color indexed="8"/>
      </left>
      <right style="medium">
        <color indexed="8"/>
      </right>
      <top/>
      <bottom style="double">
        <color indexed="8"/>
      </bottom>
      <diagonal/>
    </border>
    <border>
      <left style="thin">
        <color indexed="8"/>
      </left>
      <right/>
      <top style="thin">
        <color indexed="8"/>
      </top>
      <bottom style="medium">
        <color indexed="8"/>
      </bottom>
      <diagonal/>
    </border>
    <border>
      <left/>
      <right style="thin">
        <color indexed="8"/>
      </right>
      <top style="double">
        <color indexed="8"/>
      </top>
      <bottom style="thin">
        <color indexed="8"/>
      </bottom>
      <diagonal/>
    </border>
    <border>
      <left style="medium">
        <color indexed="8"/>
      </left>
      <right style="thin">
        <color indexed="8"/>
      </right>
      <top style="double">
        <color indexed="8"/>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bottom style="medium">
        <color indexed="64"/>
      </bottom>
      <diagonal/>
    </border>
    <border>
      <left style="medium">
        <color indexed="8"/>
      </left>
      <right/>
      <top style="thin">
        <color indexed="8"/>
      </top>
      <bottom/>
      <diagonal/>
    </border>
    <border>
      <left style="medium">
        <color indexed="8"/>
      </left>
      <right/>
      <top/>
      <bottom style="medium">
        <color indexed="64"/>
      </bottom>
      <diagonal/>
    </border>
    <border>
      <left style="thin">
        <color indexed="8"/>
      </left>
      <right/>
      <top/>
      <bottom style="thin">
        <color indexed="8"/>
      </bottom>
      <diagonal/>
    </border>
    <border>
      <left style="thin">
        <color indexed="8"/>
      </left>
      <right/>
      <top/>
      <bottom style="medium">
        <color indexed="64"/>
      </bottom>
      <diagonal/>
    </border>
    <border>
      <left/>
      <right style="medium">
        <color indexed="8"/>
      </right>
      <top style="thin">
        <color indexed="8"/>
      </top>
      <bottom style="medium">
        <color indexed="64"/>
      </bottom>
      <diagonal/>
    </border>
    <border>
      <left/>
      <right/>
      <top/>
      <bottom style="thin">
        <color indexed="8"/>
      </bottom>
      <diagonal/>
    </border>
    <border>
      <left/>
      <right style="medium">
        <color indexed="8"/>
      </right>
      <top/>
      <bottom style="thin">
        <color indexed="8"/>
      </bottom>
      <diagonal/>
    </border>
    <border>
      <left/>
      <right style="medium">
        <color indexed="8"/>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medium">
        <color auto="1"/>
      </left>
      <right style="medium">
        <color auto="1"/>
      </right>
      <top style="medium">
        <color auto="1"/>
      </top>
      <bottom style="medium">
        <color auto="1"/>
      </bottom>
      <diagonal/>
    </border>
    <border>
      <left style="thin">
        <color indexed="8"/>
      </left>
      <right style="medium">
        <color indexed="8"/>
      </right>
      <top/>
      <bottom/>
      <diagonal/>
    </border>
    <border>
      <left style="medium">
        <color indexed="8"/>
      </left>
      <right/>
      <top style="double">
        <color indexed="8"/>
      </top>
      <bottom/>
      <diagonal/>
    </border>
    <border>
      <left style="hair">
        <color indexed="8"/>
      </left>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top/>
      <bottom style="double">
        <color indexed="8"/>
      </bottom>
      <diagonal/>
    </border>
    <border>
      <left style="hair">
        <color indexed="8"/>
      </left>
      <right/>
      <top/>
      <bottom style="double">
        <color indexed="8"/>
      </bottom>
      <diagonal/>
    </border>
    <border>
      <left style="medium">
        <color indexed="8"/>
      </left>
      <right/>
      <top style="double">
        <color indexed="8"/>
      </top>
      <bottom style="thin">
        <color indexed="8"/>
      </bottom>
      <diagonal/>
    </border>
    <border>
      <left style="hair">
        <color indexed="8"/>
      </left>
      <right/>
      <top style="thin">
        <color indexed="8"/>
      </top>
      <bottom style="medium">
        <color indexed="8"/>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8"/>
      </left>
      <right style="thin">
        <color indexed="8"/>
      </right>
      <top/>
      <bottom style="thin">
        <color indexed="8"/>
      </bottom>
      <diagonal/>
    </border>
    <border diagonalDown="1">
      <left style="medium">
        <color indexed="8"/>
      </left>
      <right style="thin">
        <color indexed="8"/>
      </right>
      <top style="medium">
        <color indexed="8"/>
      </top>
      <bottom style="thin">
        <color indexed="8"/>
      </bottom>
      <diagonal style="thin">
        <color indexed="8"/>
      </diagonal>
    </border>
    <border>
      <left style="medium">
        <color indexed="8"/>
      </left>
      <right/>
      <top/>
      <bottom style="thin">
        <color indexed="8"/>
      </bottom>
      <diagonal/>
    </border>
    <border>
      <left style="thin">
        <color indexed="8"/>
      </left>
      <right style="medium">
        <color indexed="8"/>
      </right>
      <top style="medium">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top style="medium">
        <color indexed="64"/>
      </top>
      <bottom style="thin">
        <color indexed="8"/>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8"/>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8"/>
      </top>
      <bottom style="thin">
        <color indexed="8"/>
      </bottom>
      <diagonal/>
    </border>
    <border>
      <left style="medium">
        <color indexed="64"/>
      </left>
      <right style="thin">
        <color indexed="64"/>
      </right>
      <top/>
      <bottom style="medium">
        <color indexed="64"/>
      </bottom>
      <diagonal/>
    </border>
    <border>
      <left style="thin">
        <color indexed="8"/>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8"/>
      </left>
      <right style="thin">
        <color indexed="8"/>
      </right>
      <top style="thin">
        <color auto="1"/>
      </top>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8"/>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right style="thin">
        <color indexed="8"/>
      </right>
      <top style="medium">
        <color indexed="8"/>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diagonal/>
    </border>
    <border>
      <left style="medium">
        <color auto="1"/>
      </left>
      <right style="medium">
        <color auto="1"/>
      </right>
      <top style="medium">
        <color auto="1"/>
      </top>
      <bottom style="medium">
        <color auto="1"/>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8"/>
      </left>
      <right style="hair">
        <color indexed="8"/>
      </right>
      <top style="thin">
        <color indexed="8"/>
      </top>
      <bottom/>
      <diagonal/>
    </border>
    <border>
      <left style="hair">
        <color indexed="8"/>
      </left>
      <right/>
      <top/>
      <bottom/>
      <diagonal/>
    </border>
    <border>
      <left style="medium">
        <color indexed="8"/>
      </left>
      <right/>
      <top style="thin">
        <color indexed="8"/>
      </top>
      <bottom style="thin">
        <color indexed="64"/>
      </bottom>
      <diagonal/>
    </border>
    <border>
      <left/>
      <right style="thin">
        <color indexed="64"/>
      </right>
      <top style="thin">
        <color indexed="8"/>
      </top>
      <bottom style="thin">
        <color indexed="64"/>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auto="1"/>
      </left>
      <right style="medium">
        <color auto="1"/>
      </right>
      <top style="medium">
        <color auto="1"/>
      </top>
      <bottom style="medium">
        <color auto="1"/>
      </bottom>
      <diagonal/>
    </border>
    <border>
      <left style="medium">
        <color indexed="8"/>
      </left>
      <right/>
      <top style="thin">
        <color indexed="64"/>
      </top>
      <bottom style="thin">
        <color indexed="64"/>
      </bottom>
      <diagonal/>
    </border>
    <border>
      <left/>
      <right style="thin">
        <color indexed="64"/>
      </right>
      <top style="double">
        <color indexed="8"/>
      </top>
      <bottom style="thin">
        <color indexed="8"/>
      </bottom>
      <diagonal/>
    </border>
    <border>
      <left/>
      <right style="thin">
        <color indexed="64"/>
      </right>
      <top style="thin">
        <color indexed="8"/>
      </top>
      <bottom style="medium">
        <color indexed="8"/>
      </bottom>
      <diagonal/>
    </border>
    <border>
      <left style="medium">
        <color indexed="8"/>
      </left>
      <right/>
      <top/>
      <bottom style="thin">
        <color indexed="64"/>
      </bottom>
      <diagonal/>
    </border>
    <border>
      <left style="medium">
        <color indexed="8"/>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medium">
        <color auto="1"/>
      </top>
      <bottom style="thin">
        <color indexed="64"/>
      </bottom>
      <diagonal/>
    </border>
    <border>
      <left style="thin">
        <color indexed="8"/>
      </left>
      <right style="medium">
        <color indexed="8"/>
      </right>
      <top style="medium">
        <color indexed="8"/>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auto="1"/>
      </left>
      <right style="medium">
        <color auto="1"/>
      </right>
      <top style="medium">
        <color auto="1"/>
      </top>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auto="1"/>
      </left>
      <right/>
      <top style="medium">
        <color auto="1"/>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double">
        <color indexed="8"/>
      </bottom>
      <diagonal/>
    </border>
    <border>
      <left/>
      <right style="thin">
        <color indexed="8"/>
      </right>
      <top style="thin">
        <color indexed="64"/>
      </top>
      <bottom style="medium">
        <color indexed="64"/>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thin">
        <color indexed="8"/>
      </top>
      <bottom style="double">
        <color indexed="8"/>
      </bottom>
      <diagonal/>
    </border>
    <border>
      <left style="thin">
        <color indexed="64"/>
      </left>
      <right style="medium">
        <color indexed="8"/>
      </right>
      <top style="thin">
        <color indexed="64"/>
      </top>
      <bottom style="double">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1" fillId="0" borderId="0"/>
    <xf numFmtId="0" fontId="1" fillId="0" borderId="0">
      <alignment vertical="center"/>
    </xf>
    <xf numFmtId="9" fontId="1" fillId="0" borderId="0" applyFont="0" applyFill="0" applyBorder="0" applyAlignment="0" applyProtection="0">
      <alignment vertical="center"/>
    </xf>
    <xf numFmtId="0" fontId="12" fillId="0" borderId="0"/>
    <xf numFmtId="37" fontId="14" fillId="0" borderId="0"/>
    <xf numFmtId="38"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alignment vertical="top"/>
      <protection locked="0"/>
    </xf>
    <xf numFmtId="0" fontId="12" fillId="0" borderId="0"/>
    <xf numFmtId="0" fontId="1" fillId="0" borderId="0">
      <alignment vertical="center"/>
    </xf>
    <xf numFmtId="0" fontId="1" fillId="0" borderId="0">
      <alignment vertical="center"/>
    </xf>
  </cellStyleXfs>
  <cellXfs count="1344">
    <xf numFmtId="0" fontId="0" fillId="0" borderId="0" xfId="0">
      <alignment vertical="center"/>
    </xf>
    <xf numFmtId="176" fontId="0" fillId="0" borderId="0" xfId="0" applyNumberFormat="1" applyAlignment="1">
      <alignment vertical="center"/>
    </xf>
    <xf numFmtId="176" fontId="0" fillId="0" borderId="0" xfId="0" applyNumberFormat="1" applyBorder="1" applyAlignment="1">
      <alignment vertical="center"/>
    </xf>
    <xf numFmtId="177" fontId="0" fillId="0" borderId="0" xfId="0" applyNumberFormat="1" applyBorder="1" applyAlignment="1">
      <alignment vertical="center"/>
    </xf>
    <xf numFmtId="177" fontId="7" fillId="0" borderId="0" xfId="0" applyNumberFormat="1" applyFont="1" applyBorder="1" applyAlignment="1">
      <alignment vertical="center"/>
    </xf>
    <xf numFmtId="176" fontId="0" fillId="0" borderId="0" xfId="0" applyNumberFormat="1" applyFont="1" applyBorder="1" applyAlignment="1">
      <alignment vertical="center"/>
    </xf>
    <xf numFmtId="177" fontId="0" fillId="0" borderId="15" xfId="0" applyNumberFormat="1" applyBorder="1" applyAlignment="1">
      <alignment vertical="center"/>
    </xf>
    <xf numFmtId="176" fontId="5" fillId="0" borderId="83" xfId="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179" fontId="5" fillId="0" borderId="1" xfId="0" applyNumberFormat="1" applyFont="1" applyBorder="1" applyAlignment="1">
      <alignment horizontal="center" vertical="center" shrinkToFit="1"/>
    </xf>
    <xf numFmtId="0" fontId="0" fillId="0" borderId="0" xfId="0" applyFont="1" applyAlignment="1">
      <alignment vertical="center"/>
    </xf>
    <xf numFmtId="0" fontId="0" fillId="0" borderId="0" xfId="0" applyFont="1" applyAlignment="1">
      <alignment horizontal="left" vertical="center"/>
    </xf>
    <xf numFmtId="0" fontId="10" fillId="0" borderId="0" xfId="0" applyFont="1" applyAlignment="1">
      <alignment vertical="center"/>
    </xf>
    <xf numFmtId="38" fontId="0" fillId="0" borderId="0" xfId="1" applyFont="1" applyAlignment="1">
      <alignment vertical="center"/>
    </xf>
    <xf numFmtId="0" fontId="0" fillId="0" borderId="71" xfId="0" applyFont="1" applyBorder="1" applyAlignment="1">
      <alignment horizontal="center" vertical="center"/>
    </xf>
    <xf numFmtId="0" fontId="0" fillId="0" borderId="33" xfId="0" applyFont="1" applyBorder="1" applyAlignment="1">
      <alignment vertical="center" wrapText="1"/>
    </xf>
    <xf numFmtId="0" fontId="0" fillId="0" borderId="59" xfId="0" applyFont="1" applyBorder="1" applyAlignment="1">
      <alignment vertical="center"/>
    </xf>
    <xf numFmtId="0" fontId="0" fillId="0" borderId="32" xfId="0" applyFont="1" applyBorder="1" applyAlignment="1">
      <alignment vertical="center"/>
    </xf>
    <xf numFmtId="0" fontId="0" fillId="0" borderId="36" xfId="0" applyFont="1" applyBorder="1" applyAlignment="1">
      <alignment vertical="center"/>
    </xf>
    <xf numFmtId="181" fontId="0" fillId="0" borderId="36" xfId="0" applyNumberFormat="1" applyFont="1" applyBorder="1" applyAlignment="1">
      <alignment horizontal="right" vertical="center"/>
    </xf>
    <xf numFmtId="181" fontId="0" fillId="3" borderId="38" xfId="0" applyNumberFormat="1" applyFont="1" applyFill="1" applyBorder="1" applyAlignment="1">
      <alignment horizontal="right" vertical="center"/>
    </xf>
    <xf numFmtId="181" fontId="0" fillId="0" borderId="24" xfId="0" applyNumberFormat="1" applyFont="1" applyBorder="1" applyAlignment="1">
      <alignment horizontal="right" vertical="center"/>
    </xf>
    <xf numFmtId="181" fontId="0" fillId="0" borderId="32" xfId="0" applyNumberFormat="1" applyFont="1" applyBorder="1" applyAlignment="1">
      <alignment horizontal="right" vertical="center"/>
    </xf>
    <xf numFmtId="0" fontId="9" fillId="0" borderId="36" xfId="0" applyFont="1" applyBorder="1" applyAlignment="1">
      <alignment vertical="center"/>
    </xf>
    <xf numFmtId="0" fontId="0" fillId="0" borderId="32" xfId="0" applyFont="1" applyFill="1" applyBorder="1" applyAlignment="1">
      <alignment vertical="center"/>
    </xf>
    <xf numFmtId="0" fontId="0" fillId="0" borderId="36" xfId="0" applyFont="1" applyFill="1" applyBorder="1" applyAlignment="1">
      <alignment vertical="center"/>
    </xf>
    <xf numFmtId="176" fontId="0" fillId="0" borderId="1" xfId="0" applyNumberFormat="1" applyFont="1" applyBorder="1" applyAlignment="1">
      <alignment vertical="center" shrinkToFit="1"/>
    </xf>
    <xf numFmtId="176" fontId="0" fillId="0" borderId="0" xfId="0" applyNumberFormat="1" applyFont="1" applyAlignment="1">
      <alignment vertical="center"/>
    </xf>
    <xf numFmtId="179" fontId="0" fillId="0" borderId="0" xfId="0" applyNumberFormat="1" applyFont="1" applyAlignment="1">
      <alignment vertical="center"/>
    </xf>
    <xf numFmtId="176" fontId="0" fillId="0" borderId="0" xfId="0" applyNumberFormat="1" applyFont="1" applyBorder="1" applyAlignment="1">
      <alignment horizontal="right" vertical="center"/>
    </xf>
    <xf numFmtId="176" fontId="0" fillId="0" borderId="0" xfId="0" applyNumberFormat="1" applyFont="1" applyBorder="1" applyAlignment="1">
      <alignment horizontal="left" vertical="center"/>
    </xf>
    <xf numFmtId="179" fontId="0" fillId="0" borderId="67" xfId="0" applyNumberFormat="1" applyFont="1" applyBorder="1" applyAlignment="1">
      <alignment horizontal="center" vertical="center" shrinkToFit="1"/>
    </xf>
    <xf numFmtId="176" fontId="0" fillId="0" borderId="1" xfId="0" applyNumberFormat="1" applyFont="1" applyBorder="1" applyAlignment="1">
      <alignment horizontal="center" vertical="center" shrinkToFit="1"/>
    </xf>
    <xf numFmtId="176" fontId="0" fillId="2" borderId="1" xfId="0" applyNumberFormat="1" applyFont="1" applyFill="1" applyBorder="1" applyAlignment="1">
      <alignment vertical="center" shrinkToFit="1"/>
    </xf>
    <xf numFmtId="176" fontId="0" fillId="2" borderId="1" xfId="0" applyNumberFormat="1" applyFont="1" applyFill="1" applyBorder="1" applyAlignment="1">
      <alignment horizontal="left" vertical="center" shrinkToFit="1"/>
    </xf>
    <xf numFmtId="179" fontId="0" fillId="2" borderId="1" xfId="0" applyNumberFormat="1" applyFont="1" applyFill="1" applyBorder="1" applyAlignment="1">
      <alignment vertical="center" shrinkToFit="1"/>
    </xf>
    <xf numFmtId="176" fontId="0" fillId="2" borderId="10" xfId="0" applyNumberFormat="1" applyFont="1" applyFill="1" applyBorder="1" applyAlignment="1">
      <alignment vertical="center" shrinkToFit="1"/>
    </xf>
    <xf numFmtId="176" fontId="0" fillId="0" borderId="78" xfId="0" applyNumberFormat="1" applyFont="1" applyBorder="1" applyAlignment="1">
      <alignment horizontal="center" vertical="center" shrinkToFit="1"/>
    </xf>
    <xf numFmtId="176" fontId="0" fillId="0" borderId="79" xfId="0" applyNumberFormat="1" applyFont="1" applyFill="1" applyBorder="1" applyAlignment="1">
      <alignment vertical="center" shrinkToFit="1"/>
    </xf>
    <xf numFmtId="176" fontId="0" fillId="0" borderId="19" xfId="0" applyNumberFormat="1" applyFont="1" applyFill="1" applyBorder="1" applyAlignment="1">
      <alignment vertical="center" shrinkToFit="1"/>
    </xf>
    <xf numFmtId="176" fontId="0" fillId="0" borderId="19" xfId="0" applyNumberFormat="1" applyFont="1" applyFill="1" applyBorder="1" applyAlignment="1">
      <alignment horizontal="left" vertical="center" shrinkToFit="1"/>
    </xf>
    <xf numFmtId="179" fontId="0" fillId="0" borderId="19" xfId="0" applyNumberFormat="1" applyFont="1" applyFill="1" applyBorder="1" applyAlignment="1">
      <alignment vertical="center" shrinkToFit="1"/>
    </xf>
    <xf numFmtId="176" fontId="0" fillId="0" borderId="1" xfId="0" applyNumberFormat="1" applyFont="1" applyBorder="1" applyAlignment="1">
      <alignment horizontal="center" vertical="center"/>
    </xf>
    <xf numFmtId="176" fontId="0" fillId="0" borderId="64" xfId="0" applyNumberFormat="1" applyFont="1" applyBorder="1" applyAlignment="1">
      <alignment horizontal="center" vertical="center"/>
    </xf>
    <xf numFmtId="176" fontId="0" fillId="0" borderId="63" xfId="0" applyNumberFormat="1" applyFont="1" applyBorder="1" applyAlignment="1">
      <alignment horizontal="center" vertical="center"/>
    </xf>
    <xf numFmtId="176" fontId="0" fillId="0" borderId="8" xfId="0" applyNumberFormat="1" applyFont="1" applyBorder="1" applyAlignment="1">
      <alignment horizontal="center" vertical="center"/>
    </xf>
    <xf numFmtId="176" fontId="0" fillId="0" borderId="10" xfId="0" applyNumberFormat="1" applyFont="1" applyBorder="1" applyAlignment="1">
      <alignment vertical="center"/>
    </xf>
    <xf numFmtId="176" fontId="0" fillId="0" borderId="30" xfId="0" applyNumberFormat="1" applyFont="1" applyBorder="1" applyAlignment="1">
      <alignment vertical="center"/>
    </xf>
    <xf numFmtId="176" fontId="0" fillId="0" borderId="1" xfId="0" applyNumberFormat="1" applyFont="1" applyBorder="1" applyAlignment="1">
      <alignment vertical="center"/>
    </xf>
    <xf numFmtId="176" fontId="0" fillId="0" borderId="8" xfId="0" applyNumberFormat="1" applyFont="1" applyBorder="1" applyAlignment="1">
      <alignment vertical="center"/>
    </xf>
    <xf numFmtId="176" fontId="0" fillId="0" borderId="54" xfId="0" applyNumberFormat="1" applyFont="1" applyBorder="1" applyAlignment="1">
      <alignment vertical="center"/>
    </xf>
    <xf numFmtId="179" fontId="0" fillId="0" borderId="1" xfId="0" applyNumberFormat="1" applyFont="1" applyBorder="1" applyAlignment="1">
      <alignment vertical="center" shrinkToFit="1"/>
    </xf>
    <xf numFmtId="179" fontId="0" fillId="0" borderId="63" xfId="0" applyNumberFormat="1" applyFont="1" applyBorder="1" applyAlignment="1">
      <alignment vertical="center" shrinkToFit="1"/>
    </xf>
    <xf numFmtId="179" fontId="0" fillId="0" borderId="2" xfId="0" applyNumberFormat="1" applyFont="1" applyBorder="1" applyAlignment="1">
      <alignment vertical="center" shrinkToFit="1"/>
    </xf>
    <xf numFmtId="179" fontId="0" fillId="0" borderId="64" xfId="0" applyNumberFormat="1" applyFont="1" applyBorder="1" applyAlignment="1">
      <alignment vertical="center" shrinkToFit="1"/>
    </xf>
    <xf numFmtId="179" fontId="0" fillId="0" borderId="8" xfId="0" applyNumberFormat="1" applyFont="1" applyBorder="1" applyAlignment="1">
      <alignment vertical="center" shrinkToFit="1"/>
    </xf>
    <xf numFmtId="179" fontId="0" fillId="0" borderId="19" xfId="0" applyNumberFormat="1" applyFont="1" applyBorder="1" applyAlignment="1">
      <alignment vertical="center" shrinkToFit="1"/>
    </xf>
    <xf numFmtId="179" fontId="0" fillId="0" borderId="18" xfId="0" applyNumberFormat="1" applyFont="1" applyBorder="1" applyAlignment="1">
      <alignment vertical="center" shrinkToFit="1"/>
    </xf>
    <xf numFmtId="179" fontId="0" fillId="0" borderId="66" xfId="0" applyNumberFormat="1" applyFont="1" applyBorder="1" applyAlignment="1">
      <alignment vertical="center" shrinkToFit="1"/>
    </xf>
    <xf numFmtId="0" fontId="1" fillId="0" borderId="0" xfId="2" applyFont="1" applyBorder="1" applyAlignment="1">
      <alignment vertical="center"/>
    </xf>
    <xf numFmtId="0" fontId="1" fillId="0" borderId="0" xfId="2" applyFont="1" applyAlignment="1">
      <alignment vertical="center"/>
    </xf>
    <xf numFmtId="0" fontId="8" fillId="0" borderId="52" xfId="2" applyFont="1" applyBorder="1" applyAlignment="1">
      <alignment horizontal="center" vertical="center" wrapText="1"/>
    </xf>
    <xf numFmtId="0" fontId="8" fillId="0" borderId="105" xfId="2" applyFont="1" applyBorder="1" applyAlignment="1">
      <alignment horizontal="center" vertical="center" wrapText="1"/>
    </xf>
    <xf numFmtId="0" fontId="8" fillId="0" borderId="83" xfId="2" applyFont="1" applyBorder="1" applyAlignment="1">
      <alignment horizontal="center" vertical="center" wrapText="1"/>
    </xf>
    <xf numFmtId="0" fontId="8" fillId="0" borderId="83" xfId="2" applyFont="1" applyBorder="1" applyAlignment="1">
      <alignment vertical="center" wrapText="1"/>
    </xf>
    <xf numFmtId="0" fontId="8" fillId="0" borderId="70" xfId="2" applyFont="1" applyBorder="1" applyAlignment="1">
      <alignment vertical="center" wrapText="1"/>
    </xf>
    <xf numFmtId="0" fontId="1" fillId="0" borderId="83" xfId="2" applyFont="1" applyBorder="1" applyAlignment="1">
      <alignment horizontal="center" vertical="center" wrapText="1"/>
    </xf>
    <xf numFmtId="0" fontId="8" fillId="0" borderId="70" xfId="2" applyFont="1" applyBorder="1" applyAlignment="1">
      <alignment horizontal="center" vertical="center" wrapText="1"/>
    </xf>
    <xf numFmtId="0" fontId="1" fillId="0" borderId="83" xfId="2" applyFont="1" applyBorder="1" applyAlignment="1">
      <alignment vertical="center" wrapText="1"/>
    </xf>
    <xf numFmtId="0" fontId="8" fillId="0" borderId="83" xfId="2" applyFont="1" applyBorder="1" applyAlignment="1">
      <alignment horizontal="center" vertical="center"/>
    </xf>
    <xf numFmtId="0" fontId="11" fillId="0" borderId="0" xfId="2" applyFont="1" applyAlignment="1">
      <alignment horizontal="justify" vertical="center"/>
    </xf>
    <xf numFmtId="0" fontId="1" fillId="0" borderId="0" xfId="0" applyFont="1" applyAlignment="1">
      <alignment vertical="center"/>
    </xf>
    <xf numFmtId="0" fontId="1" fillId="0" borderId="0" xfId="0" applyFont="1">
      <alignment vertical="center"/>
    </xf>
    <xf numFmtId="0" fontId="8" fillId="0" borderId="0" xfId="2" applyFont="1" applyAlignment="1">
      <alignment horizontal="justify" vertical="center"/>
    </xf>
    <xf numFmtId="0" fontId="1" fillId="0" borderId="25" xfId="2" applyFont="1" applyBorder="1" applyAlignment="1">
      <alignment horizontal="center" vertical="center" wrapText="1"/>
    </xf>
    <xf numFmtId="0" fontId="1" fillId="0" borderId="26" xfId="2" applyFont="1" applyBorder="1" applyAlignment="1">
      <alignment horizontal="center" vertical="center" wrapText="1"/>
    </xf>
    <xf numFmtId="0" fontId="1" fillId="0" borderId="108" xfId="2" applyFont="1" applyBorder="1" applyAlignment="1">
      <alignment horizontal="center" vertical="center" wrapText="1"/>
    </xf>
    <xf numFmtId="0" fontId="1" fillId="0" borderId="27" xfId="2" applyFont="1" applyBorder="1" applyAlignment="1">
      <alignment horizontal="center" vertical="center" wrapText="1"/>
    </xf>
    <xf numFmtId="0" fontId="1" fillId="0" borderId="28" xfId="2" applyFont="1" applyBorder="1" applyAlignment="1">
      <alignment horizontal="center" vertical="center" wrapText="1"/>
    </xf>
    <xf numFmtId="0" fontId="1" fillId="0" borderId="29"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14" xfId="2" applyFont="1" applyBorder="1" applyAlignment="1">
      <alignment horizontal="center" vertical="center" wrapText="1"/>
    </xf>
    <xf numFmtId="0" fontId="1" fillId="0" borderId="47" xfId="2" applyFont="1" applyBorder="1" applyAlignment="1">
      <alignment horizontal="center" vertical="center" wrapText="1"/>
    </xf>
    <xf numFmtId="0" fontId="1" fillId="0" borderId="112" xfId="2" applyFont="1" applyBorder="1" applyAlignment="1">
      <alignment horizontal="center" vertical="center" wrapText="1"/>
    </xf>
    <xf numFmtId="0" fontId="1" fillId="0" borderId="113" xfId="2" applyFont="1" applyBorder="1" applyAlignment="1">
      <alignment horizontal="center" vertical="center" wrapText="1"/>
    </xf>
    <xf numFmtId="0" fontId="1" fillId="0" borderId="15" xfId="2" applyFont="1" applyBorder="1" applyAlignment="1">
      <alignment horizontal="center" vertical="center" wrapText="1"/>
    </xf>
    <xf numFmtId="0" fontId="8" fillId="0" borderId="83" xfId="2" applyFont="1" applyBorder="1" applyAlignment="1">
      <alignment horizontal="left" vertical="center" wrapText="1"/>
    </xf>
    <xf numFmtId="0" fontId="8" fillId="0" borderId="0" xfId="2" applyFont="1" applyBorder="1" applyAlignment="1">
      <alignment vertical="center" wrapText="1"/>
    </xf>
    <xf numFmtId="0" fontId="8" fillId="0" borderId="30" xfId="2" applyFont="1" applyBorder="1" applyAlignment="1">
      <alignment vertical="center" wrapText="1"/>
    </xf>
    <xf numFmtId="0" fontId="1" fillId="0" borderId="0" xfId="2" applyFont="1" applyAlignment="1">
      <alignment vertical="center" wrapText="1"/>
    </xf>
    <xf numFmtId="177" fontId="0" fillId="0" borderId="0" xfId="0" applyNumberFormat="1" applyFont="1" applyAlignment="1">
      <alignment vertical="center"/>
    </xf>
    <xf numFmtId="177"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77" fontId="0" fillId="0" borderId="4" xfId="0" applyNumberFormat="1" applyFont="1" applyBorder="1" applyAlignment="1">
      <alignment vertical="center"/>
    </xf>
    <xf numFmtId="177" fontId="0" fillId="0" borderId="5" xfId="0" applyNumberFormat="1" applyFont="1" applyBorder="1" applyAlignment="1">
      <alignment vertical="center"/>
    </xf>
    <xf numFmtId="177" fontId="0" fillId="0" borderId="4" xfId="0" applyNumberFormat="1" applyFont="1" applyBorder="1" applyAlignment="1">
      <alignment horizontal="center" vertical="center"/>
    </xf>
    <xf numFmtId="177" fontId="0" fillId="0" borderId="1" xfId="0" applyNumberFormat="1" applyFont="1" applyBorder="1" applyAlignment="1">
      <alignment vertical="center" shrinkToFit="1"/>
    </xf>
    <xf numFmtId="177" fontId="0" fillId="0" borderId="10" xfId="0" applyNumberFormat="1" applyFont="1" applyBorder="1" applyAlignment="1">
      <alignment vertical="center" shrinkToFit="1"/>
    </xf>
    <xf numFmtId="177" fontId="0" fillId="2" borderId="10" xfId="0" applyNumberFormat="1" applyFont="1" applyFill="1" applyBorder="1" applyAlignment="1">
      <alignment horizontal="center" vertical="center" shrinkToFit="1"/>
    </xf>
    <xf numFmtId="177" fontId="0" fillId="2" borderId="103" xfId="0" applyNumberFormat="1" applyFont="1" applyFill="1" applyBorder="1" applyAlignment="1">
      <alignment vertical="center" shrinkToFit="1"/>
    </xf>
    <xf numFmtId="178" fontId="0" fillId="2" borderId="103" xfId="0" applyNumberFormat="1" applyFont="1" applyFill="1" applyBorder="1" applyAlignment="1">
      <alignment vertical="center" shrinkToFit="1"/>
    </xf>
    <xf numFmtId="177" fontId="0" fillId="0" borderId="0" xfId="0" applyNumberFormat="1" applyFont="1" applyFill="1" applyBorder="1" applyAlignment="1">
      <alignment vertical="center"/>
    </xf>
    <xf numFmtId="0" fontId="0" fillId="0" borderId="0" xfId="0" applyFont="1" applyBorder="1" applyAlignment="1">
      <alignment vertical="center"/>
    </xf>
    <xf numFmtId="177" fontId="0" fillId="2" borderId="17" xfId="0" applyNumberFormat="1" applyFont="1" applyFill="1" applyBorder="1" applyAlignment="1">
      <alignment vertical="center"/>
    </xf>
    <xf numFmtId="177" fontId="0" fillId="2" borderId="11" xfId="0" applyNumberFormat="1" applyFont="1" applyFill="1" applyBorder="1" applyAlignment="1">
      <alignment vertical="center"/>
    </xf>
    <xf numFmtId="177" fontId="0" fillId="0" borderId="14" xfId="0" applyNumberFormat="1" applyFont="1" applyBorder="1" applyAlignment="1">
      <alignment vertical="center"/>
    </xf>
    <xf numFmtId="177" fontId="0" fillId="0" borderId="14" xfId="0" applyNumberFormat="1" applyFont="1" applyFill="1" applyBorder="1" applyAlignment="1">
      <alignment vertical="center"/>
    </xf>
    <xf numFmtId="177" fontId="0" fillId="0" borderId="15" xfId="0" applyNumberFormat="1" applyFont="1" applyFill="1" applyBorder="1" applyAlignment="1">
      <alignment horizontal="left" vertical="center"/>
    </xf>
    <xf numFmtId="177" fontId="0" fillId="0" borderId="15" xfId="0" applyNumberFormat="1" applyFont="1" applyBorder="1" applyAlignment="1">
      <alignment vertical="center"/>
    </xf>
    <xf numFmtId="177" fontId="0" fillId="0" borderId="0" xfId="3" applyNumberFormat="1" applyFont="1" applyAlignment="1">
      <alignment vertical="center"/>
    </xf>
    <xf numFmtId="177" fontId="0" fillId="0" borderId="0" xfId="3" applyNumberFormat="1" applyFont="1" applyBorder="1" applyAlignment="1">
      <alignment vertical="center"/>
    </xf>
    <xf numFmtId="177" fontId="0" fillId="0" borderId="0" xfId="0" applyNumberFormat="1" applyFont="1" applyBorder="1" applyAlignment="1">
      <alignment horizontal="center" vertical="center"/>
    </xf>
    <xf numFmtId="177" fontId="0" fillId="0" borderId="0" xfId="0" applyNumberFormat="1" applyFont="1" applyBorder="1" applyAlignment="1">
      <alignment vertical="center" shrinkToFit="1"/>
    </xf>
    <xf numFmtId="177" fontId="0" fillId="0" borderId="0" xfId="0" applyNumberFormat="1" applyFont="1" applyBorder="1" applyAlignment="1">
      <alignment horizontal="center" vertical="center" shrinkToFit="1"/>
    </xf>
    <xf numFmtId="177" fontId="0" fillId="0" borderId="0" xfId="3" applyNumberFormat="1" applyFont="1" applyBorder="1" applyAlignment="1">
      <alignment horizontal="right" vertical="center"/>
    </xf>
    <xf numFmtId="177" fontId="0" fillId="2" borderId="18" xfId="0" applyNumberFormat="1" applyFont="1" applyFill="1" applyBorder="1" applyAlignment="1">
      <alignment vertical="center"/>
    </xf>
    <xf numFmtId="177" fontId="0" fillId="2" borderId="19" xfId="0" applyNumberFormat="1" applyFont="1" applyFill="1" applyBorder="1" applyAlignment="1">
      <alignment vertical="center"/>
    </xf>
    <xf numFmtId="181" fontId="0" fillId="0" borderId="0" xfId="0" applyNumberFormat="1" applyFont="1" applyBorder="1" applyAlignment="1">
      <alignment horizontal="right" vertical="center"/>
    </xf>
    <xf numFmtId="181"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177" fontId="0" fillId="0" borderId="0" xfId="0" applyNumberFormat="1" applyFont="1" applyBorder="1" applyAlignment="1">
      <alignment horizontal="left" vertical="center"/>
    </xf>
    <xf numFmtId="176" fontId="0" fillId="0" borderId="0" xfId="0" applyNumberFormat="1" applyFont="1" applyAlignment="1">
      <alignment vertical="center" shrinkToFit="1"/>
    </xf>
    <xf numFmtId="176" fontId="0" fillId="0" borderId="0" xfId="0" applyNumberFormat="1" applyFont="1" applyBorder="1" applyAlignment="1">
      <alignment vertical="center" shrinkToFit="1"/>
    </xf>
    <xf numFmtId="177" fontId="0" fillId="0" borderId="5" xfId="0" applyNumberFormat="1" applyFont="1" applyBorder="1" applyAlignment="1">
      <alignment horizontal="center" vertical="center" shrinkToFit="1"/>
    </xf>
    <xf numFmtId="177" fontId="0" fillId="2" borderId="1" xfId="0" applyNumberFormat="1" applyFont="1" applyFill="1" applyBorder="1" applyAlignment="1">
      <alignment vertical="center" shrinkToFit="1"/>
    </xf>
    <xf numFmtId="177" fontId="0" fillId="0" borderId="83" xfId="0" applyNumberFormat="1" applyFont="1" applyFill="1" applyBorder="1" applyAlignment="1">
      <alignment vertical="center"/>
    </xf>
    <xf numFmtId="177" fontId="0" fillId="0" borderId="83" xfId="0" applyNumberFormat="1" applyFont="1" applyBorder="1" applyAlignment="1">
      <alignment vertical="center" shrinkToFit="1"/>
    </xf>
    <xf numFmtId="177" fontId="0" fillId="0" borderId="13" xfId="0" applyNumberFormat="1" applyFont="1" applyBorder="1" applyAlignment="1">
      <alignment vertical="center" shrinkToFit="1"/>
    </xf>
    <xf numFmtId="176" fontId="0" fillId="0" borderId="105" xfId="0" applyNumberFormat="1" applyFont="1" applyBorder="1" applyAlignment="1">
      <alignment horizontal="center" vertical="center" shrinkToFit="1"/>
    </xf>
    <xf numFmtId="176" fontId="0" fillId="0" borderId="70" xfId="0" applyNumberFormat="1" applyFont="1" applyBorder="1" applyAlignment="1">
      <alignment vertical="center" shrinkToFit="1"/>
    </xf>
    <xf numFmtId="176" fontId="0" fillId="0" borderId="2" xfId="0" applyNumberFormat="1" applyFont="1" applyBorder="1" applyAlignment="1">
      <alignment vertical="center" shrinkToFit="1"/>
    </xf>
    <xf numFmtId="176" fontId="0" fillId="2" borderId="103" xfId="0" applyNumberFormat="1" applyFont="1" applyFill="1" applyBorder="1" applyAlignment="1">
      <alignment vertical="center" shrinkToFit="1"/>
    </xf>
    <xf numFmtId="176" fontId="0" fillId="2" borderId="116" xfId="0" applyNumberFormat="1" applyFont="1" applyFill="1" applyBorder="1" applyAlignment="1">
      <alignment vertical="center" shrinkToFit="1"/>
    </xf>
    <xf numFmtId="176" fontId="0" fillId="2" borderId="11" xfId="0" applyNumberFormat="1" applyFont="1" applyFill="1" applyBorder="1" applyAlignment="1">
      <alignment horizontal="center" vertical="center" shrinkToFit="1"/>
    </xf>
    <xf numFmtId="176" fontId="0" fillId="2" borderId="11" xfId="0" applyNumberFormat="1" applyFont="1" applyFill="1" applyBorder="1" applyAlignment="1">
      <alignment vertical="center" shrinkToFit="1"/>
    </xf>
    <xf numFmtId="176" fontId="0" fillId="2" borderId="117" xfId="0" applyNumberFormat="1" applyFont="1" applyFill="1" applyBorder="1" applyAlignment="1">
      <alignment vertical="center" shrinkToFit="1"/>
    </xf>
    <xf numFmtId="176" fontId="0" fillId="2" borderId="19" xfId="0" applyNumberFormat="1" applyFont="1" applyFill="1" applyBorder="1" applyAlignment="1">
      <alignment horizontal="center" vertical="center" shrinkToFit="1"/>
    </xf>
    <xf numFmtId="176" fontId="0" fillId="2" borderId="19" xfId="0" applyNumberFormat="1" applyFont="1" applyFill="1" applyBorder="1" applyAlignment="1">
      <alignment vertical="center" shrinkToFit="1"/>
    </xf>
    <xf numFmtId="176" fontId="0" fillId="2" borderId="66" xfId="0" applyNumberFormat="1" applyFont="1" applyFill="1" applyBorder="1" applyAlignment="1">
      <alignment vertical="center" shrinkToFit="1"/>
    </xf>
    <xf numFmtId="176" fontId="0" fillId="0" borderId="24" xfId="0" applyNumberFormat="1" applyFont="1" applyBorder="1" applyAlignment="1">
      <alignment vertical="center" shrinkToFit="1"/>
    </xf>
    <xf numFmtId="176" fontId="0" fillId="0" borderId="52" xfId="0" applyNumberFormat="1" applyFont="1" applyBorder="1" applyAlignment="1">
      <alignment horizontal="center" vertical="center" shrinkToFit="1"/>
    </xf>
    <xf numFmtId="176" fontId="0" fillId="0" borderId="0" xfId="0" applyNumberFormat="1" applyFont="1" applyFill="1" applyBorder="1" applyAlignment="1">
      <alignment horizontal="center" vertical="center" shrinkToFit="1"/>
    </xf>
    <xf numFmtId="176" fontId="0" fillId="0" borderId="0" xfId="0" applyNumberFormat="1" applyFont="1" applyFill="1" applyBorder="1" applyAlignment="1">
      <alignment vertical="center" shrinkToFit="1"/>
    </xf>
    <xf numFmtId="176" fontId="0" fillId="0" borderId="0" xfId="0" applyNumberFormat="1" applyFont="1" applyFill="1" applyBorder="1" applyAlignment="1">
      <alignment horizontal="left" vertical="center"/>
    </xf>
    <xf numFmtId="176" fontId="0" fillId="6" borderId="19" xfId="0" applyNumberFormat="1" applyFont="1" applyFill="1" applyBorder="1" applyAlignment="1">
      <alignment vertical="center" shrinkToFit="1"/>
    </xf>
    <xf numFmtId="176" fontId="0" fillId="6" borderId="116" xfId="0" applyNumberFormat="1" applyFont="1" applyFill="1" applyBorder="1" applyAlignment="1">
      <alignment vertical="center" shrinkToFit="1"/>
    </xf>
    <xf numFmtId="179" fontId="0" fillId="0" borderId="121" xfId="0" applyNumberFormat="1" applyFont="1" applyBorder="1" applyAlignment="1">
      <alignment horizontal="center" vertical="center" shrinkToFit="1"/>
    </xf>
    <xf numFmtId="176" fontId="0" fillId="6" borderId="107" xfId="0" applyNumberFormat="1" applyFont="1" applyFill="1" applyBorder="1" applyAlignment="1">
      <alignment vertical="center" shrinkToFit="1"/>
    </xf>
    <xf numFmtId="179" fontId="0" fillId="0" borderId="124" xfId="0" applyNumberFormat="1" applyFont="1" applyBorder="1" applyAlignment="1">
      <alignment horizontal="center" vertical="center" shrinkToFit="1"/>
    </xf>
    <xf numFmtId="183" fontId="0" fillId="0" borderId="1" xfId="0" applyNumberFormat="1" applyFont="1" applyBorder="1" applyAlignment="1">
      <alignment vertical="center" shrinkToFit="1"/>
    </xf>
    <xf numFmtId="183" fontId="0" fillId="6" borderId="103" xfId="0" applyNumberFormat="1" applyFont="1" applyFill="1" applyBorder="1" applyAlignment="1">
      <alignment vertical="center" shrinkToFit="1"/>
    </xf>
    <xf numFmtId="183" fontId="0" fillId="6" borderId="50" xfId="0" applyNumberFormat="1" applyFont="1" applyFill="1" applyBorder="1" applyAlignment="1">
      <alignment vertical="center" shrinkToFit="1"/>
    </xf>
    <xf numFmtId="183" fontId="0" fillId="6" borderId="22" xfId="0" applyNumberFormat="1" applyFont="1" applyFill="1" applyBorder="1" applyAlignment="1">
      <alignment vertical="center" shrinkToFit="1"/>
    </xf>
    <xf numFmtId="183" fontId="0" fillId="6" borderId="118" xfId="0" applyNumberFormat="1" applyFont="1" applyFill="1" applyBorder="1" applyAlignment="1">
      <alignment vertical="center" shrinkToFit="1"/>
    </xf>
    <xf numFmtId="176" fontId="0" fillId="0" borderId="0" xfId="0" applyNumberFormat="1" applyFont="1" applyFill="1" applyAlignment="1">
      <alignment vertical="center"/>
    </xf>
    <xf numFmtId="183" fontId="0" fillId="6" borderId="106" xfId="0" applyNumberFormat="1" applyFont="1" applyFill="1" applyBorder="1" applyAlignment="1">
      <alignment vertical="center" shrinkToFit="1"/>
    </xf>
    <xf numFmtId="183" fontId="0" fillId="6" borderId="126" xfId="0" applyNumberFormat="1" applyFont="1" applyFill="1" applyBorder="1" applyAlignment="1">
      <alignment vertical="center" shrinkToFit="1"/>
    </xf>
    <xf numFmtId="177" fontId="0" fillId="0" borderId="70" xfId="0" applyNumberFormat="1" applyFont="1" applyBorder="1" applyAlignment="1">
      <alignment vertical="center" shrinkToFit="1"/>
    </xf>
    <xf numFmtId="177" fontId="0" fillId="2" borderId="127" xfId="0" applyNumberFormat="1" applyFont="1" applyFill="1" applyBorder="1" applyAlignment="1">
      <alignment vertical="center" shrinkToFit="1"/>
    </xf>
    <xf numFmtId="177" fontId="0" fillId="2" borderId="106" xfId="0" applyNumberFormat="1" applyFont="1" applyFill="1" applyBorder="1" applyAlignment="1">
      <alignment vertical="center" shrinkToFit="1"/>
    </xf>
    <xf numFmtId="177" fontId="0" fillId="2" borderId="107" xfId="0" applyNumberFormat="1" applyFont="1" applyFill="1" applyBorder="1" applyAlignment="1">
      <alignment vertical="center" shrinkToFit="1"/>
    </xf>
    <xf numFmtId="177" fontId="0" fillId="2" borderId="118" xfId="0" applyNumberFormat="1" applyFont="1" applyFill="1" applyBorder="1" applyAlignment="1">
      <alignment vertical="center" shrinkToFit="1"/>
    </xf>
    <xf numFmtId="177" fontId="0" fillId="0" borderId="83" xfId="0" applyNumberFormat="1" applyFont="1" applyBorder="1" applyAlignment="1">
      <alignment horizontal="center" vertical="center" shrinkToFit="1"/>
    </xf>
    <xf numFmtId="177" fontId="0" fillId="0" borderId="1" xfId="0" applyNumberFormat="1" applyFill="1" applyBorder="1" applyAlignment="1">
      <alignment vertical="center"/>
    </xf>
    <xf numFmtId="176" fontId="0" fillId="0" borderId="0" xfId="0" applyNumberFormat="1" applyFont="1" applyFill="1" applyBorder="1" applyAlignment="1">
      <alignment vertical="center"/>
    </xf>
    <xf numFmtId="177" fontId="0" fillId="0" borderId="134" xfId="0" applyNumberFormat="1" applyFill="1" applyBorder="1" applyAlignment="1">
      <alignment vertical="center"/>
    </xf>
    <xf numFmtId="177" fontId="0" fillId="6" borderId="135" xfId="0" applyNumberFormat="1" applyFont="1" applyFill="1" applyBorder="1" applyAlignment="1">
      <alignment vertical="center" shrinkToFit="1"/>
    </xf>
    <xf numFmtId="177" fontId="0" fillId="0" borderId="135" xfId="3" applyNumberFormat="1" applyFont="1" applyBorder="1" applyAlignment="1">
      <alignment vertical="center"/>
    </xf>
    <xf numFmtId="177" fontId="0" fillId="0" borderId="100" xfId="3" applyNumberFormat="1" applyFont="1" applyBorder="1" applyAlignment="1">
      <alignment horizontal="right" vertical="center"/>
    </xf>
    <xf numFmtId="177" fontId="0" fillId="0" borderId="100" xfId="3" applyNumberFormat="1" applyFont="1" applyBorder="1" applyAlignment="1">
      <alignment horizontal="left" vertical="center" shrinkToFit="1"/>
    </xf>
    <xf numFmtId="177" fontId="0" fillId="0" borderId="136" xfId="0" applyNumberFormat="1" applyFont="1" applyBorder="1" applyAlignment="1">
      <alignment vertical="center"/>
    </xf>
    <xf numFmtId="177" fontId="0" fillId="0" borderId="137" xfId="0" applyNumberFormat="1" applyFont="1" applyBorder="1" applyAlignment="1">
      <alignment vertical="center"/>
    </xf>
    <xf numFmtId="177" fontId="0" fillId="0" borderId="138" xfId="0" applyNumberFormat="1" applyFont="1" applyBorder="1" applyAlignment="1">
      <alignment vertical="center"/>
    </xf>
    <xf numFmtId="182" fontId="0" fillId="5" borderId="137" xfId="0" applyNumberFormat="1" applyFont="1" applyFill="1" applyBorder="1" applyAlignment="1">
      <alignment vertical="center"/>
    </xf>
    <xf numFmtId="177" fontId="0" fillId="0" borderId="134" xfId="0" applyNumberFormat="1" applyFont="1" applyBorder="1" applyAlignment="1">
      <alignment vertical="center"/>
    </xf>
    <xf numFmtId="178" fontId="0" fillId="0" borderId="15" xfId="0" applyNumberFormat="1" applyFont="1" applyBorder="1" applyAlignment="1">
      <alignment horizontal="left" vertical="center"/>
    </xf>
    <xf numFmtId="177" fontId="0" fillId="0" borderId="137" xfId="3" applyNumberFormat="1" applyFont="1" applyBorder="1" applyAlignment="1">
      <alignment vertical="center" shrinkToFit="1"/>
    </xf>
    <xf numFmtId="177" fontId="0" fillId="5" borderId="14" xfId="0" applyNumberFormat="1" applyFill="1" applyBorder="1" applyAlignment="1">
      <alignment vertical="center"/>
    </xf>
    <xf numFmtId="177" fontId="0" fillId="0" borderId="137" xfId="0" applyNumberFormat="1" applyFont="1" applyFill="1" applyBorder="1" applyAlignment="1">
      <alignment vertical="center"/>
    </xf>
    <xf numFmtId="177" fontId="0" fillId="0" borderId="134" xfId="0" applyNumberFormat="1" applyFont="1" applyFill="1" applyBorder="1" applyAlignment="1">
      <alignment horizontal="center" vertical="center"/>
    </xf>
    <xf numFmtId="177" fontId="0" fillId="0" borderId="134" xfId="0" applyNumberFormat="1" applyFont="1" applyFill="1" applyBorder="1" applyAlignment="1">
      <alignment vertical="center"/>
    </xf>
    <xf numFmtId="177" fontId="0" fillId="0" borderId="137" xfId="0" applyNumberFormat="1" applyFill="1" applyBorder="1" applyAlignment="1">
      <alignment vertical="center"/>
    </xf>
    <xf numFmtId="178" fontId="0" fillId="0" borderId="134" xfId="0" applyNumberFormat="1" applyFont="1" applyFill="1" applyBorder="1" applyAlignment="1">
      <alignment vertical="center"/>
    </xf>
    <xf numFmtId="177" fontId="0" fillId="0" borderId="13" xfId="0" applyNumberFormat="1" applyFont="1" applyFill="1" applyBorder="1" applyAlignment="1">
      <alignment vertical="center"/>
    </xf>
    <xf numFmtId="9" fontId="0" fillId="0" borderId="14" xfId="0" applyNumberFormat="1" applyFont="1" applyFill="1" applyBorder="1" applyAlignment="1">
      <alignment vertical="center"/>
    </xf>
    <xf numFmtId="177" fontId="0" fillId="0" borderId="12" xfId="0" applyNumberFormat="1" applyFill="1" applyBorder="1" applyAlignment="1">
      <alignment vertical="center"/>
    </xf>
    <xf numFmtId="177" fontId="0" fillId="0" borderId="119" xfId="0" applyNumberFormat="1" applyFont="1" applyFill="1" applyBorder="1" applyAlignment="1">
      <alignment vertical="center"/>
    </xf>
    <xf numFmtId="177" fontId="0" fillId="0" borderId="12" xfId="0" applyNumberFormat="1" applyFont="1" applyFill="1" applyBorder="1" applyAlignment="1">
      <alignment horizontal="center" vertical="center"/>
    </xf>
    <xf numFmtId="177" fontId="0" fillId="0" borderId="73" xfId="0" applyNumberFormat="1" applyFont="1" applyFill="1" applyBorder="1" applyAlignment="1">
      <alignment horizontal="center" vertical="center"/>
    </xf>
    <xf numFmtId="177" fontId="0" fillId="0" borderId="13" xfId="0" applyNumberFormat="1" applyFill="1" applyBorder="1" applyAlignment="1">
      <alignment vertical="center"/>
    </xf>
    <xf numFmtId="177" fontId="0" fillId="0" borderId="47" xfId="0" applyNumberFormat="1" applyFont="1" applyFill="1" applyBorder="1" applyAlignment="1">
      <alignment vertical="center"/>
    </xf>
    <xf numFmtId="177" fontId="0" fillId="0" borderId="21" xfId="0" applyNumberFormat="1" applyFill="1" applyBorder="1" applyAlignment="1">
      <alignment vertical="center" shrinkToFit="1"/>
    </xf>
    <xf numFmtId="177" fontId="0" fillId="0" borderId="21" xfId="0" applyNumberFormat="1" applyFont="1" applyFill="1" applyBorder="1" applyAlignment="1">
      <alignment horizontal="center" vertical="center" shrinkToFit="1"/>
    </xf>
    <xf numFmtId="177" fontId="0" fillId="0" borderId="12" xfId="0" applyNumberFormat="1" applyFont="1" applyFill="1" applyBorder="1" applyAlignment="1">
      <alignment horizontal="center" vertical="center" shrinkToFit="1"/>
    </xf>
    <xf numFmtId="177" fontId="0" fillId="0" borderId="13" xfId="0" applyNumberFormat="1" applyFont="1" applyFill="1" applyBorder="1" applyAlignment="1">
      <alignment vertical="center" shrinkToFit="1"/>
    </xf>
    <xf numFmtId="177" fontId="0" fillId="0" borderId="1" xfId="0" applyNumberFormat="1" applyFont="1" applyFill="1" applyBorder="1" applyAlignment="1">
      <alignment horizontal="center" vertical="center" shrinkToFit="1"/>
    </xf>
    <xf numFmtId="177" fontId="0" fillId="0" borderId="1" xfId="0" applyNumberFormat="1" applyFont="1" applyFill="1" applyBorder="1" applyAlignment="1">
      <alignment vertical="center" shrinkToFit="1"/>
    </xf>
    <xf numFmtId="177" fontId="0" fillId="0" borderId="137" xfId="0" applyNumberFormat="1" applyFont="1" applyFill="1" applyBorder="1" applyAlignment="1">
      <alignment vertical="center" shrinkToFit="1"/>
    </xf>
    <xf numFmtId="177" fontId="0" fillId="0" borderId="10" xfId="0" applyNumberFormat="1" applyFont="1" applyFill="1" applyBorder="1" applyAlignment="1">
      <alignment vertical="center" shrinkToFit="1"/>
    </xf>
    <xf numFmtId="177" fontId="0" fillId="0" borderId="68" xfId="0" applyNumberFormat="1" applyFont="1" applyFill="1" applyBorder="1" applyAlignment="1">
      <alignment vertical="center" shrinkToFit="1"/>
    </xf>
    <xf numFmtId="177" fontId="0" fillId="0" borderId="83" xfId="0" applyNumberFormat="1" applyFont="1" applyFill="1" applyBorder="1" applyAlignment="1">
      <alignment vertical="center" shrinkToFit="1"/>
    </xf>
    <xf numFmtId="177" fontId="0" fillId="0" borderId="9" xfId="0" applyNumberFormat="1" applyFill="1" applyBorder="1" applyAlignment="1">
      <alignment vertical="center" shrinkToFit="1"/>
    </xf>
    <xf numFmtId="177" fontId="0" fillId="0" borderId="47" xfId="0" applyNumberFormat="1" applyFont="1" applyFill="1" applyBorder="1" applyAlignment="1">
      <alignment vertical="center" shrinkToFit="1"/>
    </xf>
    <xf numFmtId="177" fontId="0" fillId="0" borderId="8" xfId="0" applyNumberFormat="1" applyFont="1" applyFill="1" applyBorder="1" applyAlignment="1">
      <alignment vertical="center"/>
    </xf>
    <xf numFmtId="177" fontId="0" fillId="0" borderId="8" xfId="0" applyNumberFormat="1" applyFont="1" applyFill="1" applyBorder="1" applyAlignment="1">
      <alignment vertical="center" shrinkToFit="1"/>
    </xf>
    <xf numFmtId="177" fontId="0" fillId="0" borderId="15" xfId="0" applyNumberFormat="1" applyFont="1" applyFill="1" applyBorder="1" applyAlignment="1">
      <alignment vertical="center"/>
    </xf>
    <xf numFmtId="177" fontId="0" fillId="0" borderId="138" xfId="0" applyNumberFormat="1" applyFont="1" applyFill="1" applyBorder="1" applyAlignment="1">
      <alignment vertical="center"/>
    </xf>
    <xf numFmtId="177" fontId="0" fillId="0" borderId="1" xfId="0" applyNumberFormat="1" applyFill="1" applyBorder="1" applyAlignment="1">
      <alignment vertical="center" shrinkToFit="1"/>
    </xf>
    <xf numFmtId="177" fontId="0" fillId="0" borderId="134" xfId="3" applyNumberFormat="1" applyFont="1" applyFill="1" applyBorder="1" applyAlignment="1">
      <alignment vertical="center"/>
    </xf>
    <xf numFmtId="0" fontId="0" fillId="0" borderId="14" xfId="3" applyFont="1" applyFill="1" applyBorder="1" applyAlignment="1">
      <alignment vertical="center" shrinkToFit="1"/>
    </xf>
    <xf numFmtId="0" fontId="0" fillId="0" borderId="15" xfId="3" applyFont="1" applyFill="1" applyBorder="1" applyAlignment="1">
      <alignment vertical="center" shrinkToFit="1"/>
    </xf>
    <xf numFmtId="178" fontId="0" fillId="0" borderId="15" xfId="0" applyNumberFormat="1" applyFont="1" applyFill="1" applyBorder="1" applyAlignment="1">
      <alignment horizontal="left" vertical="center"/>
    </xf>
    <xf numFmtId="178" fontId="0" fillId="0" borderId="14" xfId="0" applyNumberFormat="1" applyFont="1" applyFill="1" applyBorder="1" applyAlignment="1">
      <alignment horizontal="left" vertical="center"/>
    </xf>
    <xf numFmtId="177" fontId="0" fillId="0" borderId="14" xfId="3" applyNumberFormat="1" applyFont="1" applyFill="1" applyBorder="1" applyAlignment="1">
      <alignment vertical="center" shrinkToFit="1"/>
    </xf>
    <xf numFmtId="178" fontId="0" fillId="0" borderId="137" xfId="0" applyNumberFormat="1" applyFont="1" applyFill="1" applyBorder="1" applyAlignment="1">
      <alignment horizontal="left" vertical="center"/>
    </xf>
    <xf numFmtId="177" fontId="0" fillId="0" borderId="137" xfId="3" applyNumberFormat="1" applyFont="1" applyFill="1" applyBorder="1" applyAlignment="1">
      <alignment vertical="center" shrinkToFit="1"/>
    </xf>
    <xf numFmtId="178" fontId="0" fillId="0" borderId="138" xfId="0" applyNumberFormat="1" applyFont="1" applyFill="1" applyBorder="1" applyAlignment="1">
      <alignment horizontal="left" vertical="center"/>
    </xf>
    <xf numFmtId="177" fontId="0" fillId="0" borderId="1" xfId="3" applyNumberFormat="1" applyFont="1" applyFill="1" applyBorder="1" applyAlignment="1">
      <alignment vertical="center" shrinkToFit="1"/>
    </xf>
    <xf numFmtId="182" fontId="0" fillId="0" borderId="14" xfId="0" applyNumberFormat="1" applyFont="1" applyFill="1" applyBorder="1" applyAlignment="1">
      <alignment vertical="center"/>
    </xf>
    <xf numFmtId="176" fontId="0" fillId="0" borderId="24" xfId="0" applyNumberFormat="1" applyFont="1" applyBorder="1" applyAlignment="1">
      <alignment vertical="center"/>
    </xf>
    <xf numFmtId="177" fontId="0" fillId="0" borderId="140" xfId="3" applyNumberFormat="1" applyFont="1" applyBorder="1" applyAlignment="1">
      <alignment horizontal="center" vertical="center" shrinkToFit="1"/>
    </xf>
    <xf numFmtId="177" fontId="0" fillId="0" borderId="71" xfId="3" applyNumberFormat="1" applyFont="1" applyBorder="1" applyAlignment="1">
      <alignment horizontal="center" vertical="center" shrinkToFit="1"/>
    </xf>
    <xf numFmtId="176" fontId="0" fillId="2" borderId="48" xfId="0" applyNumberFormat="1" applyFont="1" applyFill="1" applyBorder="1" applyAlignment="1">
      <alignment horizontal="center" vertical="center" shrinkToFit="1"/>
    </xf>
    <xf numFmtId="177" fontId="0" fillId="2" borderId="48" xfId="0" applyNumberFormat="1" applyFont="1" applyFill="1" applyBorder="1" applyAlignment="1">
      <alignment vertical="center" shrinkToFit="1"/>
    </xf>
    <xf numFmtId="177" fontId="0" fillId="0" borderId="145" xfId="3" applyNumberFormat="1" applyFont="1" applyBorder="1" applyAlignment="1">
      <alignment vertical="center" shrinkToFit="1"/>
    </xf>
    <xf numFmtId="177" fontId="0" fillId="0" borderId="24" xfId="3" applyNumberFormat="1" applyFont="1" applyBorder="1" applyAlignment="1">
      <alignment vertical="center" shrinkToFit="1"/>
    </xf>
    <xf numFmtId="177" fontId="0" fillId="0" borderId="24" xfId="3" applyNumberFormat="1" applyFont="1" applyFill="1" applyBorder="1" applyAlignment="1">
      <alignment vertical="center" shrinkToFit="1"/>
    </xf>
    <xf numFmtId="176" fontId="0" fillId="2" borderId="37" xfId="0" applyNumberFormat="1" applyFont="1" applyFill="1" applyBorder="1" applyAlignment="1">
      <alignment horizontal="center" vertical="center" shrinkToFit="1"/>
    </xf>
    <xf numFmtId="177" fontId="0" fillId="2" borderId="37" xfId="0" applyNumberFormat="1" applyFont="1" applyFill="1" applyBorder="1" applyAlignment="1">
      <alignment vertical="center" shrinkToFit="1"/>
    </xf>
    <xf numFmtId="176" fontId="0" fillId="2" borderId="143" xfId="0" applyNumberFormat="1" applyFont="1" applyFill="1" applyBorder="1" applyAlignment="1">
      <alignment vertical="center" shrinkToFit="1"/>
    </xf>
    <xf numFmtId="176" fontId="0" fillId="2" borderId="60" xfId="0" applyNumberFormat="1" applyFont="1" applyFill="1" applyBorder="1" applyAlignment="1">
      <alignment vertical="center" shrinkToFit="1"/>
    </xf>
    <xf numFmtId="176" fontId="0" fillId="2" borderId="107" xfId="0" applyNumberFormat="1" applyFont="1" applyFill="1" applyBorder="1" applyAlignment="1">
      <alignment vertical="center" shrinkToFit="1"/>
    </xf>
    <xf numFmtId="176" fontId="0" fillId="0" borderId="56" xfId="0" applyNumberFormat="1" applyFont="1" applyBorder="1" applyAlignment="1">
      <alignment vertical="center"/>
    </xf>
    <xf numFmtId="177" fontId="0" fillId="2" borderId="48" xfId="3" applyNumberFormat="1" applyFont="1" applyFill="1" applyBorder="1" applyAlignment="1">
      <alignment horizontal="center" vertical="center" shrinkToFit="1"/>
    </xf>
    <xf numFmtId="177" fontId="0" fillId="2" borderId="48" xfId="3" applyNumberFormat="1" applyFont="1" applyFill="1" applyBorder="1" applyAlignment="1">
      <alignment vertical="center" shrinkToFit="1"/>
    </xf>
    <xf numFmtId="176" fontId="0" fillId="6" borderId="143" xfId="0" applyNumberFormat="1" applyFont="1" applyFill="1" applyBorder="1" applyAlignment="1">
      <alignment vertical="center"/>
    </xf>
    <xf numFmtId="176" fontId="0" fillId="0" borderId="24" xfId="3" applyNumberFormat="1" applyFont="1" applyFill="1" applyBorder="1" applyAlignment="1">
      <alignment vertical="center" shrinkToFit="1"/>
    </xf>
    <xf numFmtId="176" fontId="0" fillId="0" borderId="104" xfId="0" applyNumberFormat="1" applyFont="1" applyBorder="1" applyAlignment="1">
      <alignment vertical="center" shrinkToFit="1"/>
    </xf>
    <xf numFmtId="177" fontId="0" fillId="0" borderId="104" xfId="0" applyNumberFormat="1" applyFont="1" applyBorder="1" applyAlignment="1">
      <alignment horizontal="center" vertical="center" shrinkToFit="1"/>
    </xf>
    <xf numFmtId="177" fontId="0" fillId="0" borderId="52" xfId="0" applyNumberFormat="1" applyFont="1" applyBorder="1" applyAlignment="1">
      <alignment horizontal="center" vertical="center" shrinkToFit="1"/>
    </xf>
    <xf numFmtId="177" fontId="0" fillId="0" borderId="105" xfId="0" applyNumberFormat="1" applyFont="1" applyBorder="1" applyAlignment="1">
      <alignment horizontal="center" vertical="center" shrinkToFit="1"/>
    </xf>
    <xf numFmtId="177" fontId="0" fillId="0" borderId="82" xfId="0" applyNumberFormat="1" applyFont="1" applyBorder="1" applyAlignment="1">
      <alignment vertical="center" shrinkToFit="1"/>
    </xf>
    <xf numFmtId="176" fontId="0" fillId="6" borderId="103" xfId="0" applyNumberFormat="1" applyFont="1" applyFill="1" applyBorder="1" applyAlignment="1">
      <alignment horizontal="center" vertical="center" shrinkToFit="1"/>
    </xf>
    <xf numFmtId="176" fontId="0" fillId="6" borderId="118" xfId="0" applyNumberFormat="1" applyFont="1" applyFill="1" applyBorder="1" applyAlignment="1">
      <alignment horizontal="center" vertical="center" shrinkToFit="1"/>
    </xf>
    <xf numFmtId="177" fontId="0" fillId="0" borderId="101" xfId="0" applyNumberFormat="1" applyFont="1" applyBorder="1" applyAlignment="1">
      <alignment horizontal="center" vertical="center" shrinkToFit="1"/>
    </xf>
    <xf numFmtId="177" fontId="0" fillId="2" borderId="127" xfId="0" applyNumberFormat="1" applyFont="1" applyFill="1" applyBorder="1" applyAlignment="1">
      <alignment horizontal="center" vertical="center" shrinkToFit="1"/>
    </xf>
    <xf numFmtId="176" fontId="0" fillId="0" borderId="125" xfId="0" applyNumberFormat="1" applyFont="1" applyBorder="1" applyAlignment="1">
      <alignment vertical="center"/>
    </xf>
    <xf numFmtId="179" fontId="0" fillId="0" borderId="24" xfId="0" applyNumberFormat="1" applyFont="1" applyFill="1" applyBorder="1" applyAlignment="1">
      <alignment vertical="center"/>
    </xf>
    <xf numFmtId="9" fontId="0" fillId="0" borderId="24" xfId="3" applyNumberFormat="1" applyFont="1" applyFill="1" applyBorder="1" applyAlignment="1">
      <alignment vertical="center" shrinkToFit="1"/>
    </xf>
    <xf numFmtId="3" fontId="0" fillId="0" borderId="24" xfId="5" applyNumberFormat="1" applyFont="1" applyFill="1" applyBorder="1" applyAlignment="1">
      <alignment vertical="center" shrinkToFit="1"/>
    </xf>
    <xf numFmtId="176" fontId="0" fillId="0" borderId="56" xfId="0" applyNumberFormat="1" applyFont="1" applyBorder="1" applyAlignment="1">
      <alignment vertical="center" shrinkToFit="1"/>
    </xf>
    <xf numFmtId="177" fontId="0" fillId="2" borderId="150" xfId="0" applyNumberFormat="1" applyFont="1" applyFill="1" applyBorder="1" applyAlignment="1">
      <alignment vertical="center" shrinkToFit="1"/>
    </xf>
    <xf numFmtId="176" fontId="0" fillId="2" borderId="151" xfId="0" applyNumberFormat="1" applyFont="1" applyFill="1" applyBorder="1" applyAlignment="1">
      <alignment vertical="center" shrinkToFit="1"/>
    </xf>
    <xf numFmtId="177" fontId="0" fillId="2" borderId="147" xfId="3" applyNumberFormat="1" applyFont="1" applyFill="1" applyBorder="1" applyAlignment="1">
      <alignment horizontal="center" vertical="center" shrinkToFit="1"/>
    </xf>
    <xf numFmtId="177" fontId="0" fillId="2" borderId="147" xfId="3" applyNumberFormat="1" applyFont="1" applyFill="1" applyBorder="1" applyAlignment="1">
      <alignment vertical="center" shrinkToFit="1"/>
    </xf>
    <xf numFmtId="176" fontId="0" fillId="6" borderId="152" xfId="0" applyNumberFormat="1" applyFont="1" applyFill="1" applyBorder="1" applyAlignment="1">
      <alignment vertical="center"/>
    </xf>
    <xf numFmtId="177" fontId="0" fillId="0" borderId="155" xfId="0" applyNumberFormat="1" applyFont="1" applyFill="1" applyBorder="1" applyAlignment="1">
      <alignment vertical="center" shrinkToFit="1"/>
    </xf>
    <xf numFmtId="177" fontId="0" fillId="0" borderId="156" xfId="0" applyNumberFormat="1" applyFont="1" applyFill="1" applyBorder="1" applyAlignment="1">
      <alignment vertical="center" shrinkToFit="1"/>
    </xf>
    <xf numFmtId="177" fontId="0" fillId="0" borderId="148" xfId="0" applyNumberFormat="1" applyFill="1" applyBorder="1" applyAlignment="1">
      <alignment vertical="center"/>
    </xf>
    <xf numFmtId="0" fontId="0" fillId="0" borderId="0" xfId="2" applyFont="1" applyAlignment="1">
      <alignment vertical="center"/>
    </xf>
    <xf numFmtId="0" fontId="8" fillId="0" borderId="157" xfId="0" applyFont="1" applyBorder="1" applyAlignment="1">
      <alignment horizontal="center" vertical="center" shrinkToFit="1"/>
    </xf>
    <xf numFmtId="0" fontId="8" fillId="0" borderId="160" xfId="0" applyFont="1" applyBorder="1" applyAlignment="1">
      <alignment horizontal="center" vertical="center" shrinkToFit="1"/>
    </xf>
    <xf numFmtId="179" fontId="0" fillId="0" borderId="0" xfId="0" applyNumberFormat="1" applyFont="1" applyBorder="1" applyAlignment="1">
      <alignment vertical="center" shrinkToFit="1"/>
    </xf>
    <xf numFmtId="176" fontId="0" fillId="0" borderId="164" xfId="0" applyNumberFormat="1" applyFont="1" applyBorder="1" applyAlignment="1">
      <alignment vertical="center"/>
    </xf>
    <xf numFmtId="176" fontId="0" fillId="0" borderId="83" xfId="0" applyNumberFormat="1" applyBorder="1" applyAlignment="1">
      <alignment vertical="center"/>
    </xf>
    <xf numFmtId="176" fontId="0" fillId="0" borderId="83" xfId="0" applyNumberFormat="1" applyFont="1" applyBorder="1" applyAlignment="1">
      <alignment vertical="center"/>
    </xf>
    <xf numFmtId="179" fontId="0" fillId="0" borderId="10" xfId="0" applyNumberFormat="1" applyFont="1" applyBorder="1" applyAlignment="1">
      <alignment vertical="center" shrinkToFit="1"/>
    </xf>
    <xf numFmtId="179" fontId="0" fillId="0" borderId="165" xfId="0" applyNumberFormat="1" applyFont="1" applyBorder="1" applyAlignment="1">
      <alignment vertical="center" shrinkToFit="1"/>
    </xf>
    <xf numFmtId="176" fontId="0" fillId="0" borderId="73" xfId="0" applyNumberFormat="1" applyBorder="1" applyAlignment="1">
      <alignment vertical="center"/>
    </xf>
    <xf numFmtId="179" fontId="0" fillId="0" borderId="12" xfId="0" applyNumberFormat="1" applyFont="1" applyBorder="1" applyAlignment="1">
      <alignment vertical="center" shrinkToFit="1"/>
    </xf>
    <xf numFmtId="179" fontId="0" fillId="0" borderId="167" xfId="0" applyNumberFormat="1" applyFont="1" applyBorder="1" applyAlignment="1">
      <alignment vertical="center" shrinkToFit="1"/>
    </xf>
    <xf numFmtId="179" fontId="0" fillId="0" borderId="168" xfId="0" applyNumberFormat="1" applyFont="1" applyBorder="1" applyAlignment="1">
      <alignment vertical="center" shrinkToFit="1"/>
    </xf>
    <xf numFmtId="179" fontId="0" fillId="0" borderId="134" xfId="0" applyNumberFormat="1" applyFont="1" applyBorder="1" applyAlignment="1">
      <alignment vertical="center" shrinkToFit="1"/>
    </xf>
    <xf numFmtId="179" fontId="0" fillId="0" borderId="11" xfId="0" applyNumberFormat="1" applyFont="1" applyBorder="1" applyAlignment="1">
      <alignment vertical="center" shrinkToFit="1"/>
    </xf>
    <xf numFmtId="179" fontId="0" fillId="0" borderId="170" xfId="0" applyNumberFormat="1" applyFont="1" applyBorder="1" applyAlignment="1">
      <alignment vertical="center" shrinkToFit="1"/>
    </xf>
    <xf numFmtId="179" fontId="0" fillId="0" borderId="117" xfId="0" applyNumberFormat="1" applyFont="1" applyBorder="1" applyAlignment="1">
      <alignment vertical="center" shrinkToFit="1"/>
    </xf>
    <xf numFmtId="179" fontId="0" fillId="0" borderId="118" xfId="0" applyNumberFormat="1" applyFont="1" applyBorder="1" applyAlignment="1">
      <alignment vertical="center" shrinkToFit="1"/>
    </xf>
    <xf numFmtId="179" fontId="0" fillId="0" borderId="172" xfId="0" applyNumberFormat="1" applyFont="1" applyBorder="1" applyAlignment="1">
      <alignment vertical="center" shrinkToFit="1"/>
    </xf>
    <xf numFmtId="179" fontId="0" fillId="0" borderId="151" xfId="0" applyNumberFormat="1" applyFont="1" applyBorder="1" applyAlignment="1">
      <alignment vertical="center" shrinkToFit="1"/>
    </xf>
    <xf numFmtId="176" fontId="0" fillId="0" borderId="50" xfId="0" applyNumberFormat="1" applyBorder="1" applyAlignment="1">
      <alignment horizontal="center" vertical="center"/>
    </xf>
    <xf numFmtId="184" fontId="0" fillId="0" borderId="12" xfId="0" applyNumberFormat="1" applyFont="1" applyBorder="1" applyAlignment="1">
      <alignment vertical="center" shrinkToFit="1"/>
    </xf>
    <xf numFmtId="184" fontId="0" fillId="0" borderId="167" xfId="0" applyNumberFormat="1" applyFont="1" applyBorder="1" applyAlignment="1">
      <alignment vertical="center" shrinkToFit="1"/>
    </xf>
    <xf numFmtId="184" fontId="13" fillId="0" borderId="167" xfId="0" applyNumberFormat="1" applyFont="1" applyBorder="1" applyAlignment="1">
      <alignment vertical="center" shrinkToFit="1"/>
    </xf>
    <xf numFmtId="0" fontId="1" fillId="0" borderId="0" xfId="2" applyFont="1" applyAlignment="1">
      <alignment horizontal="right" vertical="center"/>
    </xf>
    <xf numFmtId="176" fontId="0" fillId="0" borderId="18" xfId="0" applyNumberFormat="1" applyFont="1" applyBorder="1" applyAlignment="1">
      <alignment vertical="center"/>
    </xf>
    <xf numFmtId="176" fontId="0" fillId="0" borderId="67" xfId="0" applyNumberFormat="1" applyFont="1" applyBorder="1" applyAlignment="1">
      <alignment horizontal="center" vertical="center" shrinkToFit="1"/>
    </xf>
    <xf numFmtId="177" fontId="0" fillId="0" borderId="13" xfId="0" applyNumberFormat="1" applyFill="1" applyBorder="1" applyAlignment="1">
      <alignment vertical="center" shrinkToFit="1"/>
    </xf>
    <xf numFmtId="0" fontId="0" fillId="0" borderId="0" xfId="2" applyFont="1" applyAlignment="1">
      <alignment horizontal="right" vertical="center"/>
    </xf>
    <xf numFmtId="176" fontId="0" fillId="0" borderId="83" xfId="0" applyNumberFormat="1" applyFont="1" applyBorder="1" applyAlignment="1">
      <alignment vertical="center" shrinkToFit="1"/>
    </xf>
    <xf numFmtId="9" fontId="0" fillId="0" borderId="83" xfId="0" applyNumberFormat="1" applyFont="1" applyBorder="1" applyAlignment="1">
      <alignment vertical="center" shrinkToFit="1"/>
    </xf>
    <xf numFmtId="182" fontId="0" fillId="0" borderId="83" xfId="4" applyNumberFormat="1" applyFont="1" applyBorder="1" applyAlignment="1">
      <alignment vertical="center" shrinkToFit="1"/>
    </xf>
    <xf numFmtId="176" fontId="0" fillId="2" borderId="83" xfId="0" applyNumberFormat="1" applyFont="1" applyFill="1" applyBorder="1" applyAlignment="1">
      <alignment vertical="center" shrinkToFit="1"/>
    </xf>
    <xf numFmtId="176" fontId="0" fillId="2" borderId="83" xfId="0" applyNumberFormat="1" applyFont="1" applyFill="1" applyBorder="1" applyAlignment="1">
      <alignment horizontal="left" vertical="center" shrinkToFit="1"/>
    </xf>
    <xf numFmtId="179" fontId="0" fillId="2" borderId="83" xfId="0" applyNumberFormat="1" applyFont="1" applyFill="1" applyBorder="1" applyAlignment="1">
      <alignment vertical="center" shrinkToFit="1"/>
    </xf>
    <xf numFmtId="9" fontId="0" fillId="0" borderId="83" xfId="4" applyFont="1" applyBorder="1" applyAlignment="1">
      <alignment vertical="center" shrinkToFit="1"/>
    </xf>
    <xf numFmtId="177" fontId="0" fillId="0" borderId="7" xfId="0" applyNumberFormat="1" applyFill="1" applyBorder="1" applyAlignment="1">
      <alignment vertical="center" shrinkToFit="1"/>
    </xf>
    <xf numFmtId="177" fontId="0" fillId="0" borderId="7" xfId="0" applyNumberFormat="1" applyFill="1" applyBorder="1" applyAlignment="1">
      <alignment horizontal="center" vertical="center" shrinkToFit="1"/>
    </xf>
    <xf numFmtId="177" fontId="0" fillId="0" borderId="1" xfId="0" applyNumberFormat="1" applyFill="1" applyBorder="1" applyAlignment="1">
      <alignment horizontal="center" vertical="center" shrinkToFit="1"/>
    </xf>
    <xf numFmtId="177" fontId="0" fillId="0" borderId="5" xfId="0" applyNumberFormat="1" applyBorder="1" applyAlignment="1">
      <alignment horizontal="center" vertical="center" shrinkToFit="1"/>
    </xf>
    <xf numFmtId="177" fontId="0" fillId="0" borderId="83" xfId="0" applyNumberFormat="1" applyBorder="1" applyAlignment="1">
      <alignment horizontal="center" vertical="center" shrinkToFit="1"/>
    </xf>
    <xf numFmtId="177" fontId="0" fillId="0" borderId="71" xfId="0" applyNumberFormat="1" applyBorder="1" applyAlignment="1">
      <alignment horizontal="center" vertical="center" shrinkToFit="1"/>
    </xf>
    <xf numFmtId="177" fontId="0" fillId="0" borderId="47" xfId="0" applyNumberFormat="1" applyFill="1" applyBorder="1" applyAlignment="1">
      <alignment vertical="center"/>
    </xf>
    <xf numFmtId="177" fontId="0" fillId="0" borderId="12" xfId="0" applyNumberFormat="1" applyFill="1" applyBorder="1" applyAlignment="1">
      <alignment horizontal="center" vertical="center" shrinkToFit="1"/>
    </xf>
    <xf numFmtId="177" fontId="0" fillId="0" borderId="12" xfId="0" applyNumberFormat="1" applyFill="1" applyBorder="1" applyAlignment="1">
      <alignment horizontal="center" vertical="center"/>
    </xf>
    <xf numFmtId="0" fontId="0" fillId="0" borderId="24" xfId="0" applyFont="1" applyBorder="1" applyAlignment="1">
      <alignment vertical="center"/>
    </xf>
    <xf numFmtId="0" fontId="0" fillId="0" borderId="24" xfId="0" applyFont="1" applyFill="1" applyBorder="1" applyAlignment="1">
      <alignment vertical="center"/>
    </xf>
    <xf numFmtId="177" fontId="0" fillId="0" borderId="83" xfId="0" applyNumberFormat="1" applyFont="1" applyBorder="1" applyAlignment="1">
      <alignment horizontal="center" vertical="center" shrinkToFit="1"/>
    </xf>
    <xf numFmtId="177" fontId="0" fillId="0" borderId="148" xfId="0" applyNumberFormat="1" applyFont="1" applyFill="1" applyBorder="1" applyAlignment="1">
      <alignment vertical="center"/>
    </xf>
    <xf numFmtId="177" fontId="0" fillId="0" borderId="155" xfId="0" applyNumberFormat="1" applyFont="1" applyFill="1" applyBorder="1" applyAlignment="1">
      <alignment vertical="center"/>
    </xf>
    <xf numFmtId="177" fontId="0" fillId="0" borderId="156" xfId="0" applyNumberFormat="1" applyFont="1" applyFill="1" applyBorder="1" applyAlignment="1">
      <alignment vertical="center"/>
    </xf>
    <xf numFmtId="177" fontId="0" fillId="0" borderId="148" xfId="0" applyNumberFormat="1" applyFont="1" applyBorder="1" applyAlignment="1">
      <alignment vertical="center" shrinkToFit="1"/>
    </xf>
    <xf numFmtId="176" fontId="0" fillId="0" borderId="134" xfId="0" applyNumberFormat="1" applyFont="1" applyBorder="1" applyAlignment="1">
      <alignment vertical="center" shrinkToFit="1"/>
    </xf>
    <xf numFmtId="185" fontId="0" fillId="0" borderId="72" xfId="0" applyNumberFormat="1" applyFont="1" applyBorder="1" applyAlignment="1">
      <alignment horizontal="center" vertical="center"/>
    </xf>
    <xf numFmtId="0" fontId="0" fillId="0" borderId="173" xfId="0" applyFont="1" applyBorder="1" applyAlignment="1">
      <alignment horizontal="center" vertical="center"/>
    </xf>
    <xf numFmtId="181" fontId="0" fillId="4" borderId="38" xfId="0" applyNumberFormat="1" applyFont="1" applyFill="1" applyBorder="1" applyAlignment="1">
      <alignment horizontal="right" vertical="center"/>
    </xf>
    <xf numFmtId="181" fontId="0" fillId="0" borderId="36" xfId="0" applyNumberFormat="1" applyFont="1" applyFill="1" applyBorder="1" applyAlignment="1">
      <alignment horizontal="right" vertical="center"/>
    </xf>
    <xf numFmtId="181" fontId="0" fillId="7" borderId="36" xfId="0" applyNumberFormat="1" applyFont="1" applyFill="1" applyBorder="1" applyAlignment="1">
      <alignment horizontal="right" vertical="center"/>
    </xf>
    <xf numFmtId="181" fontId="0" fillId="7" borderId="39" xfId="1" applyNumberFormat="1" applyFont="1" applyFill="1" applyBorder="1" applyAlignment="1">
      <alignment horizontal="right" vertical="center"/>
    </xf>
    <xf numFmtId="181" fontId="0" fillId="0" borderId="35" xfId="0" applyNumberFormat="1" applyFont="1" applyBorder="1" applyAlignment="1">
      <alignment vertical="center"/>
    </xf>
    <xf numFmtId="181" fontId="0" fillId="0" borderId="180" xfId="0" applyNumberFormat="1" applyFont="1" applyBorder="1" applyAlignment="1">
      <alignment vertical="center"/>
    </xf>
    <xf numFmtId="181" fontId="0" fillId="5" borderId="35" xfId="0" applyNumberFormat="1" applyFont="1" applyFill="1" applyBorder="1" applyAlignment="1">
      <alignment vertical="center"/>
    </xf>
    <xf numFmtId="181" fontId="0" fillId="3" borderId="24" xfId="1" applyNumberFormat="1" applyFont="1" applyFill="1" applyBorder="1" applyAlignment="1">
      <alignment horizontal="right" vertical="center"/>
    </xf>
    <xf numFmtId="181" fontId="0" fillId="0" borderId="35" xfId="0" applyNumberFormat="1" applyFont="1" applyBorder="1" applyAlignment="1">
      <alignment horizontal="right" vertical="center"/>
    </xf>
    <xf numFmtId="182" fontId="0" fillId="3" borderId="24" xfId="1" applyNumberFormat="1" applyFont="1" applyFill="1" applyBorder="1" applyAlignment="1">
      <alignment horizontal="right" vertical="center"/>
    </xf>
    <xf numFmtId="181" fontId="0" fillId="3" borderId="44" xfId="1" applyNumberFormat="1" applyFont="1" applyFill="1" applyBorder="1" applyAlignment="1">
      <alignment horizontal="right" vertical="center"/>
    </xf>
    <xf numFmtId="0" fontId="0" fillId="0" borderId="174" xfId="0" applyFont="1" applyBorder="1" applyAlignment="1">
      <alignment horizontal="center" vertical="center"/>
    </xf>
    <xf numFmtId="185" fontId="0" fillId="0" borderId="131" xfId="0" applyNumberFormat="1" applyFont="1" applyBorder="1" applyAlignment="1">
      <alignment horizontal="center" vertical="center"/>
    </xf>
    <xf numFmtId="181" fontId="0" fillId="0" borderId="35" xfId="0" applyNumberFormat="1" applyFont="1" applyFill="1" applyBorder="1" applyAlignment="1">
      <alignment horizontal="right" vertical="center"/>
    </xf>
    <xf numFmtId="181" fontId="0" fillId="0" borderId="24" xfId="0" applyNumberFormat="1" applyFont="1" applyFill="1" applyBorder="1" applyAlignment="1">
      <alignment horizontal="right" vertical="center"/>
    </xf>
    <xf numFmtId="177" fontId="0" fillId="0" borderId="134" xfId="3" applyNumberFormat="1" applyFont="1" applyFill="1" applyBorder="1" applyAlignment="1">
      <alignment vertical="center" shrinkToFit="1"/>
    </xf>
    <xf numFmtId="176" fontId="4" fillId="0" borderId="188" xfId="0" applyNumberFormat="1" applyFont="1" applyBorder="1" applyAlignment="1">
      <alignment horizontal="left" vertical="center" wrapText="1"/>
    </xf>
    <xf numFmtId="176" fontId="0" fillId="0" borderId="19" xfId="0" applyNumberFormat="1" applyFont="1" applyBorder="1" applyAlignment="1">
      <alignment vertical="center" shrinkToFit="1"/>
    </xf>
    <xf numFmtId="176" fontId="0" fillId="0" borderId="66" xfId="0" applyNumberFormat="1" applyFont="1" applyBorder="1" applyAlignment="1">
      <alignment vertical="center" shrinkToFit="1"/>
    </xf>
    <xf numFmtId="176" fontId="0" fillId="0" borderId="65" xfId="0" applyNumberFormat="1" applyFont="1" applyBorder="1" applyAlignment="1">
      <alignment horizontal="center" vertical="center" shrinkToFit="1"/>
    </xf>
    <xf numFmtId="176" fontId="0" fillId="0" borderId="5" xfId="0" applyNumberFormat="1" applyFont="1" applyBorder="1" applyAlignment="1">
      <alignment horizontal="center" vertical="center" shrinkToFit="1"/>
    </xf>
    <xf numFmtId="176" fontId="0" fillId="0" borderId="189" xfId="0" applyNumberFormat="1" applyFont="1" applyBorder="1" applyAlignment="1">
      <alignment horizontal="center" vertical="center" shrinkToFit="1"/>
    </xf>
    <xf numFmtId="176" fontId="0" fillId="0" borderId="190" xfId="0" applyNumberFormat="1" applyFont="1" applyBorder="1" applyAlignment="1">
      <alignment horizontal="center" vertical="center" shrinkToFit="1"/>
    </xf>
    <xf numFmtId="176" fontId="5" fillId="0" borderId="2" xfId="0" applyNumberFormat="1" applyFont="1" applyBorder="1" applyAlignment="1">
      <alignment horizontal="center" vertical="center" wrapText="1" shrinkToFit="1"/>
    </xf>
    <xf numFmtId="176" fontId="0" fillId="2" borderId="2" xfId="0" applyNumberFormat="1" applyFont="1" applyFill="1" applyBorder="1" applyAlignment="1">
      <alignment vertical="center" shrinkToFit="1"/>
    </xf>
    <xf numFmtId="176" fontId="0" fillId="0" borderId="66" xfId="0" applyNumberFormat="1" applyFont="1" applyFill="1" applyBorder="1" applyAlignment="1">
      <alignment vertical="center" shrinkToFit="1"/>
    </xf>
    <xf numFmtId="179" fontId="9" fillId="5" borderId="121" xfId="0" applyNumberFormat="1" applyFont="1" applyFill="1" applyBorder="1" applyAlignment="1">
      <alignment horizontal="center" vertical="center" shrinkToFit="1"/>
    </xf>
    <xf numFmtId="179" fontId="9" fillId="5" borderId="124" xfId="0" applyNumberFormat="1" applyFont="1" applyFill="1" applyBorder="1" applyAlignment="1">
      <alignment horizontal="center" vertical="center" shrinkToFit="1"/>
    </xf>
    <xf numFmtId="177" fontId="0" fillId="5" borderId="1" xfId="0" applyNumberFormat="1" applyFont="1" applyFill="1" applyBorder="1" applyAlignment="1">
      <alignment vertical="center" shrinkToFit="1"/>
    </xf>
    <xf numFmtId="177" fontId="0" fillId="5" borderId="83" xfId="0" applyNumberFormat="1" applyFont="1" applyFill="1" applyBorder="1" applyAlignment="1">
      <alignment vertical="center"/>
    </xf>
    <xf numFmtId="177" fontId="0" fillId="5" borderId="134" xfId="0" applyNumberFormat="1" applyFont="1" applyFill="1" applyBorder="1" applyAlignment="1">
      <alignment vertical="center"/>
    </xf>
    <xf numFmtId="176" fontId="0" fillId="5" borderId="19" xfId="0" applyNumberFormat="1" applyFont="1" applyFill="1" applyBorder="1" applyAlignment="1">
      <alignment vertical="center" shrinkToFit="1"/>
    </xf>
    <xf numFmtId="176" fontId="0" fillId="5" borderId="66" xfId="0" applyNumberFormat="1" applyFont="1" applyFill="1" applyBorder="1" applyAlignment="1">
      <alignment vertical="center" shrinkToFit="1"/>
    </xf>
    <xf numFmtId="176" fontId="0" fillId="0" borderId="70" xfId="0" applyNumberFormat="1" applyFont="1" applyFill="1" applyBorder="1" applyAlignment="1">
      <alignment vertical="center" shrinkToFit="1"/>
    </xf>
    <xf numFmtId="176" fontId="0" fillId="5" borderId="70" xfId="0" applyNumberFormat="1" applyFont="1" applyFill="1" applyBorder="1" applyAlignment="1">
      <alignment vertical="center" shrinkToFit="1"/>
    </xf>
    <xf numFmtId="176" fontId="1" fillId="0" borderId="0" xfId="11" applyNumberFormat="1" applyFont="1" applyBorder="1" applyAlignment="1">
      <alignment vertical="center"/>
    </xf>
    <xf numFmtId="176" fontId="1" fillId="0" borderId="0" xfId="11" applyNumberFormat="1" applyFont="1" applyBorder="1" applyAlignment="1">
      <alignment horizontal="right" vertical="center"/>
    </xf>
    <xf numFmtId="179" fontId="1" fillId="0" borderId="0" xfId="11" applyNumberFormat="1" applyFont="1" applyBorder="1" applyAlignment="1">
      <alignment horizontal="right" vertical="center"/>
    </xf>
    <xf numFmtId="176" fontId="1" fillId="0" borderId="193" xfId="11" applyNumberFormat="1" applyFont="1" applyBorder="1" applyAlignment="1">
      <alignment horizontal="center" vertical="center" shrinkToFit="1"/>
    </xf>
    <xf numFmtId="176" fontId="0" fillId="0" borderId="24" xfId="11" applyNumberFormat="1" applyFont="1" applyFill="1" applyBorder="1">
      <alignment vertical="center"/>
    </xf>
    <xf numFmtId="176" fontId="1" fillId="0" borderId="24" xfId="11" applyNumberFormat="1" applyFont="1" applyFill="1" applyBorder="1" applyAlignment="1">
      <alignment horizontal="right" vertical="center"/>
    </xf>
    <xf numFmtId="176" fontId="1" fillId="0" borderId="24" xfId="11" applyNumberFormat="1" applyFont="1" applyBorder="1" applyAlignment="1">
      <alignment horizontal="right" vertical="center"/>
    </xf>
    <xf numFmtId="176" fontId="1" fillId="0" borderId="24" xfId="11" applyNumberFormat="1" applyFont="1" applyBorder="1" applyAlignment="1">
      <alignment horizontal="right"/>
    </xf>
    <xf numFmtId="176" fontId="1" fillId="0" borderId="0" xfId="11" applyNumberFormat="1">
      <alignment vertical="center"/>
    </xf>
    <xf numFmtId="179" fontId="1" fillId="0" borderId="0" xfId="11" applyNumberFormat="1">
      <alignment vertical="center"/>
    </xf>
    <xf numFmtId="177" fontId="1" fillId="0" borderId="191" xfId="0" applyNumberFormat="1" applyFont="1" applyBorder="1" applyAlignment="1">
      <alignment vertical="center"/>
    </xf>
    <xf numFmtId="177" fontId="1" fillId="0" borderId="192" xfId="0" applyNumberFormat="1" applyFont="1" applyBorder="1" applyAlignment="1">
      <alignment horizontal="center" vertical="center"/>
    </xf>
    <xf numFmtId="177" fontId="5" fillId="0" borderId="193" xfId="0" applyNumberFormat="1" applyFont="1" applyBorder="1" applyAlignment="1">
      <alignment horizontal="center" vertical="center" wrapText="1"/>
    </xf>
    <xf numFmtId="177" fontId="1" fillId="0" borderId="193" xfId="0" applyNumberFormat="1" applyFont="1" applyBorder="1" applyAlignment="1">
      <alignment horizontal="center" vertical="center"/>
    </xf>
    <xf numFmtId="179" fontId="1" fillId="0" borderId="195" xfId="11" applyNumberFormat="1" applyBorder="1" applyAlignment="1">
      <alignment horizontal="center" vertical="center"/>
    </xf>
    <xf numFmtId="177" fontId="0" fillId="0" borderId="197" xfId="0" applyNumberFormat="1" applyFont="1" applyBorder="1" applyAlignment="1">
      <alignment horizontal="left" vertical="center"/>
    </xf>
    <xf numFmtId="177" fontId="1" fillId="0" borderId="194" xfId="0" applyNumberFormat="1" applyFont="1" applyFill="1" applyBorder="1">
      <alignment vertical="center"/>
    </xf>
    <xf numFmtId="177" fontId="1" fillId="0" borderId="194" xfId="0" applyNumberFormat="1" applyFont="1" applyBorder="1">
      <alignment vertical="center"/>
    </xf>
    <xf numFmtId="177" fontId="1" fillId="0" borderId="194" xfId="0" applyNumberFormat="1" applyFont="1" applyBorder="1" applyAlignment="1">
      <alignment vertical="center"/>
    </xf>
    <xf numFmtId="177" fontId="0" fillId="0" borderId="198" xfId="0" applyNumberFormat="1" applyBorder="1" applyAlignment="1">
      <alignment vertical="center"/>
    </xf>
    <xf numFmtId="177" fontId="0" fillId="0" borderId="197" xfId="0" applyNumberFormat="1" applyBorder="1" applyAlignment="1">
      <alignment vertical="center"/>
    </xf>
    <xf numFmtId="176" fontId="1" fillId="7" borderId="134" xfId="11" applyNumberFormat="1" applyFont="1" applyFill="1" applyBorder="1" applyAlignment="1">
      <alignment horizontal="center"/>
    </xf>
    <xf numFmtId="176" fontId="1" fillId="0" borderId="199" xfId="11" applyNumberFormat="1" applyBorder="1">
      <alignment vertical="center"/>
    </xf>
    <xf numFmtId="177" fontId="0" fillId="0" borderId="137" xfId="0" applyNumberFormat="1" applyFont="1" applyBorder="1" applyAlignment="1">
      <alignment horizontal="left" vertical="center"/>
    </xf>
    <xf numFmtId="177" fontId="1" fillId="0" borderId="134" xfId="0" applyNumberFormat="1" applyFont="1" applyBorder="1">
      <alignment vertical="center"/>
    </xf>
    <xf numFmtId="177" fontId="1" fillId="0" borderId="134" xfId="0" applyNumberFormat="1" applyFont="1" applyBorder="1" applyAlignment="1">
      <alignment vertical="center"/>
    </xf>
    <xf numFmtId="177" fontId="1" fillId="0" borderId="200" xfId="0" applyNumberFormat="1" applyFont="1" applyBorder="1" applyAlignment="1">
      <alignment vertical="center"/>
    </xf>
    <xf numFmtId="177" fontId="1" fillId="0" borderId="137" xfId="0" applyNumberFormat="1" applyFont="1" applyBorder="1" applyAlignment="1">
      <alignment vertical="center"/>
    </xf>
    <xf numFmtId="176" fontId="1" fillId="0" borderId="134" xfId="11" applyNumberFormat="1" applyFont="1" applyFill="1" applyBorder="1" applyAlignment="1">
      <alignment horizontal="center"/>
    </xf>
    <xf numFmtId="176" fontId="1" fillId="0" borderId="61" xfId="11" applyNumberFormat="1" applyBorder="1">
      <alignment vertical="center"/>
    </xf>
    <xf numFmtId="177" fontId="1" fillId="0" borderId="97" xfId="0" applyNumberFormat="1" applyFont="1" applyBorder="1">
      <alignment vertical="center"/>
    </xf>
    <xf numFmtId="177" fontId="1" fillId="4" borderId="0" xfId="0" applyNumberFormat="1" applyFont="1" applyFill="1" applyBorder="1" applyAlignment="1">
      <alignment horizontal="center" vertical="center"/>
    </xf>
    <xf numFmtId="177" fontId="1" fillId="4" borderId="10" xfId="0" applyNumberFormat="1" applyFont="1" applyFill="1" applyBorder="1">
      <alignment vertical="center"/>
    </xf>
    <xf numFmtId="177" fontId="1" fillId="4" borderId="10" xfId="0" applyNumberFormat="1" applyFont="1" applyFill="1" applyBorder="1" applyAlignment="1">
      <alignment vertical="center"/>
    </xf>
    <xf numFmtId="177" fontId="1" fillId="4" borderId="39" xfId="0" applyNumberFormat="1" applyFont="1" applyFill="1" applyBorder="1" applyAlignment="1">
      <alignment vertical="center"/>
    </xf>
    <xf numFmtId="177" fontId="1" fillId="4" borderId="0" xfId="0" applyNumberFormat="1" applyFont="1" applyFill="1" applyBorder="1" applyAlignment="1">
      <alignment vertical="center"/>
    </xf>
    <xf numFmtId="176" fontId="1" fillId="4" borderId="201" xfId="11" applyNumberFormat="1" applyFill="1" applyBorder="1">
      <alignment vertical="center"/>
    </xf>
    <xf numFmtId="177" fontId="0" fillId="0" borderId="202" xfId="0" applyNumberFormat="1" applyBorder="1" applyAlignment="1">
      <alignment vertical="center"/>
    </xf>
    <xf numFmtId="176" fontId="1" fillId="7" borderId="202" xfId="11" applyNumberFormat="1" applyFont="1" applyFill="1" applyBorder="1" applyAlignment="1">
      <alignment horizontal="center"/>
    </xf>
    <xf numFmtId="177" fontId="1" fillId="0" borderId="137" xfId="0" applyNumberFormat="1" applyFont="1" applyBorder="1" applyAlignment="1">
      <alignment horizontal="left" vertical="center"/>
    </xf>
    <xf numFmtId="177" fontId="1" fillId="0" borderId="148" xfId="0" applyNumberFormat="1" applyFont="1" applyBorder="1" applyAlignment="1">
      <alignment vertical="center"/>
    </xf>
    <xf numFmtId="177" fontId="0" fillId="0" borderId="203" xfId="0" applyNumberFormat="1" applyBorder="1" applyAlignment="1">
      <alignment vertical="center"/>
    </xf>
    <xf numFmtId="177" fontId="0" fillId="0" borderId="24" xfId="0" applyNumberFormat="1" applyBorder="1" applyAlignment="1">
      <alignment vertical="center"/>
    </xf>
    <xf numFmtId="176" fontId="1" fillId="0" borderId="152" xfId="11" applyNumberFormat="1" applyBorder="1">
      <alignment vertical="center"/>
    </xf>
    <xf numFmtId="177" fontId="1" fillId="4" borderId="43" xfId="0" applyNumberFormat="1" applyFont="1" applyFill="1" applyBorder="1" applyAlignment="1">
      <alignment horizontal="center" vertical="center"/>
    </xf>
    <xf numFmtId="177" fontId="1" fillId="4" borderId="205" xfId="0" applyNumberFormat="1" applyFont="1" applyFill="1" applyBorder="1">
      <alignment vertical="center"/>
    </xf>
    <xf numFmtId="177" fontId="1" fillId="4" borderId="205" xfId="0" applyNumberFormat="1" applyFont="1" applyFill="1" applyBorder="1" applyAlignment="1">
      <alignment vertical="center"/>
    </xf>
    <xf numFmtId="177" fontId="1" fillId="4" borderId="44" xfId="0" applyNumberFormat="1" applyFont="1" applyFill="1" applyBorder="1" applyAlignment="1">
      <alignment vertical="center"/>
    </xf>
    <xf numFmtId="177" fontId="1" fillId="4" borderId="42" xfId="0" applyNumberFormat="1" applyFont="1" applyFill="1" applyBorder="1" applyAlignment="1">
      <alignment vertical="center"/>
    </xf>
    <xf numFmtId="176" fontId="1" fillId="4" borderId="58" xfId="11" applyNumberFormat="1" applyFill="1" applyBorder="1">
      <alignment vertical="center"/>
    </xf>
    <xf numFmtId="177" fontId="1" fillId="0" borderId="41" xfId="0" applyNumberFormat="1" applyFont="1" applyBorder="1">
      <alignment vertical="center"/>
    </xf>
    <xf numFmtId="177" fontId="1" fillId="4" borderId="100" xfId="0" applyNumberFormat="1" applyFont="1" applyFill="1" applyBorder="1" applyAlignment="1">
      <alignment horizontal="center" vertical="center"/>
    </xf>
    <xf numFmtId="177" fontId="1" fillId="4" borderId="135" xfId="0" applyNumberFormat="1" applyFont="1" applyFill="1" applyBorder="1">
      <alignment vertical="center"/>
    </xf>
    <xf numFmtId="177" fontId="1" fillId="4" borderId="135" xfId="0" applyNumberFormat="1" applyFont="1" applyFill="1" applyBorder="1" applyAlignment="1">
      <alignment vertical="center"/>
    </xf>
    <xf numFmtId="177" fontId="1" fillId="4" borderId="72" xfId="0" applyNumberFormat="1" applyFont="1" applyFill="1" applyBorder="1" applyAlignment="1">
      <alignment vertical="center"/>
    </xf>
    <xf numFmtId="177" fontId="1" fillId="4" borderId="100" xfId="0" applyNumberFormat="1" applyFont="1" applyFill="1" applyBorder="1" applyAlignment="1">
      <alignment vertical="center"/>
    </xf>
    <xf numFmtId="176" fontId="1" fillId="4" borderId="206" xfId="11" applyNumberFormat="1" applyFill="1" applyBorder="1">
      <alignment vertical="center"/>
    </xf>
    <xf numFmtId="176" fontId="1" fillId="8" borderId="24" xfId="11" applyNumberFormat="1" applyFont="1" applyFill="1" applyBorder="1" applyAlignment="1">
      <alignment horizontal="right" vertical="center"/>
    </xf>
    <xf numFmtId="176" fontId="0" fillId="0" borderId="24" xfId="11" applyNumberFormat="1" applyFont="1" applyBorder="1">
      <alignment vertical="center"/>
    </xf>
    <xf numFmtId="186" fontId="1" fillId="7" borderId="24" xfId="11" applyNumberFormat="1" applyFont="1" applyFill="1" applyBorder="1" applyAlignment="1">
      <alignment horizontal="right"/>
    </xf>
    <xf numFmtId="176" fontId="1" fillId="8" borderId="24" xfId="11" applyNumberFormat="1" applyFont="1" applyFill="1" applyBorder="1" applyAlignment="1">
      <alignment horizontal="right"/>
    </xf>
    <xf numFmtId="176" fontId="0" fillId="0" borderId="24" xfId="11" applyNumberFormat="1" applyFont="1" applyFill="1" applyBorder="1" applyAlignment="1">
      <alignment vertical="center" shrinkToFit="1"/>
    </xf>
    <xf numFmtId="176" fontId="1" fillId="0" borderId="45" xfId="11" applyNumberFormat="1" applyFont="1" applyBorder="1" applyAlignment="1">
      <alignment horizontal="right" vertical="center"/>
    </xf>
    <xf numFmtId="176" fontId="1" fillId="0" borderId="56" xfId="11" applyNumberFormat="1" applyFont="1" applyFill="1" applyBorder="1" applyAlignment="1">
      <alignment horizontal="right" vertical="center"/>
    </xf>
    <xf numFmtId="176" fontId="0" fillId="0" borderId="97" xfId="11" applyNumberFormat="1" applyFont="1" applyBorder="1" applyAlignment="1">
      <alignment horizontal="center" vertical="center"/>
    </xf>
    <xf numFmtId="176" fontId="1" fillId="0" borderId="97" xfId="11" applyNumberFormat="1" applyFont="1" applyBorder="1" applyAlignment="1">
      <alignment horizontal="center" vertical="center"/>
    </xf>
    <xf numFmtId="176" fontId="1" fillId="0" borderId="204" xfId="11" applyNumberFormat="1" applyFont="1" applyBorder="1" applyAlignment="1">
      <alignment horizontal="center" vertical="center"/>
    </xf>
    <xf numFmtId="176" fontId="1" fillId="4" borderId="44" xfId="11" applyNumberFormat="1" applyFont="1" applyFill="1" applyBorder="1" applyAlignment="1">
      <alignment horizontal="center" vertical="center"/>
    </xf>
    <xf numFmtId="176" fontId="1" fillId="4" borderId="44" xfId="11" applyNumberFormat="1" applyFont="1" applyFill="1" applyBorder="1" applyAlignment="1">
      <alignment horizontal="right" vertical="center"/>
    </xf>
    <xf numFmtId="176" fontId="1" fillId="8" borderId="44" xfId="11" applyNumberFormat="1" applyFont="1" applyFill="1" applyBorder="1" applyAlignment="1">
      <alignment horizontal="right" vertical="center"/>
    </xf>
    <xf numFmtId="176" fontId="1" fillId="4" borderId="58" xfId="11" applyNumberFormat="1" applyFont="1" applyFill="1" applyBorder="1" applyAlignment="1">
      <alignment horizontal="right" vertical="center"/>
    </xf>
    <xf numFmtId="176" fontId="1" fillId="0" borderId="196" xfId="11" applyNumberFormat="1" applyFont="1" applyBorder="1" applyAlignment="1">
      <alignment vertical="center"/>
    </xf>
    <xf numFmtId="176" fontId="1" fillId="0" borderId="173" xfId="11" applyNumberFormat="1" applyFont="1" applyBorder="1" applyAlignment="1">
      <alignment horizontal="center" vertical="center" shrinkToFit="1"/>
    </xf>
    <xf numFmtId="176" fontId="1" fillId="8" borderId="173" xfId="11" applyNumberFormat="1" applyFont="1" applyFill="1" applyBorder="1" applyAlignment="1">
      <alignment horizontal="center" vertical="center" shrinkToFit="1"/>
    </xf>
    <xf numFmtId="176" fontId="1" fillId="0" borderId="207" xfId="11" applyNumberFormat="1" applyFont="1" applyBorder="1" applyAlignment="1">
      <alignment horizontal="center" vertical="center" shrinkToFit="1"/>
    </xf>
    <xf numFmtId="176" fontId="1" fillId="0" borderId="196" xfId="11" applyNumberFormat="1" applyFont="1" applyBorder="1" applyAlignment="1">
      <alignment horizontal="center" vertical="center"/>
    </xf>
    <xf numFmtId="176" fontId="0" fillId="0" borderId="202" xfId="11" applyNumberFormat="1" applyFont="1" applyFill="1" applyBorder="1">
      <alignment vertical="center"/>
    </xf>
    <xf numFmtId="176" fontId="1" fillId="0" borderId="202" xfId="11" applyNumberFormat="1" applyFont="1" applyFill="1" applyBorder="1" applyAlignment="1">
      <alignment horizontal="right" vertical="center"/>
    </xf>
    <xf numFmtId="176" fontId="1" fillId="8" borderId="202" xfId="11" applyNumberFormat="1" applyFont="1" applyFill="1" applyBorder="1" applyAlignment="1">
      <alignment horizontal="right" vertical="center"/>
    </xf>
    <xf numFmtId="176" fontId="1" fillId="0" borderId="202" xfId="11" applyNumberFormat="1" applyFont="1" applyBorder="1" applyAlignment="1">
      <alignment horizontal="right" vertical="center"/>
    </xf>
    <xf numFmtId="176" fontId="1" fillId="0" borderId="202" xfId="11" applyNumberFormat="1" applyFont="1" applyBorder="1" applyAlignment="1">
      <alignment horizontal="right"/>
    </xf>
    <xf numFmtId="186" fontId="1" fillId="7" borderId="202" xfId="11" applyNumberFormat="1" applyFont="1" applyFill="1" applyBorder="1" applyAlignment="1">
      <alignment horizontal="right"/>
    </xf>
    <xf numFmtId="176" fontId="1" fillId="0" borderId="199" xfId="11" applyNumberFormat="1" applyFont="1" applyFill="1" applyBorder="1" applyAlignment="1">
      <alignment horizontal="right" vertical="center"/>
    </xf>
    <xf numFmtId="186" fontId="1" fillId="7" borderId="44" xfId="11" applyNumberFormat="1" applyFont="1" applyFill="1" applyBorder="1" applyAlignment="1">
      <alignment horizontal="right"/>
    </xf>
    <xf numFmtId="176" fontId="1" fillId="8" borderId="202" xfId="11" applyNumberFormat="1" applyFont="1" applyFill="1" applyBorder="1" applyAlignment="1">
      <alignment horizontal="right"/>
    </xf>
    <xf numFmtId="176" fontId="1" fillId="0" borderId="202" xfId="11" applyNumberFormat="1" applyFont="1" applyFill="1" applyBorder="1" applyAlignment="1">
      <alignment horizontal="right"/>
    </xf>
    <xf numFmtId="186" fontId="1" fillId="4" borderId="44" xfId="11" applyNumberFormat="1" applyFont="1" applyFill="1" applyBorder="1" applyAlignment="1">
      <alignment horizontal="right"/>
    </xf>
    <xf numFmtId="177" fontId="1" fillId="0" borderId="197" xfId="0" applyNumberFormat="1" applyFont="1" applyBorder="1" applyAlignment="1">
      <alignment vertical="center"/>
    </xf>
    <xf numFmtId="177" fontId="1" fillId="0" borderId="155" xfId="0" applyNumberFormat="1" applyFont="1" applyBorder="1" applyAlignment="1">
      <alignment vertical="center"/>
    </xf>
    <xf numFmtId="177" fontId="1" fillId="4" borderId="43" xfId="0" applyNumberFormat="1" applyFont="1" applyFill="1" applyBorder="1" applyAlignment="1">
      <alignment vertical="center"/>
    </xf>
    <xf numFmtId="176" fontId="0" fillId="0" borderId="173" xfId="11" applyNumberFormat="1" applyFont="1" applyBorder="1" applyAlignment="1">
      <alignment horizontal="center" vertical="center" shrinkToFit="1"/>
    </xf>
    <xf numFmtId="186" fontId="0" fillId="0" borderId="1" xfId="0" applyNumberFormat="1" applyFont="1" applyBorder="1" applyAlignment="1">
      <alignment vertical="center" shrinkToFit="1"/>
    </xf>
    <xf numFmtId="176" fontId="0" fillId="0" borderId="147" xfId="11" applyNumberFormat="1" applyFont="1" applyBorder="1">
      <alignment vertical="center"/>
    </xf>
    <xf numFmtId="176" fontId="1" fillId="0" borderId="147" xfId="11" applyNumberFormat="1" applyFont="1" applyBorder="1" applyAlignment="1">
      <alignment horizontal="right" vertical="center"/>
    </xf>
    <xf numFmtId="176" fontId="1" fillId="8" borderId="147" xfId="11" applyNumberFormat="1" applyFont="1" applyFill="1" applyBorder="1" applyAlignment="1">
      <alignment horizontal="right" vertical="center"/>
    </xf>
    <xf numFmtId="176" fontId="1" fillId="0" borderId="39" xfId="11" applyNumberFormat="1" applyFont="1" applyBorder="1" applyAlignment="1">
      <alignment horizontal="right" vertical="center"/>
    </xf>
    <xf numFmtId="176" fontId="1" fillId="0" borderId="147" xfId="11" applyNumberFormat="1" applyFont="1" applyBorder="1" applyAlignment="1">
      <alignment horizontal="right"/>
    </xf>
    <xf numFmtId="186" fontId="1" fillId="7" borderId="147" xfId="11" applyNumberFormat="1" applyFont="1" applyFill="1" applyBorder="1" applyAlignment="1">
      <alignment horizontal="right"/>
    </xf>
    <xf numFmtId="176" fontId="1" fillId="0" borderId="152" xfId="11" applyNumberFormat="1" applyFont="1" applyFill="1" applyBorder="1" applyAlignment="1">
      <alignment horizontal="right" vertical="center"/>
    </xf>
    <xf numFmtId="176" fontId="1" fillId="4" borderId="72" xfId="11" applyNumberFormat="1" applyFont="1" applyFill="1" applyBorder="1" applyAlignment="1">
      <alignment horizontal="center" vertical="center"/>
    </xf>
    <xf numFmtId="176" fontId="1" fillId="4" borderId="72" xfId="11" applyNumberFormat="1" applyFont="1" applyFill="1" applyBorder="1" applyAlignment="1">
      <alignment horizontal="right" vertical="center"/>
    </xf>
    <xf numFmtId="176" fontId="1" fillId="8" borderId="72" xfId="11" applyNumberFormat="1" applyFont="1" applyFill="1" applyBorder="1" applyAlignment="1">
      <alignment horizontal="right" vertical="center"/>
    </xf>
    <xf numFmtId="176" fontId="1" fillId="4" borderId="206" xfId="11" applyNumberFormat="1" applyFont="1" applyFill="1" applyBorder="1" applyAlignment="1">
      <alignment horizontal="right" vertical="center"/>
    </xf>
    <xf numFmtId="176" fontId="0" fillId="0" borderId="196" xfId="11" applyNumberFormat="1" applyFont="1" applyBorder="1" applyAlignment="1">
      <alignment horizontal="center" vertical="center"/>
    </xf>
    <xf numFmtId="176" fontId="0" fillId="0" borderId="202" xfId="11" applyNumberFormat="1" applyFont="1" applyBorder="1">
      <alignment vertical="center"/>
    </xf>
    <xf numFmtId="176" fontId="0" fillId="0" borderId="204" xfId="11" applyNumberFormat="1" applyFont="1" applyBorder="1" applyAlignment="1">
      <alignment horizontal="center" vertical="center"/>
    </xf>
    <xf numFmtId="183" fontId="0" fillId="0" borderId="134" xfId="0" applyNumberFormat="1" applyFont="1" applyBorder="1" applyAlignment="1">
      <alignment vertical="center" shrinkToFit="1"/>
    </xf>
    <xf numFmtId="176" fontId="0" fillId="0" borderId="24" xfId="0" applyNumberFormat="1" applyFont="1" applyBorder="1" applyAlignment="1">
      <alignment vertical="center"/>
    </xf>
    <xf numFmtId="177" fontId="0" fillId="0" borderId="82" xfId="0" applyNumberFormat="1" applyFont="1" applyFill="1" applyBorder="1" applyAlignment="1">
      <alignment vertical="center" shrinkToFit="1"/>
    </xf>
    <xf numFmtId="176" fontId="0" fillId="5" borderId="0" xfId="0" applyNumberFormat="1" applyFont="1" applyFill="1" applyAlignment="1">
      <alignment vertical="center"/>
    </xf>
    <xf numFmtId="177" fontId="0" fillId="5" borderId="0" xfId="3" applyNumberFormat="1" applyFont="1" applyFill="1" applyBorder="1" applyAlignment="1">
      <alignment vertical="center"/>
    </xf>
    <xf numFmtId="177" fontId="0" fillId="5" borderId="1" xfId="3" applyNumberFormat="1" applyFont="1" applyFill="1" applyBorder="1" applyAlignment="1">
      <alignment vertical="center" shrinkToFit="1"/>
    </xf>
    <xf numFmtId="177" fontId="0" fillId="0" borderId="83" xfId="0" applyNumberFormat="1" applyFont="1" applyBorder="1" applyAlignment="1">
      <alignment horizontal="center" vertical="center" shrinkToFit="1"/>
    </xf>
    <xf numFmtId="176" fontId="0" fillId="5" borderId="0" xfId="0" applyNumberFormat="1" applyFill="1" applyBorder="1" applyAlignment="1">
      <alignment vertical="center"/>
    </xf>
    <xf numFmtId="0" fontId="0" fillId="0" borderId="83" xfId="2" applyFont="1" applyBorder="1" applyAlignment="1">
      <alignment horizontal="center" vertical="center" wrapText="1"/>
    </xf>
    <xf numFmtId="0" fontId="0" fillId="0" borderId="83" xfId="2" applyFont="1" applyBorder="1" applyAlignment="1">
      <alignment vertical="center" wrapText="1"/>
    </xf>
    <xf numFmtId="0" fontId="8" fillId="0" borderId="106" xfId="2" applyFont="1" applyBorder="1" applyAlignment="1">
      <alignment horizontal="left" vertical="center" wrapText="1"/>
    </xf>
    <xf numFmtId="0" fontId="0" fillId="0" borderId="83" xfId="2" applyFont="1" applyBorder="1" applyAlignment="1">
      <alignment horizontal="left" vertical="center" wrapText="1"/>
    </xf>
    <xf numFmtId="0" fontId="8" fillId="0" borderId="83" xfId="2" applyFont="1" applyBorder="1" applyAlignment="1">
      <alignment horizontal="center" vertical="center" wrapText="1"/>
    </xf>
    <xf numFmtId="0" fontId="1" fillId="0" borderId="83" xfId="2" applyFont="1" applyBorder="1" applyAlignment="1">
      <alignment horizontal="center" vertical="center" wrapText="1"/>
    </xf>
    <xf numFmtId="0" fontId="8" fillId="0" borderId="52" xfId="2" applyFont="1" applyBorder="1" applyAlignment="1">
      <alignment horizontal="center" vertical="center" wrapText="1"/>
    </xf>
    <xf numFmtId="0" fontId="1" fillId="0" borderId="83" xfId="2" applyFont="1" applyBorder="1" applyAlignment="1">
      <alignment horizontal="left" vertical="center" wrapText="1"/>
    </xf>
    <xf numFmtId="0" fontId="1" fillId="0" borderId="70" xfId="2" applyFont="1" applyBorder="1" applyAlignment="1">
      <alignment horizontal="left" vertical="center" wrapText="1"/>
    </xf>
    <xf numFmtId="176" fontId="0" fillId="0" borderId="134" xfId="0" applyNumberFormat="1" applyFont="1" applyFill="1" applyBorder="1" applyAlignment="1">
      <alignment vertical="center" shrinkToFit="1"/>
    </xf>
    <xf numFmtId="176" fontId="0" fillId="0" borderId="134" xfId="0" applyNumberFormat="1" applyFont="1" applyFill="1" applyBorder="1" applyAlignment="1">
      <alignment horizontal="center" vertical="center" shrinkToFit="1"/>
    </xf>
    <xf numFmtId="176" fontId="0" fillId="0" borderId="2" xfId="0" applyNumberFormat="1" applyFont="1" applyFill="1" applyBorder="1" applyAlignment="1">
      <alignment vertical="center" shrinkToFit="1"/>
    </xf>
    <xf numFmtId="0" fontId="8" fillId="0" borderId="83" xfId="2" applyFont="1" applyBorder="1" applyAlignment="1">
      <alignment horizontal="center" vertical="center" wrapText="1"/>
    </xf>
    <xf numFmtId="0" fontId="1" fillId="0" borderId="83" xfId="2" applyFont="1" applyBorder="1" applyAlignment="1">
      <alignment horizontal="center" vertical="center" wrapText="1"/>
    </xf>
    <xf numFmtId="0" fontId="0" fillId="0" borderId="106" xfId="2" applyFont="1" applyBorder="1" applyAlignment="1">
      <alignment horizontal="left" vertical="center" wrapText="1"/>
    </xf>
    <xf numFmtId="0" fontId="1" fillId="0" borderId="106" xfId="2" applyFont="1" applyBorder="1" applyAlignment="1">
      <alignment horizontal="left" vertical="center" wrapText="1"/>
    </xf>
    <xf numFmtId="0" fontId="1" fillId="0" borderId="107" xfId="2" applyFont="1" applyBorder="1" applyAlignment="1">
      <alignment horizontal="left" vertical="center" wrapText="1"/>
    </xf>
    <xf numFmtId="0" fontId="8" fillId="0" borderId="83" xfId="2" applyFont="1" applyBorder="1" applyAlignment="1">
      <alignment horizontal="center" vertical="center" wrapText="1"/>
    </xf>
    <xf numFmtId="0" fontId="8" fillId="0" borderId="23" xfId="2" applyFont="1" applyBorder="1" applyAlignment="1">
      <alignment horizontal="center" vertical="center" wrapText="1"/>
    </xf>
    <xf numFmtId="176" fontId="0" fillId="0" borderId="134" xfId="0" applyNumberFormat="1" applyFont="1" applyBorder="1" applyAlignment="1">
      <alignment horizontal="center" vertical="center"/>
    </xf>
    <xf numFmtId="176" fontId="0" fillId="0" borderId="137" xfId="0" applyNumberFormat="1" applyFont="1" applyBorder="1" applyAlignment="1">
      <alignment horizontal="center" vertical="center"/>
    </xf>
    <xf numFmtId="176" fontId="0" fillId="0" borderId="134" xfId="0" applyNumberFormat="1" applyFont="1" applyBorder="1" applyAlignment="1">
      <alignment vertical="center"/>
    </xf>
    <xf numFmtId="176" fontId="0" fillId="0" borderId="137" xfId="0" applyNumberFormat="1" applyFont="1" applyBorder="1" applyAlignment="1">
      <alignment vertical="center"/>
    </xf>
    <xf numFmtId="176" fontId="0" fillId="0" borderId="138" xfId="0" applyNumberFormat="1" applyFont="1" applyBorder="1" applyAlignment="1">
      <alignment vertical="center"/>
    </xf>
    <xf numFmtId="181" fontId="16" fillId="0" borderId="68" xfId="0" applyNumberFormat="1" applyFont="1" applyBorder="1">
      <alignment vertical="center"/>
    </xf>
    <xf numFmtId="176" fontId="16" fillId="0" borderId="155" xfId="0" applyNumberFormat="1" applyFont="1" applyBorder="1">
      <alignment vertical="center"/>
    </xf>
    <xf numFmtId="181" fontId="16" fillId="0" borderId="189" xfId="0" applyNumberFormat="1" applyFont="1" applyBorder="1">
      <alignment vertical="center"/>
    </xf>
    <xf numFmtId="176" fontId="16" fillId="0" borderId="137" xfId="0" applyNumberFormat="1" applyFont="1" applyBorder="1">
      <alignment vertical="center"/>
    </xf>
    <xf numFmtId="181" fontId="16" fillId="0" borderId="189" xfId="0" applyNumberFormat="1" applyFont="1" applyBorder="1" applyAlignment="1">
      <alignment vertical="center"/>
    </xf>
    <xf numFmtId="176" fontId="16" fillId="0" borderId="137" xfId="0" applyNumberFormat="1" applyFont="1" applyBorder="1" applyAlignment="1">
      <alignment vertical="center"/>
    </xf>
    <xf numFmtId="179" fontId="0" fillId="0" borderId="137" xfId="0" applyNumberFormat="1" applyFont="1" applyBorder="1" applyAlignment="1">
      <alignment vertical="center" shrinkToFit="1"/>
    </xf>
    <xf numFmtId="176" fontId="0" fillId="0" borderId="221" xfId="0" applyNumberFormat="1" applyFont="1" applyBorder="1" applyAlignment="1">
      <alignment vertical="center"/>
    </xf>
    <xf numFmtId="176" fontId="0" fillId="0" borderId="228" xfId="0" applyNumberFormat="1" applyFont="1" applyBorder="1" applyAlignment="1">
      <alignment vertical="center"/>
    </xf>
    <xf numFmtId="0" fontId="0" fillId="0" borderId="229" xfId="0" applyFont="1" applyBorder="1" applyAlignment="1">
      <alignment horizontal="center" vertical="center"/>
    </xf>
    <xf numFmtId="181" fontId="0" fillId="0" borderId="45" xfId="0" applyNumberFormat="1" applyFont="1" applyBorder="1" applyAlignment="1">
      <alignment horizontal="right" vertical="center"/>
    </xf>
    <xf numFmtId="181" fontId="0" fillId="0" borderId="230" xfId="0" applyNumberFormat="1" applyFont="1" applyBorder="1" applyAlignment="1">
      <alignment horizontal="right" vertical="center"/>
    </xf>
    <xf numFmtId="187" fontId="0" fillId="0" borderId="13" xfId="0" applyNumberFormat="1" applyFont="1" applyBorder="1" applyAlignment="1">
      <alignment vertical="center" shrinkToFit="1"/>
    </xf>
    <xf numFmtId="176" fontId="0" fillId="10" borderId="1" xfId="0" applyNumberFormat="1" applyFont="1" applyFill="1" applyBorder="1" applyAlignment="1">
      <alignment vertical="center" shrinkToFit="1"/>
    </xf>
    <xf numFmtId="176" fontId="0" fillId="0" borderId="134" xfId="0" applyNumberFormat="1" applyBorder="1" applyAlignment="1">
      <alignment vertical="center"/>
    </xf>
    <xf numFmtId="9" fontId="0" fillId="0" borderId="134" xfId="4" applyFont="1" applyBorder="1" applyAlignment="1">
      <alignment vertical="center" shrinkToFit="1"/>
    </xf>
    <xf numFmtId="179" fontId="0" fillId="10" borderId="1" xfId="0" applyNumberFormat="1" applyFont="1" applyFill="1" applyBorder="1" applyAlignment="1">
      <alignment vertical="center" shrinkToFit="1"/>
    </xf>
    <xf numFmtId="176" fontId="0" fillId="10" borderId="2" xfId="0" applyNumberFormat="1" applyFont="1" applyFill="1" applyBorder="1" applyAlignment="1">
      <alignment vertical="center" shrinkToFit="1"/>
    </xf>
    <xf numFmtId="0" fontId="0" fillId="0" borderId="35" xfId="0" applyFont="1" applyFill="1" applyBorder="1" applyAlignment="1">
      <alignment vertical="center"/>
    </xf>
    <xf numFmtId="181" fontId="0" fillId="11" borderId="45" xfId="0" applyNumberFormat="1" applyFont="1" applyFill="1" applyBorder="1" applyAlignment="1">
      <alignment horizontal="right" vertical="center"/>
    </xf>
    <xf numFmtId="176" fontId="0" fillId="0" borderId="24" xfId="0" applyNumberFormat="1" applyFont="1" applyBorder="1" applyAlignment="1">
      <alignment vertical="center"/>
    </xf>
    <xf numFmtId="178" fontId="0" fillId="0" borderId="70" xfId="0" applyNumberFormat="1" applyFont="1" applyBorder="1" applyAlignment="1">
      <alignment vertical="center" shrinkToFit="1"/>
    </xf>
    <xf numFmtId="178" fontId="0" fillId="2" borderId="107" xfId="0" applyNumberFormat="1" applyFont="1" applyFill="1" applyBorder="1" applyAlignment="1">
      <alignment vertical="center" shrinkToFit="1"/>
    </xf>
    <xf numFmtId="177" fontId="0" fillId="0" borderId="231" xfId="3" applyNumberFormat="1" applyFont="1" applyBorder="1" applyAlignment="1">
      <alignment horizontal="center" vertical="center" shrinkToFit="1"/>
    </xf>
    <xf numFmtId="177" fontId="0" fillId="0" borderId="230" xfId="3" applyNumberFormat="1" applyFont="1" applyBorder="1" applyAlignment="1">
      <alignment horizontal="center" vertical="center" shrinkToFit="1"/>
    </xf>
    <xf numFmtId="177" fontId="0" fillId="0" borderId="230" xfId="0" applyNumberFormat="1" applyBorder="1" applyAlignment="1">
      <alignment horizontal="center" vertical="center" shrinkToFit="1"/>
    </xf>
    <xf numFmtId="177" fontId="0" fillId="0" borderId="232" xfId="0" applyNumberFormat="1" applyFont="1" applyBorder="1" applyAlignment="1">
      <alignment horizontal="center" vertical="center" shrinkToFit="1"/>
    </xf>
    <xf numFmtId="179" fontId="0" fillId="0" borderId="56" xfId="0" applyNumberFormat="1" applyFont="1" applyBorder="1" applyAlignment="1">
      <alignment vertical="center"/>
    </xf>
    <xf numFmtId="181" fontId="0" fillId="0" borderId="39" xfId="0" applyNumberFormat="1" applyFont="1" applyBorder="1" applyAlignment="1">
      <alignment horizontal="right" vertical="center"/>
    </xf>
    <xf numFmtId="176" fontId="0" fillId="0" borderId="68" xfId="0" applyNumberFormat="1" applyFont="1" applyBorder="1" applyAlignment="1">
      <alignment horizontal="left" vertical="center" indent="1"/>
    </xf>
    <xf numFmtId="176" fontId="0" fillId="0" borderId="47" xfId="0" applyNumberFormat="1" applyFont="1" applyBorder="1" applyAlignment="1">
      <alignment horizontal="left" vertical="center" indent="1"/>
    </xf>
    <xf numFmtId="176" fontId="0" fillId="0" borderId="137" xfId="0" applyNumberFormat="1" applyFont="1" applyBorder="1" applyAlignment="1">
      <alignment horizontal="center" vertical="center"/>
    </xf>
    <xf numFmtId="176" fontId="0" fillId="0" borderId="10" xfId="0" applyNumberFormat="1" applyFont="1" applyBorder="1" applyAlignment="1">
      <alignment horizontal="center" vertical="center"/>
    </xf>
    <xf numFmtId="176" fontId="0" fillId="0" borderId="233" xfId="0" applyNumberFormat="1" applyFont="1" applyBorder="1" applyAlignment="1">
      <alignment horizontal="center" vertical="center"/>
    </xf>
    <xf numFmtId="176" fontId="0" fillId="0" borderId="234" xfId="0" applyNumberFormat="1" applyFont="1" applyBorder="1" applyAlignment="1">
      <alignment horizontal="center" vertical="center"/>
    </xf>
    <xf numFmtId="176" fontId="0" fillId="0" borderId="0" xfId="0" applyNumberFormat="1" applyFont="1" applyBorder="1" applyAlignment="1">
      <alignment horizontal="center" vertical="center"/>
    </xf>
    <xf numFmtId="0" fontId="0" fillId="0" borderId="24" xfId="0" applyBorder="1">
      <alignment vertical="center"/>
    </xf>
    <xf numFmtId="181" fontId="0" fillId="0" borderId="35" xfId="0" applyNumberFormat="1" applyFont="1" applyBorder="1" applyAlignment="1">
      <alignment vertical="center"/>
    </xf>
    <xf numFmtId="176" fontId="0" fillId="0" borderId="137" xfId="0" applyNumberFormat="1" applyFont="1" applyBorder="1" applyAlignment="1">
      <alignment horizontal="center" vertical="center"/>
    </xf>
    <xf numFmtId="0" fontId="0" fillId="9" borderId="24" xfId="0" applyFill="1" applyBorder="1">
      <alignment vertical="center"/>
    </xf>
    <xf numFmtId="176" fontId="0" fillId="9" borderId="148" xfId="0" applyNumberFormat="1" applyFill="1" applyBorder="1" applyAlignment="1">
      <alignment vertical="center"/>
    </xf>
    <xf numFmtId="176" fontId="0" fillId="9" borderId="148" xfId="0" applyNumberFormat="1" applyFont="1" applyFill="1" applyBorder="1" applyAlignment="1">
      <alignment vertical="center"/>
    </xf>
    <xf numFmtId="176" fontId="0" fillId="9" borderId="103" xfId="0" applyNumberFormat="1" applyFill="1" applyBorder="1" applyAlignment="1">
      <alignment horizontal="center" vertical="center"/>
    </xf>
    <xf numFmtId="176" fontId="0" fillId="0" borderId="243" xfId="0" applyNumberFormat="1" applyFont="1" applyBorder="1" applyAlignment="1">
      <alignment vertical="center"/>
    </xf>
    <xf numFmtId="176" fontId="0" fillId="9" borderId="134" xfId="0" applyNumberFormat="1" applyFill="1" applyBorder="1" applyAlignment="1">
      <alignment vertical="center"/>
    </xf>
    <xf numFmtId="0" fontId="0" fillId="9" borderId="45" xfId="0" applyFill="1" applyBorder="1">
      <alignment vertical="center"/>
    </xf>
    <xf numFmtId="0" fontId="0" fillId="0" borderId="48" xfId="0" applyBorder="1">
      <alignment vertical="center"/>
    </xf>
    <xf numFmtId="188" fontId="0" fillId="0" borderId="12" xfId="0" applyNumberFormat="1" applyFont="1" applyBorder="1" applyAlignment="1">
      <alignment vertical="center" shrinkToFit="1"/>
    </xf>
    <xf numFmtId="188" fontId="0" fillId="0" borderId="118" xfId="0" applyNumberFormat="1" applyFont="1" applyBorder="1" applyAlignment="1">
      <alignment vertical="center" shrinkToFit="1"/>
    </xf>
    <xf numFmtId="181" fontId="0" fillId="0" borderId="250" xfId="0" applyNumberFormat="1" applyFont="1" applyBorder="1" applyAlignment="1">
      <alignment horizontal="right" vertical="center"/>
    </xf>
    <xf numFmtId="177" fontId="0" fillId="0" borderId="12"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83" xfId="0" applyNumberFormat="1" applyFont="1" applyBorder="1" applyAlignment="1">
      <alignment horizontal="center" vertical="center" shrinkToFit="1"/>
    </xf>
    <xf numFmtId="176" fontId="0" fillId="0" borderId="24" xfId="0" applyNumberFormat="1" applyFont="1" applyBorder="1" applyAlignment="1">
      <alignment vertical="center"/>
    </xf>
    <xf numFmtId="177" fontId="0" fillId="2" borderId="149" xfId="0" applyNumberFormat="1" applyFont="1" applyFill="1" applyBorder="1" applyAlignment="1">
      <alignment horizontal="center" vertical="center" shrinkToFit="1"/>
    </xf>
    <xf numFmtId="176" fontId="0" fillId="0" borderId="239" xfId="0" applyNumberFormat="1" applyFont="1" applyBorder="1" applyAlignment="1">
      <alignment horizontal="center" vertical="center" shrinkToFit="1"/>
    </xf>
    <xf numFmtId="176" fontId="0" fillId="0" borderId="251" xfId="0" applyNumberFormat="1" applyFont="1" applyBorder="1" applyAlignment="1">
      <alignment horizontal="center" vertical="center" shrinkToFit="1"/>
    </xf>
    <xf numFmtId="176" fontId="1" fillId="0" borderId="252" xfId="11" applyNumberFormat="1" applyFont="1" applyBorder="1" applyAlignment="1">
      <alignment vertical="center"/>
    </xf>
    <xf numFmtId="176" fontId="1" fillId="0" borderId="253" xfId="11" applyNumberFormat="1" applyFont="1" applyBorder="1" applyAlignment="1">
      <alignment horizontal="center" vertical="center" shrinkToFit="1"/>
    </xf>
    <xf numFmtId="176" fontId="1" fillId="8" borderId="253" xfId="11" applyNumberFormat="1" applyFont="1" applyFill="1" applyBorder="1" applyAlignment="1">
      <alignment horizontal="center" vertical="center" shrinkToFit="1"/>
    </xf>
    <xf numFmtId="176" fontId="0" fillId="0" borderId="253" xfId="11" applyNumberFormat="1" applyFont="1" applyBorder="1" applyAlignment="1">
      <alignment horizontal="center" vertical="center" shrinkToFit="1"/>
    </xf>
    <xf numFmtId="176" fontId="1" fillId="0" borderId="254" xfId="11" applyNumberFormat="1" applyFont="1" applyBorder="1" applyAlignment="1">
      <alignment horizontal="center" vertical="center" shrinkToFit="1"/>
    </xf>
    <xf numFmtId="176" fontId="0" fillId="0" borderId="255" xfId="0" applyNumberFormat="1" applyFont="1" applyBorder="1" applyAlignment="1">
      <alignment vertical="center" shrinkToFit="1"/>
    </xf>
    <xf numFmtId="176" fontId="0" fillId="0" borderId="256" xfId="0" applyNumberFormat="1" applyFont="1" applyBorder="1" applyAlignment="1">
      <alignment horizontal="center" vertical="center" shrinkToFit="1"/>
    </xf>
    <xf numFmtId="179" fontId="9" fillId="5" borderId="229" xfId="0" applyNumberFormat="1" applyFont="1" applyFill="1" applyBorder="1" applyAlignment="1">
      <alignment horizontal="center" vertical="center" shrinkToFit="1"/>
    </xf>
    <xf numFmtId="179" fontId="0" fillId="0" borderId="229" xfId="0" applyNumberFormat="1" applyFont="1" applyBorder="1" applyAlignment="1">
      <alignment horizontal="center" vertical="center" shrinkToFit="1"/>
    </xf>
    <xf numFmtId="177" fontId="0" fillId="0" borderId="255" xfId="0" applyNumberFormat="1" applyFont="1" applyBorder="1" applyAlignment="1">
      <alignment horizontal="center" vertical="center" shrinkToFit="1"/>
    </xf>
    <xf numFmtId="177" fontId="0" fillId="0" borderId="256" xfId="0" applyNumberFormat="1" applyFont="1" applyBorder="1" applyAlignment="1">
      <alignment horizontal="center" vertical="center" shrinkToFit="1"/>
    </xf>
    <xf numFmtId="177" fontId="0" fillId="0" borderId="251" xfId="0" applyNumberFormat="1" applyFont="1" applyBorder="1" applyAlignment="1">
      <alignment horizontal="center" vertical="center" shrinkToFit="1"/>
    </xf>
    <xf numFmtId="176" fontId="1" fillId="0" borderId="252" xfId="11" applyNumberFormat="1" applyFont="1" applyBorder="1" applyAlignment="1">
      <alignment horizontal="center" vertical="center"/>
    </xf>
    <xf numFmtId="176" fontId="0" fillId="0" borderId="258" xfId="11" applyNumberFormat="1" applyFont="1" applyFill="1" applyBorder="1">
      <alignment vertical="center"/>
    </xf>
    <xf numFmtId="176" fontId="1" fillId="0" borderId="258" xfId="11" applyNumberFormat="1" applyFont="1" applyFill="1" applyBorder="1" applyAlignment="1">
      <alignment horizontal="right" vertical="center"/>
    </xf>
    <xf numFmtId="176" fontId="1" fillId="8" borderId="258" xfId="11" applyNumberFormat="1" applyFont="1" applyFill="1" applyBorder="1" applyAlignment="1">
      <alignment horizontal="right" vertical="center"/>
    </xf>
    <xf numFmtId="176" fontId="1" fillId="0" borderId="258" xfId="11" applyNumberFormat="1" applyFont="1" applyBorder="1" applyAlignment="1">
      <alignment horizontal="right" vertical="center"/>
    </xf>
    <xf numFmtId="176" fontId="1" fillId="0" borderId="258" xfId="11" applyNumberFormat="1" applyFont="1" applyBorder="1" applyAlignment="1">
      <alignment horizontal="right"/>
    </xf>
    <xf numFmtId="186" fontId="1" fillId="7" borderId="258" xfId="11" applyNumberFormat="1" applyFont="1" applyFill="1" applyBorder="1" applyAlignment="1">
      <alignment horizontal="right"/>
    </xf>
    <xf numFmtId="176" fontId="1" fillId="0" borderId="232" xfId="11" applyNumberFormat="1" applyFont="1" applyFill="1" applyBorder="1" applyAlignment="1">
      <alignment horizontal="right" vertical="center"/>
    </xf>
    <xf numFmtId="176" fontId="0" fillId="0" borderId="134" xfId="0" applyNumberFormat="1" applyFont="1" applyBorder="1" applyAlignment="1">
      <alignment horizontal="center" vertical="center" shrinkToFit="1"/>
    </xf>
    <xf numFmtId="177" fontId="0" fillId="2" borderId="149" xfId="0" applyNumberFormat="1" applyFont="1" applyFill="1" applyBorder="1" applyAlignment="1">
      <alignment vertical="center" shrinkToFit="1"/>
    </xf>
    <xf numFmtId="177" fontId="0" fillId="2" borderId="151" xfId="0" applyNumberFormat="1" applyFont="1" applyFill="1" applyBorder="1" applyAlignment="1">
      <alignment vertical="center" shrinkToFit="1"/>
    </xf>
    <xf numFmtId="177" fontId="0" fillId="0" borderId="239" xfId="0" applyNumberFormat="1" applyBorder="1" applyAlignment="1">
      <alignment horizontal="center" vertical="center" shrinkToFit="1"/>
    </xf>
    <xf numFmtId="176" fontId="1" fillId="8" borderId="258" xfId="11" applyNumberFormat="1" applyFont="1" applyFill="1" applyBorder="1" applyAlignment="1">
      <alignment horizontal="right"/>
    </xf>
    <xf numFmtId="176" fontId="1" fillId="0" borderId="258" xfId="11" applyNumberFormat="1" applyFont="1" applyFill="1" applyBorder="1" applyAlignment="1">
      <alignment horizontal="right"/>
    </xf>
    <xf numFmtId="186" fontId="0" fillId="0" borderId="134" xfId="0" applyNumberFormat="1" applyFont="1" applyBorder="1" applyAlignment="1">
      <alignment vertical="center" shrinkToFit="1"/>
    </xf>
    <xf numFmtId="187" fontId="0" fillId="0" borderId="148" xfId="0" applyNumberFormat="1" applyFont="1" applyBorder="1" applyAlignment="1">
      <alignment vertical="center" shrinkToFit="1"/>
    </xf>
    <xf numFmtId="183" fontId="0" fillId="6" borderId="150" xfId="0" applyNumberFormat="1" applyFont="1" applyFill="1" applyBorder="1" applyAlignment="1">
      <alignment vertical="center" shrinkToFit="1"/>
    </xf>
    <xf numFmtId="176" fontId="0" fillId="6" borderId="151" xfId="0" applyNumberFormat="1" applyFont="1" applyFill="1" applyBorder="1" applyAlignment="1">
      <alignment vertical="center" shrinkToFit="1"/>
    </xf>
    <xf numFmtId="176" fontId="0" fillId="0" borderId="252" xfId="11" applyNumberFormat="1" applyFont="1" applyBorder="1" applyAlignment="1">
      <alignment horizontal="center" vertical="center"/>
    </xf>
    <xf numFmtId="176" fontId="0" fillId="0" borderId="258" xfId="11" applyNumberFormat="1" applyFont="1" applyBorder="1">
      <alignment vertical="center"/>
    </xf>
    <xf numFmtId="177" fontId="0" fillId="0" borderId="253" xfId="3" applyNumberFormat="1" applyFont="1" applyBorder="1" applyAlignment="1">
      <alignment horizontal="center" vertical="center" shrinkToFit="1"/>
    </xf>
    <xf numFmtId="177" fontId="0" fillId="0" borderId="253" xfId="0" applyNumberFormat="1" applyBorder="1" applyAlignment="1">
      <alignment horizontal="center" vertical="center" shrinkToFit="1"/>
    </xf>
    <xf numFmtId="177" fontId="0" fillId="0" borderId="254" xfId="0" applyNumberFormat="1" applyFont="1" applyBorder="1" applyAlignment="1">
      <alignment horizontal="center" vertical="center" shrinkToFit="1"/>
    </xf>
    <xf numFmtId="178" fontId="0" fillId="2" borderId="151" xfId="0" applyNumberFormat="1" applyFont="1" applyFill="1" applyBorder="1" applyAlignment="1">
      <alignment vertical="center" shrinkToFit="1"/>
    </xf>
    <xf numFmtId="177" fontId="0" fillId="0" borderId="258" xfId="3" applyNumberFormat="1" applyFont="1" applyBorder="1" applyAlignment="1">
      <alignment horizontal="center" vertical="center" shrinkToFit="1"/>
    </xf>
    <xf numFmtId="177" fontId="0" fillId="0" borderId="258" xfId="0" applyNumberFormat="1" applyBorder="1" applyAlignment="1">
      <alignment horizontal="center" vertical="center" shrinkToFit="1"/>
    </xf>
    <xf numFmtId="176" fontId="0" fillId="2" borderId="147" xfId="0" applyNumberFormat="1" applyFont="1" applyFill="1" applyBorder="1" applyAlignment="1">
      <alignment horizontal="center" vertical="center" shrinkToFit="1"/>
    </xf>
    <xf numFmtId="177" fontId="0" fillId="2" borderId="147" xfId="0" applyNumberFormat="1" applyFont="1" applyFill="1" applyBorder="1" applyAlignment="1">
      <alignment vertical="center" shrinkToFit="1"/>
    </xf>
    <xf numFmtId="176" fontId="0" fillId="2" borderId="152" xfId="0" applyNumberFormat="1" applyFont="1" applyFill="1" applyBorder="1" applyAlignment="1">
      <alignment vertical="center" shrinkToFit="1"/>
    </xf>
    <xf numFmtId="177" fontId="0" fillId="0" borderId="202" xfId="3" applyNumberFormat="1" applyFont="1" applyBorder="1" applyAlignment="1">
      <alignment horizontal="center" vertical="center" shrinkToFit="1"/>
    </xf>
    <xf numFmtId="177" fontId="0" fillId="0" borderId="202" xfId="0" applyNumberFormat="1" applyBorder="1" applyAlignment="1">
      <alignment horizontal="center" vertical="center" shrinkToFit="1"/>
    </xf>
    <xf numFmtId="177" fontId="0" fillId="0" borderId="199" xfId="0" applyNumberFormat="1" applyFont="1" applyBorder="1" applyAlignment="1">
      <alignment horizontal="center" vertical="center" shrinkToFit="1"/>
    </xf>
    <xf numFmtId="176" fontId="1" fillId="0" borderId="261" xfId="11" applyNumberFormat="1" applyFont="1" applyBorder="1" applyAlignment="1">
      <alignment horizontal="center" vertical="center"/>
    </xf>
    <xf numFmtId="176" fontId="0" fillId="0" borderId="230" xfId="11" applyNumberFormat="1" applyFont="1" applyFill="1" applyBorder="1">
      <alignment vertical="center"/>
    </xf>
    <xf numFmtId="176" fontId="1" fillId="0" borderId="230" xfId="11" applyNumberFormat="1" applyFont="1" applyFill="1" applyBorder="1" applyAlignment="1">
      <alignment horizontal="right" vertical="center"/>
    </xf>
    <xf numFmtId="176" fontId="1" fillId="8" borderId="230" xfId="11" applyNumberFormat="1" applyFont="1" applyFill="1" applyBorder="1" applyAlignment="1">
      <alignment horizontal="right"/>
    </xf>
    <xf numFmtId="176" fontId="1" fillId="0" borderId="230" xfId="11" applyNumberFormat="1" applyFont="1" applyBorder="1" applyAlignment="1">
      <alignment horizontal="right" vertical="center"/>
    </xf>
    <xf numFmtId="176" fontId="1" fillId="0" borderId="230" xfId="11" applyNumberFormat="1" applyFont="1" applyFill="1" applyBorder="1" applyAlignment="1">
      <alignment horizontal="right"/>
    </xf>
    <xf numFmtId="186" fontId="1" fillId="7" borderId="230" xfId="11" applyNumberFormat="1" applyFont="1" applyFill="1" applyBorder="1" applyAlignment="1">
      <alignment horizontal="right"/>
    </xf>
    <xf numFmtId="177" fontId="0" fillId="0" borderId="0" xfId="3" applyNumberFormat="1" applyFont="1" applyFill="1" applyBorder="1" applyAlignment="1">
      <alignment vertical="center"/>
    </xf>
    <xf numFmtId="177" fontId="0" fillId="0" borderId="229" xfId="3" applyNumberFormat="1" applyFont="1" applyBorder="1" applyAlignment="1">
      <alignment horizontal="center" vertical="center" shrinkToFit="1"/>
    </xf>
    <xf numFmtId="177" fontId="0" fillId="0" borderId="229" xfId="0" applyNumberFormat="1" applyBorder="1" applyAlignment="1">
      <alignment horizontal="center" vertical="center" shrinkToFit="1"/>
    </xf>
    <xf numFmtId="177" fontId="0" fillId="0" borderId="257" xfId="0" applyNumberFormat="1" applyFont="1" applyBorder="1" applyAlignment="1">
      <alignment horizontal="center" vertical="center" shrinkToFit="1"/>
    </xf>
    <xf numFmtId="177" fontId="0" fillId="0" borderId="269" xfId="3" applyNumberFormat="1" applyFont="1" applyBorder="1" applyAlignment="1">
      <alignment horizontal="center" vertical="center" shrinkToFit="1"/>
    </xf>
    <xf numFmtId="177" fontId="0" fillId="0" borderId="269" xfId="0" applyNumberFormat="1" applyBorder="1" applyAlignment="1">
      <alignment horizontal="center" vertical="center" shrinkToFit="1"/>
    </xf>
    <xf numFmtId="177" fontId="0" fillId="0" borderId="239" xfId="0" applyNumberFormat="1" applyFont="1" applyBorder="1" applyAlignment="1">
      <alignment horizontal="center" vertical="center" shrinkToFit="1"/>
    </xf>
    <xf numFmtId="177" fontId="0" fillId="0" borderId="239" xfId="0" applyNumberFormat="1" applyFont="1" applyBorder="1" applyAlignment="1">
      <alignment vertical="center"/>
    </xf>
    <xf numFmtId="177" fontId="0" fillId="0" borderId="271" xfId="0" applyNumberFormat="1" applyFont="1" applyBorder="1" applyAlignment="1">
      <alignment horizontal="center" vertical="center"/>
    </xf>
    <xf numFmtId="177" fontId="0" fillId="0" borderId="271" xfId="0" applyNumberFormat="1" applyFont="1" applyBorder="1" applyAlignment="1">
      <alignment vertical="center"/>
    </xf>
    <xf numFmtId="177" fontId="0" fillId="5" borderId="134" xfId="0" applyNumberFormat="1" applyFont="1" applyFill="1" applyBorder="1" applyAlignment="1">
      <alignment vertical="center" shrinkToFit="1"/>
    </xf>
    <xf numFmtId="177" fontId="0" fillId="0" borderId="189" xfId="0" applyNumberFormat="1" applyFill="1" applyBorder="1" applyAlignment="1">
      <alignment horizontal="center" vertical="center" shrinkToFit="1"/>
    </xf>
    <xf numFmtId="177" fontId="0" fillId="0" borderId="134" xfId="0" applyNumberFormat="1" applyFill="1" applyBorder="1" applyAlignment="1">
      <alignment horizontal="center" vertical="center" shrinkToFit="1"/>
    </xf>
    <xf numFmtId="177" fontId="0" fillId="0" borderId="134" xfId="0" applyNumberFormat="1" applyFont="1" applyFill="1" applyBorder="1" applyAlignment="1">
      <alignment horizontal="center" vertical="center" shrinkToFit="1"/>
    </xf>
    <xf numFmtId="177" fontId="0" fillId="0" borderId="134" xfId="0" applyNumberFormat="1" applyFont="1" applyFill="1" applyBorder="1" applyAlignment="1">
      <alignment vertical="center" shrinkToFit="1"/>
    </xf>
    <xf numFmtId="177" fontId="0" fillId="0" borderId="189" xfId="0" applyNumberFormat="1" applyFill="1" applyBorder="1" applyAlignment="1">
      <alignment vertical="center" shrinkToFit="1"/>
    </xf>
    <xf numFmtId="177" fontId="0" fillId="0" borderId="134" xfId="0" applyNumberFormat="1" applyFont="1" applyBorder="1" applyAlignment="1">
      <alignment vertical="center" shrinkToFit="1"/>
    </xf>
    <xf numFmtId="177" fontId="0" fillId="0" borderId="134" xfId="0" applyNumberFormat="1" applyFill="1" applyBorder="1" applyAlignment="1">
      <alignment vertical="center" shrinkToFit="1"/>
    </xf>
    <xf numFmtId="177" fontId="0" fillId="0" borderId="148" xfId="0" applyNumberFormat="1" applyFill="1" applyBorder="1" applyAlignment="1">
      <alignment vertical="center" shrinkToFit="1"/>
    </xf>
    <xf numFmtId="177" fontId="0" fillId="0" borderId="148" xfId="0" applyNumberFormat="1" applyFont="1" applyFill="1" applyBorder="1" applyAlignment="1">
      <alignment vertical="center" shrinkToFit="1"/>
    </xf>
    <xf numFmtId="177" fontId="0" fillId="5" borderId="155" xfId="0" applyNumberFormat="1" applyFill="1" applyBorder="1" applyAlignment="1">
      <alignment vertical="center"/>
    </xf>
    <xf numFmtId="182" fontId="0" fillId="0" borderId="155" xfId="0" applyNumberFormat="1" applyFont="1" applyFill="1" applyBorder="1" applyAlignment="1">
      <alignment vertical="center"/>
    </xf>
    <xf numFmtId="177" fontId="0" fillId="0" borderId="155" xfId="0" applyNumberFormat="1" applyFont="1" applyBorder="1" applyAlignment="1">
      <alignment vertical="center"/>
    </xf>
    <xf numFmtId="177" fontId="0" fillId="0" borderId="156" xfId="0" applyNumberFormat="1" applyBorder="1" applyAlignment="1">
      <alignment vertical="center"/>
    </xf>
    <xf numFmtId="177" fontId="0" fillId="2" borderId="134" xfId="0" applyNumberFormat="1" applyFont="1" applyFill="1" applyBorder="1" applyAlignment="1">
      <alignment vertical="center" shrinkToFit="1"/>
    </xf>
    <xf numFmtId="177" fontId="0" fillId="0" borderId="156" xfId="0" applyNumberFormat="1" applyFont="1" applyBorder="1" applyAlignment="1">
      <alignment vertical="center"/>
    </xf>
    <xf numFmtId="0" fontId="0" fillId="0" borderId="155" xfId="3" applyFont="1" applyFill="1" applyBorder="1" applyAlignment="1">
      <alignment vertical="center" shrinkToFit="1"/>
    </xf>
    <xf numFmtId="0" fontId="0" fillId="0" borderId="156" xfId="3" applyFont="1" applyFill="1" applyBorder="1" applyAlignment="1">
      <alignment vertical="center" shrinkToFit="1"/>
    </xf>
    <xf numFmtId="178" fontId="0" fillId="0" borderId="155" xfId="0" applyNumberFormat="1" applyFont="1" applyFill="1" applyBorder="1" applyAlignment="1">
      <alignment horizontal="left" vertical="center"/>
    </xf>
    <xf numFmtId="177" fontId="0" fillId="0" borderId="155" xfId="3" applyNumberFormat="1" applyFont="1" applyFill="1" applyBorder="1" applyAlignment="1">
      <alignment vertical="center" shrinkToFit="1"/>
    </xf>
    <xf numFmtId="178" fontId="0" fillId="0" borderId="156" xfId="0" applyNumberFormat="1" applyFont="1" applyFill="1" applyBorder="1" applyAlignment="1">
      <alignment horizontal="left" vertical="center"/>
    </xf>
    <xf numFmtId="177" fontId="0" fillId="5" borderId="134" xfId="3" applyNumberFormat="1" applyFont="1" applyFill="1" applyBorder="1" applyAlignment="1">
      <alignment vertical="center" shrinkToFit="1"/>
    </xf>
    <xf numFmtId="178" fontId="0" fillId="0" borderId="156" xfId="0" applyNumberFormat="1" applyFont="1" applyBorder="1" applyAlignment="1">
      <alignment horizontal="left" vertical="center"/>
    </xf>
    <xf numFmtId="9" fontId="0" fillId="0" borderId="155" xfId="0" applyNumberFormat="1" applyFont="1" applyFill="1" applyBorder="1" applyAlignment="1">
      <alignment vertical="center"/>
    </xf>
    <xf numFmtId="177" fontId="0" fillId="0" borderId="156" xfId="0" applyNumberFormat="1" applyFont="1" applyFill="1" applyBorder="1" applyAlignment="1">
      <alignment horizontal="left" vertical="center"/>
    </xf>
    <xf numFmtId="177" fontId="0" fillId="0" borderId="275" xfId="0" applyNumberFormat="1" applyFont="1" applyBorder="1" applyAlignment="1">
      <alignment horizontal="center" vertical="center" shrinkToFit="1"/>
    </xf>
    <xf numFmtId="177" fontId="0" fillId="0" borderId="275" xfId="0" applyNumberFormat="1" applyFont="1" applyBorder="1" applyAlignment="1">
      <alignment vertical="center"/>
    </xf>
    <xf numFmtId="181" fontId="0" fillId="0" borderId="269" xfId="0" applyNumberFormat="1" applyFont="1" applyBorder="1" applyAlignment="1">
      <alignment horizontal="right" vertical="center"/>
    </xf>
    <xf numFmtId="0" fontId="0" fillId="0" borderId="180" xfId="0" applyNumberFormat="1" applyFont="1" applyBorder="1" applyAlignment="1">
      <alignment vertical="center" shrinkToFit="1"/>
    </xf>
    <xf numFmtId="0" fontId="8" fillId="0" borderId="83" xfId="2" applyFont="1" applyBorder="1" applyAlignment="1">
      <alignment horizontal="center" vertical="center" wrapText="1"/>
    </xf>
    <xf numFmtId="0" fontId="1" fillId="0" borderId="83" xfId="2" applyFont="1" applyBorder="1" applyAlignment="1">
      <alignment horizontal="center" vertical="center" wrapText="1"/>
    </xf>
    <xf numFmtId="0" fontId="8" fillId="0" borderId="277" xfId="2" applyFont="1" applyBorder="1" applyAlignment="1">
      <alignment horizontal="center" vertical="center" wrapText="1"/>
    </xf>
    <xf numFmtId="0" fontId="8" fillId="0" borderId="266" xfId="2" applyFont="1" applyBorder="1" applyAlignment="1">
      <alignment horizontal="center" vertical="center" wrapText="1"/>
    </xf>
    <xf numFmtId="0" fontId="8" fillId="0" borderId="150" xfId="2" applyFont="1" applyBorder="1" applyAlignment="1">
      <alignment vertical="center" wrapText="1"/>
    </xf>
    <xf numFmtId="0" fontId="8" fillId="0" borderId="150" xfId="2" applyFont="1" applyBorder="1" applyAlignment="1">
      <alignment horizontal="left" vertical="center" wrapText="1"/>
    </xf>
    <xf numFmtId="0" fontId="0" fillId="0" borderId="150" xfId="2" applyFont="1" applyBorder="1" applyAlignment="1">
      <alignment horizontal="center" vertical="center" wrapText="1"/>
    </xf>
    <xf numFmtId="0" fontId="1" fillId="0" borderId="150" xfId="2" applyFont="1" applyBorder="1" applyAlignment="1">
      <alignment horizontal="center" vertical="center" wrapText="1"/>
    </xf>
    <xf numFmtId="0" fontId="1" fillId="0" borderId="151" xfId="2" applyFont="1" applyBorder="1" applyAlignment="1">
      <alignment horizontal="center" vertical="center" wrapText="1"/>
    </xf>
    <xf numFmtId="0" fontId="1" fillId="0" borderId="83" xfId="2" applyFont="1" applyBorder="1" applyAlignment="1">
      <alignment horizontal="center" vertical="center" wrapText="1" shrinkToFit="1"/>
    </xf>
    <xf numFmtId="0" fontId="8" fillId="0" borderId="83" xfId="2" applyFont="1" applyBorder="1" applyAlignment="1">
      <alignment horizontal="center" vertical="center" wrapText="1" shrinkToFit="1"/>
    </xf>
    <xf numFmtId="0" fontId="1" fillId="0" borderId="70" xfId="2" applyFont="1" applyBorder="1" applyAlignment="1">
      <alignment horizontal="center" vertical="center" wrapText="1"/>
    </xf>
    <xf numFmtId="0" fontId="0" fillId="0" borderId="150" xfId="2" applyFont="1" applyBorder="1" applyAlignment="1">
      <alignment horizontal="left" vertical="center" wrapText="1"/>
    </xf>
    <xf numFmtId="0" fontId="1" fillId="0" borderId="150" xfId="2" applyFont="1" applyBorder="1" applyAlignment="1">
      <alignment horizontal="left" vertical="center" wrapText="1"/>
    </xf>
    <xf numFmtId="0" fontId="9" fillId="0" borderId="150" xfId="2" applyFont="1" applyBorder="1" applyAlignment="1">
      <alignment horizontal="left" vertical="center" wrapText="1"/>
    </xf>
    <xf numFmtId="0" fontId="8" fillId="0" borderId="83" xfId="2" applyFont="1" applyBorder="1" applyAlignment="1">
      <alignment horizontal="right" vertical="center" wrapText="1"/>
    </xf>
    <xf numFmtId="0" fontId="8" fillId="0" borderId="279" xfId="2" applyFont="1" applyBorder="1" applyAlignment="1">
      <alignment horizontal="center" vertical="center" wrapText="1"/>
    </xf>
    <xf numFmtId="0" fontId="8" fillId="0" borderId="280" xfId="2" applyFont="1" applyBorder="1" applyAlignment="1">
      <alignment horizontal="center" vertical="center" wrapText="1"/>
    </xf>
    <xf numFmtId="0" fontId="8" fillId="0" borderId="282" xfId="2" applyFont="1" applyBorder="1" applyAlignment="1">
      <alignment vertical="center" wrapText="1"/>
    </xf>
    <xf numFmtId="0" fontId="8" fillId="0" borderId="282" xfId="2" applyFont="1" applyBorder="1" applyAlignment="1">
      <alignment horizontal="center" vertical="center" wrapText="1"/>
    </xf>
    <xf numFmtId="0" fontId="1" fillId="0" borderId="282" xfId="2" applyFont="1" applyBorder="1" applyAlignment="1">
      <alignment horizontal="center" vertical="center" wrapText="1"/>
    </xf>
    <xf numFmtId="0" fontId="8" fillId="0" borderId="286" xfId="2" applyFont="1" applyBorder="1" applyAlignment="1">
      <alignment vertical="center" wrapText="1"/>
    </xf>
    <xf numFmtId="0" fontId="0" fillId="0" borderId="286" xfId="2" applyFont="1" applyBorder="1" applyAlignment="1">
      <alignment horizontal="center" vertical="center" wrapText="1"/>
    </xf>
    <xf numFmtId="0" fontId="1" fillId="0" borderId="100" xfId="2" applyFont="1" applyBorder="1" applyAlignment="1">
      <alignment vertical="center"/>
    </xf>
    <xf numFmtId="0" fontId="1" fillId="0" borderId="286" xfId="2" applyFont="1" applyBorder="1" applyAlignment="1">
      <alignment horizontal="center" vertical="center" wrapText="1"/>
    </xf>
    <xf numFmtId="0" fontId="1" fillId="0" borderId="287" xfId="2" applyFont="1" applyBorder="1" applyAlignment="1">
      <alignment horizontal="center" vertical="center" wrapText="1"/>
    </xf>
    <xf numFmtId="0" fontId="1" fillId="0" borderId="286" xfId="2" applyFont="1" applyBorder="1" applyAlignment="1">
      <alignment vertical="center"/>
    </xf>
    <xf numFmtId="0" fontId="8" fillId="0" borderId="150" xfId="2" applyFont="1" applyBorder="1" applyAlignment="1">
      <alignment horizontal="right" vertical="center" wrapText="1"/>
    </xf>
    <xf numFmtId="177" fontId="0" fillId="0" borderId="189" xfId="0" applyNumberFormat="1" applyFill="1" applyBorder="1" applyAlignment="1">
      <alignment horizontal="right" vertical="center" shrinkToFit="1"/>
    </xf>
    <xf numFmtId="0" fontId="8" fillId="0" borderId="83" xfId="2" applyFont="1" applyBorder="1" applyAlignment="1">
      <alignment horizontal="center" vertical="center" wrapText="1"/>
    </xf>
    <xf numFmtId="0" fontId="1" fillId="0" borderId="83" xfId="2" applyFont="1" applyBorder="1" applyAlignment="1">
      <alignment horizontal="center" vertical="center" wrapText="1"/>
    </xf>
    <xf numFmtId="0" fontId="8" fillId="0" borderId="277" xfId="2" applyFont="1" applyBorder="1" applyAlignment="1">
      <alignment horizontal="center" vertical="center" wrapText="1"/>
    </xf>
    <xf numFmtId="0" fontId="0" fillId="0" borderId="151" xfId="2" applyFont="1" applyBorder="1" applyAlignment="1">
      <alignment horizontal="left" vertical="center" wrapText="1"/>
    </xf>
    <xf numFmtId="176" fontId="0" fillId="0" borderId="83" xfId="0" applyNumberFormat="1" applyFont="1" applyFill="1" applyBorder="1" applyAlignment="1">
      <alignment vertical="center" shrinkToFit="1"/>
    </xf>
    <xf numFmtId="176" fontId="0" fillId="0" borderId="83" xfId="0" applyNumberFormat="1" applyFill="1" applyBorder="1" applyAlignment="1">
      <alignment horizontal="center" vertical="center" shrinkToFit="1"/>
    </xf>
    <xf numFmtId="9" fontId="0" fillId="0" borderId="83" xfId="0" applyNumberFormat="1" applyFont="1" applyFill="1" applyBorder="1" applyAlignment="1">
      <alignment vertical="center" shrinkToFit="1"/>
    </xf>
    <xf numFmtId="176" fontId="0" fillId="0" borderId="83" xfId="0" applyNumberFormat="1" applyFont="1" applyFill="1" applyBorder="1" applyAlignment="1">
      <alignment horizontal="center" vertical="center" shrinkToFit="1"/>
    </xf>
    <xf numFmtId="176" fontId="0" fillId="0" borderId="83" xfId="0" applyNumberFormat="1" applyFill="1" applyBorder="1" applyAlignment="1">
      <alignment vertical="center" shrinkToFit="1"/>
    </xf>
    <xf numFmtId="176" fontId="0" fillId="0" borderId="83" xfId="0" applyNumberFormat="1" applyFont="1" applyFill="1" applyBorder="1" applyAlignment="1">
      <alignment horizontal="right" vertical="center" shrinkToFit="1"/>
    </xf>
    <xf numFmtId="38" fontId="0" fillId="0" borderId="83" xfId="1" applyFont="1" applyFill="1" applyBorder="1" applyAlignment="1">
      <alignment vertical="center" shrinkToFit="1"/>
    </xf>
    <xf numFmtId="176" fontId="0" fillId="10" borderId="1" xfId="0" applyNumberFormat="1" applyFont="1" applyFill="1" applyBorder="1" applyAlignment="1">
      <alignment horizontal="center" vertical="center" shrinkToFit="1"/>
    </xf>
    <xf numFmtId="176" fontId="0" fillId="10" borderId="1" xfId="0" applyNumberFormat="1" applyFont="1" applyFill="1" applyBorder="1" applyAlignment="1">
      <alignment horizontal="left" vertical="center" shrinkToFit="1"/>
    </xf>
    <xf numFmtId="179" fontId="0" fillId="0" borderId="24" xfId="0" applyNumberFormat="1" applyFont="1" applyFill="1" applyBorder="1" applyAlignment="1">
      <alignment vertical="center" shrinkToFit="1"/>
    </xf>
    <xf numFmtId="0" fontId="8" fillId="0" borderId="10" xfId="2" applyFont="1" applyBorder="1" applyAlignment="1">
      <alignment horizontal="left" vertical="center" indent="1"/>
    </xf>
    <xf numFmtId="0" fontId="8" fillId="0" borderId="0" xfId="2" applyFont="1" applyBorder="1" applyAlignment="1">
      <alignment horizontal="left" vertical="center" indent="1"/>
    </xf>
    <xf numFmtId="0" fontId="8" fillId="0" borderId="0" xfId="2" applyFont="1" applyBorder="1" applyAlignment="1">
      <alignment vertical="center"/>
    </xf>
    <xf numFmtId="0" fontId="8" fillId="0" borderId="83" xfId="2" applyFont="1" applyBorder="1" applyAlignment="1">
      <alignment horizontal="center" vertical="center" wrapText="1"/>
    </xf>
    <xf numFmtId="0" fontId="1" fillId="0" borderId="83" xfId="2" applyFont="1" applyBorder="1" applyAlignment="1">
      <alignment horizontal="center" vertical="center" wrapText="1"/>
    </xf>
    <xf numFmtId="0" fontId="8" fillId="0" borderId="279" xfId="2" applyFont="1" applyBorder="1" applyAlignment="1">
      <alignment horizontal="center" vertical="center" wrapText="1"/>
    </xf>
    <xf numFmtId="177" fontId="0" fillId="0" borderId="148" xfId="0" applyNumberFormat="1" applyFont="1" applyFill="1" applyBorder="1" applyAlignment="1">
      <alignment vertical="center" shrinkToFit="1"/>
    </xf>
    <xf numFmtId="177" fontId="0" fillId="0" borderId="12" xfId="0" applyNumberFormat="1" applyFont="1" applyFill="1" applyBorder="1" applyAlignment="1">
      <alignment horizontal="center" vertical="center"/>
    </xf>
    <xf numFmtId="177" fontId="0" fillId="0" borderId="148" xfId="0" applyNumberFormat="1" applyFont="1" applyFill="1" applyBorder="1" applyAlignment="1">
      <alignment vertical="center"/>
    </xf>
    <xf numFmtId="177" fontId="0" fillId="0" borderId="155" xfId="0" applyNumberFormat="1" applyFont="1" applyFill="1" applyBorder="1" applyAlignment="1">
      <alignment vertical="center"/>
    </xf>
    <xf numFmtId="177" fontId="0" fillId="0" borderId="156" xfId="0" applyNumberFormat="1" applyFont="1" applyFill="1" applyBorder="1" applyAlignment="1">
      <alignment vertical="center"/>
    </xf>
    <xf numFmtId="177" fontId="0" fillId="0" borderId="148" xfId="0" applyNumberFormat="1" applyFill="1" applyBorder="1" applyAlignment="1">
      <alignment vertical="center" shrinkToFit="1"/>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271" xfId="0" applyNumberFormat="1" applyFont="1" applyFill="1" applyBorder="1" applyAlignment="1">
      <alignment horizontal="center" vertical="center"/>
    </xf>
    <xf numFmtId="177" fontId="0" fillId="0" borderId="134" xfId="0" applyNumberFormat="1" applyFont="1" applyFill="1" applyBorder="1" applyAlignment="1">
      <alignment horizontal="center" vertical="center" shrinkToFit="1"/>
    </xf>
    <xf numFmtId="177" fontId="0" fillId="0" borderId="148" xfId="0" applyNumberFormat="1" applyFill="1" applyBorder="1" applyAlignment="1">
      <alignment vertical="center"/>
    </xf>
    <xf numFmtId="177" fontId="0" fillId="0" borderId="155" xfId="0" applyNumberFormat="1" applyFill="1" applyBorder="1" applyAlignment="1">
      <alignment vertical="center"/>
    </xf>
    <xf numFmtId="177" fontId="0" fillId="0" borderId="156" xfId="0" applyNumberFormat="1" applyFill="1" applyBorder="1" applyAlignment="1">
      <alignment vertical="center"/>
    </xf>
    <xf numFmtId="179" fontId="0" fillId="0" borderId="0" xfId="0" applyNumberFormat="1" applyFont="1" applyFill="1" applyBorder="1" applyAlignment="1">
      <alignment vertical="center" shrinkToFit="1"/>
    </xf>
    <xf numFmtId="177" fontId="0" fillId="0" borderId="0" xfId="0" applyNumberFormat="1" applyFont="1" applyFill="1" applyAlignment="1">
      <alignment vertical="center"/>
    </xf>
    <xf numFmtId="177" fontId="0" fillId="0" borderId="0" xfId="0" applyNumberFormat="1" applyFill="1" applyBorder="1" applyAlignment="1">
      <alignment vertical="center"/>
    </xf>
    <xf numFmtId="177" fontId="0" fillId="0" borderId="0" xfId="0" applyNumberFormat="1" applyFont="1" applyFill="1" applyBorder="1" applyAlignment="1">
      <alignment horizontal="right" vertical="center"/>
    </xf>
    <xf numFmtId="177" fontId="7" fillId="0" borderId="0" xfId="0" applyNumberFormat="1" applyFont="1" applyFill="1" applyBorder="1" applyAlignment="1">
      <alignment vertical="center"/>
    </xf>
    <xf numFmtId="177" fontId="0" fillId="0" borderId="275" xfId="0" applyNumberFormat="1" applyFont="1" applyFill="1" applyBorder="1" applyAlignment="1">
      <alignment horizontal="center" vertical="center" shrinkToFit="1"/>
    </xf>
    <xf numFmtId="177" fontId="0" fillId="0" borderId="275" xfId="0" applyNumberFormat="1" applyFont="1" applyFill="1" applyBorder="1" applyAlignment="1">
      <alignment vertical="center"/>
    </xf>
    <xf numFmtId="177" fontId="0" fillId="0" borderId="271" xfId="0" applyNumberFormat="1" applyFont="1" applyFill="1" applyBorder="1" applyAlignment="1">
      <alignment vertical="center"/>
    </xf>
    <xf numFmtId="177" fontId="0" fillId="0" borderId="0" xfId="0" applyNumberFormat="1" applyFont="1" applyFill="1" applyBorder="1" applyAlignment="1">
      <alignment vertical="center" shrinkToFit="1"/>
    </xf>
    <xf numFmtId="182" fontId="0" fillId="0" borderId="137" xfId="0" applyNumberFormat="1" applyFont="1" applyFill="1" applyBorder="1" applyAlignment="1">
      <alignment vertical="center"/>
    </xf>
    <xf numFmtId="0" fontId="9" fillId="0" borderId="36" xfId="0" applyFont="1" applyFill="1" applyBorder="1" applyAlignment="1">
      <alignment vertical="center"/>
    </xf>
    <xf numFmtId="177" fontId="0" fillId="0" borderId="135" xfId="3" applyNumberFormat="1" applyFont="1" applyFill="1" applyBorder="1" applyAlignment="1">
      <alignment vertical="center"/>
    </xf>
    <xf numFmtId="177" fontId="0" fillId="0" borderId="100" xfId="3" applyNumberFormat="1" applyFont="1" applyFill="1" applyBorder="1" applyAlignment="1">
      <alignment horizontal="right" vertical="center"/>
    </xf>
    <xf numFmtId="177" fontId="0" fillId="0" borderId="100" xfId="3" applyNumberFormat="1" applyFont="1" applyFill="1" applyBorder="1" applyAlignment="1">
      <alignment horizontal="left" vertical="center" shrinkToFit="1"/>
    </xf>
    <xf numFmtId="177" fontId="0" fillId="0" borderId="136" xfId="0" applyNumberFormat="1" applyFont="1" applyFill="1" applyBorder="1" applyAlignment="1">
      <alignment vertical="center"/>
    </xf>
    <xf numFmtId="177" fontId="0" fillId="0" borderId="0" xfId="3" applyNumberFormat="1"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77" fontId="0" fillId="0" borderId="0" xfId="3" applyNumberFormat="1" applyFont="1" applyFill="1" applyAlignment="1">
      <alignment vertical="center"/>
    </xf>
    <xf numFmtId="177" fontId="0" fillId="0" borderId="0"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left"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Alignment="1">
      <alignment vertical="center" shrinkToFit="1"/>
    </xf>
    <xf numFmtId="179" fontId="0" fillId="0" borderId="0" xfId="0" applyNumberFormat="1" applyFont="1" applyFill="1" applyAlignment="1">
      <alignment vertical="center"/>
    </xf>
    <xf numFmtId="176" fontId="0" fillId="0" borderId="0" xfId="0" applyNumberFormat="1" applyFont="1" applyFill="1" applyAlignment="1">
      <alignment horizontal="center" vertical="center"/>
    </xf>
    <xf numFmtId="176" fontId="0" fillId="0" borderId="255" xfId="0" applyNumberFormat="1" applyFont="1" applyFill="1" applyBorder="1" applyAlignment="1">
      <alignment vertical="center" shrinkToFit="1"/>
    </xf>
    <xf numFmtId="176" fontId="0" fillId="0" borderId="256" xfId="0" applyNumberFormat="1" applyFont="1" applyFill="1" applyBorder="1" applyAlignment="1">
      <alignment horizontal="center" vertical="center" shrinkToFit="1"/>
    </xf>
    <xf numFmtId="179" fontId="0" fillId="0" borderId="256" xfId="0" applyNumberFormat="1" applyFont="1" applyFill="1" applyBorder="1" applyAlignment="1">
      <alignment horizontal="center" vertical="center" shrinkToFit="1"/>
    </xf>
    <xf numFmtId="176" fontId="0" fillId="0" borderId="251" xfId="0" applyNumberFormat="1" applyFont="1" applyFill="1" applyBorder="1" applyAlignment="1">
      <alignment horizontal="center" vertical="center" shrinkToFit="1"/>
    </xf>
    <xf numFmtId="179" fontId="0" fillId="0" borderId="229" xfId="0" applyNumberFormat="1" applyFont="1" applyFill="1" applyBorder="1" applyAlignment="1">
      <alignment horizontal="center" vertical="center" shrinkToFit="1"/>
    </xf>
    <xf numFmtId="177" fontId="0" fillId="0" borderId="255" xfId="0" applyNumberFormat="1" applyFont="1" applyFill="1" applyBorder="1" applyAlignment="1">
      <alignment horizontal="center" vertical="center" shrinkToFit="1"/>
    </xf>
    <xf numFmtId="177" fontId="0" fillId="0" borderId="256" xfId="0" applyNumberFormat="1" applyFont="1" applyFill="1" applyBorder="1" applyAlignment="1">
      <alignment horizontal="center" vertical="center" shrinkToFit="1"/>
    </xf>
    <xf numFmtId="177" fontId="0" fillId="0" borderId="263" xfId="0" applyNumberFormat="1" applyFont="1" applyFill="1" applyBorder="1" applyAlignment="1">
      <alignment horizontal="center" vertical="center" shrinkToFit="1"/>
    </xf>
    <xf numFmtId="179" fontId="0" fillId="0" borderId="134" xfId="0" applyNumberFormat="1" applyFont="1" applyFill="1" applyBorder="1" applyAlignment="1">
      <alignment vertical="center" shrinkToFit="1"/>
    </xf>
    <xf numFmtId="179" fontId="0" fillId="0" borderId="124" xfId="0" applyNumberFormat="1" applyFont="1" applyFill="1" applyBorder="1" applyAlignment="1">
      <alignment horizontal="center" vertical="center" shrinkToFit="1"/>
    </xf>
    <xf numFmtId="177" fontId="0" fillId="0" borderId="83" xfId="0" applyNumberFormat="1" applyFont="1" applyFill="1" applyBorder="1" applyAlignment="1">
      <alignment horizontal="center" vertical="center" shrinkToFit="1"/>
    </xf>
    <xf numFmtId="177" fontId="0" fillId="0" borderId="70" xfId="0" applyNumberFormat="1" applyFont="1" applyFill="1" applyBorder="1" applyAlignment="1">
      <alignment vertical="center" shrinkToFit="1"/>
    </xf>
    <xf numFmtId="183" fontId="0" fillId="0" borderId="134" xfId="0" applyNumberFormat="1" applyFont="1" applyFill="1" applyBorder="1" applyAlignment="1">
      <alignment vertical="center" shrinkToFit="1"/>
    </xf>
    <xf numFmtId="176" fontId="0" fillId="0" borderId="134" xfId="12" applyNumberFormat="1" applyFont="1" applyFill="1" applyBorder="1" applyAlignment="1">
      <alignment horizontal="center" vertical="center"/>
    </xf>
    <xf numFmtId="177" fontId="0" fillId="0" borderId="251" xfId="0" applyNumberFormat="1" applyFont="1" applyFill="1" applyBorder="1" applyAlignment="1">
      <alignment horizontal="center" vertical="center" shrinkToFit="1"/>
    </xf>
    <xf numFmtId="178" fontId="0" fillId="0" borderId="70" xfId="0" applyNumberFormat="1" applyFont="1" applyFill="1" applyBorder="1" applyAlignment="1">
      <alignment vertical="center" shrinkToFit="1"/>
    </xf>
    <xf numFmtId="179" fontId="0" fillId="0" borderId="264" xfId="0" applyNumberFormat="1" applyFont="1" applyFill="1" applyBorder="1" applyAlignment="1">
      <alignment horizontal="center" vertical="center" shrinkToFit="1"/>
    </xf>
    <xf numFmtId="176" fontId="0" fillId="0" borderId="156" xfId="0" applyNumberFormat="1" applyFont="1" applyFill="1" applyBorder="1" applyAlignment="1">
      <alignment vertical="center" shrinkToFit="1"/>
    </xf>
    <xf numFmtId="177" fontId="0" fillId="0" borderId="140" xfId="3" applyNumberFormat="1" applyFont="1" applyFill="1" applyBorder="1" applyAlignment="1">
      <alignment horizontal="center" vertical="center" shrinkToFit="1"/>
    </xf>
    <xf numFmtId="177" fontId="0" fillId="0" borderId="229" xfId="3" applyNumberFormat="1" applyFont="1" applyFill="1" applyBorder="1" applyAlignment="1">
      <alignment horizontal="center" vertical="center" shrinkToFit="1"/>
    </xf>
    <xf numFmtId="177" fontId="0" fillId="0" borderId="257" xfId="0" applyNumberFormat="1" applyFont="1" applyFill="1" applyBorder="1" applyAlignment="1">
      <alignment horizontal="center" vertical="center" shrinkToFit="1"/>
    </xf>
    <xf numFmtId="176" fontId="0" fillId="0" borderId="24" xfId="0" applyNumberFormat="1" applyFont="1" applyFill="1" applyBorder="1" applyAlignment="1">
      <alignment vertical="center" shrinkToFit="1"/>
    </xf>
    <xf numFmtId="176" fontId="0" fillId="0" borderId="24" xfId="0" applyNumberFormat="1" applyFont="1" applyFill="1" applyBorder="1" applyAlignment="1">
      <alignment vertical="center"/>
    </xf>
    <xf numFmtId="176" fontId="0" fillId="0" borderId="56" xfId="0" applyNumberFormat="1" applyFont="1" applyFill="1" applyBorder="1" applyAlignment="1">
      <alignment vertical="center"/>
    </xf>
    <xf numFmtId="179" fontId="0" fillId="0" borderId="10" xfId="0" applyNumberFormat="1" applyFont="1" applyFill="1" applyBorder="1" applyAlignment="1">
      <alignment vertical="center" shrinkToFit="1"/>
    </xf>
    <xf numFmtId="177" fontId="0" fillId="0" borderId="269" xfId="3" applyNumberFormat="1" applyFont="1" applyFill="1" applyBorder="1" applyAlignment="1">
      <alignment horizontal="center" vertical="center" shrinkToFit="1"/>
    </xf>
    <xf numFmtId="177" fontId="0" fillId="0" borderId="199" xfId="0" applyNumberFormat="1" applyFont="1" applyFill="1" applyBorder="1" applyAlignment="1">
      <alignment horizontal="center" vertical="center" shrinkToFit="1"/>
    </xf>
    <xf numFmtId="176" fontId="0" fillId="0" borderId="138" xfId="0" applyNumberFormat="1" applyFont="1" applyFill="1" applyBorder="1" applyAlignment="1">
      <alignment vertical="center" shrinkToFit="1"/>
    </xf>
    <xf numFmtId="179" fontId="0" fillId="0" borderId="24" xfId="0" applyNumberFormat="1" applyFont="1" applyFill="1" applyBorder="1" applyAlignment="1">
      <alignment horizontal="right" vertical="center"/>
    </xf>
    <xf numFmtId="177" fontId="0" fillId="0" borderId="145" xfId="3" applyNumberFormat="1" applyFont="1" applyFill="1" applyBorder="1" applyAlignment="1">
      <alignment vertical="center" shrinkToFit="1"/>
    </xf>
    <xf numFmtId="179" fontId="0" fillId="0" borderId="56" xfId="0" applyNumberFormat="1" applyFont="1" applyFill="1" applyBorder="1" applyAlignment="1">
      <alignment vertical="center"/>
    </xf>
    <xf numFmtId="176" fontId="0" fillId="0" borderId="56" xfId="0" applyNumberFormat="1" applyFont="1" applyFill="1" applyBorder="1" applyAlignment="1">
      <alignment vertical="center" shrinkToFit="1"/>
    </xf>
    <xf numFmtId="176" fontId="0" fillId="0" borderId="125" xfId="0" applyNumberFormat="1" applyFont="1" applyFill="1" applyBorder="1" applyAlignment="1">
      <alignment vertical="center"/>
    </xf>
    <xf numFmtId="176" fontId="0" fillId="0" borderId="147" xfId="0" applyNumberFormat="1" applyFont="1" applyFill="1" applyBorder="1" applyAlignment="1">
      <alignment horizontal="center" vertical="center" shrinkToFit="1"/>
    </xf>
    <xf numFmtId="177" fontId="0" fillId="0" borderId="147" xfId="0" applyNumberFormat="1" applyFont="1" applyFill="1" applyBorder="1" applyAlignment="1">
      <alignment vertical="center" shrinkToFit="1"/>
    </xf>
    <xf numFmtId="176" fontId="0" fillId="0" borderId="152" xfId="0" applyNumberFormat="1" applyFont="1" applyFill="1" applyBorder="1" applyAlignment="1">
      <alignment vertical="center" shrinkToFit="1"/>
    </xf>
    <xf numFmtId="176" fontId="0" fillId="0" borderId="134" xfId="12" applyNumberFormat="1" applyFont="1" applyFill="1" applyBorder="1">
      <alignment vertical="center"/>
    </xf>
    <xf numFmtId="177" fontId="0" fillId="0" borderId="239" xfId="0" applyNumberFormat="1" applyFont="1" applyFill="1" applyBorder="1" applyAlignment="1">
      <alignment horizontal="center" vertical="center" shrinkToFit="1"/>
    </xf>
    <xf numFmtId="177" fontId="0" fillId="0" borderId="229" xfId="0" applyNumberFormat="1" applyFont="1" applyFill="1" applyBorder="1" applyAlignment="1">
      <alignment horizontal="center" vertical="center" shrinkToFit="1"/>
    </xf>
    <xf numFmtId="177" fontId="0" fillId="0" borderId="269" xfId="0" applyNumberFormat="1" applyFont="1" applyFill="1" applyBorder="1" applyAlignment="1">
      <alignment horizontal="center" vertical="center" shrinkToFit="1"/>
    </xf>
    <xf numFmtId="176" fontId="0" fillId="0" borderId="0" xfId="0" applyNumberFormat="1" applyFont="1" applyFill="1" applyAlignment="1">
      <alignment horizontal="center" vertical="center" shrinkToFit="1"/>
    </xf>
    <xf numFmtId="176" fontId="0" fillId="0" borderId="134" xfId="12" applyNumberFormat="1" applyFont="1" applyFill="1" applyBorder="1" applyAlignment="1">
      <alignment horizontal="center" vertical="center" shrinkToFit="1"/>
    </xf>
    <xf numFmtId="177" fontId="0" fillId="0" borderId="266" xfId="0" applyNumberFormat="1" applyFont="1" applyFill="1" applyBorder="1" applyAlignment="1">
      <alignment horizontal="center" vertical="center" shrinkToFit="1"/>
    </xf>
    <xf numFmtId="177" fontId="0" fillId="12" borderId="10" xfId="0" applyNumberFormat="1" applyFont="1" applyFill="1" applyBorder="1" applyAlignment="1">
      <alignment horizontal="center" vertical="center" shrinkToFit="1"/>
    </xf>
    <xf numFmtId="177" fontId="0" fillId="12" borderId="103" xfId="0" applyNumberFormat="1" applyFont="1" applyFill="1" applyBorder="1" applyAlignment="1">
      <alignment vertical="center" shrinkToFit="1"/>
    </xf>
    <xf numFmtId="178" fontId="0" fillId="12" borderId="103" xfId="0" applyNumberFormat="1" applyFont="1" applyFill="1" applyBorder="1" applyAlignment="1">
      <alignment vertical="center" shrinkToFit="1"/>
    </xf>
    <xf numFmtId="177" fontId="0" fillId="12" borderId="11" xfId="0" applyNumberFormat="1" applyFont="1" applyFill="1" applyBorder="1" applyAlignment="1">
      <alignment vertical="center"/>
    </xf>
    <xf numFmtId="177" fontId="0" fillId="12" borderId="17" xfId="0" applyNumberFormat="1" applyFont="1" applyFill="1" applyBorder="1" applyAlignment="1">
      <alignment vertical="center"/>
    </xf>
    <xf numFmtId="177" fontId="0" fillId="12" borderId="19" xfId="0" applyNumberFormat="1" applyFont="1" applyFill="1" applyBorder="1" applyAlignment="1">
      <alignment vertical="center"/>
    </xf>
    <xf numFmtId="177" fontId="0" fillId="12" borderId="18" xfId="0" applyNumberFormat="1" applyFont="1" applyFill="1" applyBorder="1" applyAlignment="1">
      <alignment vertical="center"/>
    </xf>
    <xf numFmtId="177" fontId="0" fillId="12" borderId="134" xfId="0" applyNumberFormat="1" applyFont="1" applyFill="1" applyBorder="1" applyAlignment="1">
      <alignment vertical="center" shrinkToFit="1"/>
    </xf>
    <xf numFmtId="177" fontId="0" fillId="12" borderId="135" xfId="0" applyNumberFormat="1" applyFont="1" applyFill="1" applyBorder="1" applyAlignment="1">
      <alignment vertical="center" shrinkToFit="1"/>
    </xf>
    <xf numFmtId="177" fontId="0" fillId="0" borderId="288" xfId="0" applyNumberFormat="1" applyFont="1" applyFill="1" applyBorder="1" applyAlignment="1">
      <alignment vertical="center" shrinkToFit="1"/>
    </xf>
    <xf numFmtId="177" fontId="0" fillId="10" borderId="149" xfId="0" applyNumberFormat="1" applyFont="1" applyFill="1" applyBorder="1" applyAlignment="1">
      <alignment horizontal="center" vertical="center" shrinkToFit="1"/>
    </xf>
    <xf numFmtId="177" fontId="0" fillId="10" borderId="150" xfId="0" applyNumberFormat="1" applyFont="1" applyFill="1" applyBorder="1" applyAlignment="1">
      <alignment vertical="center" shrinkToFit="1"/>
    </xf>
    <xf numFmtId="177" fontId="0" fillId="10" borderId="151" xfId="0" applyNumberFormat="1" applyFont="1" applyFill="1" applyBorder="1" applyAlignment="1">
      <alignment vertical="center" shrinkToFit="1"/>
    </xf>
    <xf numFmtId="176" fontId="0" fillId="10" borderId="103" xfId="0" applyNumberFormat="1" applyFont="1" applyFill="1" applyBorder="1" applyAlignment="1">
      <alignment vertical="center" shrinkToFit="1"/>
    </xf>
    <xf numFmtId="176" fontId="0" fillId="10" borderId="103" xfId="0" applyNumberFormat="1" applyFont="1" applyFill="1" applyBorder="1" applyAlignment="1">
      <alignment horizontal="center" vertical="center" shrinkToFit="1"/>
    </xf>
    <xf numFmtId="179" fontId="0" fillId="10" borderId="103" xfId="0" applyNumberFormat="1" applyFont="1" applyFill="1" applyBorder="1" applyAlignment="1">
      <alignment vertical="center" shrinkToFit="1"/>
    </xf>
    <xf numFmtId="176" fontId="0" fillId="10" borderId="116" xfId="0" applyNumberFormat="1" applyFont="1" applyFill="1" applyBorder="1" applyAlignment="1">
      <alignment vertical="center" shrinkToFit="1"/>
    </xf>
    <xf numFmtId="176" fontId="0" fillId="10" borderId="11" xfId="0" applyNumberFormat="1" applyFont="1" applyFill="1" applyBorder="1" applyAlignment="1">
      <alignment horizontal="center" vertical="center" shrinkToFit="1"/>
    </xf>
    <xf numFmtId="176" fontId="0" fillId="10" borderId="11" xfId="0" applyNumberFormat="1" applyFont="1" applyFill="1" applyBorder="1" applyAlignment="1">
      <alignment vertical="center" shrinkToFit="1"/>
    </xf>
    <xf numFmtId="179" fontId="0" fillId="10" borderId="11" xfId="0" applyNumberFormat="1" applyFont="1" applyFill="1" applyBorder="1" applyAlignment="1">
      <alignment vertical="center" shrinkToFit="1"/>
    </xf>
    <xf numFmtId="176" fontId="0" fillId="10" borderId="117" xfId="0" applyNumberFormat="1" applyFont="1" applyFill="1" applyBorder="1" applyAlignment="1">
      <alignment vertical="center" shrinkToFit="1"/>
    </xf>
    <xf numFmtId="176" fontId="0" fillId="10" borderId="19" xfId="0" applyNumberFormat="1" applyFont="1" applyFill="1" applyBorder="1" applyAlignment="1">
      <alignment horizontal="center" vertical="center" shrinkToFit="1"/>
    </xf>
    <xf numFmtId="176" fontId="0" fillId="10" borderId="19" xfId="0" applyNumberFormat="1" applyFont="1" applyFill="1" applyBorder="1" applyAlignment="1">
      <alignment vertical="center" shrinkToFit="1"/>
    </xf>
    <xf numFmtId="179" fontId="0" fillId="10" borderId="19" xfId="0" applyNumberFormat="1" applyFont="1" applyFill="1" applyBorder="1" applyAlignment="1">
      <alignment vertical="center" shrinkToFit="1"/>
    </xf>
    <xf numFmtId="176" fontId="0" fillId="10" borderId="66" xfId="0" applyNumberFormat="1" applyFont="1" applyFill="1" applyBorder="1" applyAlignment="1">
      <alignment vertical="center" shrinkToFit="1"/>
    </xf>
    <xf numFmtId="183" fontId="0" fillId="10" borderId="103" xfId="0" applyNumberFormat="1" applyFont="1" applyFill="1" applyBorder="1" applyAlignment="1">
      <alignment vertical="center" shrinkToFit="1"/>
    </xf>
    <xf numFmtId="183" fontId="0" fillId="10" borderId="11" xfId="0" applyNumberFormat="1" applyFont="1" applyFill="1" applyBorder="1" applyAlignment="1">
      <alignment vertical="center" shrinkToFit="1"/>
    </xf>
    <xf numFmtId="183" fontId="0" fillId="10" borderId="50" xfId="0" applyNumberFormat="1" applyFont="1" applyFill="1" applyBorder="1" applyAlignment="1">
      <alignment vertical="center" shrinkToFit="1"/>
    </xf>
    <xf numFmtId="183" fontId="0" fillId="10" borderId="22" xfId="0" applyNumberFormat="1" applyFont="1" applyFill="1" applyBorder="1" applyAlignment="1">
      <alignment vertical="center" shrinkToFit="1"/>
    </xf>
    <xf numFmtId="176" fontId="0" fillId="10" borderId="118" xfId="0" applyNumberFormat="1" applyFont="1" applyFill="1" applyBorder="1" applyAlignment="1">
      <alignment horizontal="center" vertical="center" shrinkToFit="1"/>
    </xf>
    <xf numFmtId="183" fontId="0" fillId="10" borderId="118" xfId="0" applyNumberFormat="1" applyFont="1" applyFill="1" applyBorder="1" applyAlignment="1">
      <alignment vertical="center" shrinkToFit="1"/>
    </xf>
    <xf numFmtId="183" fontId="0" fillId="10" borderId="150" xfId="0" applyNumberFormat="1" applyFont="1" applyFill="1" applyBorder="1" applyAlignment="1">
      <alignment vertical="center" shrinkToFit="1"/>
    </xf>
    <xf numFmtId="183" fontId="0" fillId="10" borderId="126" xfId="0" applyNumberFormat="1" applyFont="1" applyFill="1" applyBorder="1" applyAlignment="1">
      <alignment vertical="center" shrinkToFit="1"/>
    </xf>
    <xf numFmtId="176" fontId="0" fillId="10" borderId="151" xfId="0" applyNumberFormat="1" applyFont="1" applyFill="1" applyBorder="1" applyAlignment="1">
      <alignment vertical="center" shrinkToFit="1"/>
    </xf>
    <xf numFmtId="177" fontId="0" fillId="10" borderId="118" xfId="0" applyNumberFormat="1" applyFont="1" applyFill="1" applyBorder="1" applyAlignment="1">
      <alignment vertical="center" shrinkToFit="1"/>
    </xf>
    <xf numFmtId="177" fontId="0" fillId="10" borderId="48" xfId="3" applyNumberFormat="1" applyFont="1" applyFill="1" applyBorder="1" applyAlignment="1">
      <alignment horizontal="center" vertical="center" shrinkToFit="1"/>
    </xf>
    <xf numFmtId="177" fontId="0" fillId="10" borderId="48" xfId="3" applyNumberFormat="1" applyFont="1" applyFill="1" applyBorder="1" applyAlignment="1">
      <alignment vertical="center" shrinkToFit="1"/>
    </xf>
    <xf numFmtId="176" fontId="0" fillId="10" borderId="143" xfId="0" applyNumberFormat="1" applyFont="1" applyFill="1" applyBorder="1" applyAlignment="1">
      <alignment vertical="center"/>
    </xf>
    <xf numFmtId="176" fontId="0" fillId="10" borderId="48" xfId="0" applyNumberFormat="1" applyFont="1" applyFill="1" applyBorder="1" applyAlignment="1">
      <alignment horizontal="center" vertical="center" shrinkToFit="1"/>
    </xf>
    <xf numFmtId="177" fontId="0" fillId="10" borderId="48" xfId="0" applyNumberFormat="1" applyFont="1" applyFill="1" applyBorder="1" applyAlignment="1">
      <alignment vertical="center" shrinkToFit="1"/>
    </xf>
    <xf numFmtId="176" fontId="0" fillId="10" borderId="143" xfId="0" applyNumberFormat="1" applyFont="1" applyFill="1" applyBorder="1" applyAlignment="1">
      <alignment vertical="center" shrinkToFit="1"/>
    </xf>
    <xf numFmtId="177" fontId="0" fillId="10" borderId="147" xfId="3" applyNumberFormat="1" applyFont="1" applyFill="1" applyBorder="1" applyAlignment="1">
      <alignment horizontal="center" vertical="center" shrinkToFit="1"/>
    </xf>
    <xf numFmtId="177" fontId="0" fillId="10" borderId="147" xfId="3" applyNumberFormat="1" applyFont="1" applyFill="1" applyBorder="1" applyAlignment="1">
      <alignment vertical="center" shrinkToFit="1"/>
    </xf>
    <xf numFmtId="176" fontId="0" fillId="10" borderId="152" xfId="0" applyNumberFormat="1" applyFont="1" applyFill="1" applyBorder="1" applyAlignment="1">
      <alignment vertical="center"/>
    </xf>
    <xf numFmtId="177" fontId="0" fillId="10" borderId="19" xfId="0" applyNumberFormat="1" applyFont="1" applyFill="1" applyBorder="1" applyAlignment="1">
      <alignment vertical="center"/>
    </xf>
    <xf numFmtId="177" fontId="0" fillId="10" borderId="18" xfId="0" applyNumberFormat="1" applyFont="1" applyFill="1" applyBorder="1" applyAlignment="1">
      <alignment vertical="center"/>
    </xf>
    <xf numFmtId="177" fontId="0" fillId="10" borderId="11" xfId="0" applyNumberFormat="1" applyFont="1" applyFill="1" applyBorder="1" applyAlignment="1">
      <alignment vertical="center"/>
    </xf>
    <xf numFmtId="177" fontId="0" fillId="10" borderId="17" xfId="0" applyNumberFormat="1" applyFont="1" applyFill="1" applyBorder="1" applyAlignment="1">
      <alignment vertical="center"/>
    </xf>
    <xf numFmtId="178" fontId="0" fillId="10" borderId="151" xfId="0" applyNumberFormat="1" applyFont="1" applyFill="1" applyBorder="1" applyAlignment="1">
      <alignment vertical="center" shrinkToFit="1"/>
    </xf>
    <xf numFmtId="176" fontId="0" fillId="10" borderId="147" xfId="0" applyNumberFormat="1" applyFont="1" applyFill="1" applyBorder="1" applyAlignment="1">
      <alignment horizontal="center" vertical="center" shrinkToFit="1"/>
    </xf>
    <xf numFmtId="177" fontId="0" fillId="10" borderId="147" xfId="0" applyNumberFormat="1" applyFont="1" applyFill="1" applyBorder="1" applyAlignment="1">
      <alignment vertical="center" shrinkToFit="1"/>
    </xf>
    <xf numFmtId="176" fontId="0" fillId="10" borderId="152" xfId="0" applyNumberFormat="1" applyFont="1" applyFill="1" applyBorder="1" applyAlignment="1">
      <alignment vertical="center" shrinkToFit="1"/>
    </xf>
    <xf numFmtId="176" fontId="0" fillId="0" borderId="24" xfId="0" applyNumberFormat="1" applyFont="1" applyFill="1" applyBorder="1" applyAlignment="1">
      <alignment vertical="center"/>
    </xf>
    <xf numFmtId="182" fontId="0" fillId="0" borderId="83" xfId="4" applyNumberFormat="1" applyFont="1" applyFill="1" applyBorder="1" applyAlignment="1">
      <alignment vertical="center" shrinkToFit="1"/>
    </xf>
    <xf numFmtId="176" fontId="0" fillId="0" borderId="1" xfId="0" applyNumberFormat="1" applyFont="1" applyFill="1" applyBorder="1" applyAlignment="1">
      <alignment vertical="center" shrinkToFit="1"/>
    </xf>
    <xf numFmtId="9" fontId="0" fillId="0" borderId="1" xfId="0" applyNumberFormat="1" applyFont="1" applyFill="1" applyBorder="1" applyAlignment="1">
      <alignment vertical="center" shrinkToFit="1"/>
    </xf>
    <xf numFmtId="9" fontId="0" fillId="0" borderId="134" xfId="0" applyNumberFormat="1" applyFont="1" applyFill="1" applyBorder="1" applyAlignment="1">
      <alignment vertical="center" shrinkToFit="1"/>
    </xf>
    <xf numFmtId="177" fontId="0" fillId="13" borderId="11" xfId="0" applyNumberFormat="1" applyFont="1" applyFill="1" applyBorder="1" applyAlignment="1">
      <alignment vertical="center"/>
    </xf>
    <xf numFmtId="177" fontId="0" fillId="13" borderId="17" xfId="0" applyNumberFormat="1" applyFont="1" applyFill="1" applyBorder="1" applyAlignment="1">
      <alignment vertical="center"/>
    </xf>
    <xf numFmtId="177" fontId="0" fillId="13" borderId="19" xfId="0" applyNumberFormat="1" applyFont="1" applyFill="1" applyBorder="1" applyAlignment="1">
      <alignment vertical="center"/>
    </xf>
    <xf numFmtId="177" fontId="0" fillId="13" borderId="18" xfId="0" applyNumberFormat="1" applyFont="1" applyFill="1" applyBorder="1" applyAlignment="1">
      <alignment vertical="center"/>
    </xf>
    <xf numFmtId="179" fontId="0" fillId="0" borderId="61" xfId="0" applyNumberFormat="1" applyFont="1" applyFill="1" applyBorder="1" applyAlignment="1">
      <alignment vertical="center"/>
    </xf>
    <xf numFmtId="176" fontId="0" fillId="10" borderId="289" xfId="0" applyNumberFormat="1" applyFont="1" applyFill="1" applyBorder="1" applyAlignment="1">
      <alignment vertical="center" shrinkToFit="1"/>
    </xf>
    <xf numFmtId="176" fontId="0" fillId="0" borderId="134" xfId="12" applyNumberFormat="1" applyFont="1" applyFill="1" applyBorder="1" applyAlignment="1">
      <alignment vertical="center" shrinkToFit="1"/>
    </xf>
    <xf numFmtId="0" fontId="8" fillId="0" borderId="14"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vertical="center" wrapText="1"/>
    </xf>
    <xf numFmtId="0" fontId="8" fillId="0" borderId="4" xfId="2" applyFont="1" applyBorder="1" applyAlignment="1">
      <alignment vertical="center" wrapText="1"/>
    </xf>
    <xf numFmtId="0" fontId="8" fillId="0" borderId="81" xfId="2" applyFont="1" applyBorder="1" applyAlignment="1">
      <alignment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0" xfId="2" applyFont="1" applyBorder="1" applyAlignment="1">
      <alignment horizontal="left" vertical="center" wrapText="1"/>
    </xf>
    <xf numFmtId="0" fontId="8" fillId="0" borderId="0" xfId="2" applyFont="1" applyBorder="1" applyAlignment="1">
      <alignment horizontal="left" vertical="center" wrapText="1"/>
    </xf>
    <xf numFmtId="0" fontId="8" fillId="0" borderId="77" xfId="2" applyFont="1" applyBorder="1" applyAlignment="1">
      <alignment horizontal="left" vertical="center" wrapText="1"/>
    </xf>
    <xf numFmtId="0" fontId="8" fillId="0" borderId="0" xfId="2" applyFont="1" applyBorder="1" applyAlignment="1">
      <alignment horizontal="center" vertical="center" wrapText="1"/>
    </xf>
    <xf numFmtId="0" fontId="8" fillId="0" borderId="30" xfId="2" applyFont="1" applyBorder="1" applyAlignment="1">
      <alignment horizontal="center" vertical="center" wrapText="1"/>
    </xf>
    <xf numFmtId="0" fontId="8" fillId="0" borderId="82" xfId="2" applyFont="1" applyBorder="1" applyAlignment="1">
      <alignment horizontal="center" vertical="center" wrapText="1"/>
    </xf>
    <xf numFmtId="0" fontId="8" fillId="0" borderId="83"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53"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10" xfId="2" applyFont="1" applyBorder="1" applyAlignment="1">
      <alignment vertical="center" wrapText="1"/>
    </xf>
    <xf numFmtId="0" fontId="8" fillId="0" borderId="0" xfId="2" applyFont="1" applyBorder="1" applyAlignment="1">
      <alignment vertical="center" wrapText="1"/>
    </xf>
    <xf numFmtId="0" fontId="8" fillId="0" borderId="148" xfId="2" applyFont="1" applyBorder="1" applyAlignment="1">
      <alignment horizontal="left" vertical="center" wrapText="1"/>
    </xf>
    <xf numFmtId="0" fontId="8" fillId="0" borderId="155" xfId="2" applyFont="1" applyBorder="1" applyAlignment="1">
      <alignment horizontal="left" vertical="center" wrapText="1"/>
    </xf>
    <xf numFmtId="0" fontId="8" fillId="0" borderId="47" xfId="2" applyFont="1" applyBorder="1" applyAlignment="1">
      <alignment horizontal="left" vertical="center" wrapText="1"/>
    </xf>
    <xf numFmtId="189" fontId="8" fillId="0" borderId="148" xfId="2" applyNumberFormat="1" applyFont="1" applyBorder="1" applyAlignment="1">
      <alignment horizontal="center" vertical="center" wrapText="1"/>
    </xf>
    <xf numFmtId="189" fontId="8" fillId="0" borderId="155" xfId="2" applyNumberFormat="1" applyFont="1" applyBorder="1" applyAlignment="1">
      <alignment horizontal="center" vertical="center" wrapText="1"/>
    </xf>
    <xf numFmtId="189" fontId="8" fillId="0" borderId="47" xfId="2" applyNumberFormat="1" applyFont="1" applyBorder="1" applyAlignment="1">
      <alignment horizontal="center" vertical="center" wrapText="1"/>
    </xf>
    <xf numFmtId="0" fontId="8" fillId="0" borderId="47" xfId="2" applyFont="1" applyBorder="1" applyAlignment="1">
      <alignment horizontal="center" vertical="center" wrapText="1"/>
    </xf>
    <xf numFmtId="0" fontId="1" fillId="0" borderId="83" xfId="2" applyFont="1" applyBorder="1" applyAlignment="1">
      <alignment horizontal="center" vertical="center" wrapText="1"/>
    </xf>
    <xf numFmtId="0" fontId="1" fillId="0" borderId="13" xfId="2" applyFont="1" applyBorder="1" applyAlignment="1">
      <alignment horizontal="center" vertical="center" wrapText="1"/>
    </xf>
    <xf numFmtId="0" fontId="0" fillId="0" borderId="51" xfId="2" applyFont="1" applyBorder="1" applyAlignment="1">
      <alignment vertical="center" wrapText="1"/>
    </xf>
    <xf numFmtId="0" fontId="1" fillId="0" borderId="186" xfId="2" applyFont="1" applyBorder="1" applyAlignment="1">
      <alignment vertical="center" wrapText="1"/>
    </xf>
    <xf numFmtId="0" fontId="1" fillId="0" borderId="211" xfId="2" applyFont="1" applyBorder="1" applyAlignment="1">
      <alignment vertical="center" wrapText="1"/>
    </xf>
    <xf numFmtId="0" fontId="1" fillId="0" borderId="131" xfId="2" applyFont="1" applyBorder="1" applyAlignment="1">
      <alignment vertical="center" wrapText="1"/>
    </xf>
    <xf numFmtId="0" fontId="1" fillId="0" borderId="100" xfId="2" applyFont="1" applyBorder="1" applyAlignment="1">
      <alignment vertical="center" wrapText="1"/>
    </xf>
    <xf numFmtId="0" fontId="1" fillId="0" borderId="176" xfId="2" applyFont="1" applyBorder="1" applyAlignment="1">
      <alignment vertical="center" wrapText="1"/>
    </xf>
    <xf numFmtId="0" fontId="0" fillId="0" borderId="32" xfId="2" applyFont="1" applyBorder="1" applyAlignment="1">
      <alignment vertical="center" wrapText="1"/>
    </xf>
    <xf numFmtId="0" fontId="1" fillId="0" borderId="35" xfId="2" applyFont="1" applyBorder="1" applyAlignment="1">
      <alignment vertical="center" wrapText="1"/>
    </xf>
    <xf numFmtId="0" fontId="1" fillId="0" borderId="180" xfId="2" applyFont="1" applyBorder="1" applyAlignment="1">
      <alignment vertical="center" wrapText="1"/>
    </xf>
    <xf numFmtId="0" fontId="8" fillId="0" borderId="55" xfId="2" applyFont="1" applyBorder="1" applyAlignment="1">
      <alignment horizontal="center" vertical="center" wrapText="1"/>
    </xf>
    <xf numFmtId="0" fontId="8" fillId="0" borderId="31" xfId="2" applyFont="1" applyBorder="1" applyAlignment="1">
      <alignment horizontal="center" vertical="center" wrapText="1"/>
    </xf>
    <xf numFmtId="0" fontId="1" fillId="0" borderId="13" xfId="2" applyFont="1" applyBorder="1" applyAlignment="1">
      <alignment horizontal="left" vertical="center" wrapText="1"/>
    </xf>
    <xf numFmtId="0" fontId="1" fillId="0" borderId="14" xfId="2" applyFont="1" applyBorder="1" applyAlignment="1">
      <alignment horizontal="left" vertical="center" wrapText="1"/>
    </xf>
    <xf numFmtId="0" fontId="1" fillId="0" borderId="47" xfId="2" applyFont="1" applyBorder="1" applyAlignment="1">
      <alignment horizontal="left" vertical="center" wrapText="1"/>
    </xf>
    <xf numFmtId="0" fontId="0" fillId="0" borderId="148" xfId="2" applyFont="1" applyBorder="1" applyAlignment="1">
      <alignment horizontal="left" vertical="center" wrapText="1"/>
    </xf>
    <xf numFmtId="0" fontId="1" fillId="0" borderId="155" xfId="2" applyFont="1" applyBorder="1" applyAlignment="1">
      <alignment horizontal="left" vertical="center" wrapText="1"/>
    </xf>
    <xf numFmtId="0" fontId="0" fillId="0" borderId="177" xfId="2" applyFont="1" applyBorder="1" applyAlignment="1">
      <alignment vertical="center" wrapText="1"/>
    </xf>
    <xf numFmtId="0" fontId="1" fillId="0" borderId="178" xfId="2" applyFont="1" applyBorder="1" applyAlignment="1">
      <alignment vertical="center" wrapText="1"/>
    </xf>
    <xf numFmtId="0" fontId="1" fillId="0" borderId="179" xfId="2" applyFont="1" applyBorder="1" applyAlignment="1">
      <alignment vertical="center" wrapText="1"/>
    </xf>
    <xf numFmtId="0" fontId="1" fillId="0" borderId="25" xfId="2" applyFont="1" applyBorder="1" applyAlignment="1">
      <alignment horizontal="center" vertical="center" wrapText="1"/>
    </xf>
    <xf numFmtId="0" fontId="1" fillId="0" borderId="26" xfId="2" applyFont="1" applyBorder="1" applyAlignment="1">
      <alignment horizontal="center" vertical="center" wrapText="1"/>
    </xf>
    <xf numFmtId="0" fontId="1" fillId="0" borderId="29"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18" xfId="2" applyFont="1" applyBorder="1" applyAlignment="1">
      <alignment horizontal="center" vertical="center" wrapText="1"/>
    </xf>
    <xf numFmtId="0" fontId="1" fillId="0" borderId="20" xfId="2" applyFont="1" applyBorder="1" applyAlignment="1">
      <alignment horizontal="center" vertical="center" wrapText="1"/>
    </xf>
    <xf numFmtId="0" fontId="8" fillId="0" borderId="86" xfId="2" applyFont="1" applyBorder="1" applyAlignment="1">
      <alignment horizontal="center" vertical="center" wrapText="1"/>
    </xf>
    <xf numFmtId="0" fontId="8" fillId="0" borderId="87" xfId="2" applyFont="1" applyBorder="1" applyAlignment="1">
      <alignment horizontal="center" vertical="center" wrapText="1"/>
    </xf>
    <xf numFmtId="0" fontId="8" fillId="0" borderId="88" xfId="2" applyFont="1" applyBorder="1" applyAlignment="1">
      <alignment horizontal="center" vertical="center" wrapText="1"/>
    </xf>
    <xf numFmtId="0" fontId="1" fillId="0" borderId="191" xfId="2" applyFont="1" applyBorder="1" applyAlignment="1">
      <alignment horizontal="center" vertical="center"/>
    </xf>
    <xf numFmtId="0" fontId="1" fillId="0" borderId="192" xfId="2" applyFont="1" applyBorder="1" applyAlignment="1">
      <alignment horizontal="center" vertical="center"/>
    </xf>
    <xf numFmtId="0" fontId="1" fillId="0" borderId="212" xfId="2" applyFont="1" applyBorder="1" applyAlignment="1">
      <alignment horizontal="center" vertical="center"/>
    </xf>
    <xf numFmtId="0" fontId="1" fillId="0" borderId="89" xfId="2" applyFont="1" applyBorder="1" applyAlignment="1">
      <alignment horizontal="center" vertical="center"/>
    </xf>
    <xf numFmtId="0" fontId="1" fillId="0" borderId="45" xfId="2" applyFont="1" applyBorder="1" applyAlignment="1">
      <alignment horizontal="center" vertical="center"/>
    </xf>
    <xf numFmtId="0" fontId="0" fillId="0" borderId="45" xfId="2" applyFont="1" applyBorder="1" applyAlignment="1">
      <alignment vertical="center" wrapText="1"/>
    </xf>
    <xf numFmtId="0" fontId="1" fillId="0" borderId="45" xfId="2" applyFont="1" applyBorder="1" applyAlignment="1">
      <alignment vertical="center" wrapText="1"/>
    </xf>
    <xf numFmtId="0" fontId="1" fillId="0" borderId="61" xfId="2" applyFont="1" applyBorder="1" applyAlignment="1">
      <alignment vertical="center" wrapText="1"/>
    </xf>
    <xf numFmtId="0" fontId="1" fillId="0" borderId="46" xfId="2" applyFont="1" applyBorder="1" applyAlignment="1">
      <alignment horizontal="center" vertical="center"/>
    </xf>
    <xf numFmtId="0" fontId="0" fillId="0" borderId="44" xfId="2" applyFont="1" applyBorder="1" applyAlignment="1">
      <alignment vertical="center" wrapText="1"/>
    </xf>
    <xf numFmtId="0" fontId="1" fillId="0" borderId="44" xfId="2" applyFont="1" applyBorder="1" applyAlignment="1">
      <alignment vertical="center" wrapText="1"/>
    </xf>
    <xf numFmtId="0" fontId="1" fillId="0" borderId="58" xfId="2" applyFont="1" applyBorder="1" applyAlignment="1">
      <alignment vertical="center" wrapText="1"/>
    </xf>
    <xf numFmtId="0" fontId="1" fillId="0" borderId="90" xfId="2" applyFont="1" applyBorder="1" applyAlignment="1">
      <alignment horizontal="center" vertical="center"/>
    </xf>
    <xf numFmtId="0" fontId="1" fillId="0" borderId="24" xfId="2" applyFont="1" applyBorder="1" applyAlignment="1">
      <alignment horizontal="center" vertical="center"/>
    </xf>
    <xf numFmtId="0" fontId="0" fillId="0" borderId="24" xfId="2" applyFont="1" applyBorder="1" applyAlignment="1">
      <alignment vertical="center" wrapText="1"/>
    </xf>
    <xf numFmtId="0" fontId="1" fillId="0" borderId="24" xfId="2" applyFont="1" applyBorder="1" applyAlignment="1">
      <alignment vertical="center" wrapText="1"/>
    </xf>
    <xf numFmtId="0" fontId="1" fillId="0" borderId="56" xfId="2" applyFont="1" applyBorder="1" applyAlignment="1">
      <alignment vertical="center" wrapText="1"/>
    </xf>
    <xf numFmtId="0" fontId="1" fillId="0" borderId="36" xfId="2" applyFont="1" applyBorder="1" applyAlignment="1">
      <alignment horizontal="center" vertical="center"/>
    </xf>
    <xf numFmtId="0" fontId="1" fillId="0" borderId="57" xfId="2" applyFont="1" applyBorder="1" applyAlignment="1">
      <alignment horizontal="center" vertical="center"/>
    </xf>
    <xf numFmtId="0" fontId="1" fillId="0" borderId="44" xfId="2" applyFont="1" applyBorder="1" applyAlignment="1">
      <alignment horizontal="center" vertical="center"/>
    </xf>
    <xf numFmtId="0" fontId="1" fillId="0" borderId="91" xfId="2" applyFont="1" applyBorder="1" applyAlignment="1">
      <alignment horizontal="center" vertical="center"/>
    </xf>
    <xf numFmtId="0" fontId="8" fillId="0" borderId="158" xfId="0" applyFont="1" applyBorder="1" applyAlignment="1">
      <alignment horizontal="center" vertical="center" shrinkToFit="1"/>
    </xf>
    <xf numFmtId="0" fontId="8" fillId="0" borderId="159" xfId="0" applyFont="1" applyBorder="1" applyAlignment="1">
      <alignment horizontal="center" vertical="center" shrinkToFit="1"/>
    </xf>
    <xf numFmtId="0" fontId="8" fillId="0" borderId="161" xfId="0" applyFont="1" applyBorder="1" applyAlignment="1">
      <alignment horizontal="center" vertical="center" shrinkToFit="1"/>
    </xf>
    <xf numFmtId="0" fontId="8" fillId="0" borderId="92" xfId="0" quotePrefix="1" applyFont="1" applyBorder="1" applyAlignment="1">
      <alignment horizontal="center" vertical="center" shrinkToFit="1"/>
    </xf>
    <xf numFmtId="0" fontId="8" fillId="0" borderId="92" xfId="0" applyFont="1" applyBorder="1" applyAlignment="1">
      <alignment horizontal="center" vertical="center" shrinkToFit="1"/>
    </xf>
    <xf numFmtId="0" fontId="8" fillId="0" borderId="93" xfId="0" applyFont="1" applyBorder="1" applyAlignment="1">
      <alignment horizontal="center" vertical="center" shrinkToFit="1"/>
    </xf>
    <xf numFmtId="0" fontId="1" fillId="0" borderId="94" xfId="0" applyFont="1" applyBorder="1" applyAlignment="1">
      <alignment horizontal="center" vertical="center" shrinkToFit="1"/>
    </xf>
    <xf numFmtId="0" fontId="1" fillId="0" borderId="95" xfId="0" applyFont="1" applyBorder="1" applyAlignment="1">
      <alignment horizontal="center" vertical="center" shrinkToFit="1"/>
    </xf>
    <xf numFmtId="0" fontId="1" fillId="0" borderId="96" xfId="0" applyFont="1" applyBorder="1" applyAlignment="1">
      <alignment horizontal="center" vertical="center" shrinkToFit="1"/>
    </xf>
    <xf numFmtId="0" fontId="8" fillId="0" borderId="69" xfId="0" applyFont="1" applyBorder="1" applyAlignment="1">
      <alignment horizontal="center" vertical="center" shrinkToFit="1"/>
    </xf>
    <xf numFmtId="0" fontId="1" fillId="0" borderId="69" xfId="0" applyFont="1" applyBorder="1" applyAlignment="1">
      <alignment horizontal="center" vertical="center" shrinkToFit="1"/>
    </xf>
    <xf numFmtId="190" fontId="8" fillId="0" borderId="19" xfId="2" applyNumberFormat="1" applyFont="1" applyBorder="1" applyAlignment="1">
      <alignment horizontal="center" vertical="center" wrapText="1"/>
    </xf>
    <xf numFmtId="190" fontId="8" fillId="0" borderId="18" xfId="2" applyNumberFormat="1" applyFont="1" applyBorder="1" applyAlignment="1">
      <alignment horizontal="center" vertical="center" wrapText="1"/>
    </xf>
    <xf numFmtId="190" fontId="8" fillId="0" borderId="109" xfId="2" applyNumberFormat="1" applyFont="1" applyBorder="1" applyAlignment="1">
      <alignment horizontal="center" vertical="center" wrapText="1"/>
    </xf>
    <xf numFmtId="0" fontId="8" fillId="0" borderId="81" xfId="2" applyFont="1" applyBorder="1" applyAlignment="1">
      <alignment horizontal="center" vertical="center" wrapText="1"/>
    </xf>
    <xf numFmtId="0" fontId="8" fillId="0" borderId="84" xfId="2" applyFont="1" applyBorder="1" applyAlignment="1">
      <alignment horizontal="center" vertical="center" wrapText="1"/>
    </xf>
    <xf numFmtId="0" fontId="8" fillId="0" borderId="85" xfId="2" applyFont="1" applyBorder="1" applyAlignment="1">
      <alignment horizontal="center" vertical="center" wrapText="1"/>
    </xf>
    <xf numFmtId="0" fontId="8" fillId="0" borderId="13" xfId="2" applyFont="1" applyBorder="1" applyAlignment="1">
      <alignment horizontal="left" vertical="center" wrapText="1" indent="1"/>
    </xf>
    <xf numFmtId="0" fontId="8" fillId="0" borderId="14" xfId="2" applyFont="1" applyBorder="1" applyAlignment="1">
      <alignment horizontal="left" vertical="center" wrapText="1" indent="1"/>
    </xf>
    <xf numFmtId="0" fontId="1" fillId="0" borderId="129" xfId="2" applyFont="1" applyBorder="1" applyAlignment="1">
      <alignment horizontal="left" vertical="center" wrapText="1"/>
    </xf>
    <xf numFmtId="0" fontId="1" fillId="0" borderId="209" xfId="2" applyFont="1" applyBorder="1" applyAlignment="1">
      <alignment horizontal="left" vertical="center" wrapText="1"/>
    </xf>
    <xf numFmtId="0" fontId="1" fillId="0" borderId="130" xfId="2" applyFont="1" applyBorder="1" applyAlignment="1">
      <alignment horizontal="left" vertical="center" wrapText="1"/>
    </xf>
    <xf numFmtId="0" fontId="8" fillId="0" borderId="209" xfId="2" applyFont="1" applyBorder="1" applyAlignment="1">
      <alignment horizontal="center" vertical="center" wrapText="1"/>
    </xf>
    <xf numFmtId="0" fontId="8" fillId="0" borderId="214" xfId="2" applyFont="1" applyBorder="1" applyAlignment="1">
      <alignment horizontal="center" vertical="center" wrapText="1"/>
    </xf>
    <xf numFmtId="0" fontId="8" fillId="0" borderId="213" xfId="2" applyFont="1" applyBorder="1" applyAlignment="1">
      <alignment horizontal="center" vertical="center" wrapText="1"/>
    </xf>
    <xf numFmtId="0" fontId="8" fillId="0" borderId="210" xfId="2" applyFont="1" applyBorder="1" applyAlignment="1">
      <alignment horizontal="center" vertical="center" wrapText="1"/>
    </xf>
    <xf numFmtId="0" fontId="1" fillId="0" borderId="210" xfId="2" applyFont="1" applyBorder="1" applyAlignment="1">
      <alignment horizontal="center" vertical="center" wrapText="1"/>
    </xf>
    <xf numFmtId="0" fontId="1" fillId="0" borderId="129" xfId="2" applyFont="1" applyBorder="1" applyAlignment="1">
      <alignment horizontal="center" vertical="center" wrapText="1"/>
    </xf>
    <xf numFmtId="0" fontId="8" fillId="0" borderId="129" xfId="2" applyFont="1" applyBorder="1" applyAlignment="1">
      <alignment horizontal="center" vertical="center" wrapText="1"/>
    </xf>
    <xf numFmtId="0" fontId="8" fillId="0" borderId="130" xfId="2" applyFont="1" applyBorder="1" applyAlignment="1">
      <alignment horizontal="center" vertical="center" wrapText="1"/>
    </xf>
    <xf numFmtId="0" fontId="8" fillId="0" borderId="74" xfId="2" applyFont="1" applyBorder="1" applyAlignment="1">
      <alignment horizontal="center" vertical="center" textRotation="255" shrinkToFit="1"/>
    </xf>
    <xf numFmtId="0" fontId="8" fillId="0" borderId="53" xfId="2" applyFont="1" applyBorder="1" applyAlignment="1">
      <alignment horizontal="center" vertical="center" textRotation="255" shrinkToFit="1"/>
    </xf>
    <xf numFmtId="0" fontId="8" fillId="0" borderId="276" xfId="2" applyFont="1" applyBorder="1" applyAlignment="1">
      <alignment horizontal="center" vertical="center" wrapText="1"/>
    </xf>
    <xf numFmtId="0" fontId="8" fillId="0" borderId="277" xfId="2" applyFont="1" applyBorder="1" applyAlignment="1">
      <alignment horizontal="center" vertical="center" wrapText="1"/>
    </xf>
    <xf numFmtId="0" fontId="8" fillId="0" borderId="82" xfId="2" applyFont="1" applyBorder="1" applyAlignment="1">
      <alignment horizontal="center" vertical="center" textRotation="255" wrapText="1"/>
    </xf>
    <xf numFmtId="0" fontId="1" fillId="0" borderId="68" xfId="2" applyFont="1" applyBorder="1" applyAlignment="1">
      <alignment horizontal="center" vertical="center"/>
    </xf>
    <xf numFmtId="0" fontId="1" fillId="0" borderId="47" xfId="2" applyFont="1" applyBorder="1" applyAlignment="1">
      <alignment horizontal="center" vertical="center"/>
    </xf>
    <xf numFmtId="0" fontId="1" fillId="0" borderId="78" xfId="2" applyFont="1" applyBorder="1" applyAlignment="1">
      <alignment horizontal="center" vertical="center"/>
    </xf>
    <xf numFmtId="0" fontId="1" fillId="0" borderId="79" xfId="2" applyFont="1" applyBorder="1" applyAlignment="1">
      <alignment horizontal="center" vertical="center"/>
    </xf>
    <xf numFmtId="0" fontId="8" fillId="0" borderId="278" xfId="2" applyFont="1" applyBorder="1" applyAlignment="1">
      <alignment horizontal="center" vertical="center" wrapText="1"/>
    </xf>
    <xf numFmtId="0" fontId="8" fillId="0" borderId="279" xfId="2" applyFont="1" applyBorder="1" applyAlignment="1">
      <alignment horizontal="center" vertical="center" wrapText="1"/>
    </xf>
    <xf numFmtId="0" fontId="8" fillId="0" borderId="281" xfId="2" applyFont="1" applyBorder="1" applyAlignment="1">
      <alignment horizontal="center" vertical="center" textRotation="255" wrapText="1"/>
    </xf>
    <xf numFmtId="0" fontId="1" fillId="0" borderId="283" xfId="2" applyFont="1" applyBorder="1" applyAlignment="1">
      <alignment horizontal="center" vertical="center"/>
    </xf>
    <xf numFmtId="0" fontId="1" fillId="0" borderId="284" xfId="2" applyFont="1" applyBorder="1" applyAlignment="1">
      <alignment horizontal="center" vertical="center"/>
    </xf>
    <xf numFmtId="0" fontId="1" fillId="0" borderId="285" xfId="2" applyFont="1" applyBorder="1" applyAlignment="1">
      <alignment horizontal="center" vertical="center"/>
    </xf>
    <xf numFmtId="0" fontId="8" fillId="0" borderId="104" xfId="2" applyFont="1" applyBorder="1" applyAlignment="1">
      <alignment horizontal="center" vertical="center" wrapText="1"/>
    </xf>
    <xf numFmtId="0" fontId="8" fillId="0" borderId="52" xfId="2" applyFont="1" applyBorder="1" applyAlignment="1">
      <alignment horizontal="center" vertical="center" wrapText="1"/>
    </xf>
    <xf numFmtId="0" fontId="0" fillId="3" borderId="90" xfId="0" applyFill="1" applyBorder="1" applyAlignment="1">
      <alignment horizontal="center" vertical="center"/>
    </xf>
    <xf numFmtId="0" fontId="0" fillId="3" borderId="24" xfId="0" applyFont="1" applyFill="1" applyBorder="1" applyAlignment="1">
      <alignment horizontal="center" vertical="center"/>
    </xf>
    <xf numFmtId="181" fontId="0" fillId="0" borderId="32" xfId="0" applyNumberFormat="1" applyFont="1" applyBorder="1" applyAlignment="1">
      <alignment vertical="center"/>
    </xf>
    <xf numFmtId="181" fontId="0" fillId="0" borderId="35" xfId="0" applyNumberFormat="1" applyFont="1" applyBorder="1" applyAlignment="1">
      <alignment vertical="center"/>
    </xf>
    <xf numFmtId="181" fontId="0" fillId="0" borderId="180" xfId="0" applyNumberFormat="1" applyFont="1" applyBorder="1" applyAlignment="1">
      <alignment vertical="center"/>
    </xf>
    <xf numFmtId="181" fontId="0" fillId="0" borderId="32" xfId="0" applyNumberFormat="1" applyFont="1" applyBorder="1" applyAlignment="1">
      <alignment horizontal="right" vertical="center"/>
    </xf>
    <xf numFmtId="181" fontId="0" fillId="0" borderId="35" xfId="0" applyNumberFormat="1" applyFont="1" applyBorder="1" applyAlignment="1">
      <alignment horizontal="right" vertical="center"/>
    </xf>
    <xf numFmtId="181" fontId="0" fillId="0" borderId="180" xfId="0" applyNumberFormat="1" applyFont="1" applyBorder="1" applyAlignment="1">
      <alignment horizontal="right" vertical="center"/>
    </xf>
    <xf numFmtId="0" fontId="0" fillId="0" borderId="32"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36" xfId="0" applyFont="1" applyFill="1" applyBorder="1" applyAlignment="1">
      <alignment horizontal="center" vertical="center"/>
    </xf>
    <xf numFmtId="181" fontId="0" fillId="0" borderId="42" xfId="0" applyNumberFormat="1" applyFont="1" applyBorder="1" applyAlignment="1">
      <alignment vertical="center"/>
    </xf>
    <xf numFmtId="181" fontId="0" fillId="0" borderId="43" xfId="0" applyNumberFormat="1" applyFont="1" applyBorder="1" applyAlignment="1">
      <alignment vertical="center"/>
    </xf>
    <xf numFmtId="181" fontId="0" fillId="0" borderId="185" xfId="0" applyNumberFormat="1" applyFont="1" applyBorder="1" applyAlignment="1">
      <alignment vertical="center"/>
    </xf>
    <xf numFmtId="0" fontId="0" fillId="4" borderId="147" xfId="0" applyFont="1" applyFill="1" applyBorder="1" applyAlignment="1">
      <alignment horizontal="center" vertical="center" textRotation="255" wrapText="1"/>
    </xf>
    <xf numFmtId="0" fontId="0" fillId="4" borderId="39" xfId="0" applyFont="1" applyFill="1" applyBorder="1" applyAlignment="1">
      <alignment horizontal="center" vertical="center" textRotation="255" wrapText="1"/>
    </xf>
    <xf numFmtId="0" fontId="0" fillId="4" borderId="124" xfId="0" applyFont="1" applyFill="1" applyBorder="1" applyAlignment="1">
      <alignment horizontal="center" vertical="center" textRotation="255" wrapText="1"/>
    </xf>
    <xf numFmtId="0" fontId="0" fillId="4" borderId="147"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7" borderId="97" xfId="0" applyFont="1" applyFill="1" applyBorder="1" applyAlignment="1">
      <alignment horizontal="center" vertical="center"/>
    </xf>
    <xf numFmtId="0" fontId="0" fillId="7" borderId="39" xfId="0" applyFont="1" applyFill="1" applyBorder="1" applyAlignment="1">
      <alignment horizontal="center" vertical="center"/>
    </xf>
    <xf numFmtId="0" fontId="0" fillId="0" borderId="147" xfId="0" applyFont="1" applyFill="1" applyBorder="1" applyAlignment="1">
      <alignment vertical="center"/>
    </xf>
    <xf numFmtId="0" fontId="0" fillId="0" borderId="39" xfId="0" applyFont="1" applyFill="1" applyBorder="1" applyAlignment="1">
      <alignment vertical="center"/>
    </xf>
    <xf numFmtId="0" fontId="0" fillId="0" borderId="124" xfId="0" applyFont="1" applyFill="1" applyBorder="1" applyAlignment="1">
      <alignment vertical="center"/>
    </xf>
    <xf numFmtId="0" fontId="0" fillId="4" borderId="51" xfId="0" applyFont="1" applyFill="1" applyBorder="1" applyAlignment="1">
      <alignment horizontal="center" vertical="center"/>
    </xf>
    <xf numFmtId="0" fontId="0" fillId="4" borderId="38" xfId="0" applyFont="1" applyFill="1" applyBorder="1" applyAlignment="1">
      <alignment horizontal="center" vertical="center"/>
    </xf>
    <xf numFmtId="0" fontId="0" fillId="0" borderId="141" xfId="0" applyFont="1" applyBorder="1" applyAlignment="1">
      <alignment horizontal="center" vertical="center" textRotation="255"/>
    </xf>
    <xf numFmtId="0" fontId="0" fillId="0" borderId="97" xfId="0" applyFont="1" applyBorder="1" applyAlignment="1">
      <alignment horizontal="center" vertical="center" textRotation="255"/>
    </xf>
    <xf numFmtId="0" fontId="0" fillId="3" borderId="91" xfId="0" applyFill="1" applyBorder="1" applyAlignment="1">
      <alignment horizontal="center" vertical="center"/>
    </xf>
    <xf numFmtId="0" fontId="0" fillId="3" borderId="44" xfId="0" applyFont="1" applyFill="1" applyBorder="1" applyAlignment="1">
      <alignment horizontal="center" vertical="center"/>
    </xf>
    <xf numFmtId="0" fontId="0" fillId="0" borderId="34" xfId="0" applyFont="1" applyBorder="1" applyAlignment="1">
      <alignment horizontal="center" vertical="center"/>
    </xf>
    <xf numFmtId="0" fontId="0" fillId="0" borderId="99" xfId="0" applyFont="1" applyBorder="1" applyAlignment="1">
      <alignment horizontal="center" vertical="center"/>
    </xf>
    <xf numFmtId="0" fontId="0" fillId="0" borderId="41" xfId="0" applyFont="1" applyBorder="1" applyAlignment="1">
      <alignment vertical="center"/>
    </xf>
    <xf numFmtId="0" fontId="0" fillId="0" borderId="100" xfId="0" applyFont="1" applyBorder="1" applyAlignment="1">
      <alignment vertical="center"/>
    </xf>
    <xf numFmtId="0" fontId="0" fillId="3" borderId="32" xfId="0" applyFont="1" applyFill="1" applyBorder="1" applyAlignment="1">
      <alignment horizontal="center" vertical="center"/>
    </xf>
    <xf numFmtId="0" fontId="0" fillId="3" borderId="36" xfId="0" applyFont="1" applyFill="1" applyBorder="1" applyAlignment="1">
      <alignment horizontal="center" vertical="center"/>
    </xf>
    <xf numFmtId="0" fontId="0" fillId="0" borderId="147" xfId="0" applyFont="1" applyBorder="1" applyAlignment="1">
      <alignment vertical="center"/>
    </xf>
    <xf numFmtId="0" fontId="0" fillId="0" borderId="124" xfId="0" applyFont="1" applyBorder="1" applyAlignment="1">
      <alignment vertical="center"/>
    </xf>
    <xf numFmtId="0" fontId="0" fillId="0" borderId="147" xfId="0" applyFont="1" applyBorder="1" applyAlignment="1">
      <alignment vertical="center" wrapText="1"/>
    </xf>
    <xf numFmtId="0" fontId="0" fillId="0" borderId="39" xfId="0" applyFont="1" applyBorder="1" applyAlignment="1">
      <alignment vertical="center"/>
    </xf>
    <xf numFmtId="180" fontId="0" fillId="0" borderId="174" xfId="1" applyNumberFormat="1" applyFont="1" applyBorder="1" applyAlignment="1">
      <alignment horizontal="center" vertical="center"/>
    </xf>
    <xf numFmtId="180" fontId="0" fillId="0" borderId="99" xfId="1" applyNumberFormat="1" applyFont="1" applyBorder="1" applyAlignment="1">
      <alignment horizontal="center" vertical="center"/>
    </xf>
    <xf numFmtId="180" fontId="0" fillId="0" borderId="175" xfId="1" applyNumberFormat="1" applyFont="1" applyBorder="1" applyAlignment="1">
      <alignment horizontal="center" vertical="center"/>
    </xf>
    <xf numFmtId="180" fontId="0" fillId="0" borderId="131" xfId="1" applyNumberFormat="1" applyFont="1" applyBorder="1" applyAlignment="1">
      <alignment horizontal="center" vertical="center"/>
    </xf>
    <xf numFmtId="180" fontId="0" fillId="0" borderId="100" xfId="1" applyNumberFormat="1" applyFont="1" applyBorder="1" applyAlignment="1">
      <alignment horizontal="center" vertical="center"/>
    </xf>
    <xf numFmtId="180" fontId="0" fillId="0" borderId="176" xfId="1" applyNumberFormat="1" applyFont="1" applyBorder="1" applyAlignment="1">
      <alignment horizontal="center" vertical="center"/>
    </xf>
    <xf numFmtId="0" fontId="0" fillId="3" borderId="181" xfId="0" applyFont="1" applyFill="1" applyBorder="1" applyAlignment="1">
      <alignment horizontal="center" vertical="center"/>
    </xf>
    <xf numFmtId="0" fontId="0" fillId="3" borderId="111" xfId="0" applyFont="1" applyFill="1" applyBorder="1" applyAlignment="1">
      <alignment horizontal="center" vertical="center"/>
    </xf>
    <xf numFmtId="0" fontId="0" fillId="3" borderId="18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83" xfId="0" applyFont="1" applyFill="1" applyBorder="1" applyAlignment="1">
      <alignment horizontal="center" vertical="center"/>
    </xf>
    <xf numFmtId="0" fontId="0" fillId="3" borderId="184" xfId="0" applyFont="1" applyFill="1" applyBorder="1" applyAlignment="1">
      <alignment horizontal="center" vertical="center"/>
    </xf>
    <xf numFmtId="181" fontId="0" fillId="0" borderId="177" xfId="0" applyNumberFormat="1" applyFont="1" applyBorder="1" applyAlignment="1">
      <alignment vertical="center"/>
    </xf>
    <xf numFmtId="181" fontId="0" fillId="0" borderId="178" xfId="0" applyNumberFormat="1" applyFont="1" applyBorder="1" applyAlignment="1">
      <alignment vertical="center"/>
    </xf>
    <xf numFmtId="181" fontId="0" fillId="0" borderId="179" xfId="0" applyNumberFormat="1" applyFont="1" applyBorder="1" applyAlignment="1">
      <alignment vertical="center"/>
    </xf>
    <xf numFmtId="177" fontId="0" fillId="0" borderId="132" xfId="0" applyNumberFormat="1" applyBorder="1" applyAlignment="1">
      <alignment horizontal="center" vertical="center" textRotation="255" shrinkToFit="1"/>
    </xf>
    <xf numFmtId="177" fontId="0" fillId="0" borderId="9" xfId="0" applyNumberFormat="1" applyBorder="1" applyAlignment="1">
      <alignment horizontal="center" vertical="center" textRotation="255" shrinkToFit="1"/>
    </xf>
    <xf numFmtId="177" fontId="0" fillId="0" borderId="133" xfId="0" applyNumberFormat="1" applyBorder="1" applyAlignment="1">
      <alignment horizontal="center" vertical="center" textRotation="255" shrinkToFit="1"/>
    </xf>
    <xf numFmtId="177" fontId="0" fillId="0" borderId="23" xfId="0" applyNumberFormat="1" applyFill="1" applyBorder="1" applyAlignment="1">
      <alignment horizontal="center" vertical="center" textRotation="255" shrinkToFit="1"/>
    </xf>
    <xf numFmtId="177" fontId="0" fillId="0" borderId="16" xfId="0" applyNumberFormat="1" applyFill="1" applyBorder="1" applyAlignment="1">
      <alignment horizontal="center" vertical="center" textRotation="255" shrinkToFit="1"/>
    </xf>
    <xf numFmtId="177" fontId="0" fillId="0" borderId="187" xfId="0" applyNumberFormat="1" applyFill="1" applyBorder="1" applyAlignment="1">
      <alignment horizontal="center" vertical="center" textRotation="255" shrinkToFit="1"/>
    </xf>
    <xf numFmtId="177" fontId="0" fillId="0" borderId="148" xfId="0" applyNumberFormat="1" applyFont="1" applyFill="1" applyBorder="1" applyAlignment="1">
      <alignment vertical="center" shrinkToFit="1"/>
    </xf>
    <xf numFmtId="177" fontId="0" fillId="0" borderId="156" xfId="0" applyNumberFormat="1" applyFont="1" applyFill="1" applyBorder="1" applyAlignment="1">
      <alignment vertical="center" shrinkToFit="1"/>
    </xf>
    <xf numFmtId="177" fontId="0" fillId="0" borderId="23" xfId="0" applyNumberFormat="1" applyFont="1" applyFill="1" applyBorder="1" applyAlignment="1">
      <alignment vertical="center" shrinkToFit="1"/>
    </xf>
    <xf numFmtId="177" fontId="0" fillId="0" borderId="16" xfId="0" applyNumberFormat="1" applyFont="1" applyFill="1" applyBorder="1" applyAlignment="1">
      <alignment vertical="center" shrinkToFit="1"/>
    </xf>
    <xf numFmtId="177" fontId="0" fillId="0" borderId="187" xfId="0" applyNumberFormat="1" applyFont="1" applyFill="1" applyBorder="1" applyAlignment="1">
      <alignment vertical="center" shrinkToFit="1"/>
    </xf>
    <xf numFmtId="177" fontId="0" fillId="0" borderId="148" xfId="0" applyNumberFormat="1" applyFont="1" applyBorder="1" applyAlignment="1">
      <alignment vertical="center"/>
    </xf>
    <xf numFmtId="177" fontId="0" fillId="0" borderId="155" xfId="0" applyNumberFormat="1" applyFont="1" applyBorder="1" applyAlignment="1">
      <alignment vertical="center"/>
    </xf>
    <xf numFmtId="177" fontId="0" fillId="0" borderId="156" xfId="0" applyNumberFormat="1" applyFont="1" applyBorder="1" applyAlignment="1">
      <alignment vertical="center"/>
    </xf>
    <xf numFmtId="177" fontId="0" fillId="0" borderId="12"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102" xfId="0" applyNumberFormat="1" applyFont="1" applyFill="1" applyBorder="1" applyAlignment="1">
      <alignment horizontal="center" vertical="center"/>
    </xf>
    <xf numFmtId="177" fontId="0" fillId="0" borderId="148" xfId="0" applyNumberFormat="1" applyFont="1" applyFill="1" applyBorder="1" applyAlignment="1">
      <alignment vertical="center"/>
    </xf>
    <xf numFmtId="177" fontId="0" fillId="0" borderId="155" xfId="0" applyNumberFormat="1" applyFont="1" applyFill="1" applyBorder="1" applyAlignment="1">
      <alignment vertical="center"/>
    </xf>
    <xf numFmtId="177" fontId="0" fillId="0" borderId="156" xfId="0" applyNumberFormat="1" applyFont="1" applyFill="1" applyBorder="1" applyAlignment="1">
      <alignment vertical="center"/>
    </xf>
    <xf numFmtId="177" fontId="0" fillId="0" borderId="148" xfId="0" applyNumberFormat="1" applyFill="1" applyBorder="1" applyAlignment="1">
      <alignment vertical="center" shrinkToFit="1"/>
    </xf>
    <xf numFmtId="177" fontId="0" fillId="0" borderId="155" xfId="0" applyNumberFormat="1" applyFont="1" applyFill="1" applyBorder="1" applyAlignment="1">
      <alignment vertical="center" shrinkToFit="1"/>
    </xf>
    <xf numFmtId="177" fontId="0" fillId="2" borderId="25" xfId="0" applyNumberFormat="1" applyFont="1" applyFill="1" applyBorder="1" applyAlignment="1">
      <alignment horizontal="right" vertical="center" shrinkToFit="1"/>
    </xf>
    <xf numFmtId="177" fontId="0" fillId="2" borderId="29" xfId="0" applyNumberFormat="1" applyFont="1" applyFill="1" applyBorder="1" applyAlignment="1">
      <alignment horizontal="right" vertical="center" shrinkToFit="1"/>
    </xf>
    <xf numFmtId="177" fontId="0" fillId="0" borderId="120" xfId="0" applyNumberFormat="1" applyBorder="1" applyAlignment="1">
      <alignment horizontal="center" vertical="center" textRotation="255" shrinkToFit="1"/>
    </xf>
    <xf numFmtId="177" fontId="0" fillId="0" borderId="53" xfId="0" applyNumberFormat="1" applyBorder="1" applyAlignment="1">
      <alignment horizontal="center" vertical="center" textRotation="255" shrinkToFit="1"/>
    </xf>
    <xf numFmtId="177" fontId="0" fillId="0" borderId="31" xfId="0" applyNumberFormat="1" applyBorder="1" applyAlignment="1">
      <alignment horizontal="center" vertical="center" textRotation="255" shrinkToFit="1"/>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102" xfId="0" applyNumberFormat="1" applyFont="1" applyFill="1" applyBorder="1" applyAlignment="1">
      <alignment horizontal="center" vertical="center" shrinkToFit="1"/>
    </xf>
    <xf numFmtId="177" fontId="0" fillId="0" borderId="270" xfId="0" applyNumberFormat="1" applyFont="1" applyBorder="1" applyAlignment="1">
      <alignment horizontal="center" vertical="center" shrinkToFit="1"/>
    </xf>
    <xf numFmtId="177" fontId="0" fillId="0" borderId="271" xfId="0" applyNumberFormat="1" applyFont="1" applyBorder="1" applyAlignment="1">
      <alignment horizontal="center" vertical="center" shrinkToFit="1"/>
    </xf>
    <xf numFmtId="177" fontId="0" fillId="0" borderId="265" xfId="0" applyNumberFormat="1" applyFont="1" applyBorder="1" applyAlignment="1">
      <alignment horizontal="center" vertical="center" shrinkToFit="1"/>
    </xf>
    <xf numFmtId="177" fontId="0" fillId="0" borderId="270" xfId="0" applyNumberFormat="1" applyFill="1" applyBorder="1" applyAlignment="1">
      <alignment horizontal="center" vertical="center"/>
    </xf>
    <xf numFmtId="177" fontId="0" fillId="0" borderId="271" xfId="0" applyNumberFormat="1" applyFont="1" applyFill="1" applyBorder="1" applyAlignment="1">
      <alignment horizontal="center" vertical="center"/>
    </xf>
    <xf numFmtId="177" fontId="0" fillId="0" borderId="272" xfId="0" applyNumberFormat="1" applyFont="1" applyFill="1" applyBorder="1" applyAlignment="1">
      <alignment horizontal="center" vertical="center"/>
    </xf>
    <xf numFmtId="177" fontId="0" fillId="0" borderId="82" xfId="0" applyNumberFormat="1" applyFont="1" applyBorder="1" applyAlignment="1">
      <alignment horizontal="center" vertical="center" shrinkToFit="1"/>
    </xf>
    <xf numFmtId="177" fontId="0" fillId="0" borderId="83" xfId="0" applyNumberFormat="1" applyFont="1" applyBorder="1" applyAlignment="1">
      <alignment horizontal="center" vertical="center" shrinkToFit="1"/>
    </xf>
    <xf numFmtId="177" fontId="0" fillId="0" borderId="134" xfId="0" applyNumberFormat="1" applyFont="1" applyFill="1" applyBorder="1" applyAlignment="1">
      <alignment horizontal="center" vertical="center" shrinkToFit="1"/>
    </xf>
    <xf numFmtId="177" fontId="0" fillId="0" borderId="138" xfId="0" applyNumberFormat="1" applyFont="1" applyFill="1" applyBorder="1" applyAlignment="1">
      <alignment horizontal="center" vertical="center" shrinkToFit="1"/>
    </xf>
    <xf numFmtId="177" fontId="0" fillId="0" borderId="155" xfId="0" applyNumberFormat="1" applyFill="1" applyBorder="1" applyAlignment="1">
      <alignment vertical="center" shrinkToFit="1"/>
    </xf>
    <xf numFmtId="177" fontId="0" fillId="0" borderId="156" xfId="0" applyNumberFormat="1" applyFill="1" applyBorder="1" applyAlignment="1">
      <alignment vertical="center" shrinkToFit="1"/>
    </xf>
    <xf numFmtId="177" fontId="0" fillId="0" borderId="83" xfId="0" applyNumberFormat="1" applyFill="1" applyBorder="1" applyAlignment="1">
      <alignment vertical="center"/>
    </xf>
    <xf numFmtId="0" fontId="0" fillId="0" borderId="83" xfId="0" applyFont="1" applyFill="1" applyBorder="1" applyAlignment="1">
      <alignment vertical="center"/>
    </xf>
    <xf numFmtId="0" fontId="0" fillId="0" borderId="70" xfId="0" applyFont="1" applyFill="1" applyBorder="1" applyAlignment="1">
      <alignment vertical="center"/>
    </xf>
    <xf numFmtId="177" fontId="0" fillId="2" borderId="129" xfId="0" applyNumberFormat="1" applyFill="1" applyBorder="1" applyAlignment="1">
      <alignment horizontal="center" vertical="center" shrinkToFit="1"/>
    </xf>
    <xf numFmtId="177" fontId="0" fillId="2" borderId="130" xfId="0" applyNumberFormat="1" applyFill="1" applyBorder="1" applyAlignment="1">
      <alignment horizontal="center" vertical="center" shrinkToFit="1"/>
    </xf>
    <xf numFmtId="0" fontId="0" fillId="0" borderId="128" xfId="0" applyFill="1" applyBorder="1" applyAlignment="1">
      <alignment horizontal="center" vertical="center" textRotation="255" wrapText="1"/>
    </xf>
    <xf numFmtId="0" fontId="0" fillId="0" borderId="39" xfId="0" applyFill="1" applyBorder="1" applyAlignment="1">
      <alignment horizontal="center" vertical="center" textRotation="255" wrapText="1"/>
    </xf>
    <xf numFmtId="0" fontId="0" fillId="0" borderId="72" xfId="0" applyFill="1" applyBorder="1" applyAlignment="1">
      <alignment horizontal="center" vertical="center" textRotation="255" wrapText="1"/>
    </xf>
    <xf numFmtId="0" fontId="0" fillId="0" borderId="45" xfId="0" applyFont="1" applyBorder="1" applyAlignment="1">
      <alignment vertical="center"/>
    </xf>
    <xf numFmtId="0" fontId="0" fillId="6" borderId="42" xfId="0" applyFill="1" applyBorder="1" applyAlignment="1">
      <alignment horizontal="left" vertical="center"/>
    </xf>
    <xf numFmtId="0" fontId="0" fillId="6" borderId="57" xfId="0" applyFont="1" applyFill="1" applyBorder="1" applyAlignment="1">
      <alignment horizontal="left" vertical="center"/>
    </xf>
    <xf numFmtId="177" fontId="0" fillId="0" borderId="148" xfId="0" applyNumberFormat="1" applyFont="1" applyFill="1" applyBorder="1" applyAlignment="1">
      <alignment horizontal="center" vertical="center"/>
    </xf>
    <xf numFmtId="177" fontId="0" fillId="0" borderId="155" xfId="0" applyNumberFormat="1" applyFont="1" applyFill="1" applyBorder="1" applyAlignment="1">
      <alignment horizontal="center" vertical="center"/>
    </xf>
    <xf numFmtId="177" fontId="0" fillId="0" borderId="156" xfId="0" applyNumberFormat="1" applyFont="1" applyFill="1" applyBorder="1" applyAlignment="1">
      <alignment horizontal="center" vertical="center"/>
    </xf>
    <xf numFmtId="177" fontId="0" fillId="0" borderId="118" xfId="0" applyNumberFormat="1" applyFont="1" applyBorder="1" applyAlignment="1">
      <alignment vertical="center"/>
    </xf>
    <xf numFmtId="177" fontId="0" fillId="0" borderId="126" xfId="0" applyNumberFormat="1" applyFont="1" applyBorder="1" applyAlignment="1">
      <alignment vertical="center"/>
    </xf>
    <xf numFmtId="177" fontId="0" fillId="0" borderId="139" xfId="0" applyNumberFormat="1" applyFont="1" applyBorder="1" applyAlignment="1">
      <alignment vertical="center"/>
    </xf>
    <xf numFmtId="176" fontId="0" fillId="9" borderId="78" xfId="0" applyNumberFormat="1" applyFill="1" applyBorder="1" applyAlignment="1">
      <alignment horizontal="center" vertical="center"/>
    </xf>
    <xf numFmtId="176" fontId="0" fillId="9" borderId="246" xfId="0" applyNumberFormat="1" applyFill="1" applyBorder="1" applyAlignment="1">
      <alignment horizontal="center" vertical="center"/>
    </xf>
    <xf numFmtId="176" fontId="0" fillId="0" borderId="218" xfId="0" applyNumberFormat="1" applyFont="1" applyBorder="1" applyAlignment="1">
      <alignment horizontal="center" vertical="center"/>
    </xf>
    <xf numFmtId="176" fontId="0" fillId="0" borderId="219" xfId="0" applyNumberFormat="1" applyFont="1" applyBorder="1" applyAlignment="1">
      <alignment horizontal="center" vertical="center"/>
    </xf>
    <xf numFmtId="176" fontId="0" fillId="0" borderId="215" xfId="0" applyNumberFormat="1" applyFont="1" applyBorder="1" applyAlignment="1">
      <alignment horizontal="center" vertical="center"/>
    </xf>
    <xf numFmtId="176" fontId="0" fillId="0" borderId="220" xfId="0" applyNumberFormat="1" applyFont="1" applyBorder="1" applyAlignment="1">
      <alignment horizontal="center" vertical="center"/>
    </xf>
    <xf numFmtId="176" fontId="0" fillId="0" borderId="165" xfId="0" applyNumberFormat="1" applyFont="1" applyBorder="1" applyAlignment="1">
      <alignment horizontal="center" vertical="center"/>
    </xf>
    <xf numFmtId="176" fontId="0" fillId="0" borderId="189" xfId="0" applyNumberFormat="1" applyBorder="1" applyAlignment="1">
      <alignment horizontal="center" vertical="center"/>
    </xf>
    <xf numFmtId="176" fontId="0" fillId="0" borderId="137" xfId="0" applyNumberFormat="1" applyFont="1" applyBorder="1" applyAlignment="1">
      <alignment horizontal="center" vertical="center"/>
    </xf>
    <xf numFmtId="176" fontId="0" fillId="0" borderId="235" xfId="0" applyNumberFormat="1" applyFont="1" applyBorder="1" applyAlignment="1">
      <alignment horizontal="center" vertical="center"/>
    </xf>
    <xf numFmtId="176" fontId="0" fillId="0" borderId="236" xfId="0" applyNumberFormat="1" applyFont="1" applyBorder="1" applyAlignment="1">
      <alignment horizontal="center" vertical="center"/>
    </xf>
    <xf numFmtId="176" fontId="0" fillId="9" borderId="53" xfId="0" applyNumberFormat="1" applyFill="1" applyBorder="1" applyAlignment="1">
      <alignment horizontal="center" vertical="center"/>
    </xf>
    <xf numFmtId="176" fontId="0" fillId="9" borderId="115" xfId="0" applyNumberFormat="1" applyFill="1" applyBorder="1" applyAlignment="1">
      <alignment horizontal="center" vertical="center"/>
    </xf>
    <xf numFmtId="176" fontId="0" fillId="9" borderId="171" xfId="0" applyNumberFormat="1" applyFill="1" applyBorder="1" applyAlignment="1">
      <alignment horizontal="center" vertical="center"/>
    </xf>
    <xf numFmtId="176" fontId="0" fillId="9" borderId="245" xfId="0" applyNumberFormat="1" applyFill="1" applyBorder="1" applyAlignment="1">
      <alignment horizontal="center" vertical="center"/>
    </xf>
    <xf numFmtId="176" fontId="0" fillId="0" borderId="216" xfId="0" applyNumberFormat="1" applyFont="1" applyBorder="1" applyAlignment="1">
      <alignment horizontal="center" vertical="center"/>
    </xf>
    <xf numFmtId="176" fontId="0" fillId="0" borderId="217" xfId="0" applyNumberFormat="1" applyFont="1" applyBorder="1" applyAlignment="1">
      <alignment horizontal="center" vertical="center"/>
    </xf>
    <xf numFmtId="176" fontId="0" fillId="0" borderId="189" xfId="0" applyNumberFormat="1" applyFont="1" applyBorder="1" applyAlignment="1">
      <alignment horizontal="center" vertical="center"/>
    </xf>
    <xf numFmtId="176" fontId="0" fillId="0" borderId="110" xfId="0" applyNumberFormat="1" applyFont="1" applyBorder="1" applyAlignment="1">
      <alignment horizontal="center" vertical="center"/>
    </xf>
    <xf numFmtId="176" fontId="0" fillId="0" borderId="248" xfId="0" applyNumberFormat="1" applyFont="1" applyBorder="1" applyAlignment="1">
      <alignment horizontal="center" vertical="center"/>
    </xf>
    <xf numFmtId="176" fontId="0" fillId="0" borderId="249" xfId="0" applyNumberFormat="1" applyFont="1" applyBorder="1" applyAlignment="1">
      <alignment horizontal="center" vertical="center"/>
    </xf>
    <xf numFmtId="176" fontId="0" fillId="0" borderId="247" xfId="0" applyNumberFormat="1" applyFont="1" applyBorder="1" applyAlignment="1">
      <alignment horizontal="center" vertical="center"/>
    </xf>
    <xf numFmtId="176" fontId="0" fillId="0" borderId="184" xfId="0" applyNumberFormat="1" applyFont="1" applyBorder="1" applyAlignment="1">
      <alignment horizontal="center" vertical="center"/>
    </xf>
    <xf numFmtId="176" fontId="0" fillId="0" borderId="244" xfId="0" applyNumberFormat="1" applyFont="1" applyBorder="1" applyAlignment="1">
      <alignment horizontal="center" vertical="center"/>
    </xf>
    <xf numFmtId="176" fontId="0" fillId="0" borderId="36" xfId="0" applyNumberFormat="1" applyFont="1" applyBorder="1" applyAlignment="1">
      <alignment horizontal="center" vertical="center"/>
    </xf>
    <xf numFmtId="176" fontId="0" fillId="0" borderId="224" xfId="0" applyNumberFormat="1" applyFont="1" applyBorder="1" applyAlignment="1">
      <alignment horizontal="center" vertical="center"/>
    </xf>
    <xf numFmtId="176" fontId="0" fillId="0" borderId="222" xfId="0" applyNumberFormat="1" applyFont="1" applyBorder="1" applyAlignment="1">
      <alignment horizontal="center" vertical="center"/>
    </xf>
    <xf numFmtId="176" fontId="0" fillId="0" borderId="223" xfId="0" applyNumberFormat="1" applyFont="1" applyBorder="1" applyAlignment="1">
      <alignment horizontal="center" vertical="center"/>
    </xf>
    <xf numFmtId="176" fontId="0" fillId="0" borderId="227" xfId="0" applyNumberFormat="1" applyFont="1" applyBorder="1" applyAlignment="1">
      <alignment horizontal="center" vertical="center"/>
    </xf>
    <xf numFmtId="176" fontId="0" fillId="0" borderId="2" xfId="0" applyNumberFormat="1" applyFont="1" applyBorder="1" applyAlignment="1">
      <alignment horizontal="center" vertical="center"/>
    </xf>
    <xf numFmtId="176" fontId="0" fillId="0" borderId="132" xfId="0" applyNumberFormat="1" applyFont="1" applyBorder="1" applyAlignment="1">
      <alignment horizontal="center" vertical="center"/>
    </xf>
    <xf numFmtId="176" fontId="0" fillId="0" borderId="108"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0" fillId="0" borderId="77" xfId="0" applyNumberFormat="1" applyFont="1" applyBorder="1" applyAlignment="1">
      <alignment horizontal="center" vertical="center"/>
    </xf>
    <xf numFmtId="176" fontId="0" fillId="0" borderId="225" xfId="0" applyNumberFormat="1" applyFont="1" applyBorder="1" applyAlignment="1">
      <alignment horizontal="center" vertical="center"/>
    </xf>
    <xf numFmtId="176" fontId="0" fillId="0" borderId="226" xfId="0" applyNumberFormat="1" applyFont="1" applyBorder="1" applyAlignment="1">
      <alignment horizontal="center" vertical="center"/>
    </xf>
    <xf numFmtId="176" fontId="0" fillId="0" borderId="68" xfId="0" applyNumberFormat="1" applyFont="1" applyBorder="1" applyAlignment="1">
      <alignment horizontal="center" vertical="center"/>
    </xf>
    <xf numFmtId="176" fontId="0" fillId="0" borderId="47" xfId="0" applyNumberFormat="1" applyFont="1" applyBorder="1" applyAlignment="1">
      <alignment horizontal="center" vertical="center"/>
    </xf>
    <xf numFmtId="176" fontId="0" fillId="0" borderId="78" xfId="0" applyNumberFormat="1" applyFont="1" applyBorder="1" applyAlignment="1">
      <alignment horizontal="center" vertical="center"/>
    </xf>
    <xf numFmtId="176" fontId="0" fillId="0" borderId="79" xfId="0" applyNumberFormat="1" applyFont="1" applyBorder="1" applyAlignment="1">
      <alignment horizontal="center" vertical="center"/>
    </xf>
    <xf numFmtId="176" fontId="0" fillId="0" borderId="16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69" xfId="0" applyNumberFormat="1" applyBorder="1" applyAlignment="1">
      <alignment horizontal="center" vertical="center"/>
    </xf>
    <xf numFmtId="176" fontId="0" fillId="0" borderId="171" xfId="0" applyNumberFormat="1" applyBorder="1" applyAlignment="1">
      <alignment horizontal="center" vertical="center"/>
    </xf>
    <xf numFmtId="176" fontId="0" fillId="0" borderId="119" xfId="0" applyNumberFormat="1" applyBorder="1" applyAlignment="1">
      <alignment horizontal="center" vertical="center"/>
    </xf>
    <xf numFmtId="176" fontId="0" fillId="0" borderId="78" xfId="0" applyNumberFormat="1" applyBorder="1" applyAlignment="1">
      <alignment horizontal="center" vertical="center"/>
    </xf>
    <xf numFmtId="176" fontId="0" fillId="0" borderId="79" xfId="0" applyNumberFormat="1" applyBorder="1" applyAlignment="1">
      <alignment horizontal="center" vertical="center"/>
    </xf>
    <xf numFmtId="176" fontId="0" fillId="0" borderId="239" xfId="0" applyNumberFormat="1" applyFont="1" applyBorder="1" applyAlignment="1">
      <alignment horizontal="center" vertical="center"/>
    </xf>
    <xf numFmtId="176" fontId="0" fillId="0" borderId="240" xfId="0" applyNumberFormat="1" applyFont="1" applyBorder="1" applyAlignment="1">
      <alignment horizontal="center" vertical="center"/>
    </xf>
    <xf numFmtId="176" fontId="0" fillId="0" borderId="241" xfId="0" applyNumberFormat="1" applyFont="1" applyBorder="1" applyAlignment="1">
      <alignment horizontal="center" vertical="center"/>
    </xf>
    <xf numFmtId="176" fontId="0" fillId="0" borderId="242" xfId="0" applyNumberFormat="1" applyFont="1" applyBorder="1" applyAlignment="1">
      <alignment horizontal="center" vertical="center"/>
    </xf>
    <xf numFmtId="176" fontId="0" fillId="0" borderId="237" xfId="0" applyNumberFormat="1" applyFont="1" applyBorder="1" applyAlignment="1">
      <alignment horizontal="center" vertical="center"/>
    </xf>
    <xf numFmtId="176" fontId="0" fillId="0" borderId="238" xfId="0" applyNumberFormat="1" applyFont="1" applyBorder="1" applyAlignment="1">
      <alignment horizontal="center" vertical="center"/>
    </xf>
    <xf numFmtId="176" fontId="0" fillId="0" borderId="68" xfId="0" applyNumberFormat="1" applyFont="1" applyBorder="1" applyAlignment="1">
      <alignment horizontal="left" vertical="center" indent="1"/>
    </xf>
    <xf numFmtId="176" fontId="0" fillId="0" borderId="47" xfId="0" applyNumberFormat="1" applyFont="1" applyBorder="1" applyAlignment="1">
      <alignment horizontal="left" vertical="center" indent="1"/>
    </xf>
    <xf numFmtId="176" fontId="0" fillId="0" borderId="114" xfId="0" applyNumberFormat="1" applyFont="1" applyBorder="1" applyAlignment="1">
      <alignment horizontal="center" vertical="center" shrinkToFit="1"/>
    </xf>
    <xf numFmtId="176" fontId="0" fillId="0" borderId="80" xfId="0" applyNumberFormat="1" applyFont="1" applyBorder="1" applyAlignment="1">
      <alignment horizontal="center" vertical="center" shrinkToFit="1"/>
    </xf>
    <xf numFmtId="176" fontId="0" fillId="0" borderId="53" xfId="0" applyNumberFormat="1" applyFont="1" applyBorder="1" applyAlignment="1">
      <alignment horizontal="center" vertical="center" textRotation="255" shrinkToFit="1"/>
    </xf>
    <xf numFmtId="176" fontId="0" fillId="0" borderId="75" xfId="0" applyNumberFormat="1" applyFont="1" applyBorder="1" applyAlignment="1">
      <alignment horizontal="center" vertical="center" textRotation="255" shrinkToFit="1"/>
    </xf>
    <xf numFmtId="176" fontId="0" fillId="0" borderId="55" xfId="0" applyNumberFormat="1" applyFont="1" applyBorder="1" applyAlignment="1">
      <alignment horizontal="center" vertical="center" textRotation="255" shrinkToFit="1"/>
    </xf>
    <xf numFmtId="176" fontId="0" fillId="0" borderId="18" xfId="0" applyNumberFormat="1" applyFont="1" applyBorder="1" applyAlignment="1">
      <alignment vertical="center"/>
    </xf>
    <xf numFmtId="0" fontId="0" fillId="0" borderId="18" xfId="0" applyFont="1" applyBorder="1" applyAlignment="1">
      <alignment vertical="center"/>
    </xf>
    <xf numFmtId="176" fontId="0" fillId="0" borderId="74" xfId="0" applyNumberFormat="1" applyFont="1" applyBorder="1" applyAlignment="1">
      <alignment horizontal="center" vertical="center" shrinkToFit="1"/>
    </xf>
    <xf numFmtId="176" fontId="0" fillId="0" borderId="75" xfId="0" applyNumberFormat="1" applyFont="1" applyBorder="1" applyAlignment="1">
      <alignment horizontal="center" vertical="center" shrinkToFit="1"/>
    </xf>
    <xf numFmtId="176" fontId="0" fillId="0" borderId="67" xfId="0" applyNumberFormat="1" applyFont="1" applyBorder="1" applyAlignment="1">
      <alignment horizontal="center" vertical="center" shrinkToFit="1"/>
    </xf>
    <xf numFmtId="176" fontId="0" fillId="0" borderId="76" xfId="0" applyNumberFormat="1" applyFont="1" applyBorder="1" applyAlignment="1">
      <alignment horizontal="center" vertical="center" shrinkToFit="1"/>
    </xf>
    <xf numFmtId="177" fontId="0" fillId="0" borderId="132" xfId="0" applyNumberFormat="1" applyFill="1" applyBorder="1" applyAlignment="1">
      <alignment horizontal="center" vertical="center" textRotation="255" shrinkToFit="1"/>
    </xf>
    <xf numFmtId="177" fontId="0" fillId="0" borderId="9" xfId="0" applyNumberFormat="1" applyFill="1" applyBorder="1" applyAlignment="1">
      <alignment horizontal="center" vertical="center" textRotation="255" shrinkToFit="1"/>
    </xf>
    <xf numFmtId="177" fontId="0" fillId="0" borderId="133" xfId="0" applyNumberFormat="1" applyFill="1" applyBorder="1" applyAlignment="1">
      <alignment horizontal="center" vertical="center" textRotation="255" shrinkToFit="1"/>
    </xf>
    <xf numFmtId="177" fontId="0" fillId="12" borderId="148" xfId="0" applyNumberFormat="1" applyFont="1" applyFill="1" applyBorder="1" applyAlignment="1">
      <alignment vertical="center"/>
    </xf>
    <xf numFmtId="177" fontId="0" fillId="12" borderId="155" xfId="0" applyNumberFormat="1" applyFont="1" applyFill="1" applyBorder="1" applyAlignment="1">
      <alignment vertical="center"/>
    </xf>
    <xf numFmtId="177" fontId="0" fillId="12" borderId="156" xfId="0" applyNumberFormat="1" applyFont="1" applyFill="1" applyBorder="1" applyAlignment="1">
      <alignment vertical="center"/>
    </xf>
    <xf numFmtId="177" fontId="0" fillId="12" borderId="25" xfId="0" applyNumberFormat="1" applyFont="1" applyFill="1" applyBorder="1" applyAlignment="1">
      <alignment horizontal="right" vertical="center" shrinkToFit="1"/>
    </xf>
    <xf numFmtId="177" fontId="0" fillId="12" borderId="29" xfId="0" applyNumberFormat="1" applyFont="1" applyFill="1" applyBorder="1" applyAlignment="1">
      <alignment horizontal="right" vertical="center" shrinkToFit="1"/>
    </xf>
    <xf numFmtId="177" fontId="0" fillId="0" borderId="120" xfId="0" applyNumberFormat="1" applyFill="1" applyBorder="1" applyAlignment="1">
      <alignment horizontal="center" vertical="center" textRotation="255" shrinkToFit="1"/>
    </xf>
    <xf numFmtId="177" fontId="0" fillId="0" borderId="53" xfId="0" applyNumberFormat="1" applyFill="1" applyBorder="1" applyAlignment="1">
      <alignment horizontal="center" vertical="center" textRotation="255" shrinkToFit="1"/>
    </xf>
    <xf numFmtId="177" fontId="0" fillId="0" borderId="31" xfId="0" applyNumberFormat="1" applyFill="1" applyBorder="1" applyAlignment="1">
      <alignment horizontal="center" vertical="center" textRotation="255" shrinkToFit="1"/>
    </xf>
    <xf numFmtId="177" fontId="0" fillId="12" borderId="129" xfId="0" applyNumberFormat="1" applyFill="1" applyBorder="1" applyAlignment="1">
      <alignment horizontal="center" vertical="center" shrinkToFit="1"/>
    </xf>
    <xf numFmtId="177" fontId="0" fillId="12" borderId="130" xfId="0" applyNumberFormat="1" applyFill="1" applyBorder="1" applyAlignment="1">
      <alignment horizontal="center" vertical="center" shrinkToFit="1"/>
    </xf>
    <xf numFmtId="177" fontId="0" fillId="0" borderId="270" xfId="0" applyNumberFormat="1" applyFont="1" applyFill="1" applyBorder="1" applyAlignment="1">
      <alignment horizontal="center" vertical="center" shrinkToFit="1"/>
    </xf>
    <xf numFmtId="177" fontId="0" fillId="0" borderId="271" xfId="0" applyNumberFormat="1" applyFont="1" applyFill="1" applyBorder="1" applyAlignment="1">
      <alignment horizontal="center" vertical="center" shrinkToFit="1"/>
    </xf>
    <xf numFmtId="177" fontId="0" fillId="0" borderId="265" xfId="0" applyNumberFormat="1" applyFont="1" applyFill="1" applyBorder="1" applyAlignment="1">
      <alignment horizontal="center" vertical="center" shrinkToFit="1"/>
    </xf>
    <xf numFmtId="177" fontId="0" fillId="0" borderId="82" xfId="0" applyNumberFormat="1" applyFont="1" applyFill="1" applyBorder="1" applyAlignment="1">
      <alignment horizontal="center" vertical="center" shrinkToFit="1"/>
    </xf>
    <xf numFmtId="177" fontId="0" fillId="0" borderId="83" xfId="0" applyNumberFormat="1" applyFont="1" applyFill="1" applyBorder="1" applyAlignment="1">
      <alignment horizontal="center" vertical="center" shrinkToFit="1"/>
    </xf>
    <xf numFmtId="177" fontId="0" fillId="12" borderId="118" xfId="0" applyNumberFormat="1" applyFont="1" applyFill="1" applyBorder="1" applyAlignment="1">
      <alignment vertical="center"/>
    </xf>
    <xf numFmtId="177" fontId="0" fillId="12" borderId="126" xfId="0" applyNumberFormat="1" applyFont="1" applyFill="1" applyBorder="1" applyAlignment="1">
      <alignment vertical="center"/>
    </xf>
    <xf numFmtId="177" fontId="0" fillId="12" borderId="139" xfId="0" applyNumberFormat="1" applyFont="1" applyFill="1" applyBorder="1" applyAlignment="1">
      <alignment vertical="center"/>
    </xf>
    <xf numFmtId="0" fontId="0" fillId="0" borderId="45" xfId="0" applyFont="1" applyFill="1" applyBorder="1" applyAlignment="1">
      <alignment vertical="center"/>
    </xf>
    <xf numFmtId="0" fontId="0" fillId="12" borderId="42" xfId="0" applyFill="1" applyBorder="1" applyAlignment="1">
      <alignment horizontal="left" vertical="center"/>
    </xf>
    <xf numFmtId="0" fontId="0" fillId="12" borderId="57" xfId="0" applyFont="1" applyFill="1" applyBorder="1" applyAlignment="1">
      <alignment horizontal="left" vertical="center"/>
    </xf>
    <xf numFmtId="177" fontId="0" fillId="0" borderId="118" xfId="0" applyNumberFormat="1" applyFont="1" applyFill="1" applyBorder="1" applyAlignment="1">
      <alignment vertical="center"/>
    </xf>
    <xf numFmtId="177" fontId="0" fillId="0" borderId="126" xfId="0" applyNumberFormat="1" applyFont="1" applyFill="1" applyBorder="1" applyAlignment="1">
      <alignment vertical="center"/>
    </xf>
    <xf numFmtId="177" fontId="0" fillId="0" borderId="139" xfId="0" applyNumberFormat="1" applyFont="1" applyFill="1" applyBorder="1" applyAlignment="1">
      <alignment vertical="center"/>
    </xf>
    <xf numFmtId="0" fontId="0" fillId="0" borderId="37" xfId="0" applyFont="1" applyBorder="1" applyAlignment="1">
      <alignment vertical="center"/>
    </xf>
    <xf numFmtId="177" fontId="0" fillId="0" borderId="80" xfId="0" applyNumberFormat="1" applyFont="1" applyFill="1" applyBorder="1" applyAlignment="1">
      <alignment vertical="center" shrinkToFit="1"/>
    </xf>
    <xf numFmtId="177" fontId="0" fillId="0" borderId="3" xfId="0" applyNumberFormat="1" applyFont="1" applyBorder="1" applyAlignment="1">
      <alignment horizontal="center" vertical="center" shrinkToFit="1"/>
    </xf>
    <xf numFmtId="177" fontId="0" fillId="0" borderId="4" xfId="0" applyNumberFormat="1" applyFont="1" applyBorder="1" applyAlignment="1">
      <alignment horizontal="center" vertical="center" shrinkToFit="1"/>
    </xf>
    <xf numFmtId="177" fontId="0" fillId="0" borderId="81" xfId="0" applyNumberFormat="1" applyFont="1" applyBorder="1" applyAlignment="1">
      <alignment horizontal="center" vertical="center" shrinkToFit="1"/>
    </xf>
    <xf numFmtId="177" fontId="0" fillId="0" borderId="3" xfId="0" applyNumberFormat="1" applyFill="1" applyBorder="1" applyAlignment="1">
      <alignment horizontal="center" vertical="center"/>
    </xf>
    <xf numFmtId="177"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3" xfId="0" applyNumberFormat="1" applyFont="1" applyFill="1" applyBorder="1" applyAlignment="1">
      <alignment vertical="center" shrinkToFit="1"/>
    </xf>
    <xf numFmtId="177" fontId="0" fillId="0" borderId="15" xfId="0" applyNumberFormat="1" applyFont="1" applyFill="1" applyBorder="1" applyAlignment="1">
      <alignment vertical="center" shrinkToFit="1"/>
    </xf>
    <xf numFmtId="177" fontId="0" fillId="0" borderId="1" xfId="0" applyNumberFormat="1" applyFont="1" applyFill="1" applyBorder="1" applyAlignment="1">
      <alignment horizontal="center" vertical="center" shrinkToFit="1"/>
    </xf>
    <xf numFmtId="177" fontId="0" fillId="0" borderId="54" xfId="0" applyNumberFormat="1" applyFont="1" applyFill="1" applyBorder="1" applyAlignment="1">
      <alignment horizontal="center" vertical="center" shrinkToFit="1"/>
    </xf>
    <xf numFmtId="177" fontId="0" fillId="0" borderId="13" xfId="0" applyNumberFormat="1" applyFont="1" applyFill="1" applyBorder="1" applyAlignment="1">
      <alignment vertical="center"/>
    </xf>
    <xf numFmtId="177" fontId="0" fillId="0" borderId="14" xfId="0" applyNumberFormat="1" applyFont="1" applyFill="1" applyBorder="1" applyAlignment="1">
      <alignment vertical="center"/>
    </xf>
    <xf numFmtId="177" fontId="0" fillId="0" borderId="15" xfId="0" applyNumberFormat="1" applyFont="1" applyFill="1" applyBorder="1" applyAlignment="1">
      <alignment vertical="center"/>
    </xf>
    <xf numFmtId="177" fontId="0" fillId="0" borderId="13" xfId="0" applyNumberFormat="1" applyFont="1" applyBorder="1" applyAlignment="1">
      <alignment vertical="center"/>
    </xf>
    <xf numFmtId="177" fontId="0" fillId="0" borderId="14" xfId="0" applyNumberFormat="1" applyFont="1" applyBorder="1" applyAlignment="1">
      <alignment vertical="center"/>
    </xf>
    <xf numFmtId="177" fontId="0" fillId="0" borderId="15" xfId="0" applyNumberFormat="1" applyFont="1" applyBorder="1" applyAlignment="1">
      <alignment vertical="center"/>
    </xf>
    <xf numFmtId="177" fontId="0" fillId="0" borderId="13" xfId="0" applyNumberFormat="1" applyFont="1" applyFill="1" applyBorder="1" applyAlignment="1">
      <alignment horizontal="center" vertical="center"/>
    </xf>
    <xf numFmtId="177" fontId="0" fillId="0" borderId="1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177" fontId="0" fillId="0" borderId="13" xfId="0" applyNumberFormat="1" applyFill="1" applyBorder="1" applyAlignment="1">
      <alignment vertical="center" shrinkToFit="1"/>
    </xf>
    <xf numFmtId="177" fontId="0" fillId="0" borderId="14" xfId="0" applyNumberFormat="1" applyFont="1" applyFill="1" applyBorder="1" applyAlignment="1">
      <alignment vertical="center" shrinkToFit="1"/>
    </xf>
    <xf numFmtId="177" fontId="0" fillId="0" borderId="14" xfId="0" applyNumberFormat="1" applyFill="1" applyBorder="1" applyAlignment="1">
      <alignment vertical="center" shrinkToFit="1"/>
    </xf>
    <xf numFmtId="177" fontId="0" fillId="0" borderId="15" xfId="0" applyNumberFormat="1" applyFill="1" applyBorder="1" applyAlignment="1">
      <alignment vertical="center" shrinkToFit="1"/>
    </xf>
    <xf numFmtId="177" fontId="0" fillId="0" borderId="103" xfId="0" applyNumberFormat="1" applyFont="1" applyBorder="1" applyAlignment="1">
      <alignment vertical="center"/>
    </xf>
    <xf numFmtId="177" fontId="0" fillId="0" borderId="22" xfId="0" applyNumberFormat="1" applyFont="1" applyBorder="1" applyAlignment="1">
      <alignment vertical="center"/>
    </xf>
    <xf numFmtId="177" fontId="0" fillId="0" borderId="273" xfId="0" applyNumberFormat="1" applyFont="1" applyBorder="1" applyAlignment="1">
      <alignment vertical="center"/>
    </xf>
    <xf numFmtId="177" fontId="0" fillId="2" borderId="103" xfId="0" applyNumberFormat="1" applyFont="1" applyFill="1" applyBorder="1" applyAlignment="1">
      <alignment horizontal="right" vertical="center" shrinkToFit="1"/>
    </xf>
    <xf numFmtId="177" fontId="0" fillId="2" borderId="273" xfId="0" applyNumberFormat="1" applyFont="1" applyFill="1" applyBorder="1" applyAlignment="1">
      <alignment horizontal="right" vertical="center" shrinkToFit="1"/>
    </xf>
    <xf numFmtId="177" fontId="0" fillId="0" borderId="271" xfId="0" applyNumberFormat="1" applyFill="1" applyBorder="1" applyAlignment="1">
      <alignment horizontal="center" vertical="center"/>
    </xf>
    <xf numFmtId="177" fontId="0" fillId="0" borderId="272" xfId="0" applyNumberFormat="1" applyFill="1" applyBorder="1" applyAlignment="1">
      <alignment horizontal="center" vertical="center"/>
    </xf>
    <xf numFmtId="177" fontId="0" fillId="0" borderId="132" xfId="0" applyNumberFormat="1" applyFont="1" applyBorder="1" applyAlignment="1">
      <alignment horizontal="center" vertical="center" shrinkToFit="1"/>
    </xf>
    <xf numFmtId="177" fontId="0" fillId="0" borderId="108" xfId="0" applyNumberFormat="1" applyFont="1" applyBorder="1" applyAlignment="1">
      <alignment horizontal="center" vertical="center" shrinkToFit="1"/>
    </xf>
    <xf numFmtId="177" fontId="0" fillId="0" borderId="189" xfId="0" applyNumberFormat="1" applyFont="1" applyBorder="1" applyAlignment="1">
      <alignment horizontal="center" vertical="center" shrinkToFit="1"/>
    </xf>
    <xf numFmtId="177" fontId="0" fillId="0" borderId="110" xfId="0" applyNumberFormat="1" applyFont="1" applyBorder="1" applyAlignment="1">
      <alignment horizontal="center" vertical="center" shrinkToFit="1"/>
    </xf>
    <xf numFmtId="177" fontId="0" fillId="0" borderId="148" xfId="0" applyNumberFormat="1" applyFont="1" applyFill="1" applyBorder="1" applyAlignment="1">
      <alignment horizontal="center" vertical="center" shrinkToFit="1"/>
    </xf>
    <xf numFmtId="177" fontId="0" fillId="0" borderId="156" xfId="0" applyNumberFormat="1" applyFont="1" applyFill="1" applyBorder="1" applyAlignment="1">
      <alignment horizontal="center" vertical="center" shrinkToFit="1"/>
    </xf>
    <xf numFmtId="177" fontId="0" fillId="0" borderId="148" xfId="0" applyNumberFormat="1" applyFill="1" applyBorder="1" applyAlignment="1">
      <alignment vertical="center"/>
    </xf>
    <xf numFmtId="177" fontId="0" fillId="0" borderId="155" xfId="0" applyNumberFormat="1" applyFill="1" applyBorder="1" applyAlignment="1">
      <alignment vertical="center"/>
    </xf>
    <xf numFmtId="177" fontId="0" fillId="0" borderId="156" xfId="0" applyNumberFormat="1" applyFill="1" applyBorder="1" applyAlignment="1">
      <alignment vertical="center"/>
    </xf>
    <xf numFmtId="0" fontId="0" fillId="6" borderId="274" xfId="0" applyFill="1" applyBorder="1" applyAlignment="1">
      <alignment horizontal="left" vertical="center"/>
    </xf>
    <xf numFmtId="176" fontId="0" fillId="0" borderId="162" xfId="0" applyNumberFormat="1" applyFont="1" applyBorder="1" applyAlignment="1">
      <alignment horizontal="center" vertical="center"/>
    </xf>
    <xf numFmtId="176" fontId="0" fillId="0" borderId="163" xfId="0" applyNumberFormat="1" applyFont="1" applyBorder="1" applyAlignment="1">
      <alignment horizontal="center" vertical="center"/>
    </xf>
    <xf numFmtId="176" fontId="0" fillId="0" borderId="7" xfId="0" applyNumberFormat="1" applyFont="1" applyBorder="1" applyAlignment="1">
      <alignment horizontal="center" vertical="center"/>
    </xf>
    <xf numFmtId="176" fontId="0" fillId="0" borderId="5"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0" fillId="0" borderId="81" xfId="0" applyNumberFormat="1" applyFont="1" applyBorder="1" applyAlignment="1">
      <alignment horizontal="center" vertical="center"/>
    </xf>
    <xf numFmtId="176" fontId="0" fillId="0" borderId="62" xfId="0" applyNumberFormat="1" applyFont="1" applyBorder="1" applyAlignment="1">
      <alignment horizontal="center" vertical="center"/>
    </xf>
    <xf numFmtId="176" fontId="0" fillId="0" borderId="7" xfId="0" applyNumberFormat="1" applyBorder="1" applyAlignment="1">
      <alignment horizontal="center" vertical="center"/>
    </xf>
    <xf numFmtId="0" fontId="0" fillId="0" borderId="47" xfId="0" applyBorder="1" applyAlignment="1">
      <alignment horizontal="left" vertical="center" indent="1"/>
    </xf>
    <xf numFmtId="176" fontId="0" fillId="0" borderId="115" xfId="0" applyNumberFormat="1" applyFont="1" applyBorder="1" applyAlignment="1">
      <alignment horizontal="center" vertical="center" textRotation="255" shrinkToFit="1"/>
    </xf>
    <xf numFmtId="177" fontId="0" fillId="0" borderId="148" xfId="0" applyNumberFormat="1" applyFont="1" applyBorder="1" applyAlignment="1">
      <alignment horizontal="center" vertical="center" shrinkToFit="1"/>
    </xf>
    <xf numFmtId="177" fontId="0" fillId="0" borderId="47" xfId="0" applyNumberFormat="1" applyFont="1" applyBorder="1" applyAlignment="1">
      <alignment horizontal="center" vertical="center" shrinkToFit="1"/>
    </xf>
    <xf numFmtId="176" fontId="0" fillId="5" borderId="208" xfId="0" applyNumberFormat="1" applyFont="1" applyFill="1" applyBorder="1" applyAlignment="1">
      <alignment horizontal="center" vertical="center" textRotation="255" shrinkToFit="1"/>
    </xf>
    <xf numFmtId="176" fontId="0" fillId="5" borderId="53" xfId="0" applyNumberFormat="1" applyFont="1" applyFill="1" applyBorder="1" applyAlignment="1">
      <alignment horizontal="center" vertical="center" textRotation="255" shrinkToFit="1"/>
    </xf>
    <xf numFmtId="176" fontId="0" fillId="5" borderId="115" xfId="0" applyNumberFormat="1" applyFont="1" applyFill="1" applyBorder="1" applyAlignment="1">
      <alignment horizontal="center" vertical="center" textRotation="255" shrinkToFit="1"/>
    </xf>
    <xf numFmtId="176" fontId="0" fillId="0" borderId="252" xfId="0" applyNumberFormat="1" applyFont="1" applyBorder="1" applyAlignment="1">
      <alignment horizontal="center" vertical="center" textRotation="255" shrinkToFit="1"/>
    </xf>
    <xf numFmtId="176" fontId="0" fillId="0" borderId="123" xfId="0" applyNumberFormat="1" applyFont="1" applyBorder="1" applyAlignment="1">
      <alignment horizontal="center" vertical="center" textRotation="255" shrinkToFit="1"/>
    </xf>
    <xf numFmtId="176" fontId="0" fillId="0" borderId="229" xfId="0" applyNumberFormat="1" applyFont="1" applyBorder="1" applyAlignment="1">
      <alignment horizontal="center" vertical="center" shrinkToFit="1"/>
    </xf>
    <xf numFmtId="176" fontId="0" fillId="0" borderId="124" xfId="0" applyNumberFormat="1" applyFont="1" applyBorder="1" applyAlignment="1">
      <alignment horizontal="center" vertical="center" shrinkToFit="1"/>
    </xf>
    <xf numFmtId="176" fontId="0" fillId="0" borderId="257" xfId="0" applyNumberFormat="1" applyFont="1" applyBorder="1" applyAlignment="1">
      <alignment horizontal="center" vertical="center" shrinkToFit="1"/>
    </xf>
    <xf numFmtId="176" fontId="0" fillId="0" borderId="125" xfId="0" applyNumberFormat="1" applyFont="1" applyBorder="1" applyAlignment="1">
      <alignment horizontal="center" vertical="center" shrinkToFit="1"/>
    </xf>
    <xf numFmtId="177" fontId="0" fillId="0" borderId="239" xfId="0" applyNumberFormat="1" applyFont="1" applyBorder="1" applyAlignment="1">
      <alignment horizontal="center" vertical="center" shrinkToFit="1"/>
    </xf>
    <xf numFmtId="176" fontId="0" fillId="0" borderId="120" xfId="0" applyNumberFormat="1" applyFont="1" applyBorder="1" applyAlignment="1">
      <alignment horizontal="center" vertical="center" textRotation="255" shrinkToFit="1"/>
    </xf>
    <xf numFmtId="176" fontId="0" fillId="5" borderId="120" xfId="0" applyNumberFormat="1" applyFont="1" applyFill="1" applyBorder="1" applyAlignment="1">
      <alignment horizontal="center" vertical="center" textRotation="255" shrinkToFit="1"/>
    </xf>
    <xf numFmtId="0" fontId="0" fillId="0" borderId="53" xfId="0" applyBorder="1" applyAlignment="1">
      <alignment horizontal="center" vertical="center" textRotation="255" shrinkToFit="1"/>
    </xf>
    <xf numFmtId="0" fontId="0" fillId="0" borderId="115" xfId="0" applyBorder="1" applyAlignment="1">
      <alignment horizontal="center" vertical="center" textRotation="255" shrinkToFit="1"/>
    </xf>
    <xf numFmtId="176" fontId="0" fillId="5" borderId="31" xfId="0" applyNumberFormat="1" applyFont="1" applyFill="1" applyBorder="1" applyAlignment="1">
      <alignment horizontal="center" vertical="center" textRotation="255" shrinkToFit="1"/>
    </xf>
    <xf numFmtId="177" fontId="0" fillId="0" borderId="267" xfId="3" applyNumberFormat="1" applyFont="1" applyBorder="1" applyAlignment="1">
      <alignment horizontal="center" vertical="center" shrinkToFit="1"/>
    </xf>
    <xf numFmtId="177" fontId="0" fillId="0" borderId="268" xfId="3" applyNumberFormat="1" applyFont="1" applyBorder="1" applyAlignment="1">
      <alignment horizontal="center" vertical="center" shrinkToFit="1"/>
    </xf>
    <xf numFmtId="177" fontId="0" fillId="0" borderId="141" xfId="3" applyNumberFormat="1" applyFont="1" applyBorder="1" applyAlignment="1">
      <alignment horizontal="center" vertical="center" textRotation="255" shrinkToFit="1"/>
    </xf>
    <xf numFmtId="0" fontId="0" fillId="0" borderId="97" xfId="0" applyFont="1" applyBorder="1">
      <alignment vertical="center"/>
    </xf>
    <xf numFmtId="0" fontId="0" fillId="0" borderId="146" xfId="0" applyFont="1" applyBorder="1">
      <alignment vertical="center"/>
    </xf>
    <xf numFmtId="177" fontId="0" fillId="2" borderId="118" xfId="0" applyNumberFormat="1" applyFont="1" applyFill="1" applyBorder="1" applyAlignment="1">
      <alignment horizontal="center" vertical="center" shrinkToFit="1"/>
    </xf>
    <xf numFmtId="177" fontId="0" fillId="2" borderId="79" xfId="0" applyNumberFormat="1" applyFont="1" applyFill="1" applyBorder="1" applyAlignment="1">
      <alignment horizontal="center" vertical="center" shrinkToFit="1"/>
    </xf>
    <xf numFmtId="176" fontId="0" fillId="0" borderId="31" xfId="0" applyNumberFormat="1" applyFont="1" applyBorder="1" applyAlignment="1">
      <alignment horizontal="center" vertical="center" textRotation="255" shrinkToFit="1"/>
    </xf>
    <xf numFmtId="176" fontId="0" fillId="0" borderId="24" xfId="0" applyNumberFormat="1" applyFont="1" applyBorder="1" applyAlignment="1">
      <alignment vertical="center"/>
    </xf>
    <xf numFmtId="177" fontId="0" fillId="0" borderId="269" xfId="3" applyNumberFormat="1" applyFont="1" applyBorder="1" applyAlignment="1">
      <alignment horizontal="center" vertical="center" shrinkToFit="1"/>
    </xf>
    <xf numFmtId="177" fontId="0" fillId="0" borderId="141" xfId="3" applyNumberFormat="1" applyFont="1" applyBorder="1" applyAlignment="1">
      <alignment horizontal="center" vertical="center" shrinkToFit="1"/>
    </xf>
    <xf numFmtId="177" fontId="0" fillId="0" borderId="97" xfId="3" applyNumberFormat="1" applyFont="1" applyBorder="1" applyAlignment="1">
      <alignment horizontal="center" vertical="center" shrinkToFit="1"/>
    </xf>
    <xf numFmtId="177" fontId="0" fillId="0" borderId="146" xfId="3" applyNumberFormat="1" applyFont="1" applyBorder="1" applyAlignment="1">
      <alignment horizontal="center" vertical="center" shrinkToFit="1"/>
    </xf>
    <xf numFmtId="176" fontId="0" fillId="2" borderId="48" xfId="0" applyNumberFormat="1" applyFont="1" applyFill="1" applyBorder="1" applyAlignment="1">
      <alignment vertical="center" shrinkToFit="1"/>
    </xf>
    <xf numFmtId="176" fontId="0" fillId="0" borderId="48" xfId="0" applyNumberFormat="1" applyFont="1" applyBorder="1" applyAlignment="1">
      <alignment vertical="center"/>
    </xf>
    <xf numFmtId="177" fontId="0" fillId="0" borderId="144" xfId="3" applyNumberFormat="1" applyFont="1" applyBorder="1" applyAlignment="1">
      <alignment horizontal="center" vertical="center" textRotation="255" shrinkToFit="1"/>
    </xf>
    <xf numFmtId="177" fontId="0" fillId="0" borderId="90" xfId="3" applyNumberFormat="1" applyFont="1" applyBorder="1" applyAlignment="1">
      <alignment horizontal="center" vertical="center" textRotation="255" shrinkToFit="1"/>
    </xf>
    <xf numFmtId="177" fontId="0" fillId="0" borderId="142" xfId="3" applyNumberFormat="1" applyFont="1" applyBorder="1" applyAlignment="1">
      <alignment horizontal="center" vertical="center" textRotation="255" shrinkToFit="1"/>
    </xf>
    <xf numFmtId="176" fontId="0" fillId="0" borderId="145" xfId="0" applyNumberFormat="1" applyFont="1" applyBorder="1" applyAlignment="1">
      <alignment vertical="center"/>
    </xf>
    <xf numFmtId="3" fontId="0" fillId="0" borderId="49" xfId="5" applyNumberFormat="1" applyFont="1" applyFill="1" applyBorder="1" applyAlignment="1">
      <alignment horizontal="center" vertical="center" shrinkToFit="1"/>
    </xf>
    <xf numFmtId="3" fontId="0" fillId="0" borderId="39" xfId="5" applyNumberFormat="1" applyFont="1" applyFill="1" applyBorder="1" applyAlignment="1">
      <alignment horizontal="center" vertical="center" shrinkToFit="1"/>
    </xf>
    <xf numFmtId="3" fontId="0" fillId="0" borderId="124" xfId="5" applyNumberFormat="1" applyFont="1" applyFill="1" applyBorder="1" applyAlignment="1">
      <alignment horizontal="center" vertical="center" shrinkToFit="1"/>
    </xf>
    <xf numFmtId="177" fontId="0" fillId="0" borderId="153" xfId="3" applyNumberFormat="1" applyFont="1" applyBorder="1" applyAlignment="1">
      <alignment horizontal="center" vertical="center" shrinkToFit="1"/>
    </xf>
    <xf numFmtId="177" fontId="0" fillId="0" borderId="154" xfId="3" applyNumberFormat="1" applyFont="1" applyBorder="1" applyAlignment="1">
      <alignment horizontal="center" vertical="center" shrinkToFit="1"/>
    </xf>
    <xf numFmtId="176" fontId="0" fillId="2" borderId="147" xfId="0" applyNumberFormat="1" applyFont="1" applyFill="1" applyBorder="1" applyAlignment="1">
      <alignment vertical="center" shrinkToFit="1"/>
    </xf>
    <xf numFmtId="176" fontId="0" fillId="0" borderId="147" xfId="0" applyNumberFormat="1" applyFont="1" applyBorder="1" applyAlignment="1">
      <alignment vertical="center"/>
    </xf>
    <xf numFmtId="177" fontId="0" fillId="2" borderId="78" xfId="0" applyNumberFormat="1" applyFont="1" applyFill="1" applyBorder="1" applyAlignment="1">
      <alignment horizontal="center" vertical="center" shrinkToFit="1"/>
    </xf>
    <xf numFmtId="176" fontId="0" fillId="2" borderId="118" xfId="0" applyNumberFormat="1" applyFont="1" applyFill="1" applyBorder="1" applyAlignment="1">
      <alignment horizontal="center" vertical="center" shrinkToFit="1"/>
    </xf>
    <xf numFmtId="176" fontId="0" fillId="2" borderId="79" xfId="0" applyNumberFormat="1" applyFont="1" applyFill="1" applyBorder="1" applyAlignment="1">
      <alignment horizontal="center" vertical="center" shrinkToFit="1"/>
    </xf>
    <xf numFmtId="176" fontId="0" fillId="0" borderId="32"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32" xfId="3" applyNumberFormat="1" applyFont="1" applyFill="1" applyBorder="1" applyAlignment="1">
      <alignment vertical="center" shrinkToFit="1"/>
    </xf>
    <xf numFmtId="176" fontId="0" fillId="0" borderId="36" xfId="3" applyNumberFormat="1" applyFont="1" applyFill="1" applyBorder="1" applyAlignment="1">
      <alignment vertical="center" shrinkToFit="1"/>
    </xf>
    <xf numFmtId="176" fontId="0" fillId="0" borderId="55" xfId="0" applyNumberFormat="1" applyFont="1" applyFill="1" applyBorder="1" applyAlignment="1">
      <alignment horizontal="center" vertical="center" textRotation="255" shrinkToFit="1"/>
    </xf>
    <xf numFmtId="176" fontId="0" fillId="0" borderId="53" xfId="0" applyNumberFormat="1" applyFont="1" applyFill="1" applyBorder="1" applyAlignment="1">
      <alignment horizontal="center" vertical="center" textRotation="255" shrinkToFit="1"/>
    </xf>
    <xf numFmtId="176" fontId="0" fillId="0" borderId="115" xfId="0" applyNumberFormat="1" applyFont="1" applyFill="1" applyBorder="1" applyAlignment="1">
      <alignment horizontal="center" vertical="center" textRotation="255" shrinkToFit="1"/>
    </xf>
    <xf numFmtId="177" fontId="0" fillId="0" borderId="47" xfId="0" applyNumberFormat="1" applyFont="1" applyFill="1" applyBorder="1" applyAlignment="1">
      <alignment horizontal="center" vertical="center" shrinkToFit="1"/>
    </xf>
    <xf numFmtId="176" fontId="0" fillId="0" borderId="208" xfId="0" applyNumberFormat="1" applyFont="1" applyFill="1" applyBorder="1" applyAlignment="1">
      <alignment horizontal="center" vertical="center" textRotation="255" shrinkToFit="1"/>
    </xf>
    <xf numFmtId="176" fontId="0" fillId="0" borderId="252" xfId="0" applyNumberFormat="1" applyFont="1" applyFill="1" applyBorder="1" applyAlignment="1">
      <alignment horizontal="center" vertical="center" textRotation="255" shrinkToFit="1"/>
    </xf>
    <xf numFmtId="176" fontId="0" fillId="0" borderId="123" xfId="0" applyNumberFormat="1" applyFont="1" applyFill="1" applyBorder="1" applyAlignment="1">
      <alignment horizontal="center" vertical="center" textRotation="255" shrinkToFit="1"/>
    </xf>
    <xf numFmtId="176" fontId="0" fillId="0" borderId="229" xfId="0" applyNumberFormat="1" applyFont="1" applyFill="1" applyBorder="1" applyAlignment="1">
      <alignment horizontal="center" vertical="center" shrinkToFit="1"/>
    </xf>
    <xf numFmtId="176" fontId="0" fillId="0" borderId="124" xfId="0" applyNumberFormat="1" applyFont="1" applyFill="1" applyBorder="1" applyAlignment="1">
      <alignment horizontal="center" vertical="center" shrinkToFit="1"/>
    </xf>
    <xf numFmtId="176" fontId="0" fillId="0" borderId="257" xfId="0" applyNumberFormat="1" applyFont="1" applyFill="1" applyBorder="1" applyAlignment="1">
      <alignment horizontal="center" vertical="center" shrinkToFit="1"/>
    </xf>
    <xf numFmtId="176" fontId="0" fillId="0" borderId="125" xfId="0" applyNumberFormat="1" applyFont="1" applyFill="1" applyBorder="1" applyAlignment="1">
      <alignment horizontal="center" vertical="center" shrinkToFit="1"/>
    </xf>
    <xf numFmtId="177" fontId="0" fillId="0" borderId="239" xfId="0" applyNumberFormat="1" applyFont="1" applyFill="1" applyBorder="1" applyAlignment="1">
      <alignment horizontal="center" vertical="center" shrinkToFit="1"/>
    </xf>
    <xf numFmtId="176" fontId="0" fillId="0" borderId="120" xfId="0" applyNumberFormat="1" applyFont="1" applyFill="1" applyBorder="1" applyAlignment="1">
      <alignment horizontal="center" vertical="center" textRotation="255" shrinkToFit="1"/>
    </xf>
    <xf numFmtId="176" fontId="0" fillId="0" borderId="166" xfId="0" applyNumberFormat="1" applyFont="1" applyFill="1" applyBorder="1" applyAlignment="1">
      <alignment horizontal="center" vertical="center" textRotation="255" shrinkToFit="1"/>
    </xf>
    <xf numFmtId="176" fontId="0" fillId="0" borderId="9" xfId="0" applyNumberFormat="1" applyFont="1" applyFill="1" applyBorder="1" applyAlignment="1">
      <alignment horizontal="center" vertical="center" textRotation="255" shrinkToFit="1"/>
    </xf>
    <xf numFmtId="176" fontId="0" fillId="0" borderId="169" xfId="0" applyNumberFormat="1" applyFont="1" applyFill="1" applyBorder="1" applyAlignment="1">
      <alignment horizontal="center" vertical="center" textRotation="255" shrinkToFit="1"/>
    </xf>
    <xf numFmtId="0" fontId="0" fillId="0" borderId="53" xfId="0" applyFont="1" applyFill="1" applyBorder="1" applyAlignment="1">
      <alignment horizontal="center" vertical="center" textRotation="255" shrinkToFit="1"/>
    </xf>
    <xf numFmtId="0" fontId="0" fillId="0" borderId="115" xfId="0" applyFont="1" applyFill="1" applyBorder="1" applyAlignment="1">
      <alignment horizontal="center" vertical="center" textRotation="255" shrinkToFit="1"/>
    </xf>
    <xf numFmtId="176" fontId="0" fillId="0" borderId="31" xfId="0" applyNumberFormat="1" applyFont="1" applyFill="1" applyBorder="1" applyAlignment="1">
      <alignment horizontal="center" vertical="center" textRotation="255" shrinkToFit="1"/>
    </xf>
    <xf numFmtId="177" fontId="0" fillId="0" borderId="267" xfId="3" applyNumberFormat="1" applyFont="1" applyFill="1" applyBorder="1" applyAlignment="1">
      <alignment horizontal="center" vertical="center" shrinkToFit="1"/>
    </xf>
    <xf numFmtId="177" fontId="0" fillId="0" borderId="268" xfId="3" applyNumberFormat="1" applyFont="1" applyFill="1" applyBorder="1" applyAlignment="1">
      <alignment horizontal="center" vertical="center" shrinkToFit="1"/>
    </xf>
    <xf numFmtId="177" fontId="0" fillId="0" borderId="141" xfId="3" applyNumberFormat="1" applyFont="1" applyFill="1" applyBorder="1" applyAlignment="1">
      <alignment horizontal="center" vertical="center" textRotation="255" shrinkToFit="1"/>
    </xf>
    <xf numFmtId="0" fontId="0" fillId="0" borderId="97" xfId="0" applyFont="1" applyFill="1" applyBorder="1">
      <alignment vertical="center"/>
    </xf>
    <xf numFmtId="0" fontId="0" fillId="0" borderId="146" xfId="0" applyFont="1" applyFill="1" applyBorder="1">
      <alignment vertical="center"/>
    </xf>
    <xf numFmtId="177" fontId="0" fillId="10" borderId="118" xfId="0" applyNumberFormat="1" applyFont="1" applyFill="1" applyBorder="1" applyAlignment="1">
      <alignment horizontal="center" vertical="center" shrinkToFit="1"/>
    </xf>
    <xf numFmtId="177" fontId="0" fillId="10" borderId="79" xfId="0" applyNumberFormat="1" applyFont="1" applyFill="1" applyBorder="1" applyAlignment="1">
      <alignment horizontal="center" vertical="center" shrinkToFit="1"/>
    </xf>
    <xf numFmtId="176" fontId="0" fillId="0" borderId="24" xfId="0" applyNumberFormat="1" applyFont="1" applyFill="1" applyBorder="1" applyAlignment="1">
      <alignment vertical="center"/>
    </xf>
    <xf numFmtId="177" fontId="0" fillId="0" borderId="269" xfId="3" applyNumberFormat="1" applyFont="1" applyFill="1" applyBorder="1" applyAlignment="1">
      <alignment horizontal="center" vertical="center" shrinkToFit="1"/>
    </xf>
    <xf numFmtId="177" fontId="0" fillId="0" borderId="141" xfId="3" applyNumberFormat="1" applyFont="1" applyFill="1" applyBorder="1" applyAlignment="1">
      <alignment horizontal="center" vertical="center" shrinkToFit="1"/>
    </xf>
    <xf numFmtId="177" fontId="0" fillId="0" borderId="97" xfId="3" applyNumberFormat="1" applyFont="1" applyFill="1" applyBorder="1" applyAlignment="1">
      <alignment horizontal="center" vertical="center" shrinkToFit="1"/>
    </xf>
    <xf numFmtId="177" fontId="0" fillId="0" borderId="146" xfId="3" applyNumberFormat="1" applyFont="1" applyFill="1" applyBorder="1" applyAlignment="1">
      <alignment horizontal="center" vertical="center" shrinkToFit="1"/>
    </xf>
    <xf numFmtId="176" fontId="0" fillId="10" borderId="48" xfId="0" applyNumberFormat="1" applyFont="1" applyFill="1" applyBorder="1" applyAlignment="1">
      <alignment vertical="center" shrinkToFit="1"/>
    </xf>
    <xf numFmtId="176" fontId="0" fillId="10" borderId="48" xfId="0" applyNumberFormat="1" applyFont="1" applyFill="1" applyBorder="1" applyAlignment="1">
      <alignment vertical="center"/>
    </xf>
    <xf numFmtId="177" fontId="0" fillId="0" borderId="144" xfId="3" applyNumberFormat="1" applyFont="1" applyFill="1" applyBorder="1" applyAlignment="1">
      <alignment horizontal="center" vertical="center" textRotation="255" shrinkToFit="1"/>
    </xf>
    <xf numFmtId="177" fontId="0" fillId="0" borderId="90" xfId="3" applyNumberFormat="1" applyFont="1" applyFill="1" applyBorder="1" applyAlignment="1">
      <alignment horizontal="center" vertical="center" textRotation="255" shrinkToFit="1"/>
    </xf>
    <xf numFmtId="177" fontId="0" fillId="0" borderId="142" xfId="3" applyNumberFormat="1" applyFont="1" applyFill="1" applyBorder="1" applyAlignment="1">
      <alignment horizontal="center" vertical="center" textRotation="255" shrinkToFit="1"/>
    </xf>
    <xf numFmtId="176" fontId="0" fillId="0" borderId="145" xfId="0" applyNumberFormat="1" applyFont="1" applyFill="1" applyBorder="1" applyAlignment="1">
      <alignment vertical="center"/>
    </xf>
    <xf numFmtId="177" fontId="0" fillId="0" borderId="153" xfId="3" applyNumberFormat="1" applyFont="1" applyFill="1" applyBorder="1" applyAlignment="1">
      <alignment horizontal="center" vertical="center" shrinkToFit="1"/>
    </xf>
    <xf numFmtId="177" fontId="0" fillId="0" borderId="154" xfId="3" applyNumberFormat="1" applyFont="1" applyFill="1" applyBorder="1" applyAlignment="1">
      <alignment horizontal="center" vertical="center" shrinkToFit="1"/>
    </xf>
    <xf numFmtId="176" fontId="0" fillId="0" borderId="147" xfId="0" applyNumberFormat="1" applyFont="1" applyFill="1" applyBorder="1" applyAlignment="1">
      <alignment vertical="center" shrinkToFit="1"/>
    </xf>
    <xf numFmtId="176" fontId="0" fillId="0" borderId="147" xfId="0" applyNumberFormat="1" applyFont="1" applyFill="1" applyBorder="1" applyAlignment="1">
      <alignment vertical="center"/>
    </xf>
    <xf numFmtId="177" fontId="0" fillId="10" borderId="78" xfId="0" applyNumberFormat="1" applyFont="1" applyFill="1" applyBorder="1" applyAlignment="1">
      <alignment horizontal="center" vertical="center" shrinkToFit="1"/>
    </xf>
    <xf numFmtId="176" fontId="0" fillId="10" borderId="118" xfId="0" applyNumberFormat="1" applyFont="1" applyFill="1" applyBorder="1" applyAlignment="1">
      <alignment horizontal="center" vertical="center" shrinkToFit="1"/>
    </xf>
    <xf numFmtId="176" fontId="0" fillId="10" borderId="79" xfId="0" applyNumberFormat="1" applyFont="1" applyFill="1" applyBorder="1" applyAlignment="1">
      <alignment horizontal="center" vertical="center" shrinkToFit="1"/>
    </xf>
    <xf numFmtId="177" fontId="0" fillId="0" borderId="262" xfId="0" applyNumberFormat="1" applyFont="1" applyFill="1" applyBorder="1" applyAlignment="1">
      <alignment horizontal="center" vertical="center" shrinkToFit="1"/>
    </xf>
    <xf numFmtId="176" fontId="0" fillId="0" borderId="89" xfId="0" applyNumberFormat="1" applyFont="1" applyFill="1" applyBorder="1" applyAlignment="1">
      <alignment horizontal="center" vertical="center" textRotation="255" shrinkToFit="1"/>
    </xf>
    <xf numFmtId="176" fontId="0" fillId="10" borderId="147" xfId="0" applyNumberFormat="1" applyFont="1" applyFill="1" applyBorder="1" applyAlignment="1">
      <alignment vertical="center" shrinkToFit="1"/>
    </xf>
    <xf numFmtId="176" fontId="0" fillId="10" borderId="147" xfId="0" applyNumberFormat="1" applyFont="1" applyFill="1" applyBorder="1" applyAlignment="1">
      <alignment vertical="center"/>
    </xf>
    <xf numFmtId="176" fontId="0" fillId="5" borderId="55" xfId="0" applyNumberFormat="1" applyFont="1" applyFill="1" applyBorder="1" applyAlignment="1">
      <alignment horizontal="center" vertical="center" textRotation="255" shrinkToFit="1"/>
    </xf>
    <xf numFmtId="177" fontId="0" fillId="0" borderId="241" xfId="0" applyNumberFormat="1" applyFont="1" applyBorder="1" applyAlignment="1">
      <alignment horizontal="center" vertical="center" shrinkToFit="1"/>
    </xf>
    <xf numFmtId="177" fontId="0" fillId="0" borderId="33" xfId="3" applyNumberFormat="1" applyFont="1" applyBorder="1" applyAlignment="1">
      <alignment horizontal="center" vertical="center" shrinkToFit="1"/>
    </xf>
    <xf numFmtId="177" fontId="0" fillId="0" borderId="59" xfId="3" applyNumberFormat="1" applyFont="1" applyBorder="1" applyAlignment="1">
      <alignment horizontal="center" vertical="center" shrinkToFit="1"/>
    </xf>
    <xf numFmtId="176" fontId="0" fillId="0" borderId="32" xfId="0" applyNumberFormat="1" applyFont="1" applyBorder="1" applyAlignment="1">
      <alignment vertical="center"/>
    </xf>
    <xf numFmtId="176" fontId="0" fillId="0" borderId="36" xfId="0" applyNumberFormat="1" applyFont="1" applyBorder="1" applyAlignment="1">
      <alignment vertical="center"/>
    </xf>
    <xf numFmtId="177" fontId="0" fillId="0" borderId="202" xfId="3" applyNumberFormat="1" applyFont="1" applyBorder="1" applyAlignment="1">
      <alignment horizontal="center" vertical="center" shrinkToFit="1"/>
    </xf>
    <xf numFmtId="177" fontId="1" fillId="0" borderId="252" xfId="0" applyNumberFormat="1" applyFont="1" applyBorder="1" applyAlignment="1">
      <alignment vertical="top" wrapText="1"/>
    </xf>
    <xf numFmtId="177" fontId="1" fillId="0" borderId="97" xfId="0" applyNumberFormat="1" applyFont="1" applyBorder="1" applyAlignment="1">
      <alignment vertical="top" wrapText="1"/>
    </xf>
    <xf numFmtId="177" fontId="5" fillId="0" borderId="252" xfId="0" applyNumberFormat="1" applyFont="1" applyBorder="1" applyAlignment="1">
      <alignment vertical="center" textRotation="255" shrinkToFit="1"/>
    </xf>
    <xf numFmtId="177" fontId="5" fillId="0" borderId="97" xfId="0" applyNumberFormat="1" applyFont="1" applyBorder="1" applyAlignment="1">
      <alignment vertical="center" textRotation="255" shrinkToFit="1"/>
    </xf>
    <xf numFmtId="177" fontId="5" fillId="0" borderId="204" xfId="0" applyNumberFormat="1" applyFont="1" applyBorder="1" applyAlignment="1">
      <alignment vertical="center" textRotation="255" shrinkToFit="1"/>
    </xf>
    <xf numFmtId="177" fontId="0" fillId="2" borderId="149" xfId="0" applyNumberFormat="1" applyFont="1" applyFill="1" applyBorder="1" applyAlignment="1">
      <alignment horizontal="center" vertical="center" shrinkToFit="1"/>
    </xf>
    <xf numFmtId="177" fontId="0" fillId="2" borderId="150" xfId="0" applyNumberFormat="1" applyFont="1" applyFill="1" applyBorder="1" applyAlignment="1">
      <alignment horizontal="center" vertical="center" shrinkToFit="1"/>
    </xf>
    <xf numFmtId="176" fontId="0" fillId="2" borderId="37" xfId="0" applyNumberFormat="1" applyFont="1" applyFill="1" applyBorder="1" applyAlignment="1">
      <alignment vertical="center" shrinkToFit="1"/>
    </xf>
    <xf numFmtId="176" fontId="0" fillId="0" borderId="37" xfId="0" applyNumberFormat="1" applyFont="1" applyBorder="1" applyAlignment="1">
      <alignment vertical="center"/>
    </xf>
    <xf numFmtId="176" fontId="0" fillId="0" borderId="121" xfId="0" applyNumberFormat="1" applyFont="1" applyBorder="1" applyAlignment="1">
      <alignment horizontal="center" vertical="center" shrinkToFit="1"/>
    </xf>
    <xf numFmtId="176" fontId="0" fillId="0" borderId="122" xfId="0" applyNumberFormat="1" applyFont="1" applyBorder="1" applyAlignment="1">
      <alignment horizontal="center" vertical="center" shrinkToFit="1"/>
    </xf>
    <xf numFmtId="176" fontId="0" fillId="0" borderId="98" xfId="0" applyNumberFormat="1" applyFont="1" applyBorder="1" applyAlignment="1">
      <alignment horizontal="center" vertical="center" textRotation="255" shrinkToFit="1"/>
    </xf>
    <xf numFmtId="177" fontId="0" fillId="0" borderId="5" xfId="0" applyNumberFormat="1" applyFont="1" applyBorder="1" applyAlignment="1">
      <alignment horizontal="center" vertical="center" shrinkToFit="1"/>
    </xf>
    <xf numFmtId="177" fontId="0" fillId="0" borderId="13" xfId="0" applyNumberFormat="1" applyFont="1" applyBorder="1" applyAlignment="1">
      <alignment horizontal="center" vertical="center" shrinkToFit="1"/>
    </xf>
    <xf numFmtId="177" fontId="1" fillId="0" borderId="196" xfId="0" applyNumberFormat="1" applyFont="1" applyBorder="1" applyAlignment="1">
      <alignment vertical="top" wrapText="1"/>
    </xf>
    <xf numFmtId="177" fontId="5" fillId="0" borderId="196" xfId="0" applyNumberFormat="1" applyFont="1" applyBorder="1" applyAlignment="1">
      <alignment vertical="center" textRotation="255" shrinkToFit="1"/>
    </xf>
    <xf numFmtId="177" fontId="0" fillId="0" borderId="230" xfId="3" applyNumberFormat="1" applyFont="1" applyBorder="1" applyAlignment="1">
      <alignment horizontal="center" vertical="center" shrinkToFit="1"/>
    </xf>
    <xf numFmtId="177" fontId="0" fillId="0" borderId="259" xfId="3" applyNumberFormat="1" applyFont="1" applyBorder="1" applyAlignment="1">
      <alignment horizontal="center" vertical="center" shrinkToFit="1"/>
    </xf>
    <xf numFmtId="177" fontId="0" fillId="0" borderId="260" xfId="3" applyNumberFormat="1" applyFont="1" applyBorder="1" applyAlignment="1">
      <alignment horizontal="center" vertical="center" shrinkToFit="1"/>
    </xf>
    <xf numFmtId="177" fontId="0" fillId="0" borderId="258" xfId="3" applyNumberFormat="1" applyFont="1" applyBorder="1" applyAlignment="1">
      <alignment horizontal="center" vertical="center" shrinkToFit="1"/>
    </xf>
  </cellXfs>
  <cellStyles count="13">
    <cellStyle name="パーセント" xfId="4" builtinId="5"/>
    <cellStyle name="パーセント 2" xfId="8"/>
    <cellStyle name="ハイパーリンク_20101209　経営改善計画検討手順（素案）" xfId="9"/>
    <cellStyle name="桁区切り" xfId="1" builtinId="6"/>
    <cellStyle name="桁区切り 2" xfId="7"/>
    <cellStyle name="標準" xfId="0" builtinId="0"/>
    <cellStyle name="標準 2" xfId="6"/>
    <cellStyle name="標準_◇類型12（水稲24・大豆12・ぶどう4）" xfId="2"/>
    <cellStyle name="標準_せとか(080515)_コピー ～ 100224 ｼﾄﾗｽ総会_経営計画_0223修正(従事分量配当）" xfId="11"/>
    <cellStyle name="標準_水稲(24ha規模)＋大豆(6ｈａ)＋きゃべつ" xfId="3"/>
    <cellStyle name="標準_中晩柑　早生" xfId="12"/>
    <cellStyle name="標準_野菜計画(最終 ｱｽﾊﾟﾗ+ｺﾏﾂﾅ)" xfId="5"/>
    <cellStyle name="未定義" xfId="1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0C0C0"/>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416719</xdr:colOff>
      <xdr:row>19</xdr:row>
      <xdr:rowOff>35719</xdr:rowOff>
    </xdr:from>
    <xdr:to>
      <xdr:col>3</xdr:col>
      <xdr:colOff>631800</xdr:colOff>
      <xdr:row>19</xdr:row>
      <xdr:rowOff>191988</xdr:rowOff>
    </xdr:to>
    <xdr:pic>
      <xdr:nvPicPr>
        <xdr:cNvPr id="3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2119" y="6957219"/>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19</xdr:row>
      <xdr:rowOff>0</xdr:rowOff>
    </xdr:from>
    <xdr:to>
      <xdr:col>6</xdr:col>
      <xdr:colOff>173831</xdr:colOff>
      <xdr:row>19</xdr:row>
      <xdr:rowOff>217287</xdr:rowOff>
    </xdr:to>
    <xdr:pic>
      <xdr:nvPicPr>
        <xdr:cNvPr id="32"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7563" y="6798469"/>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19</xdr:row>
      <xdr:rowOff>0</xdr:rowOff>
    </xdr:from>
    <xdr:to>
      <xdr:col>14</xdr:col>
      <xdr:colOff>4763</xdr:colOff>
      <xdr:row>19</xdr:row>
      <xdr:rowOff>221457</xdr:rowOff>
    </xdr:to>
    <xdr:sp macro="" textlink="">
      <xdr:nvSpPr>
        <xdr:cNvPr id="33" name="Rectangle 1" descr="10%"/>
        <xdr:cNvSpPr>
          <a:spLocks noChangeArrowheads="1"/>
        </xdr:cNvSpPr>
      </xdr:nvSpPr>
      <xdr:spPr bwMode="auto">
        <a:xfrm>
          <a:off x="4702969" y="6798469"/>
          <a:ext cx="790575" cy="221457"/>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13</xdr:row>
      <xdr:rowOff>13393</xdr:rowOff>
    </xdr:from>
    <xdr:to>
      <xdr:col>41</xdr:col>
      <xdr:colOff>252250</xdr:colOff>
      <xdr:row>13</xdr:row>
      <xdr:rowOff>239612</xdr:rowOff>
    </xdr:to>
    <xdr:grpSp>
      <xdr:nvGrpSpPr>
        <xdr:cNvPr id="18" name="グループ化 17"/>
        <xdr:cNvGrpSpPr/>
      </xdr:nvGrpSpPr>
      <xdr:grpSpPr>
        <a:xfrm>
          <a:off x="3352800" y="3378893"/>
          <a:ext cx="9624850" cy="226219"/>
          <a:chOff x="3357563" y="4311549"/>
          <a:chExt cx="9455781" cy="226219"/>
        </a:xfrm>
      </xdr:grpSpPr>
      <xdr:grpSp>
        <xdr:nvGrpSpPr>
          <xdr:cNvPr id="5" name="グループ化 4"/>
          <xdr:cNvGrpSpPr/>
        </xdr:nvGrpSpPr>
        <xdr:grpSpPr>
          <a:xfrm>
            <a:off x="8940997" y="4316015"/>
            <a:ext cx="447675" cy="217287"/>
            <a:chOff x="8905278" y="4298156"/>
            <a:chExt cx="447675" cy="217287"/>
          </a:xfrm>
        </xdr:grpSpPr>
        <xdr:pic>
          <xdr:nvPicPr>
            <xdr:cNvPr id="24"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05278" y="4298156"/>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79122" y="4298156"/>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6" name="Rectangle 1" descr="10%"/>
          <xdr:cNvSpPr>
            <a:spLocks noChangeArrowheads="1"/>
          </xdr:cNvSpPr>
        </xdr:nvSpPr>
        <xdr:spPr bwMode="auto">
          <a:xfrm>
            <a:off x="11013282" y="4311549"/>
            <a:ext cx="1023937" cy="226219"/>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cxnSp macro="">
        <xdr:nvCxnSpPr>
          <xdr:cNvPr id="27" name="直線コネクタ 26"/>
          <xdr:cNvCxnSpPr/>
        </xdr:nvCxnSpPr>
        <xdr:spPr>
          <a:xfrm flipV="1">
            <a:off x="3357563" y="4424658"/>
            <a:ext cx="1857375"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a:off x="6024563" y="4424658"/>
            <a:ext cx="2845593"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a:off x="10513219" y="4424658"/>
            <a:ext cx="44053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a:xfrm flipV="1">
            <a:off x="12081453" y="4424658"/>
            <a:ext cx="731891"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3" name="グループ化 12"/>
          <xdr:cNvGrpSpPr/>
        </xdr:nvGrpSpPr>
        <xdr:grpSpPr>
          <a:xfrm>
            <a:off x="5262563" y="4346524"/>
            <a:ext cx="703237" cy="156269"/>
            <a:chOff x="5262563" y="4363641"/>
            <a:chExt cx="703237" cy="156269"/>
          </a:xfrm>
        </xdr:grpSpPr>
        <xdr:pic>
          <xdr:nvPicPr>
            <xdr:cNvPr id="15"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50719"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4" name="グループ化 33"/>
          <xdr:cNvGrpSpPr/>
        </xdr:nvGrpSpPr>
        <xdr:grpSpPr>
          <a:xfrm>
            <a:off x="9977438" y="4316015"/>
            <a:ext cx="447675" cy="217287"/>
            <a:chOff x="8905278" y="4298156"/>
            <a:chExt cx="447675" cy="217287"/>
          </a:xfrm>
        </xdr:grpSpPr>
        <xdr:pic>
          <xdr:nvPicPr>
            <xdr:cNvPr id="35"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05278" y="4298156"/>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79122" y="4298156"/>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xnSp macro="">
        <xdr:nvCxnSpPr>
          <xdr:cNvPr id="38" name="直線コネクタ 37"/>
          <xdr:cNvCxnSpPr/>
        </xdr:nvCxnSpPr>
        <xdr:spPr>
          <a:xfrm flipV="1">
            <a:off x="9453562" y="4424657"/>
            <a:ext cx="452438"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14</xdr:row>
      <xdr:rowOff>26047</xdr:rowOff>
    </xdr:from>
    <xdr:to>
      <xdr:col>41</xdr:col>
      <xdr:colOff>214312</xdr:colOff>
      <xdr:row>14</xdr:row>
      <xdr:rowOff>243334</xdr:rowOff>
    </xdr:to>
    <xdr:grpSp>
      <xdr:nvGrpSpPr>
        <xdr:cNvPr id="74" name="グループ化 73"/>
        <xdr:cNvGrpSpPr/>
      </xdr:nvGrpSpPr>
      <xdr:grpSpPr>
        <a:xfrm>
          <a:off x="3352800" y="3645547"/>
          <a:ext cx="9586912" cy="217287"/>
          <a:chOff x="3357563" y="4574235"/>
          <a:chExt cx="9417843" cy="217287"/>
        </a:xfrm>
      </xdr:grpSpPr>
      <xdr:cxnSp macro="">
        <xdr:nvCxnSpPr>
          <xdr:cNvPr id="45" name="直線コネクタ 44"/>
          <xdr:cNvCxnSpPr/>
        </xdr:nvCxnSpPr>
        <xdr:spPr>
          <a:xfrm flipV="1">
            <a:off x="12557703" y="4661298"/>
            <a:ext cx="217703"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pic>
        <xdr:nvPicPr>
          <xdr:cNvPr id="54"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02872" y="4574235"/>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52966" y="4574235"/>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 name="Rectangle 1" descr="10%"/>
          <xdr:cNvSpPr>
            <a:spLocks noChangeArrowheads="1"/>
          </xdr:cNvSpPr>
        </xdr:nvSpPr>
        <xdr:spPr bwMode="auto">
          <a:xfrm>
            <a:off x="11775283" y="4575722"/>
            <a:ext cx="785812" cy="214312"/>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cxnSp macro="">
        <xdr:nvCxnSpPr>
          <xdr:cNvPr id="42" name="直線コネクタ 41"/>
          <xdr:cNvCxnSpPr/>
        </xdr:nvCxnSpPr>
        <xdr:spPr>
          <a:xfrm>
            <a:off x="3357563" y="4682506"/>
            <a:ext cx="1559718" cy="74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a:off x="5774531" y="4682878"/>
            <a:ext cx="284559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flipV="1">
            <a:off x="10513219" y="4682134"/>
            <a:ext cx="1190625" cy="14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46" name="グループ化 45"/>
          <xdr:cNvGrpSpPr/>
        </xdr:nvGrpSpPr>
        <xdr:grpSpPr>
          <a:xfrm>
            <a:off x="4988719" y="4604744"/>
            <a:ext cx="703237" cy="156269"/>
            <a:chOff x="5262563" y="4363641"/>
            <a:chExt cx="703237" cy="156269"/>
          </a:xfrm>
        </xdr:grpSpPr>
        <xdr:pic>
          <xdr:nvPicPr>
            <xdr:cNvPr id="5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2563"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50719"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50"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51282" y="4574235"/>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8" name="直線コネクタ 47"/>
          <xdr:cNvCxnSpPr/>
        </xdr:nvCxnSpPr>
        <xdr:spPr>
          <a:xfrm>
            <a:off x="9715500" y="4682878"/>
            <a:ext cx="416719"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a:off x="8941594" y="4682878"/>
            <a:ext cx="44053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11906</xdr:colOff>
      <xdr:row>15</xdr:row>
      <xdr:rowOff>13742</xdr:rowOff>
    </xdr:from>
    <xdr:to>
      <xdr:col>42</xdr:col>
      <xdr:colOff>27781</xdr:colOff>
      <xdr:row>16</xdr:row>
      <xdr:rowOff>88900</xdr:rowOff>
    </xdr:to>
    <xdr:grpSp>
      <xdr:nvGrpSpPr>
        <xdr:cNvPr id="106" name="グループ化 105"/>
        <xdr:cNvGrpSpPr/>
      </xdr:nvGrpSpPr>
      <xdr:grpSpPr>
        <a:xfrm>
          <a:off x="3364706" y="3887242"/>
          <a:ext cx="9655175" cy="329158"/>
          <a:chOff x="3364706" y="4903242"/>
          <a:chExt cx="9655175" cy="329158"/>
        </a:xfrm>
      </xdr:grpSpPr>
      <xdr:sp macro="" textlink="">
        <xdr:nvSpPr>
          <xdr:cNvPr id="77" name="Rectangle 1" descr="10%"/>
          <xdr:cNvSpPr>
            <a:spLocks noChangeArrowheads="1"/>
          </xdr:cNvSpPr>
        </xdr:nvSpPr>
        <xdr:spPr bwMode="auto">
          <a:xfrm>
            <a:off x="10868819" y="4911080"/>
            <a:ext cx="294481" cy="205581"/>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cxnSp macro="">
        <xdr:nvCxnSpPr>
          <xdr:cNvPr id="78" name="直線コネクタ 77"/>
          <xdr:cNvCxnSpPr/>
        </xdr:nvCxnSpPr>
        <xdr:spPr>
          <a:xfrm flipV="1">
            <a:off x="3364706" y="5013870"/>
            <a:ext cx="2374107"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a:xfrm>
            <a:off x="6348412" y="5013870"/>
            <a:ext cx="1830388"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a:xfrm>
            <a:off x="10054431" y="5013870"/>
            <a:ext cx="765969"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xdr:cNvCxnSpPr/>
        </xdr:nvCxnSpPr>
        <xdr:spPr>
          <a:xfrm flipV="1">
            <a:off x="11956040" y="5013870"/>
            <a:ext cx="746179"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93" name="グループ化 92"/>
          <xdr:cNvGrpSpPr/>
        </xdr:nvGrpSpPr>
        <xdr:grpSpPr>
          <a:xfrm>
            <a:off x="5826918" y="4910188"/>
            <a:ext cx="446063" cy="156269"/>
            <a:chOff x="5536406" y="4868913"/>
            <a:chExt cx="441300" cy="156269"/>
          </a:xfrm>
        </xdr:grpSpPr>
        <xdr:pic>
          <xdr:nvPicPr>
            <xdr:cNvPr id="88"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6406" y="4868913"/>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2625" y="4868913"/>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85"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4903242"/>
            <a:ext cx="175680" cy="22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84" name="直線コネクタ 83"/>
          <xdr:cNvCxnSpPr/>
        </xdr:nvCxnSpPr>
        <xdr:spPr>
          <a:xfrm flipV="1">
            <a:off x="9067800" y="5012977"/>
            <a:ext cx="711200" cy="178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5" name="Rectangle 1" descr="10%"/>
          <xdr:cNvSpPr>
            <a:spLocks noChangeArrowheads="1"/>
          </xdr:cNvSpPr>
        </xdr:nvSpPr>
        <xdr:spPr bwMode="auto">
          <a:xfrm>
            <a:off x="5791201" y="5067300"/>
            <a:ext cx="292100" cy="165100"/>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105" name="グループ化 104"/>
          <xdr:cNvGrpSpPr/>
        </xdr:nvGrpSpPr>
        <xdr:grpSpPr>
          <a:xfrm>
            <a:off x="8275834" y="4903242"/>
            <a:ext cx="688246" cy="221256"/>
            <a:chOff x="8275834" y="4903242"/>
            <a:chExt cx="688246" cy="221256"/>
          </a:xfrm>
        </xdr:grpSpPr>
        <xdr:pic>
          <xdr:nvPicPr>
            <xdr:cNvPr id="90"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5834" y="4903242"/>
              <a:ext cx="175680" cy="22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1"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52592" y="4903242"/>
              <a:ext cx="175680" cy="22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88400" y="4903242"/>
              <a:ext cx="175680" cy="22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xnSp macro="">
        <xdr:nvCxnSpPr>
          <xdr:cNvPr id="101" name="直線コネクタ 100"/>
          <xdr:cNvCxnSpPr/>
        </xdr:nvCxnSpPr>
        <xdr:spPr>
          <a:xfrm flipV="1">
            <a:off x="11163300" y="5013423"/>
            <a:ext cx="508000" cy="89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Rectangle 1" descr="10%"/>
          <xdr:cNvSpPr>
            <a:spLocks noChangeArrowheads="1"/>
          </xdr:cNvSpPr>
        </xdr:nvSpPr>
        <xdr:spPr bwMode="auto">
          <a:xfrm>
            <a:off x="11658600" y="4911080"/>
            <a:ext cx="294481" cy="205581"/>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4" name="Rectangle 1" descr="10%"/>
          <xdr:cNvSpPr>
            <a:spLocks noChangeArrowheads="1"/>
          </xdr:cNvSpPr>
        </xdr:nvSpPr>
        <xdr:spPr bwMode="auto">
          <a:xfrm>
            <a:off x="12725400" y="4911080"/>
            <a:ext cx="294481" cy="205581"/>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877302</xdr:colOff>
      <xdr:row>5</xdr:row>
      <xdr:rowOff>225594</xdr:rowOff>
    </xdr:from>
    <xdr:to>
      <xdr:col>38</xdr:col>
      <xdr:colOff>438650</xdr:colOff>
      <xdr:row>7</xdr:row>
      <xdr:rowOff>25066</xdr:rowOff>
    </xdr:to>
    <xdr:grpSp>
      <xdr:nvGrpSpPr>
        <xdr:cNvPr id="19" name="グループ化 18"/>
        <xdr:cNvGrpSpPr/>
      </xdr:nvGrpSpPr>
      <xdr:grpSpPr>
        <a:xfrm>
          <a:off x="1893302" y="1495594"/>
          <a:ext cx="16896848" cy="307472"/>
          <a:chOff x="3357563" y="4311549"/>
          <a:chExt cx="9455781" cy="226219"/>
        </a:xfrm>
      </xdr:grpSpPr>
      <xdr:grpSp>
        <xdr:nvGrpSpPr>
          <xdr:cNvPr id="20" name="グループ化 19"/>
          <xdr:cNvGrpSpPr/>
        </xdr:nvGrpSpPr>
        <xdr:grpSpPr>
          <a:xfrm>
            <a:off x="8940997" y="4316015"/>
            <a:ext cx="447675" cy="217287"/>
            <a:chOff x="8905278" y="4298156"/>
            <a:chExt cx="447675" cy="217287"/>
          </a:xfrm>
        </xdr:grpSpPr>
        <xdr:pic>
          <xdr:nvPicPr>
            <xdr:cNvPr id="3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5278" y="4298156"/>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9122" y="4298156"/>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1" name="Rectangle 1" descr="10%"/>
          <xdr:cNvSpPr>
            <a:spLocks noChangeArrowheads="1"/>
          </xdr:cNvSpPr>
        </xdr:nvSpPr>
        <xdr:spPr bwMode="auto">
          <a:xfrm>
            <a:off x="11013282" y="4311549"/>
            <a:ext cx="1023937" cy="226219"/>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cxnSp macro="">
        <xdr:nvCxnSpPr>
          <xdr:cNvPr id="22" name="直線コネクタ 21"/>
          <xdr:cNvCxnSpPr/>
        </xdr:nvCxnSpPr>
        <xdr:spPr>
          <a:xfrm flipV="1">
            <a:off x="3357563" y="4424658"/>
            <a:ext cx="1857375"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a:off x="6024563" y="4424658"/>
            <a:ext cx="2845593"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a:off x="10513219" y="4424658"/>
            <a:ext cx="44053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V="1">
            <a:off x="12081453" y="4424658"/>
            <a:ext cx="731891"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26" name="グループ化 25"/>
          <xdr:cNvGrpSpPr/>
        </xdr:nvGrpSpPr>
        <xdr:grpSpPr>
          <a:xfrm>
            <a:off x="5262563" y="4346524"/>
            <a:ext cx="703237" cy="156269"/>
            <a:chOff x="5262563" y="4363641"/>
            <a:chExt cx="703237" cy="156269"/>
          </a:xfrm>
        </xdr:grpSpPr>
        <xdr:pic>
          <xdr:nvPicPr>
            <xdr:cNvPr id="31"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2563"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0"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50719"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7" name="グループ化 26"/>
          <xdr:cNvGrpSpPr/>
        </xdr:nvGrpSpPr>
        <xdr:grpSpPr>
          <a:xfrm>
            <a:off x="9977438" y="4316015"/>
            <a:ext cx="447675" cy="217287"/>
            <a:chOff x="8905278" y="4298156"/>
            <a:chExt cx="447675" cy="217287"/>
          </a:xfrm>
        </xdr:grpSpPr>
        <xdr:pic>
          <xdr:nvPicPr>
            <xdr:cNvPr id="29"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5278" y="4298156"/>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9122" y="4298156"/>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xnSp macro="">
        <xdr:nvCxnSpPr>
          <xdr:cNvPr id="28" name="直線コネクタ 27"/>
          <xdr:cNvCxnSpPr/>
        </xdr:nvCxnSpPr>
        <xdr:spPr>
          <a:xfrm flipV="1">
            <a:off x="9453562" y="4424657"/>
            <a:ext cx="452438"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6</xdr:row>
      <xdr:rowOff>0</xdr:rowOff>
    </xdr:from>
    <xdr:to>
      <xdr:col>38</xdr:col>
      <xdr:colOff>375987</xdr:colOff>
      <xdr:row>7</xdr:row>
      <xdr:rowOff>12533</xdr:rowOff>
    </xdr:to>
    <xdr:grpSp>
      <xdr:nvGrpSpPr>
        <xdr:cNvPr id="2" name="グループ化 1"/>
        <xdr:cNvGrpSpPr/>
      </xdr:nvGrpSpPr>
      <xdr:grpSpPr>
        <a:xfrm>
          <a:off x="1905000" y="1524000"/>
          <a:ext cx="16822487" cy="266533"/>
          <a:chOff x="3357563" y="4574235"/>
          <a:chExt cx="9417843" cy="217287"/>
        </a:xfrm>
      </xdr:grpSpPr>
      <xdr:cxnSp macro="">
        <xdr:nvCxnSpPr>
          <xdr:cNvPr id="3" name="直線コネクタ 2"/>
          <xdr:cNvCxnSpPr/>
        </xdr:nvCxnSpPr>
        <xdr:spPr>
          <a:xfrm flipV="1">
            <a:off x="12557703" y="4661298"/>
            <a:ext cx="217703"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pic>
        <xdr:nvPicPr>
          <xdr:cNvPr id="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2872" y="4574235"/>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2966" y="4574235"/>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1" descr="10%"/>
          <xdr:cNvSpPr>
            <a:spLocks noChangeArrowheads="1"/>
          </xdr:cNvSpPr>
        </xdr:nvSpPr>
        <xdr:spPr bwMode="auto">
          <a:xfrm>
            <a:off x="11775283" y="4575722"/>
            <a:ext cx="785812" cy="214312"/>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cxnSp macro="">
        <xdr:nvCxnSpPr>
          <xdr:cNvPr id="7" name="直線コネクタ 6"/>
          <xdr:cNvCxnSpPr/>
        </xdr:nvCxnSpPr>
        <xdr:spPr>
          <a:xfrm>
            <a:off x="3357563" y="4682506"/>
            <a:ext cx="1559718" cy="74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5774531" y="4682878"/>
            <a:ext cx="284559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V="1">
            <a:off x="10513219" y="4682134"/>
            <a:ext cx="1190625" cy="14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0" name="グループ化 9"/>
          <xdr:cNvGrpSpPr/>
        </xdr:nvGrpSpPr>
        <xdr:grpSpPr>
          <a:xfrm>
            <a:off x="4988719" y="4604744"/>
            <a:ext cx="703237" cy="156269"/>
            <a:chOff x="5262563" y="4363641"/>
            <a:chExt cx="703237" cy="156269"/>
          </a:xfrm>
        </xdr:grpSpPr>
        <xdr:pic>
          <xdr:nvPicPr>
            <xdr:cNvPr id="14"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2563"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0"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50719" y="4363641"/>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1"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1282" y="4574235"/>
            <a:ext cx="173831" cy="217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2" name="直線コネクタ 11"/>
          <xdr:cNvCxnSpPr/>
        </xdr:nvCxnSpPr>
        <xdr:spPr>
          <a:xfrm>
            <a:off x="9715500" y="4682878"/>
            <a:ext cx="416719"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8941594" y="4682878"/>
            <a:ext cx="44053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129887</xdr:colOff>
      <xdr:row>6</xdr:row>
      <xdr:rowOff>14432</xdr:rowOff>
    </xdr:from>
    <xdr:to>
      <xdr:col>38</xdr:col>
      <xdr:colOff>375228</xdr:colOff>
      <xdr:row>7</xdr:row>
      <xdr:rowOff>202046</xdr:rowOff>
    </xdr:to>
    <xdr:grpSp>
      <xdr:nvGrpSpPr>
        <xdr:cNvPr id="2" name="グループ化 1"/>
        <xdr:cNvGrpSpPr/>
      </xdr:nvGrpSpPr>
      <xdr:grpSpPr>
        <a:xfrm>
          <a:off x="2034887" y="1538432"/>
          <a:ext cx="16691841" cy="441614"/>
          <a:chOff x="3364706" y="4903242"/>
          <a:chExt cx="9655175" cy="329158"/>
        </a:xfrm>
      </xdr:grpSpPr>
      <xdr:sp macro="" textlink="">
        <xdr:nvSpPr>
          <xdr:cNvPr id="3" name="Rectangle 1" descr="10%"/>
          <xdr:cNvSpPr>
            <a:spLocks noChangeArrowheads="1"/>
          </xdr:cNvSpPr>
        </xdr:nvSpPr>
        <xdr:spPr bwMode="auto">
          <a:xfrm>
            <a:off x="10868819" y="4911080"/>
            <a:ext cx="294481" cy="205581"/>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cxnSp macro="">
        <xdr:nvCxnSpPr>
          <xdr:cNvPr id="4" name="直線コネクタ 3"/>
          <xdr:cNvCxnSpPr/>
        </xdr:nvCxnSpPr>
        <xdr:spPr>
          <a:xfrm flipV="1">
            <a:off x="3364706" y="5013870"/>
            <a:ext cx="2374107"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a:off x="6348412" y="5013870"/>
            <a:ext cx="1830388"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10054431" y="5013870"/>
            <a:ext cx="765969"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flipV="1">
            <a:off x="11956040" y="5013870"/>
            <a:ext cx="746179"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8" name="グループ化 7"/>
          <xdr:cNvGrpSpPr/>
        </xdr:nvGrpSpPr>
        <xdr:grpSpPr>
          <a:xfrm>
            <a:off x="5826918" y="4910188"/>
            <a:ext cx="446063" cy="156269"/>
            <a:chOff x="5536406" y="4868913"/>
            <a:chExt cx="441300" cy="156269"/>
          </a:xfrm>
        </xdr:grpSpPr>
        <xdr:pic>
          <xdr:nvPicPr>
            <xdr:cNvPr id="19"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6406" y="4868913"/>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2625" y="4868913"/>
              <a:ext cx="215081" cy="156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9"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4903242"/>
            <a:ext cx="175680" cy="22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直線コネクタ 9"/>
          <xdr:cNvCxnSpPr/>
        </xdr:nvCxnSpPr>
        <xdr:spPr>
          <a:xfrm flipV="1">
            <a:off x="9067800" y="5012977"/>
            <a:ext cx="711200" cy="178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Rectangle 1" descr="10%"/>
          <xdr:cNvSpPr>
            <a:spLocks noChangeArrowheads="1"/>
          </xdr:cNvSpPr>
        </xdr:nvSpPr>
        <xdr:spPr bwMode="auto">
          <a:xfrm>
            <a:off x="5791201" y="5067300"/>
            <a:ext cx="292100" cy="165100"/>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12" name="グループ化 11"/>
          <xdr:cNvGrpSpPr/>
        </xdr:nvGrpSpPr>
        <xdr:grpSpPr>
          <a:xfrm>
            <a:off x="8275834" y="4903242"/>
            <a:ext cx="688246" cy="221256"/>
            <a:chOff x="8275834" y="4903242"/>
            <a:chExt cx="688246" cy="221256"/>
          </a:xfrm>
        </xdr:grpSpPr>
        <xdr:pic>
          <xdr:nvPicPr>
            <xdr:cNvPr id="16"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5834" y="4903242"/>
              <a:ext cx="175680" cy="22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52592" y="4903242"/>
              <a:ext cx="175680" cy="22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88400" y="4903242"/>
              <a:ext cx="175680" cy="22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xnSp macro="">
        <xdr:nvCxnSpPr>
          <xdr:cNvPr id="13" name="直線コネクタ 12"/>
          <xdr:cNvCxnSpPr/>
        </xdr:nvCxnSpPr>
        <xdr:spPr>
          <a:xfrm flipV="1">
            <a:off x="11163300" y="5013423"/>
            <a:ext cx="508000" cy="89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Rectangle 1" descr="10%"/>
          <xdr:cNvSpPr>
            <a:spLocks noChangeArrowheads="1"/>
          </xdr:cNvSpPr>
        </xdr:nvSpPr>
        <xdr:spPr bwMode="auto">
          <a:xfrm>
            <a:off x="11658600" y="4911080"/>
            <a:ext cx="294481" cy="205581"/>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 name="Rectangle 1" descr="10%"/>
          <xdr:cNvSpPr>
            <a:spLocks noChangeArrowheads="1"/>
          </xdr:cNvSpPr>
        </xdr:nvSpPr>
        <xdr:spPr bwMode="auto">
          <a:xfrm>
            <a:off x="12725400" y="4911080"/>
            <a:ext cx="294481" cy="205581"/>
          </a:xfrm>
          <a:prstGeom prst="rect">
            <a:avLst/>
          </a:prstGeom>
          <a:pattFill prst="pct10">
            <a:fgClr>
              <a:srgbClr val="000000"/>
            </a:fgClr>
            <a:bgClr>
              <a:srgbClr val="FFFFFF"/>
            </a:bgClr>
          </a:patt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P29"/>
  <sheetViews>
    <sheetView tabSelected="1" zoomScale="75" zoomScaleNormal="75" zoomScaleSheetLayoutView="80" workbookViewId="0"/>
  </sheetViews>
  <sheetFormatPr defaultRowHeight="13.5" x14ac:dyDescent="0.15"/>
  <cols>
    <col min="1" max="1" width="1.625" style="60" customWidth="1"/>
    <col min="2" max="3" width="7.625" style="60" customWidth="1"/>
    <col min="4" max="6" width="9" style="60"/>
    <col min="7" max="7" width="3.5" style="60" customWidth="1"/>
    <col min="8" max="8" width="3.625" style="60" customWidth="1"/>
    <col min="9" max="9" width="3.75" style="60" customWidth="1"/>
    <col min="10" max="42" width="3.5" style="60" customWidth="1"/>
    <col min="43" max="43" width="1.375" style="60" customWidth="1"/>
    <col min="44" max="16384" width="9" style="60"/>
  </cols>
  <sheetData>
    <row r="1" spans="1:42" ht="9.9499999999999993" customHeight="1" thickBot="1" x14ac:dyDescent="0.2">
      <c r="B1" s="59"/>
      <c r="C1" s="59"/>
      <c r="D1" s="59"/>
      <c r="E1" s="59"/>
      <c r="F1" s="59"/>
      <c r="G1" s="59"/>
      <c r="H1" s="59"/>
      <c r="I1" s="59"/>
      <c r="J1" s="59"/>
      <c r="K1" s="59"/>
      <c r="L1" s="59"/>
    </row>
    <row r="2" spans="1:42" ht="39.950000000000003" customHeight="1" thickBot="1" x14ac:dyDescent="0.2">
      <c r="A2" s="71"/>
      <c r="B2" s="260" t="s">
        <v>69</v>
      </c>
      <c r="C2" s="911" t="s">
        <v>915</v>
      </c>
      <c r="D2" s="912"/>
      <c r="E2" s="261" t="s">
        <v>54</v>
      </c>
      <c r="F2" s="911" t="s">
        <v>432</v>
      </c>
      <c r="G2" s="913"/>
      <c r="H2" s="913"/>
      <c r="I2" s="913"/>
      <c r="J2" s="913"/>
      <c r="K2" s="913"/>
      <c r="L2" s="913"/>
      <c r="M2" s="913"/>
      <c r="N2" s="912"/>
      <c r="O2" s="917" t="s">
        <v>55</v>
      </c>
      <c r="P2" s="918"/>
      <c r="Q2" s="919"/>
      <c r="R2" s="920" t="s">
        <v>433</v>
      </c>
      <c r="S2" s="921"/>
      <c r="T2" s="921"/>
      <c r="U2" s="921"/>
      <c r="V2" s="920" t="s">
        <v>56</v>
      </c>
      <c r="W2" s="921"/>
      <c r="X2" s="921"/>
      <c r="Y2" s="914" t="s">
        <v>883</v>
      </c>
      <c r="Z2" s="915"/>
      <c r="AA2" s="916"/>
      <c r="AB2" s="72"/>
      <c r="AC2" s="72"/>
      <c r="AD2" s="72"/>
    </row>
    <row r="3" spans="1:42" ht="9.9499999999999993" customHeight="1" x14ac:dyDescent="0.15">
      <c r="B3" s="73"/>
    </row>
    <row r="4" spans="1:42" ht="24.95" customHeight="1" thickBot="1" x14ac:dyDescent="0.2">
      <c r="B4" s="60" t="s">
        <v>92</v>
      </c>
    </row>
    <row r="5" spans="1:42" ht="20.100000000000001" customHeight="1" x14ac:dyDescent="0.15">
      <c r="B5" s="834" t="s">
        <v>93</v>
      </c>
      <c r="C5" s="835"/>
      <c r="D5" s="836" t="s">
        <v>1005</v>
      </c>
      <c r="E5" s="837"/>
      <c r="F5" s="837"/>
      <c r="G5" s="838"/>
      <c r="H5" s="839" t="s">
        <v>57</v>
      </c>
      <c r="I5" s="835"/>
      <c r="J5" s="835"/>
      <c r="K5" s="835"/>
      <c r="L5" s="835"/>
      <c r="M5" s="835"/>
      <c r="N5" s="835"/>
      <c r="O5" s="835"/>
      <c r="P5" s="835"/>
      <c r="Q5" s="835"/>
      <c r="R5" s="835"/>
      <c r="S5" s="835"/>
      <c r="T5" s="835"/>
      <c r="U5" s="835"/>
      <c r="V5" s="835"/>
      <c r="W5" s="835"/>
      <c r="X5" s="835"/>
      <c r="Y5" s="835"/>
      <c r="Z5" s="835"/>
      <c r="AA5" s="840"/>
      <c r="AD5" s="72"/>
      <c r="AE5" s="72"/>
      <c r="AF5" s="72"/>
      <c r="AG5" s="72"/>
      <c r="AH5" s="72"/>
      <c r="AI5" s="72"/>
      <c r="AJ5" s="72"/>
      <c r="AK5" s="72"/>
      <c r="AL5" s="72"/>
    </row>
    <row r="6" spans="1:42" ht="20.100000000000001" customHeight="1" x14ac:dyDescent="0.15">
      <c r="B6" s="846" t="s">
        <v>58</v>
      </c>
      <c r="C6" s="847"/>
      <c r="D6" s="847"/>
      <c r="E6" s="847"/>
      <c r="F6" s="847"/>
      <c r="G6" s="848"/>
      <c r="H6" s="848" t="s">
        <v>59</v>
      </c>
      <c r="I6" s="832"/>
      <c r="J6" s="832"/>
      <c r="K6" s="832"/>
      <c r="L6" s="832"/>
      <c r="M6" s="832"/>
      <c r="N6" s="848" t="s">
        <v>60</v>
      </c>
      <c r="O6" s="832"/>
      <c r="P6" s="832"/>
      <c r="Q6" s="848" t="s">
        <v>61</v>
      </c>
      <c r="R6" s="832"/>
      <c r="S6" s="832"/>
      <c r="T6" s="832"/>
      <c r="U6" s="832"/>
      <c r="V6" s="832"/>
      <c r="W6" s="832"/>
      <c r="X6" s="859"/>
      <c r="Y6" s="832" t="s">
        <v>62</v>
      </c>
      <c r="Z6" s="832"/>
      <c r="AA6" s="833"/>
    </row>
    <row r="7" spans="1:42" ht="20.100000000000001" customHeight="1" x14ac:dyDescent="0.15">
      <c r="B7" s="849" t="s">
        <v>63</v>
      </c>
      <c r="C7" s="850"/>
      <c r="D7" s="851"/>
      <c r="E7" s="852"/>
      <c r="F7" s="852"/>
      <c r="G7" s="852"/>
      <c r="H7" s="853" t="s">
        <v>906</v>
      </c>
      <c r="I7" s="854"/>
      <c r="J7" s="854"/>
      <c r="K7" s="854" t="s">
        <v>435</v>
      </c>
      <c r="L7" s="854"/>
      <c r="M7" s="855"/>
      <c r="N7" s="856">
        <f>'４　経営収支'!H4</f>
        <v>20</v>
      </c>
      <c r="O7" s="857">
        <v>0.3</v>
      </c>
      <c r="P7" s="858">
        <v>0.3</v>
      </c>
      <c r="Q7" s="841"/>
      <c r="R7" s="842"/>
      <c r="S7" s="842"/>
      <c r="T7" s="842"/>
      <c r="U7" s="842"/>
      <c r="V7" s="842"/>
      <c r="W7" s="842"/>
      <c r="X7" s="843"/>
      <c r="Y7" s="844"/>
      <c r="Z7" s="844"/>
      <c r="AA7" s="845"/>
    </row>
    <row r="8" spans="1:42" ht="20.100000000000001" customHeight="1" x14ac:dyDescent="0.15">
      <c r="B8" s="846" t="s">
        <v>64</v>
      </c>
      <c r="C8" s="847"/>
      <c r="D8" s="876"/>
      <c r="E8" s="877"/>
      <c r="F8" s="877"/>
      <c r="G8" s="875"/>
      <c r="H8" s="853" t="s">
        <v>907</v>
      </c>
      <c r="I8" s="854"/>
      <c r="J8" s="854"/>
      <c r="K8" s="854" t="s">
        <v>436</v>
      </c>
      <c r="L8" s="854"/>
      <c r="M8" s="855"/>
      <c r="N8" s="856">
        <f>'４　経営収支'!I4</f>
        <v>20</v>
      </c>
      <c r="O8" s="857"/>
      <c r="P8" s="858"/>
      <c r="Q8" s="873"/>
      <c r="R8" s="874"/>
      <c r="S8" s="874"/>
      <c r="T8" s="874"/>
      <c r="U8" s="874"/>
      <c r="V8" s="874"/>
      <c r="W8" s="874"/>
      <c r="X8" s="875"/>
      <c r="Y8" s="848"/>
      <c r="Z8" s="832"/>
      <c r="AA8" s="833"/>
    </row>
    <row r="9" spans="1:42" ht="20.100000000000001" customHeight="1" x14ac:dyDescent="0.15">
      <c r="B9" s="846" t="s">
        <v>65</v>
      </c>
      <c r="C9" s="847"/>
      <c r="D9" s="876" t="s">
        <v>910</v>
      </c>
      <c r="E9" s="877"/>
      <c r="F9" s="877"/>
      <c r="G9" s="875"/>
      <c r="H9" s="853" t="s">
        <v>908</v>
      </c>
      <c r="I9" s="854"/>
      <c r="J9" s="854"/>
      <c r="K9" s="854" t="s">
        <v>438</v>
      </c>
      <c r="L9" s="854"/>
      <c r="M9" s="855"/>
      <c r="N9" s="856">
        <f>'４　経営収支'!J4</f>
        <v>60</v>
      </c>
      <c r="O9" s="857"/>
      <c r="P9" s="858"/>
      <c r="Q9" s="873"/>
      <c r="R9" s="874"/>
      <c r="S9" s="874"/>
      <c r="T9" s="874"/>
      <c r="U9" s="874"/>
      <c r="V9" s="874"/>
      <c r="W9" s="874"/>
      <c r="X9" s="875"/>
      <c r="Y9" s="848"/>
      <c r="Z9" s="832"/>
      <c r="AA9" s="833"/>
    </row>
    <row r="10" spans="1:42" ht="20.100000000000001" customHeight="1" x14ac:dyDescent="0.15">
      <c r="B10" s="846" t="s">
        <v>66</v>
      </c>
      <c r="C10" s="847"/>
      <c r="D10" s="860"/>
      <c r="E10" s="860"/>
      <c r="F10" s="860"/>
      <c r="G10" s="861"/>
      <c r="H10" s="853" t="s">
        <v>909</v>
      </c>
      <c r="I10" s="854"/>
      <c r="J10" s="854"/>
      <c r="K10" s="854"/>
      <c r="L10" s="854"/>
      <c r="M10" s="855"/>
      <c r="N10" s="856">
        <v>10</v>
      </c>
      <c r="O10" s="857"/>
      <c r="P10" s="858"/>
      <c r="Q10" s="873"/>
      <c r="R10" s="874"/>
      <c r="S10" s="874"/>
      <c r="T10" s="874"/>
      <c r="U10" s="874"/>
      <c r="V10" s="874"/>
      <c r="W10" s="874"/>
      <c r="X10" s="875"/>
      <c r="Y10" s="832"/>
      <c r="Z10" s="832"/>
      <c r="AA10" s="833"/>
    </row>
    <row r="11" spans="1:42" ht="20.100000000000001" customHeight="1" x14ac:dyDescent="0.15">
      <c r="B11" s="935" t="s">
        <v>67</v>
      </c>
      <c r="C11" s="936"/>
      <c r="D11" s="937"/>
      <c r="E11" s="937"/>
      <c r="F11" s="937"/>
      <c r="G11" s="938"/>
      <c r="H11" s="853"/>
      <c r="I11" s="854"/>
      <c r="J11" s="854"/>
      <c r="K11" s="854"/>
      <c r="L11" s="854"/>
      <c r="M11" s="855"/>
      <c r="N11" s="939"/>
      <c r="O11" s="933"/>
      <c r="P11" s="940"/>
      <c r="Q11" s="930"/>
      <c r="R11" s="931"/>
      <c r="S11" s="931"/>
      <c r="T11" s="931"/>
      <c r="U11" s="931"/>
      <c r="V11" s="931"/>
      <c r="W11" s="931"/>
      <c r="X11" s="932"/>
      <c r="Y11" s="933"/>
      <c r="Z11" s="933"/>
      <c r="AA11" s="934"/>
    </row>
    <row r="12" spans="1:42" ht="20.100000000000001" customHeight="1" thickBot="1" x14ac:dyDescent="0.2">
      <c r="B12" s="846"/>
      <c r="C12" s="847"/>
      <c r="D12" s="860"/>
      <c r="E12" s="860"/>
      <c r="F12" s="860"/>
      <c r="G12" s="861"/>
      <c r="H12" s="853" t="s">
        <v>440</v>
      </c>
      <c r="I12" s="854"/>
      <c r="J12" s="854"/>
      <c r="K12" s="854"/>
      <c r="L12" s="854"/>
      <c r="M12" s="855"/>
      <c r="N12" s="922">
        <f>SUM(N7:N11)</f>
        <v>110</v>
      </c>
      <c r="O12" s="923"/>
      <c r="P12" s="924"/>
      <c r="Q12" s="873"/>
      <c r="R12" s="874"/>
      <c r="S12" s="874"/>
      <c r="T12" s="874"/>
      <c r="U12" s="874"/>
      <c r="V12" s="874"/>
      <c r="W12" s="874"/>
      <c r="X12" s="875"/>
      <c r="Y12" s="832"/>
      <c r="Z12" s="832"/>
      <c r="AA12" s="833"/>
    </row>
    <row r="13" spans="1:42" ht="20.100000000000001" customHeight="1" x14ac:dyDescent="0.15">
      <c r="B13" s="941" t="s">
        <v>90</v>
      </c>
      <c r="C13" s="839" t="s">
        <v>94</v>
      </c>
      <c r="D13" s="835"/>
      <c r="E13" s="925"/>
      <c r="F13" s="61" t="s">
        <v>91</v>
      </c>
      <c r="G13" s="839">
        <v>1</v>
      </c>
      <c r="H13" s="835"/>
      <c r="I13" s="835"/>
      <c r="J13" s="839">
        <v>2</v>
      </c>
      <c r="K13" s="835"/>
      <c r="L13" s="925"/>
      <c r="M13" s="835">
        <v>3</v>
      </c>
      <c r="N13" s="835"/>
      <c r="O13" s="927"/>
      <c r="P13" s="839">
        <v>4</v>
      </c>
      <c r="Q13" s="835"/>
      <c r="R13" s="925"/>
      <c r="S13" s="926">
        <v>5</v>
      </c>
      <c r="T13" s="835"/>
      <c r="U13" s="927"/>
      <c r="V13" s="839">
        <v>6</v>
      </c>
      <c r="W13" s="835"/>
      <c r="X13" s="925"/>
      <c r="Y13" s="926">
        <v>7</v>
      </c>
      <c r="Z13" s="835"/>
      <c r="AA13" s="927"/>
      <c r="AB13" s="839">
        <v>8</v>
      </c>
      <c r="AC13" s="835"/>
      <c r="AD13" s="925"/>
      <c r="AE13" s="926">
        <v>9</v>
      </c>
      <c r="AF13" s="835"/>
      <c r="AG13" s="927"/>
      <c r="AH13" s="839">
        <v>10</v>
      </c>
      <c r="AI13" s="835"/>
      <c r="AJ13" s="925"/>
      <c r="AK13" s="839">
        <v>11</v>
      </c>
      <c r="AL13" s="835"/>
      <c r="AM13" s="925"/>
      <c r="AN13" s="835">
        <v>12</v>
      </c>
      <c r="AO13" s="835"/>
      <c r="AP13" s="840"/>
    </row>
    <row r="14" spans="1:42" ht="20.100000000000001" customHeight="1" x14ac:dyDescent="0.15">
      <c r="B14" s="942"/>
      <c r="C14" s="928" t="s">
        <v>437</v>
      </c>
      <c r="D14" s="929"/>
      <c r="E14" s="929"/>
      <c r="F14" s="481">
        <v>20</v>
      </c>
      <c r="G14" s="74"/>
      <c r="H14" s="75"/>
      <c r="I14" s="75"/>
      <c r="J14" s="74"/>
      <c r="K14" s="75"/>
      <c r="L14" s="76"/>
      <c r="M14" s="75"/>
      <c r="N14" s="75"/>
      <c r="O14" s="77"/>
      <c r="P14" s="74"/>
      <c r="Q14" s="75"/>
      <c r="R14" s="76"/>
      <c r="S14" s="78"/>
      <c r="T14" s="75"/>
      <c r="U14" s="77"/>
      <c r="V14" s="74"/>
      <c r="W14" s="75"/>
      <c r="X14" s="76"/>
      <c r="Y14" s="78"/>
      <c r="Z14" s="75"/>
      <c r="AA14" s="77"/>
      <c r="AB14" s="74"/>
      <c r="AC14" s="75"/>
      <c r="AD14" s="76"/>
      <c r="AE14" s="74"/>
      <c r="AF14" s="75"/>
      <c r="AG14" s="76"/>
      <c r="AH14" s="74"/>
      <c r="AI14" s="75"/>
      <c r="AJ14" s="76"/>
      <c r="AK14" s="74"/>
      <c r="AL14" s="75"/>
      <c r="AM14" s="76"/>
      <c r="AN14" s="75"/>
      <c r="AO14" s="75"/>
      <c r="AP14" s="79"/>
    </row>
    <row r="15" spans="1:42" ht="20.100000000000001" customHeight="1" x14ac:dyDescent="0.15">
      <c r="B15" s="942"/>
      <c r="C15" s="928" t="s">
        <v>439</v>
      </c>
      <c r="D15" s="929"/>
      <c r="E15" s="929"/>
      <c r="F15" s="480">
        <v>20</v>
      </c>
      <c r="G15" s="80"/>
      <c r="H15" s="81"/>
      <c r="I15" s="81"/>
      <c r="J15" s="80"/>
      <c r="K15" s="81"/>
      <c r="L15" s="82"/>
      <c r="M15" s="81"/>
      <c r="N15" s="81"/>
      <c r="O15" s="83"/>
      <c r="P15" s="80"/>
      <c r="Q15" s="81"/>
      <c r="R15" s="82"/>
      <c r="S15" s="84"/>
      <c r="T15" s="81"/>
      <c r="U15" s="83"/>
      <c r="V15" s="80"/>
      <c r="W15" s="81"/>
      <c r="X15" s="82"/>
      <c r="Y15" s="84"/>
      <c r="Z15" s="81"/>
      <c r="AA15" s="83"/>
      <c r="AB15" s="80"/>
      <c r="AC15" s="81"/>
      <c r="AD15" s="82"/>
      <c r="AE15" s="80"/>
      <c r="AF15" s="81"/>
      <c r="AG15" s="82"/>
      <c r="AH15" s="80"/>
      <c r="AI15" s="81"/>
      <c r="AJ15" s="82"/>
      <c r="AK15" s="80"/>
      <c r="AL15" s="81"/>
      <c r="AM15" s="82"/>
      <c r="AN15" s="81"/>
      <c r="AO15" s="81"/>
      <c r="AP15" s="85"/>
    </row>
    <row r="16" spans="1:42" ht="20.100000000000001" customHeight="1" x14ac:dyDescent="0.15">
      <c r="B16" s="942"/>
      <c r="C16" s="928" t="s">
        <v>911</v>
      </c>
      <c r="D16" s="929"/>
      <c r="E16" s="929"/>
      <c r="F16" s="480">
        <v>60</v>
      </c>
      <c r="G16" s="80"/>
      <c r="H16" s="81"/>
      <c r="I16" s="81"/>
      <c r="J16" s="80"/>
      <c r="K16" s="81"/>
      <c r="L16" s="82"/>
      <c r="M16" s="81"/>
      <c r="N16" s="81"/>
      <c r="O16" s="83"/>
      <c r="P16" s="80"/>
      <c r="Q16" s="81"/>
      <c r="R16" s="82"/>
      <c r="S16" s="84"/>
      <c r="T16" s="81"/>
      <c r="U16" s="83"/>
      <c r="V16" s="80"/>
      <c r="W16" s="81"/>
      <c r="X16" s="82"/>
      <c r="Y16" s="84"/>
      <c r="Z16" s="81"/>
      <c r="AA16" s="83"/>
      <c r="AB16" s="80"/>
      <c r="AC16" s="81"/>
      <c r="AD16" s="82"/>
      <c r="AE16" s="80"/>
      <c r="AF16" s="81"/>
      <c r="AG16" s="82"/>
      <c r="AH16" s="80"/>
      <c r="AI16" s="81"/>
      <c r="AJ16" s="82"/>
      <c r="AK16" s="80"/>
      <c r="AL16" s="81"/>
      <c r="AM16" s="82"/>
      <c r="AN16" s="81"/>
      <c r="AO16" s="81"/>
      <c r="AP16" s="85"/>
    </row>
    <row r="17" spans="2:42" ht="20.100000000000001" customHeight="1" x14ac:dyDescent="0.15">
      <c r="B17" s="942"/>
      <c r="C17" s="928" t="s">
        <v>909</v>
      </c>
      <c r="D17" s="929"/>
      <c r="E17" s="929"/>
      <c r="F17" s="480">
        <v>10</v>
      </c>
      <c r="G17" s="80"/>
      <c r="H17" s="81"/>
      <c r="I17" s="81"/>
      <c r="J17" s="80"/>
      <c r="K17" s="81"/>
      <c r="L17" s="82"/>
      <c r="M17" s="81"/>
      <c r="N17" s="81"/>
      <c r="O17" s="83"/>
      <c r="P17" s="80"/>
      <c r="Q17" s="81"/>
      <c r="R17" s="82"/>
      <c r="S17" s="84"/>
      <c r="T17" s="81"/>
      <c r="U17" s="83"/>
      <c r="V17" s="80"/>
      <c r="W17" s="81"/>
      <c r="X17" s="82"/>
      <c r="Y17" s="84"/>
      <c r="Z17" s="81"/>
      <c r="AA17" s="83"/>
      <c r="AB17" s="80"/>
      <c r="AC17" s="81"/>
      <c r="AD17" s="82"/>
      <c r="AE17" s="80"/>
      <c r="AF17" s="81"/>
      <c r="AG17" s="82"/>
      <c r="AH17" s="80"/>
      <c r="AI17" s="81"/>
      <c r="AJ17" s="82"/>
      <c r="AK17" s="80"/>
      <c r="AL17" s="81"/>
      <c r="AM17" s="82"/>
      <c r="AN17" s="81"/>
      <c r="AO17" s="81"/>
      <c r="AP17" s="85"/>
    </row>
    <row r="18" spans="2:42" ht="20.100000000000001" customHeight="1" x14ac:dyDescent="0.15">
      <c r="B18" s="942"/>
      <c r="C18" s="928"/>
      <c r="D18" s="929"/>
      <c r="E18" s="929"/>
      <c r="F18" s="480"/>
      <c r="G18" s="80"/>
      <c r="H18" s="81"/>
      <c r="I18" s="81"/>
      <c r="J18" s="80"/>
      <c r="K18" s="81"/>
      <c r="L18" s="82"/>
      <c r="M18" s="81"/>
      <c r="N18" s="81"/>
      <c r="O18" s="83"/>
      <c r="P18" s="80"/>
      <c r="Q18" s="81"/>
      <c r="R18" s="82"/>
      <c r="S18" s="84"/>
      <c r="T18" s="81"/>
      <c r="U18" s="83"/>
      <c r="V18" s="80"/>
      <c r="W18" s="81"/>
      <c r="X18" s="82"/>
      <c r="Y18" s="84"/>
      <c r="Z18" s="81"/>
      <c r="AA18" s="83"/>
      <c r="AB18" s="80"/>
      <c r="AC18" s="81"/>
      <c r="AD18" s="82"/>
      <c r="AE18" s="80"/>
      <c r="AF18" s="81"/>
      <c r="AG18" s="82"/>
      <c r="AH18" s="80"/>
      <c r="AI18" s="81"/>
      <c r="AJ18" s="82"/>
      <c r="AK18" s="80"/>
      <c r="AL18" s="81"/>
      <c r="AM18" s="82"/>
      <c r="AN18" s="81"/>
      <c r="AO18" s="81"/>
      <c r="AP18" s="85"/>
    </row>
    <row r="19" spans="2:42" ht="20.100000000000001" customHeight="1" x14ac:dyDescent="0.15">
      <c r="B19" s="871" t="s">
        <v>68</v>
      </c>
      <c r="C19" s="881"/>
      <c r="D19" s="882"/>
      <c r="E19" s="882"/>
      <c r="F19" s="882"/>
      <c r="G19" s="882"/>
      <c r="H19" s="882"/>
      <c r="I19" s="882"/>
      <c r="J19" s="882"/>
      <c r="K19" s="882"/>
      <c r="L19" s="882"/>
      <c r="M19" s="882"/>
      <c r="N19" s="882"/>
      <c r="O19" s="882"/>
      <c r="P19" s="882"/>
      <c r="Q19" s="882"/>
      <c r="R19" s="882"/>
      <c r="S19" s="882"/>
      <c r="T19" s="882"/>
      <c r="U19" s="882"/>
      <c r="V19" s="882"/>
      <c r="W19" s="882"/>
      <c r="X19" s="882"/>
      <c r="Y19" s="882"/>
      <c r="Z19" s="882"/>
      <c r="AA19" s="882"/>
      <c r="AB19" s="882"/>
      <c r="AC19" s="882"/>
      <c r="AD19" s="882"/>
      <c r="AE19" s="882"/>
      <c r="AF19" s="882"/>
      <c r="AG19" s="882"/>
      <c r="AH19" s="882"/>
      <c r="AI19" s="882"/>
      <c r="AJ19" s="882"/>
      <c r="AK19" s="882"/>
      <c r="AL19" s="882"/>
      <c r="AM19" s="882"/>
      <c r="AN19" s="882"/>
      <c r="AO19" s="882"/>
      <c r="AP19" s="883"/>
    </row>
    <row r="20" spans="2:42" ht="20.100000000000001" customHeight="1" x14ac:dyDescent="0.15">
      <c r="B20" s="849"/>
      <c r="C20" s="678"/>
      <c r="D20" s="679"/>
      <c r="E20" s="680" t="s">
        <v>912</v>
      </c>
      <c r="F20" s="679"/>
      <c r="G20" s="679"/>
      <c r="H20" s="680" t="s">
        <v>913</v>
      </c>
      <c r="I20" s="679"/>
      <c r="J20" s="679"/>
      <c r="K20" s="679"/>
      <c r="L20" s="679"/>
      <c r="M20" s="679"/>
      <c r="N20" s="679"/>
      <c r="O20" s="680" t="s">
        <v>914</v>
      </c>
      <c r="P20" s="679"/>
      <c r="Q20" s="679"/>
      <c r="R20" s="679"/>
      <c r="S20" s="679"/>
      <c r="U20" s="680"/>
      <c r="V20" s="87"/>
      <c r="W20" s="87"/>
      <c r="Y20" s="852"/>
      <c r="Z20" s="852"/>
      <c r="AA20" s="852"/>
      <c r="AB20" s="852"/>
      <c r="AC20" s="87"/>
      <c r="AD20" s="87"/>
      <c r="AI20" s="87"/>
      <c r="AJ20" s="87"/>
      <c r="AK20" s="87"/>
      <c r="AL20" s="87"/>
      <c r="AM20" s="87"/>
      <c r="AN20" s="87"/>
      <c r="AO20" s="87"/>
      <c r="AP20" s="88"/>
    </row>
    <row r="21" spans="2:42" ht="20.100000000000001" customHeight="1" thickBot="1" x14ac:dyDescent="0.2">
      <c r="B21" s="872"/>
      <c r="C21" s="884"/>
      <c r="D21" s="885"/>
      <c r="E21" s="885"/>
      <c r="F21" s="885"/>
      <c r="G21" s="885"/>
      <c r="H21" s="885"/>
      <c r="I21" s="885"/>
      <c r="J21" s="885"/>
      <c r="K21" s="885"/>
      <c r="L21" s="885"/>
      <c r="M21" s="885"/>
      <c r="N21" s="885"/>
      <c r="O21" s="885"/>
      <c r="P21" s="885"/>
      <c r="Q21" s="885"/>
      <c r="R21" s="885"/>
      <c r="S21" s="885"/>
      <c r="T21" s="885"/>
      <c r="U21" s="885"/>
      <c r="V21" s="885"/>
      <c r="W21" s="885"/>
      <c r="X21" s="885"/>
      <c r="Y21" s="885"/>
      <c r="Z21" s="885"/>
      <c r="AA21" s="885"/>
      <c r="AB21" s="885"/>
      <c r="AC21" s="885"/>
      <c r="AD21" s="885"/>
      <c r="AE21" s="885"/>
      <c r="AF21" s="885"/>
      <c r="AG21" s="885"/>
      <c r="AH21" s="885"/>
      <c r="AI21" s="885"/>
      <c r="AJ21" s="885"/>
      <c r="AK21" s="885"/>
      <c r="AL21" s="885"/>
      <c r="AM21" s="885"/>
      <c r="AN21" s="885"/>
      <c r="AO21" s="885"/>
      <c r="AP21" s="886"/>
    </row>
    <row r="22" spans="2:42" ht="9.9499999999999993" customHeight="1" x14ac:dyDescent="0.15">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row>
    <row r="23" spans="2:42" ht="24.95" customHeight="1" thickBot="1" x14ac:dyDescent="0.2">
      <c r="B23" s="60" t="s">
        <v>95</v>
      </c>
    </row>
    <row r="24" spans="2:42" ht="20.100000000000001" customHeight="1" thickBot="1" x14ac:dyDescent="0.2">
      <c r="B24" s="887" t="s">
        <v>16</v>
      </c>
      <c r="C24" s="888"/>
      <c r="D24" s="888"/>
      <c r="E24" s="888"/>
      <c r="F24" s="888"/>
      <c r="G24" s="888"/>
      <c r="H24" s="888"/>
      <c r="I24" s="888"/>
      <c r="J24" s="888"/>
      <c r="K24" s="888"/>
      <c r="L24" s="888"/>
      <c r="M24" s="888"/>
      <c r="N24" s="889"/>
      <c r="O24" s="890" t="s">
        <v>15</v>
      </c>
      <c r="P24" s="891"/>
      <c r="Q24" s="891"/>
      <c r="R24" s="891"/>
      <c r="S24" s="891"/>
      <c r="T24" s="891"/>
      <c r="U24" s="891"/>
      <c r="V24" s="891"/>
      <c r="W24" s="891"/>
      <c r="X24" s="891"/>
      <c r="Y24" s="891"/>
      <c r="Z24" s="891"/>
      <c r="AA24" s="891"/>
      <c r="AB24" s="891"/>
      <c r="AC24" s="891"/>
      <c r="AD24" s="891"/>
      <c r="AE24" s="891"/>
      <c r="AF24" s="891"/>
      <c r="AG24" s="891"/>
      <c r="AH24" s="891"/>
      <c r="AI24" s="891"/>
      <c r="AJ24" s="891"/>
      <c r="AK24" s="891"/>
      <c r="AL24" s="891"/>
      <c r="AM24" s="891"/>
      <c r="AN24" s="891"/>
      <c r="AO24" s="891"/>
      <c r="AP24" s="892"/>
    </row>
    <row r="25" spans="2:42" ht="39.950000000000003" customHeight="1" x14ac:dyDescent="0.15">
      <c r="B25" s="893" t="s">
        <v>11</v>
      </c>
      <c r="C25" s="894"/>
      <c r="D25" s="894"/>
      <c r="E25" s="895" t="s">
        <v>879</v>
      </c>
      <c r="F25" s="896"/>
      <c r="G25" s="896"/>
      <c r="H25" s="896"/>
      <c r="I25" s="896"/>
      <c r="J25" s="896"/>
      <c r="K25" s="896"/>
      <c r="L25" s="896"/>
      <c r="M25" s="896"/>
      <c r="N25" s="897"/>
      <c r="O25" s="898" t="s">
        <v>8</v>
      </c>
      <c r="P25" s="894"/>
      <c r="Q25" s="894"/>
      <c r="R25" s="894"/>
      <c r="S25" s="894"/>
      <c r="T25" s="878" t="s">
        <v>985</v>
      </c>
      <c r="U25" s="879"/>
      <c r="V25" s="879"/>
      <c r="W25" s="879"/>
      <c r="X25" s="879"/>
      <c r="Y25" s="879"/>
      <c r="Z25" s="879"/>
      <c r="AA25" s="879"/>
      <c r="AB25" s="879"/>
      <c r="AC25" s="879"/>
      <c r="AD25" s="879"/>
      <c r="AE25" s="879"/>
      <c r="AF25" s="879"/>
      <c r="AG25" s="879"/>
      <c r="AH25" s="879"/>
      <c r="AI25" s="879"/>
      <c r="AJ25" s="879"/>
      <c r="AK25" s="879"/>
      <c r="AL25" s="879"/>
      <c r="AM25" s="879"/>
      <c r="AN25" s="879"/>
      <c r="AO25" s="879"/>
      <c r="AP25" s="880"/>
    </row>
    <row r="26" spans="2:42" ht="39.950000000000003" customHeight="1" x14ac:dyDescent="0.15">
      <c r="B26" s="902" t="s">
        <v>12</v>
      </c>
      <c r="C26" s="903"/>
      <c r="D26" s="903"/>
      <c r="E26" s="904" t="s">
        <v>857</v>
      </c>
      <c r="F26" s="905"/>
      <c r="G26" s="905"/>
      <c r="H26" s="905"/>
      <c r="I26" s="905"/>
      <c r="J26" s="905"/>
      <c r="K26" s="905"/>
      <c r="L26" s="905"/>
      <c r="M26" s="905"/>
      <c r="N26" s="906"/>
      <c r="O26" s="907" t="s">
        <v>9</v>
      </c>
      <c r="P26" s="903"/>
      <c r="Q26" s="903"/>
      <c r="R26" s="903"/>
      <c r="S26" s="903"/>
      <c r="T26" s="868" t="s">
        <v>1004</v>
      </c>
      <c r="U26" s="869"/>
      <c r="V26" s="869"/>
      <c r="W26" s="869"/>
      <c r="X26" s="869"/>
      <c r="Y26" s="869"/>
      <c r="Z26" s="869"/>
      <c r="AA26" s="869"/>
      <c r="AB26" s="869"/>
      <c r="AC26" s="869"/>
      <c r="AD26" s="869"/>
      <c r="AE26" s="869"/>
      <c r="AF26" s="869"/>
      <c r="AG26" s="869"/>
      <c r="AH26" s="869"/>
      <c r="AI26" s="869"/>
      <c r="AJ26" s="869"/>
      <c r="AK26" s="869"/>
      <c r="AL26" s="869"/>
      <c r="AM26" s="869"/>
      <c r="AN26" s="869"/>
      <c r="AO26" s="869"/>
      <c r="AP26" s="870"/>
    </row>
    <row r="27" spans="2:42" ht="39.950000000000003" customHeight="1" x14ac:dyDescent="0.15">
      <c r="B27" s="902" t="s">
        <v>13</v>
      </c>
      <c r="C27" s="903"/>
      <c r="D27" s="903"/>
      <c r="E27" s="904" t="s">
        <v>981</v>
      </c>
      <c r="F27" s="905"/>
      <c r="G27" s="905"/>
      <c r="H27" s="905"/>
      <c r="I27" s="905"/>
      <c r="J27" s="905"/>
      <c r="K27" s="905"/>
      <c r="L27" s="905"/>
      <c r="M27" s="905"/>
      <c r="N27" s="906"/>
      <c r="O27" s="907" t="s">
        <v>10</v>
      </c>
      <c r="P27" s="903"/>
      <c r="Q27" s="903"/>
      <c r="R27" s="903"/>
      <c r="S27" s="903"/>
      <c r="T27" s="862" t="s">
        <v>980</v>
      </c>
      <c r="U27" s="863"/>
      <c r="V27" s="863"/>
      <c r="W27" s="863"/>
      <c r="X27" s="863"/>
      <c r="Y27" s="863"/>
      <c r="Z27" s="863"/>
      <c r="AA27" s="863"/>
      <c r="AB27" s="863"/>
      <c r="AC27" s="863"/>
      <c r="AD27" s="863"/>
      <c r="AE27" s="863"/>
      <c r="AF27" s="863"/>
      <c r="AG27" s="863"/>
      <c r="AH27" s="863"/>
      <c r="AI27" s="863"/>
      <c r="AJ27" s="863"/>
      <c r="AK27" s="863"/>
      <c r="AL27" s="863"/>
      <c r="AM27" s="863"/>
      <c r="AN27" s="863"/>
      <c r="AO27" s="863"/>
      <c r="AP27" s="864"/>
    </row>
    <row r="28" spans="2:42" ht="39.950000000000003" customHeight="1" thickBot="1" x14ac:dyDescent="0.2">
      <c r="B28" s="910" t="s">
        <v>14</v>
      </c>
      <c r="C28" s="909"/>
      <c r="D28" s="909"/>
      <c r="E28" s="899" t="s">
        <v>858</v>
      </c>
      <c r="F28" s="900"/>
      <c r="G28" s="900"/>
      <c r="H28" s="900"/>
      <c r="I28" s="900"/>
      <c r="J28" s="900"/>
      <c r="K28" s="900"/>
      <c r="L28" s="900"/>
      <c r="M28" s="900"/>
      <c r="N28" s="901"/>
      <c r="O28" s="908"/>
      <c r="P28" s="909"/>
      <c r="Q28" s="909"/>
      <c r="R28" s="909"/>
      <c r="S28" s="909"/>
      <c r="T28" s="865"/>
      <c r="U28" s="866"/>
      <c r="V28" s="866"/>
      <c r="W28" s="866"/>
      <c r="X28" s="866"/>
      <c r="Y28" s="866"/>
      <c r="Z28" s="866"/>
      <c r="AA28" s="866"/>
      <c r="AB28" s="866"/>
      <c r="AC28" s="866"/>
      <c r="AD28" s="866"/>
      <c r="AE28" s="866"/>
      <c r="AF28" s="866"/>
      <c r="AG28" s="866"/>
      <c r="AH28" s="866"/>
      <c r="AI28" s="866"/>
      <c r="AJ28" s="866"/>
      <c r="AK28" s="866"/>
      <c r="AL28" s="866"/>
      <c r="AM28" s="866"/>
      <c r="AN28" s="866"/>
      <c r="AO28" s="866"/>
      <c r="AP28" s="867"/>
    </row>
    <row r="29" spans="2:42" ht="9.75" customHeight="1" x14ac:dyDescent="0.15">
      <c r="B29" s="70"/>
    </row>
  </sheetData>
  <mergeCells count="89">
    <mergeCell ref="Q11:X11"/>
    <mergeCell ref="Y11:AA11"/>
    <mergeCell ref="B11:C11"/>
    <mergeCell ref="G13:I13"/>
    <mergeCell ref="J13:L13"/>
    <mergeCell ref="M13:O13"/>
    <mergeCell ref="Y12:AA12"/>
    <mergeCell ref="D12:G12"/>
    <mergeCell ref="H12:M12"/>
    <mergeCell ref="B12:C12"/>
    <mergeCell ref="D11:G11"/>
    <mergeCell ref="H11:M11"/>
    <mergeCell ref="N11:P11"/>
    <mergeCell ref="B13:B18"/>
    <mergeCell ref="C17:E17"/>
    <mergeCell ref="C18:E18"/>
    <mergeCell ref="C14:E14"/>
    <mergeCell ref="AN13:AP13"/>
    <mergeCell ref="AK13:AM13"/>
    <mergeCell ref="C15:E15"/>
    <mergeCell ref="C16:E16"/>
    <mergeCell ref="C13:E13"/>
    <mergeCell ref="N12:P12"/>
    <mergeCell ref="Q12:X12"/>
    <mergeCell ref="AB13:AD13"/>
    <mergeCell ref="AE13:AG13"/>
    <mergeCell ref="AH13:AJ13"/>
    <mergeCell ref="P13:R13"/>
    <mergeCell ref="S13:U13"/>
    <mergeCell ref="V13:X13"/>
    <mergeCell ref="Y13:AA13"/>
    <mergeCell ref="C2:D2"/>
    <mergeCell ref="F2:N2"/>
    <mergeCell ref="Y2:AA2"/>
    <mergeCell ref="O2:Q2"/>
    <mergeCell ref="R2:U2"/>
    <mergeCell ref="V2:X2"/>
    <mergeCell ref="E28:N28"/>
    <mergeCell ref="B26:D26"/>
    <mergeCell ref="E26:N26"/>
    <mergeCell ref="O26:S26"/>
    <mergeCell ref="B27:D27"/>
    <mergeCell ref="E27:N27"/>
    <mergeCell ref="O27:S28"/>
    <mergeCell ref="B28:D28"/>
    <mergeCell ref="T25:AP25"/>
    <mergeCell ref="C19:AP19"/>
    <mergeCell ref="Y20:AB20"/>
    <mergeCell ref="C21:AP21"/>
    <mergeCell ref="B24:N24"/>
    <mergeCell ref="O24:AP24"/>
    <mergeCell ref="B25:D25"/>
    <mergeCell ref="E25:N25"/>
    <mergeCell ref="O25:S25"/>
    <mergeCell ref="T27:AP28"/>
    <mergeCell ref="T26:AP26"/>
    <mergeCell ref="B19:B21"/>
    <mergeCell ref="Q8:X8"/>
    <mergeCell ref="Y8:AA8"/>
    <mergeCell ref="Q9:X9"/>
    <mergeCell ref="Y9:AA9"/>
    <mergeCell ref="Q10:X10"/>
    <mergeCell ref="Y10:AA10"/>
    <mergeCell ref="B9:C9"/>
    <mergeCell ref="D9:G9"/>
    <mergeCell ref="H9:M9"/>
    <mergeCell ref="N9:P9"/>
    <mergeCell ref="B8:C8"/>
    <mergeCell ref="D8:G8"/>
    <mergeCell ref="H8:M8"/>
    <mergeCell ref="N8:P8"/>
    <mergeCell ref="H10:M10"/>
    <mergeCell ref="N10:P10"/>
    <mergeCell ref="B10:C10"/>
    <mergeCell ref="D10:G10"/>
    <mergeCell ref="Y6:AA6"/>
    <mergeCell ref="B5:C5"/>
    <mergeCell ref="D5:G5"/>
    <mergeCell ref="H5:AA5"/>
    <mergeCell ref="Q7:X7"/>
    <mergeCell ref="Y7:AA7"/>
    <mergeCell ref="B6:G6"/>
    <mergeCell ref="H6:M6"/>
    <mergeCell ref="N6:P6"/>
    <mergeCell ref="B7:C7"/>
    <mergeCell ref="D7:G7"/>
    <mergeCell ref="H7:M7"/>
    <mergeCell ref="N7:P7"/>
    <mergeCell ref="Q6:X6"/>
  </mergeCells>
  <phoneticPr fontId="3"/>
  <pageMargins left="0.78740157480314965" right="0.78740157480314965" top="0.78740157480314965" bottom="0.78740157480314965" header="0.39370078740157483" footer="0.39370078740157483"/>
  <pageSetup paperSize="9" scale="7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U38"/>
  <sheetViews>
    <sheetView zoomScale="75" zoomScaleNormal="75" zoomScaleSheetLayoutView="100" workbookViewId="0"/>
  </sheetViews>
  <sheetFormatPr defaultRowHeight="13.5" x14ac:dyDescent="0.15"/>
  <cols>
    <col min="1" max="1" width="1.625" style="10" customWidth="1"/>
    <col min="2" max="2" width="7.625" style="10" customWidth="1"/>
    <col min="3" max="3" width="8.625" style="10" customWidth="1"/>
    <col min="4" max="4" width="11.625" style="10" customWidth="1"/>
    <col min="5" max="5" width="19.625" style="10" customWidth="1"/>
    <col min="6" max="6" width="16.625" style="10" customWidth="1"/>
    <col min="7" max="7" width="12.625" style="10" hidden="1" customWidth="1"/>
    <col min="8" max="10" width="16.625" style="10" customWidth="1"/>
    <col min="11" max="14" width="12.625" style="10" hidden="1" customWidth="1"/>
    <col min="15" max="15" width="12.875" style="10" customWidth="1"/>
    <col min="16" max="16" width="5.25" style="10" customWidth="1"/>
    <col min="17" max="17" width="7.125" style="10" customWidth="1"/>
    <col min="18" max="18" width="15.625" style="10" customWidth="1"/>
    <col min="19" max="19" width="7.125" style="10" customWidth="1"/>
    <col min="20" max="20" width="5.625" style="10" customWidth="1"/>
    <col min="21" max="21" width="13.375" style="10" customWidth="1"/>
    <col min="22" max="16384" width="9" style="10"/>
  </cols>
  <sheetData>
    <row r="1" spans="2:21" ht="9.9499999999999993" customHeight="1" x14ac:dyDescent="0.15"/>
    <row r="2" spans="2:21" ht="24.95" customHeight="1" thickBot="1" x14ac:dyDescent="0.2">
      <c r="B2" s="11" t="s">
        <v>79</v>
      </c>
      <c r="C2" s="12"/>
      <c r="D2" s="12"/>
      <c r="T2" s="13"/>
      <c r="U2" s="13"/>
    </row>
    <row r="3" spans="2:21" ht="20.100000000000001" customHeight="1" x14ac:dyDescent="0.15">
      <c r="B3" s="990" t="s">
        <v>265</v>
      </c>
      <c r="C3" s="991"/>
      <c r="D3" s="991"/>
      <c r="E3" s="991"/>
      <c r="F3" s="14" t="s">
        <v>22</v>
      </c>
      <c r="G3" s="496" t="s">
        <v>442</v>
      </c>
      <c r="H3" s="496" t="s">
        <v>905</v>
      </c>
      <c r="I3" s="496" t="s">
        <v>542</v>
      </c>
      <c r="J3" s="496" t="s">
        <v>543</v>
      </c>
      <c r="K3" s="496" t="s">
        <v>544</v>
      </c>
      <c r="L3" s="14" t="s">
        <v>385</v>
      </c>
      <c r="M3" s="325" t="s">
        <v>545</v>
      </c>
      <c r="N3" s="313" t="s">
        <v>546</v>
      </c>
      <c r="O3" s="1000" t="s">
        <v>264</v>
      </c>
      <c r="P3" s="1001"/>
      <c r="Q3" s="1001"/>
      <c r="R3" s="1001"/>
      <c r="S3" s="1001"/>
      <c r="T3" s="1001"/>
      <c r="U3" s="1002"/>
    </row>
    <row r="4" spans="2:21" ht="20.100000000000001" customHeight="1" thickBot="1" x14ac:dyDescent="0.2">
      <c r="B4" s="992"/>
      <c r="C4" s="993"/>
      <c r="D4" s="993"/>
      <c r="E4" s="993"/>
      <c r="F4" s="312">
        <f>SUM(G4:N4)</f>
        <v>100</v>
      </c>
      <c r="G4" s="312">
        <v>0</v>
      </c>
      <c r="H4" s="312">
        <v>20</v>
      </c>
      <c r="I4" s="312">
        <v>20</v>
      </c>
      <c r="J4" s="312">
        <v>60</v>
      </c>
      <c r="K4" s="312">
        <v>0</v>
      </c>
      <c r="L4" s="312">
        <v>0</v>
      </c>
      <c r="M4" s="326">
        <v>0</v>
      </c>
      <c r="N4" s="312">
        <v>0</v>
      </c>
      <c r="O4" s="1003"/>
      <c r="P4" s="1004"/>
      <c r="Q4" s="1004"/>
      <c r="R4" s="1004"/>
      <c r="S4" s="1004"/>
      <c r="T4" s="1004"/>
      <c r="U4" s="1005"/>
    </row>
    <row r="5" spans="2:21" ht="20.100000000000001" customHeight="1" x14ac:dyDescent="0.15">
      <c r="B5" s="1006" t="s">
        <v>44</v>
      </c>
      <c r="C5" s="1007"/>
      <c r="D5" s="15" t="s">
        <v>166</v>
      </c>
      <c r="E5" s="16"/>
      <c r="F5" s="498">
        <f>SUM(G5:N5)</f>
        <v>6772800</v>
      </c>
      <c r="G5" s="633">
        <f>'7-1極早生部門収支'!F4*G$4/10</f>
        <v>0</v>
      </c>
      <c r="H5" s="633">
        <f>'７-１ 早生部門収支'!F4*H$4/10</f>
        <v>910800</v>
      </c>
      <c r="I5" s="633">
        <f>'７-２ いしじ部門収支'!F4*I$4/10</f>
        <v>948000</v>
      </c>
      <c r="J5" s="633">
        <f>'７-３ レモン部門収支'!F4*J$4/10</f>
        <v>4914000</v>
      </c>
      <c r="K5" s="633">
        <f>'7-5はるみ部門収支'!F4*K$4/10</f>
        <v>0</v>
      </c>
      <c r="L5" s="536">
        <f>'7-6はっさく部門収支'!F4*L$4/10</f>
        <v>0</v>
      </c>
      <c r="M5" s="633">
        <f>'7-7はるか部門収支'!F4*M$4/10</f>
        <v>0</v>
      </c>
      <c r="N5" s="633">
        <f>'7-8不知火部門収支'!F4*N$4/10</f>
        <v>0</v>
      </c>
      <c r="O5" s="1012"/>
      <c r="P5" s="1013"/>
      <c r="Q5" s="1013"/>
      <c r="R5" s="1013"/>
      <c r="S5" s="1013"/>
      <c r="T5" s="1013"/>
      <c r="U5" s="1014"/>
    </row>
    <row r="6" spans="2:21" ht="20.100000000000001" customHeight="1" x14ac:dyDescent="0.15">
      <c r="B6" s="1008"/>
      <c r="C6" s="1009"/>
      <c r="D6" s="17" t="s">
        <v>71</v>
      </c>
      <c r="E6" s="18"/>
      <c r="F6" s="497">
        <f>SUM(G6:N6)</f>
        <v>0</v>
      </c>
      <c r="G6" s="515">
        <f>'7-1極早生部門収支'!F5*G$4/10</f>
        <v>0</v>
      </c>
      <c r="H6" s="497">
        <f>'７-１ 早生部門収支'!F5*H$4/10</f>
        <v>0</v>
      </c>
      <c r="I6" s="497">
        <f>'７-２ いしじ部門収支'!F5*I$4/10</f>
        <v>0</v>
      </c>
      <c r="J6" s="497">
        <f>'７-３ レモン部門収支'!F5*J$4/10</f>
        <v>0</v>
      </c>
      <c r="K6" s="497">
        <f>'7-5はるみ部門収支'!F5*K$4/10</f>
        <v>0</v>
      </c>
      <c r="L6" s="497">
        <f>'7-6はっさく部門収支'!F5*L$4/10</f>
        <v>0</v>
      </c>
      <c r="M6" s="497">
        <f>'7-7はるか部門収支'!F5*M$4/10</f>
        <v>0</v>
      </c>
      <c r="N6" s="497">
        <f>'7-8不知火部門収支'!F5*N$4/10</f>
        <v>0</v>
      </c>
      <c r="O6" s="960"/>
      <c r="P6" s="961"/>
      <c r="Q6" s="961"/>
      <c r="R6" s="961"/>
      <c r="S6" s="961"/>
      <c r="T6" s="961"/>
      <c r="U6" s="962"/>
    </row>
    <row r="7" spans="2:21" ht="20.100000000000001" customHeight="1" x14ac:dyDescent="0.15">
      <c r="B7" s="1010"/>
      <c r="C7" s="1011"/>
      <c r="D7" s="994" t="s">
        <v>162</v>
      </c>
      <c r="E7" s="995"/>
      <c r="F7" s="506">
        <f>SUM(F5:F6)</f>
        <v>6772800</v>
      </c>
      <c r="G7" s="20">
        <f t="shared" ref="G7:N7" si="0">G5+G6</f>
        <v>0</v>
      </c>
      <c r="H7" s="20">
        <f t="shared" si="0"/>
        <v>910800</v>
      </c>
      <c r="I7" s="20">
        <f t="shared" si="0"/>
        <v>948000</v>
      </c>
      <c r="J7" s="20">
        <f t="shared" si="0"/>
        <v>4914000</v>
      </c>
      <c r="K7" s="20">
        <f t="shared" si="0"/>
        <v>0</v>
      </c>
      <c r="L7" s="20">
        <f t="shared" si="0"/>
        <v>0</v>
      </c>
      <c r="M7" s="20">
        <f t="shared" si="0"/>
        <v>0</v>
      </c>
      <c r="N7" s="20">
        <f t="shared" si="0"/>
        <v>0</v>
      </c>
      <c r="O7" s="960"/>
      <c r="P7" s="961"/>
      <c r="Q7" s="961"/>
      <c r="R7" s="961"/>
      <c r="S7" s="961"/>
      <c r="T7" s="961"/>
      <c r="U7" s="962"/>
    </row>
    <row r="8" spans="2:21" ht="20.100000000000001" customHeight="1" x14ac:dyDescent="0.15">
      <c r="B8" s="986" t="s">
        <v>251</v>
      </c>
      <c r="C8" s="974" t="s">
        <v>266</v>
      </c>
      <c r="D8" s="17"/>
      <c r="E8" s="18"/>
      <c r="F8" s="19"/>
      <c r="G8" s="21"/>
      <c r="H8" s="21">
        <f>'７-１ 早生部門収支'!F6*H$4/10</f>
        <v>0</v>
      </c>
      <c r="I8" s="21">
        <f>'７-２ いしじ部門収支'!F6*I$4/10</f>
        <v>0</v>
      </c>
      <c r="J8" s="21">
        <f>'７-３ レモン部門収支'!F6*J$4/10</f>
        <v>0</v>
      </c>
      <c r="K8" s="21">
        <f>'7-5はるみ部門収支'!F6*K$4/10</f>
        <v>0</v>
      </c>
      <c r="L8" s="21">
        <f>'7-6はっさく部門収支'!F6*L$4/10</f>
        <v>0</v>
      </c>
      <c r="M8" s="22">
        <f>'7-7はるか部門収支'!F6*M$4/10</f>
        <v>0</v>
      </c>
      <c r="N8" s="21">
        <f>'7-8不知火部門収支'!F6*N$4/10</f>
        <v>0</v>
      </c>
      <c r="O8" s="960"/>
      <c r="P8" s="961"/>
      <c r="Q8" s="961"/>
      <c r="R8" s="961"/>
      <c r="S8" s="961"/>
      <c r="T8" s="961"/>
      <c r="U8" s="962"/>
    </row>
    <row r="9" spans="2:21" ht="20.100000000000001" customHeight="1" x14ac:dyDescent="0.15">
      <c r="B9" s="987"/>
      <c r="C9" s="975"/>
      <c r="D9" s="17" t="s">
        <v>46</v>
      </c>
      <c r="E9" s="18"/>
      <c r="F9" s="19">
        <f t="shared" ref="F9:F18" si="1">SUM(G9:N9)</f>
        <v>700388</v>
      </c>
      <c r="G9" s="21">
        <f>'7-1極早生部門収支'!F7*G$4/10</f>
        <v>0</v>
      </c>
      <c r="H9" s="21">
        <f>'７-１ 早生部門収支'!F7*H$4/10</f>
        <v>119644</v>
      </c>
      <c r="I9" s="21">
        <f>'７-２ いしじ部門収支'!F7*I$4/10</f>
        <v>119644</v>
      </c>
      <c r="J9" s="21">
        <f>'７-３ レモン部門収支'!F7*J$4/10</f>
        <v>461100</v>
      </c>
      <c r="K9" s="21">
        <f>'7-5はるみ部門収支'!F7*K$4/10</f>
        <v>0</v>
      </c>
      <c r="L9" s="21">
        <f>'7-6はっさく部門収支'!F7*L$4/10</f>
        <v>0</v>
      </c>
      <c r="M9" s="22">
        <f>'7-7はるか部門収支'!F7*M$4/10</f>
        <v>0</v>
      </c>
      <c r="N9" s="21">
        <f>'7-8不知火部門収支'!F7*N$4/10</f>
        <v>0</v>
      </c>
      <c r="O9" s="960"/>
      <c r="P9" s="961"/>
      <c r="Q9" s="961"/>
      <c r="R9" s="961"/>
      <c r="S9" s="961"/>
      <c r="T9" s="961"/>
      <c r="U9" s="962"/>
    </row>
    <row r="10" spans="2:21" ht="20.100000000000001" customHeight="1" x14ac:dyDescent="0.15">
      <c r="B10" s="987"/>
      <c r="C10" s="975"/>
      <c r="D10" s="17" t="s">
        <v>47</v>
      </c>
      <c r="E10" s="18"/>
      <c r="F10" s="19">
        <f t="shared" si="1"/>
        <v>430696.85600000003</v>
      </c>
      <c r="G10" s="21">
        <f>'7-1極早生部門収支'!F8*G$4/10</f>
        <v>0</v>
      </c>
      <c r="H10" s="21">
        <f>'７-１ 早生部門収支'!F8*H$4/10</f>
        <v>92339.228000000003</v>
      </c>
      <c r="I10" s="21">
        <f>'７-２ いしじ部門収支'!F8*I$4/10</f>
        <v>80348.627999999997</v>
      </c>
      <c r="J10" s="21">
        <f>'７-３ レモン部門収支'!F8*J$4/10</f>
        <v>258009</v>
      </c>
      <c r="K10" s="21">
        <f>'7-5はるみ部門収支'!F8*K$4/10</f>
        <v>0</v>
      </c>
      <c r="L10" s="21">
        <f>'7-6はっさく部門収支'!F8*L$4/10</f>
        <v>0</v>
      </c>
      <c r="M10" s="22">
        <f>'7-7はるか部門収支'!F8*M$4/10</f>
        <v>0</v>
      </c>
      <c r="N10" s="21">
        <f>'7-8不知火部門収支'!F8*N$4/10</f>
        <v>0</v>
      </c>
      <c r="O10" s="960"/>
      <c r="P10" s="961"/>
      <c r="Q10" s="961"/>
      <c r="R10" s="961"/>
      <c r="S10" s="961"/>
      <c r="T10" s="961"/>
      <c r="U10" s="962"/>
    </row>
    <row r="11" spans="2:21" ht="20.100000000000001" customHeight="1" x14ac:dyDescent="0.15">
      <c r="B11" s="987"/>
      <c r="C11" s="975"/>
      <c r="D11" s="17" t="s">
        <v>72</v>
      </c>
      <c r="E11" s="18"/>
      <c r="F11" s="19">
        <f t="shared" si="1"/>
        <v>63219.560000000012</v>
      </c>
      <c r="G11" s="21">
        <f>'7-1極早生部門収支'!F9*G$4/10</f>
        <v>0</v>
      </c>
      <c r="H11" s="21">
        <f>'７-１ 早生部門収支'!F9*H$4/10</f>
        <v>12643.912000000002</v>
      </c>
      <c r="I11" s="21">
        <f>'７-２ いしじ部門収支'!F9*I$4/10</f>
        <v>12643.912000000002</v>
      </c>
      <c r="J11" s="21">
        <f>'７-３ レモン部門収支'!F9*J$4/10</f>
        <v>37931.736000000004</v>
      </c>
      <c r="K11" s="21">
        <f>'7-5はるみ部門収支'!F9*K$4/10</f>
        <v>0</v>
      </c>
      <c r="L11" s="21">
        <f>'7-6はっさく部門収支'!F9*L$4/10</f>
        <v>0</v>
      </c>
      <c r="M11" s="22">
        <f>'7-7はるか部門収支'!F9*M$4/10</f>
        <v>0</v>
      </c>
      <c r="N11" s="21">
        <f>'7-8不知火部門収支'!F9*N$4/10</f>
        <v>0</v>
      </c>
      <c r="O11" s="960"/>
      <c r="P11" s="961"/>
      <c r="Q11" s="961"/>
      <c r="R11" s="961"/>
      <c r="S11" s="961"/>
      <c r="T11" s="961"/>
      <c r="U11" s="962"/>
    </row>
    <row r="12" spans="2:21" ht="20.100000000000001" customHeight="1" x14ac:dyDescent="0.15">
      <c r="B12" s="987"/>
      <c r="C12" s="975"/>
      <c r="D12" s="17" t="s">
        <v>48</v>
      </c>
      <c r="E12" s="18"/>
      <c r="F12" s="19">
        <f t="shared" si="1"/>
        <v>0</v>
      </c>
      <c r="G12" s="21">
        <f>'7-1極早生部門収支'!F10*G$4/10</f>
        <v>0</v>
      </c>
      <c r="H12" s="21">
        <f>'７-１ 早生部門収支'!F10*H$4/10</f>
        <v>0</v>
      </c>
      <c r="I12" s="21">
        <f>'７-２ いしじ部門収支'!F10*I$4/10</f>
        <v>0</v>
      </c>
      <c r="J12" s="21">
        <f>'７-３ レモン部門収支'!F10*J$4/10</f>
        <v>0</v>
      </c>
      <c r="K12" s="21">
        <f>'7-5はるみ部門収支'!F10*K$4/10</f>
        <v>0</v>
      </c>
      <c r="L12" s="21">
        <f>'7-6はっさく部門収支'!F10*L$4/10</f>
        <v>0</v>
      </c>
      <c r="M12" s="22">
        <f>'7-7はるか部門収支'!F10*M$4/10</f>
        <v>0</v>
      </c>
      <c r="N12" s="21">
        <f>'7-8不知火部門収支'!F10*N$4/10</f>
        <v>0</v>
      </c>
      <c r="O12" s="960"/>
      <c r="P12" s="961"/>
      <c r="Q12" s="961"/>
      <c r="R12" s="961"/>
      <c r="S12" s="961"/>
      <c r="T12" s="961"/>
      <c r="U12" s="962"/>
    </row>
    <row r="13" spans="2:21" ht="20.100000000000001" customHeight="1" x14ac:dyDescent="0.15">
      <c r="B13" s="987"/>
      <c r="C13" s="975"/>
      <c r="D13" s="17" t="s">
        <v>4</v>
      </c>
      <c r="E13" s="18"/>
      <c r="F13" s="19">
        <f t="shared" si="1"/>
        <v>29665.714285714286</v>
      </c>
      <c r="G13" s="21">
        <f>'7-1極早生部門収支'!F11*G$4/10</f>
        <v>0</v>
      </c>
      <c r="H13" s="21">
        <f>'７-１ 早生部門収支'!F11*H$4/10</f>
        <v>5933.1428571428569</v>
      </c>
      <c r="I13" s="21">
        <f>'７-２ いしじ部門収支'!F11*I$4/10</f>
        <v>5933.1428571428569</v>
      </c>
      <c r="J13" s="21">
        <f>'７-３ レモン部門収支'!F11*J$4/10</f>
        <v>17799.428571428572</v>
      </c>
      <c r="K13" s="21">
        <f>'7-5はるみ部門収支'!F11*K$4/10</f>
        <v>0</v>
      </c>
      <c r="L13" s="21">
        <f>'7-6はっさく部門収支'!F11*L$4/10</f>
        <v>0</v>
      </c>
      <c r="M13" s="22">
        <f>'7-7はるか部門収支'!F11*M$4/10</f>
        <v>0</v>
      </c>
      <c r="N13" s="21">
        <f>'7-8不知火部門収支'!F11*N$4/10</f>
        <v>0</v>
      </c>
      <c r="O13" s="960"/>
      <c r="P13" s="961"/>
      <c r="Q13" s="961"/>
      <c r="R13" s="961"/>
      <c r="S13" s="961"/>
      <c r="T13" s="961"/>
      <c r="U13" s="962"/>
    </row>
    <row r="14" spans="2:21" ht="20.100000000000001" customHeight="1" x14ac:dyDescent="0.15">
      <c r="B14" s="987"/>
      <c r="C14" s="975"/>
      <c r="D14" s="17" t="s">
        <v>5</v>
      </c>
      <c r="E14" s="18"/>
      <c r="F14" s="19">
        <v>10000</v>
      </c>
      <c r="G14" s="21">
        <f>'7-1極早生部門収支'!F12*G$4/10</f>
        <v>0</v>
      </c>
      <c r="H14" s="21">
        <f>'７-１ 早生部門収支'!F12*H$4/10</f>
        <v>0</v>
      </c>
      <c r="I14" s="21">
        <f>'７-２ いしじ部門収支'!F12*I$4/10</f>
        <v>0</v>
      </c>
      <c r="J14" s="21">
        <f>'７-３ レモン部門収支'!F12*J$4/10</f>
        <v>0</v>
      </c>
      <c r="K14" s="21">
        <f>'7-5はるみ部門収支'!F12*K$4/10</f>
        <v>0</v>
      </c>
      <c r="L14" s="21">
        <f>'7-6はっさく部門収支'!F12*L$4/10</f>
        <v>0</v>
      </c>
      <c r="M14" s="22">
        <f>'7-7はるか部門収支'!F12*M$4/10</f>
        <v>0</v>
      </c>
      <c r="N14" s="21">
        <f>'7-8不知火部門収支'!F12*N$4/10</f>
        <v>0</v>
      </c>
      <c r="O14" s="960" t="s">
        <v>979</v>
      </c>
      <c r="P14" s="961"/>
      <c r="Q14" s="961"/>
      <c r="R14" s="961"/>
      <c r="S14" s="961"/>
      <c r="T14" s="961"/>
      <c r="U14" s="962"/>
    </row>
    <row r="15" spans="2:21" ht="20.100000000000001" customHeight="1" x14ac:dyDescent="0.15">
      <c r="B15" s="987"/>
      <c r="C15" s="975"/>
      <c r="D15" s="996" t="s">
        <v>49</v>
      </c>
      <c r="E15" s="304" t="s">
        <v>153</v>
      </c>
      <c r="F15" s="19">
        <f t="shared" si="1"/>
        <v>12000</v>
      </c>
      <c r="G15" s="21">
        <f>'7-1極早生部門収支'!F13*G$4/10</f>
        <v>0</v>
      </c>
      <c r="H15" s="21">
        <f>'７-１ 早生部門収支'!F13*H$4/10</f>
        <v>2400</v>
      </c>
      <c r="I15" s="21">
        <f>'７-２ いしじ部門収支'!F13*I$4/10</f>
        <v>2400</v>
      </c>
      <c r="J15" s="21">
        <f>'７-３ レモン部門収支'!F13*J$4/10</f>
        <v>7200</v>
      </c>
      <c r="K15" s="21">
        <f>'7-5はるみ部門収支'!F13*K$4/10</f>
        <v>0</v>
      </c>
      <c r="L15" s="21">
        <f>'7-6はっさく部門収支'!F13*L$4/10</f>
        <v>0</v>
      </c>
      <c r="M15" s="22">
        <f>'7-7はるか部門収支'!F13*M$4/10</f>
        <v>0</v>
      </c>
      <c r="N15" s="21">
        <f>'7-8不知火部門収支'!F13*N$4/10</f>
        <v>0</v>
      </c>
      <c r="O15" s="960"/>
      <c r="P15" s="961"/>
      <c r="Q15" s="961"/>
      <c r="R15" s="961"/>
      <c r="S15" s="961"/>
      <c r="T15" s="961"/>
      <c r="U15" s="962"/>
    </row>
    <row r="16" spans="2:21" ht="20.100000000000001" customHeight="1" x14ac:dyDescent="0.15">
      <c r="B16" s="987"/>
      <c r="C16" s="975"/>
      <c r="D16" s="997"/>
      <c r="E16" s="304" t="s">
        <v>154</v>
      </c>
      <c r="F16" s="19">
        <f t="shared" si="1"/>
        <v>47000</v>
      </c>
      <c r="G16" s="21">
        <f>'7-1極早生部門収支'!F14*G$4/10</f>
        <v>0</v>
      </c>
      <c r="H16" s="21">
        <f>'７-１ 早生部門収支'!F14*H$4/10</f>
        <v>9400</v>
      </c>
      <c r="I16" s="21">
        <f>'７-２ いしじ部門収支'!F14*I$4/10</f>
        <v>9400</v>
      </c>
      <c r="J16" s="21">
        <f>'７-３ レモン部門収支'!F14*J$4/10</f>
        <v>28200</v>
      </c>
      <c r="K16" s="21">
        <f>'7-5はるみ部門収支'!F14*K$4/10</f>
        <v>0</v>
      </c>
      <c r="L16" s="21">
        <f>'7-6はっさく部門収支'!F14*L$4/10</f>
        <v>0</v>
      </c>
      <c r="M16" s="22">
        <f>'7-7はるか部門収支'!F14*M$4/10</f>
        <v>0</v>
      </c>
      <c r="N16" s="21">
        <f>'7-8不知火部門収支'!F14*N$4/10</f>
        <v>0</v>
      </c>
      <c r="O16" s="960"/>
      <c r="P16" s="961"/>
      <c r="Q16" s="961"/>
      <c r="R16" s="961"/>
      <c r="S16" s="961"/>
      <c r="T16" s="961"/>
      <c r="U16" s="962"/>
    </row>
    <row r="17" spans="2:21" ht="20.100000000000001" customHeight="1" x14ac:dyDescent="0.15">
      <c r="B17" s="987"/>
      <c r="C17" s="975"/>
      <c r="D17" s="998" t="s">
        <v>73</v>
      </c>
      <c r="E17" s="304" t="s">
        <v>153</v>
      </c>
      <c r="F17" s="19">
        <f t="shared" si="1"/>
        <v>171428.57142857142</v>
      </c>
      <c r="G17" s="21">
        <f>'7-1極早生部門収支'!F15*G$4/10</f>
        <v>0</v>
      </c>
      <c r="H17" s="21">
        <f>'７-１ 早生部門収支'!F15*H$4/10</f>
        <v>34285.714285714283</v>
      </c>
      <c r="I17" s="21">
        <f>'７-２ いしじ部門収支'!F15*I$4/10</f>
        <v>34285.714285714283</v>
      </c>
      <c r="J17" s="21">
        <f>'７-３ レモン部門収支'!F15*J$4/10</f>
        <v>102857.14285714286</v>
      </c>
      <c r="K17" s="21">
        <f>'7-5はるみ部門収支'!F15*K$4/10</f>
        <v>0</v>
      </c>
      <c r="L17" s="21">
        <f>'7-6はっさく部門収支'!F15*L$4/10</f>
        <v>0</v>
      </c>
      <c r="M17" s="22">
        <f>'7-7はるか部門収支'!F15*M$4/10</f>
        <v>0</v>
      </c>
      <c r="N17" s="21">
        <f>'7-8不知火部門収支'!F15*N$4/10</f>
        <v>0</v>
      </c>
      <c r="O17" s="960"/>
      <c r="P17" s="961"/>
      <c r="Q17" s="961"/>
      <c r="R17" s="961"/>
      <c r="S17" s="961"/>
      <c r="T17" s="961"/>
      <c r="U17" s="962"/>
    </row>
    <row r="18" spans="2:21" ht="20.100000000000001" customHeight="1" x14ac:dyDescent="0.15">
      <c r="B18" s="987"/>
      <c r="C18" s="975"/>
      <c r="D18" s="999"/>
      <c r="E18" s="304" t="s">
        <v>154</v>
      </c>
      <c r="F18" s="19">
        <f t="shared" si="1"/>
        <v>235000</v>
      </c>
      <c r="G18" s="21">
        <f>'7-1極早生部門収支'!F16*G$4/10</f>
        <v>0</v>
      </c>
      <c r="H18" s="21">
        <f>'７-１ 早生部門収支'!F16*H$4/10</f>
        <v>47000</v>
      </c>
      <c r="I18" s="21">
        <f>'７-２ いしじ部門収支'!F16*I$4/10</f>
        <v>47000</v>
      </c>
      <c r="J18" s="21">
        <f>'７-３ レモン部門収支'!F16*J$4/10</f>
        <v>141000</v>
      </c>
      <c r="K18" s="21">
        <f>'7-5はるみ部門収支'!F16*K$4/10</f>
        <v>0</v>
      </c>
      <c r="L18" s="21">
        <f>'7-6はっさく部門収支'!F16*L$4/10</f>
        <v>0</v>
      </c>
      <c r="M18" s="22">
        <f>'7-7はるか部門収支'!F16*M$4/10</f>
        <v>0</v>
      </c>
      <c r="N18" s="21">
        <f>'7-8不知火部門収支'!F16*N$4/10</f>
        <v>0</v>
      </c>
      <c r="O18" s="960"/>
      <c r="P18" s="961"/>
      <c r="Q18" s="961"/>
      <c r="R18" s="961"/>
      <c r="S18" s="961"/>
      <c r="T18" s="961"/>
      <c r="U18" s="962"/>
    </row>
    <row r="19" spans="2:21" ht="20.100000000000001" customHeight="1" x14ac:dyDescent="0.15">
      <c r="B19" s="987"/>
      <c r="C19" s="975"/>
      <c r="D19" s="997"/>
      <c r="E19" s="305" t="s">
        <v>50</v>
      </c>
      <c r="F19" s="19">
        <f>SUM(H19:J19)</f>
        <v>203897.14285714287</v>
      </c>
      <c r="G19" s="21" t="e">
        <f>'7-1極早生部門収支'!F17*G$4/10</f>
        <v>#REF!</v>
      </c>
      <c r="H19" s="21">
        <f>'７-１ 早生部門収支'!F17*H$4/10</f>
        <v>54828.571428571435</v>
      </c>
      <c r="I19" s="21">
        <f>'７-２ いしじ部門収支'!F17*I$4/10</f>
        <v>54828.571428571435</v>
      </c>
      <c r="J19" s="21">
        <f>'７-３ レモン部門収支'!F17*J$4/10</f>
        <v>94240</v>
      </c>
      <c r="K19" s="21" t="e">
        <f>'7-5はるみ部門収支'!F17*K$4/10</f>
        <v>#REF!</v>
      </c>
      <c r="L19" s="21" t="e">
        <f>'7-6はっさく部門収支'!F17*L$4/10</f>
        <v>#REF!</v>
      </c>
      <c r="M19" s="22" t="e">
        <f>'7-7はるか部門収支'!F17*M$4/10</f>
        <v>#REF!</v>
      </c>
      <c r="N19" s="21" t="e">
        <f>'7-8不知火部門収支'!F17*N$4/10</f>
        <v>#REF!</v>
      </c>
      <c r="O19" s="960"/>
      <c r="P19" s="961"/>
      <c r="Q19" s="961"/>
      <c r="R19" s="961"/>
      <c r="S19" s="961"/>
      <c r="T19" s="961"/>
      <c r="U19" s="962"/>
    </row>
    <row r="20" spans="2:21" ht="19.5" customHeight="1" x14ac:dyDescent="0.15">
      <c r="B20" s="987"/>
      <c r="C20" s="975"/>
      <c r="D20" s="17" t="s">
        <v>51</v>
      </c>
      <c r="E20" s="18"/>
      <c r="F20" s="19">
        <f>SUM(H20:J20)</f>
        <v>50000</v>
      </c>
      <c r="G20" s="21">
        <f>'7-1極早生部門収支'!F18*G$4/10</f>
        <v>0</v>
      </c>
      <c r="H20" s="21">
        <f>'７-１ 早生部門収支'!F18*H$4/10</f>
        <v>10000</v>
      </c>
      <c r="I20" s="21">
        <f>'７-２ いしじ部門収支'!F18*I$4/10</f>
        <v>10000</v>
      </c>
      <c r="J20" s="21">
        <f>'７-３ レモン部門収支'!F18*J$4/10</f>
        <v>30000</v>
      </c>
      <c r="K20" s="21">
        <f>'7-5はるみ部門収支'!F18*K$4/10</f>
        <v>0</v>
      </c>
      <c r="L20" s="21">
        <f>'7-6はっさく部門収支'!F18*L$4/10</f>
        <v>0</v>
      </c>
      <c r="M20" s="22">
        <f>'7-7はるか部門収支'!F18*M$4/10</f>
        <v>0</v>
      </c>
      <c r="N20" s="21">
        <f>'7-8不知火部門収支'!F18*N$4/10</f>
        <v>0</v>
      </c>
      <c r="O20" s="22" t="s">
        <v>547</v>
      </c>
      <c r="P20" s="320">
        <v>100</v>
      </c>
      <c r="Q20" s="524" t="s">
        <v>548</v>
      </c>
      <c r="R20" s="322" t="s">
        <v>549</v>
      </c>
      <c r="S20" s="320">
        <v>5000</v>
      </c>
      <c r="T20" s="524" t="s">
        <v>550</v>
      </c>
      <c r="U20" s="634"/>
    </row>
    <row r="21" spans="2:21" ht="20.100000000000001" customHeight="1" x14ac:dyDescent="0.15">
      <c r="B21" s="987"/>
      <c r="C21" s="975"/>
      <c r="D21" s="17" t="s">
        <v>131</v>
      </c>
      <c r="E21" s="18"/>
      <c r="F21" s="19">
        <f>SUM(H21:J21)</f>
        <v>19470.987129408368</v>
      </c>
      <c r="G21" s="21" t="e">
        <f>'7-1極早生部門収支'!F19*G$4/10</f>
        <v>#REF!</v>
      </c>
      <c r="H21" s="21">
        <f>'７-１ 早生部門収支'!F19*H$4/10</f>
        <v>3884.7456857142861</v>
      </c>
      <c r="I21" s="21">
        <f>'７-２ いしじ部門収支'!F19*I$4/10</f>
        <v>3802.8683694083693</v>
      </c>
      <c r="J21" s="21">
        <f>'７-３ レモン部門収支'!F19*J$4/10</f>
        <v>11783.373074285711</v>
      </c>
      <c r="K21" s="21" t="e">
        <f>'7-5はるみ部門収支'!F19*K$4/10</f>
        <v>#REF!</v>
      </c>
      <c r="L21" s="21" t="e">
        <f>'7-6はっさく部門収支'!F19*L$4/10</f>
        <v>#REF!</v>
      </c>
      <c r="M21" s="22" t="e">
        <f>'7-7はるか部門収支'!F19*M$4/10</f>
        <v>#REF!</v>
      </c>
      <c r="N21" s="21" t="e">
        <f>'7-8不知火部門収支'!F19*N$4/10</f>
        <v>#REF!</v>
      </c>
      <c r="O21" s="963"/>
      <c r="P21" s="964"/>
      <c r="Q21" s="964"/>
      <c r="R21" s="964"/>
      <c r="S21" s="964"/>
      <c r="T21" s="964"/>
      <c r="U21" s="965"/>
    </row>
    <row r="22" spans="2:21" ht="20.100000000000001" customHeight="1" x14ac:dyDescent="0.15">
      <c r="B22" s="987"/>
      <c r="C22" s="976"/>
      <c r="D22" s="969" t="s">
        <v>163</v>
      </c>
      <c r="E22" s="970"/>
      <c r="F22" s="316">
        <f t="shared" ref="F22:N22" si="2">SUM(F8:F21)</f>
        <v>1972766.8317008372</v>
      </c>
      <c r="G22" s="316" t="e">
        <f t="shared" si="2"/>
        <v>#REF!</v>
      </c>
      <c r="H22" s="316">
        <f t="shared" si="2"/>
        <v>392359.31425714289</v>
      </c>
      <c r="I22" s="316">
        <f t="shared" si="2"/>
        <v>380286.83694083692</v>
      </c>
      <c r="J22" s="316">
        <f t="shared" si="2"/>
        <v>1190120.6805028571</v>
      </c>
      <c r="K22" s="316" t="e">
        <f t="shared" si="2"/>
        <v>#REF!</v>
      </c>
      <c r="L22" s="316" t="e">
        <f t="shared" si="2"/>
        <v>#REF!</v>
      </c>
      <c r="M22" s="316" t="e">
        <f t="shared" si="2"/>
        <v>#REF!</v>
      </c>
      <c r="N22" s="316" t="e">
        <f t="shared" si="2"/>
        <v>#REF!</v>
      </c>
      <c r="O22" s="960"/>
      <c r="P22" s="961"/>
      <c r="Q22" s="961"/>
      <c r="R22" s="961"/>
      <c r="S22" s="961"/>
      <c r="T22" s="961"/>
      <c r="U22" s="962"/>
    </row>
    <row r="23" spans="2:21" ht="20.100000000000001" customHeight="1" x14ac:dyDescent="0.15">
      <c r="B23" s="987"/>
      <c r="C23" s="977" t="s">
        <v>159</v>
      </c>
      <c r="D23" s="981" t="s">
        <v>52</v>
      </c>
      <c r="E23" s="24" t="s">
        <v>1</v>
      </c>
      <c r="F23" s="21">
        <f t="shared" ref="F23:F31" si="3">SUM(G23:N23)</f>
        <v>1090600</v>
      </c>
      <c r="G23" s="21">
        <f>'7-1極早生部門収支'!F21*G$4/10</f>
        <v>0</v>
      </c>
      <c r="H23" s="21">
        <f>'７-１ 早生部門収支'!F21*H$4/10</f>
        <v>188600</v>
      </c>
      <c r="I23" s="21">
        <f>'７-２ いしじ部門収支'!F21*I$4/10</f>
        <v>164000</v>
      </c>
      <c r="J23" s="21">
        <f>'７-３ レモン部門収支'!F21*J$4/10</f>
        <v>738000</v>
      </c>
      <c r="K23" s="21">
        <f>'7-5はるみ部門収支'!F21*K$4/10</f>
        <v>0</v>
      </c>
      <c r="L23" s="21">
        <f>'7-6はっさく部門収支'!F21*L$4/10</f>
        <v>0</v>
      </c>
      <c r="M23" s="22">
        <f>'7-7はるか部門収支'!F21*M$4/10</f>
        <v>0</v>
      </c>
      <c r="N23" s="21">
        <f>'7-8不知火部門収支'!F21*N$4/10</f>
        <v>0</v>
      </c>
      <c r="O23" s="960"/>
      <c r="P23" s="961"/>
      <c r="Q23" s="961"/>
      <c r="R23" s="961"/>
      <c r="S23" s="961"/>
      <c r="T23" s="961"/>
      <c r="U23" s="962"/>
    </row>
    <row r="24" spans="2:21" ht="20.100000000000001" customHeight="1" x14ac:dyDescent="0.15">
      <c r="B24" s="987"/>
      <c r="C24" s="978"/>
      <c r="D24" s="982"/>
      <c r="E24" s="24" t="s">
        <v>2</v>
      </c>
      <c r="F24" s="21">
        <f t="shared" si="3"/>
        <v>0</v>
      </c>
      <c r="G24" s="21">
        <f>'7-1極早生部門収支'!F22*G$4/10</f>
        <v>0</v>
      </c>
      <c r="H24" s="21">
        <f>'７-１ 早生部門収支'!F22*H$4/10</f>
        <v>0</v>
      </c>
      <c r="I24" s="21">
        <f>'７-２ いしじ部門収支'!F22*I$4/10</f>
        <v>0</v>
      </c>
      <c r="J24" s="21">
        <f>'７-３ レモン部門収支'!F22*J$4/10</f>
        <v>0</v>
      </c>
      <c r="K24" s="21">
        <f>'7-5はるみ部門収支'!F22*K$4/10</f>
        <v>0</v>
      </c>
      <c r="L24" s="21">
        <f>'7-6はっさく部門収支'!F22*L$4/10</f>
        <v>0</v>
      </c>
      <c r="M24" s="22">
        <f>'7-7はるか部門収支'!F22*M$4/10</f>
        <v>0</v>
      </c>
      <c r="N24" s="21">
        <f>'7-8不知火部門収支'!F22*N$4/10</f>
        <v>0</v>
      </c>
      <c r="O24" s="960"/>
      <c r="P24" s="961"/>
      <c r="Q24" s="961"/>
      <c r="R24" s="961"/>
      <c r="S24" s="961"/>
      <c r="T24" s="961"/>
      <c r="U24" s="962"/>
    </row>
    <row r="25" spans="2:21" ht="20.100000000000001" customHeight="1" x14ac:dyDescent="0.15">
      <c r="B25" s="987"/>
      <c r="C25" s="978"/>
      <c r="D25" s="983"/>
      <c r="E25" s="24" t="s">
        <v>6</v>
      </c>
      <c r="F25" s="21">
        <f t="shared" si="3"/>
        <v>914328</v>
      </c>
      <c r="G25" s="21">
        <f>'7-1極早生部門収支'!F23*G$4/10</f>
        <v>0</v>
      </c>
      <c r="H25" s="21">
        <f>'７-１ 早生部門収支'!F23*H$4/10</f>
        <v>122958.00000000003</v>
      </c>
      <c r="I25" s="21">
        <f>'７-２ いしじ部門収支'!F23*I$4/10</f>
        <v>127980.00000000003</v>
      </c>
      <c r="J25" s="21">
        <f>'７-３ レモン部門収支'!F23*J$4/10</f>
        <v>663390</v>
      </c>
      <c r="K25" s="21">
        <f>'7-5はるみ部門収支'!F23*K$4/10</f>
        <v>0</v>
      </c>
      <c r="L25" s="21">
        <f>'7-6はっさく部門収支'!F23*L$4/10</f>
        <v>0</v>
      </c>
      <c r="M25" s="22">
        <f>'7-7はるか部門収支'!F23*M$4/10</f>
        <v>0</v>
      </c>
      <c r="N25" s="21">
        <f>'7-8不知火部門収支'!F23*N$4/10</f>
        <v>0</v>
      </c>
      <c r="O25" s="960"/>
      <c r="P25" s="961"/>
      <c r="Q25" s="961"/>
      <c r="R25" s="961"/>
      <c r="S25" s="961"/>
      <c r="T25" s="961"/>
      <c r="U25" s="962"/>
    </row>
    <row r="26" spans="2:21" ht="20.100000000000001" customHeight="1" x14ac:dyDescent="0.15">
      <c r="B26" s="987"/>
      <c r="C26" s="978"/>
      <c r="D26" s="24" t="s">
        <v>249</v>
      </c>
      <c r="E26" s="505"/>
      <c r="F26" s="21">
        <f t="shared" si="3"/>
        <v>0</v>
      </c>
      <c r="G26" s="21">
        <f>'7-1極早生部門収支'!F24*G$4/10</f>
        <v>0</v>
      </c>
      <c r="H26" s="21">
        <f>'７-１ 早生部門収支'!F24*H$4/10</f>
        <v>0</v>
      </c>
      <c r="I26" s="21">
        <f>'７-２ いしじ部門収支'!F24*I$4/10</f>
        <v>0</v>
      </c>
      <c r="J26" s="21">
        <f>'７-３ レモン部門収支'!F24*J$4/10</f>
        <v>0</v>
      </c>
      <c r="K26" s="21">
        <f>'7-5はるみ部門収支'!F24*K$4/10</f>
        <v>0</v>
      </c>
      <c r="L26" s="21">
        <f>'7-6はっさく部門収支'!F24*L$4/10</f>
        <v>0</v>
      </c>
      <c r="M26" s="22">
        <f>'7-7はるか部門収支'!F24*M$4/10</f>
        <v>0</v>
      </c>
      <c r="N26" s="21">
        <f>'7-8不知火部門収支'!F24*N$4/10</f>
        <v>0</v>
      </c>
      <c r="O26" s="960"/>
      <c r="P26" s="961"/>
      <c r="Q26" s="961"/>
      <c r="R26" s="961"/>
      <c r="S26" s="961"/>
      <c r="T26" s="961"/>
      <c r="U26" s="962"/>
    </row>
    <row r="27" spans="2:21" ht="20.100000000000001" customHeight="1" x14ac:dyDescent="0.15">
      <c r="B27" s="987"/>
      <c r="C27" s="978"/>
      <c r="D27" s="24" t="s">
        <v>74</v>
      </c>
      <c r="E27" s="25"/>
      <c r="F27" s="19">
        <f t="shared" si="3"/>
        <v>0</v>
      </c>
      <c r="G27" s="21">
        <f>'7-1極早生部門収支'!F25*G$4/10</f>
        <v>0</v>
      </c>
      <c r="H27" s="21">
        <f>'７-１ 早生部門収支'!F25*H$4/10</f>
        <v>0</v>
      </c>
      <c r="I27" s="21">
        <f>'７-２ いしじ部門収支'!F25*I$4/10</f>
        <v>0</v>
      </c>
      <c r="J27" s="21">
        <f>'７-３ レモン部門収支'!F25*J$4/10</f>
        <v>0</v>
      </c>
      <c r="K27" s="21">
        <f>'7-5はるみ部門収支'!F25*K$4/10</f>
        <v>0</v>
      </c>
      <c r="L27" s="21">
        <f>'7-6はっさく部門収支'!F25*L$4/10</f>
        <v>0</v>
      </c>
      <c r="M27" s="22">
        <f>'7-7はるか部門収支'!F25*M$4/10</f>
        <v>0</v>
      </c>
      <c r="N27" s="21">
        <f>'7-8不知火部門収支'!F25*N$4/10</f>
        <v>0</v>
      </c>
      <c r="O27" s="960"/>
      <c r="P27" s="961"/>
      <c r="Q27" s="961"/>
      <c r="R27" s="961"/>
      <c r="S27" s="961"/>
      <c r="T27" s="961"/>
      <c r="U27" s="962"/>
    </row>
    <row r="28" spans="2:21" ht="20.100000000000001" customHeight="1" x14ac:dyDescent="0.15">
      <c r="B28" s="987"/>
      <c r="C28" s="978"/>
      <c r="D28" s="24" t="s">
        <v>96</v>
      </c>
      <c r="E28" s="25"/>
      <c r="F28" s="19">
        <f t="shared" si="3"/>
        <v>77068</v>
      </c>
      <c r="G28" s="21">
        <f>'7-1極早生部門収支'!F26*G$4/10</f>
        <v>0</v>
      </c>
      <c r="H28" s="21">
        <f>'７-１ 早生部門収支'!F26*H$4/10</f>
        <v>16646</v>
      </c>
      <c r="I28" s="21">
        <f>'７-２ いしじ部門収支'!F26*I$4/10</f>
        <v>16646</v>
      </c>
      <c r="J28" s="21">
        <f>'７-３ レモン部門収支'!F26*J$4/10</f>
        <v>43776</v>
      </c>
      <c r="K28" s="21">
        <f>'7-5はるみ部門収支'!F26*K$4/10</f>
        <v>0</v>
      </c>
      <c r="L28" s="21">
        <f>'7-6はっさく部門収支'!F26*L$4/10</f>
        <v>0</v>
      </c>
      <c r="M28" s="22">
        <f>'7-7はるか部門収支'!F26*M$4/10</f>
        <v>0</v>
      </c>
      <c r="N28" s="21">
        <f>'7-8不知火部門収支'!F26*N$4/10</f>
        <v>0</v>
      </c>
      <c r="O28" s="960"/>
      <c r="P28" s="961"/>
      <c r="Q28" s="961"/>
      <c r="R28" s="961"/>
      <c r="S28" s="961"/>
      <c r="T28" s="961"/>
      <c r="U28" s="962"/>
    </row>
    <row r="29" spans="2:21" ht="20.100000000000001" customHeight="1" x14ac:dyDescent="0.15">
      <c r="B29" s="987"/>
      <c r="C29" s="978"/>
      <c r="D29" s="24" t="s">
        <v>75</v>
      </c>
      <c r="E29" s="25"/>
      <c r="F29" s="19">
        <f t="shared" si="3"/>
        <v>50000</v>
      </c>
      <c r="G29" s="21">
        <f>'7-1極早生部門収支'!F27*G$4/10</f>
        <v>0</v>
      </c>
      <c r="H29" s="21">
        <f>'７-１ 早生部門収支'!F27*H$4/10</f>
        <v>10000</v>
      </c>
      <c r="I29" s="21">
        <f>'７-２ いしじ部門収支'!F27*I$4/10</f>
        <v>10000</v>
      </c>
      <c r="J29" s="21">
        <f>'７-３ レモン部門収支'!F27*J$4/10</f>
        <v>30000</v>
      </c>
      <c r="K29" s="21">
        <f>'7-5はるみ部門収支'!F27*K$4/10</f>
        <v>0</v>
      </c>
      <c r="L29" s="21">
        <f>'7-6はっさく部門収支'!F27*L$4/10</f>
        <v>0</v>
      </c>
      <c r="M29" s="22">
        <f>'7-7はるか部門収支'!F27*M$4/10</f>
        <v>0</v>
      </c>
      <c r="N29" s="21">
        <f>'7-8不知火部門収支'!F27*N$4/10</f>
        <v>0</v>
      </c>
      <c r="O29" s="960" t="s">
        <v>731</v>
      </c>
      <c r="P29" s="961"/>
      <c r="Q29" s="961"/>
      <c r="R29" s="961"/>
      <c r="S29" s="961"/>
      <c r="T29" s="961"/>
      <c r="U29" s="962"/>
    </row>
    <row r="30" spans="2:21" ht="20.100000000000001" customHeight="1" x14ac:dyDescent="0.15">
      <c r="B30" s="987"/>
      <c r="C30" s="978"/>
      <c r="D30" s="24" t="s">
        <v>53</v>
      </c>
      <c r="E30" s="25"/>
      <c r="F30" s="19">
        <f t="shared" si="3"/>
        <v>9100</v>
      </c>
      <c r="G30" s="21">
        <f>'7-1極早生部門収支'!F28*G$4/10</f>
        <v>0</v>
      </c>
      <c r="H30" s="21">
        <f>'７-１ 早生部門収支'!F28*H$4/10</f>
        <v>1820</v>
      </c>
      <c r="I30" s="21">
        <f>'７-２ いしじ部門収支'!F28*I$4/10</f>
        <v>1820</v>
      </c>
      <c r="J30" s="21">
        <f>'７-３ レモン部門収支'!F28*J$4/10</f>
        <v>5460</v>
      </c>
      <c r="K30" s="21">
        <f>'7-5はるみ部門収支'!F28*K$4/10</f>
        <v>0</v>
      </c>
      <c r="L30" s="21">
        <f>'7-6はっさく部門収支'!F28*L$4/10</f>
        <v>0</v>
      </c>
      <c r="M30" s="22">
        <f>'7-7はるか部門収支'!F28*M$4/10</f>
        <v>0</v>
      </c>
      <c r="N30" s="21">
        <f>'7-8不知火部門収支'!F28*N$4/10</f>
        <v>0</v>
      </c>
      <c r="O30" s="960"/>
      <c r="P30" s="961"/>
      <c r="Q30" s="961"/>
      <c r="R30" s="961"/>
      <c r="S30" s="961"/>
      <c r="T30" s="961"/>
      <c r="U30" s="962"/>
    </row>
    <row r="31" spans="2:21" ht="20.100000000000001" customHeight="1" x14ac:dyDescent="0.15">
      <c r="B31" s="987"/>
      <c r="C31" s="978"/>
      <c r="D31" s="24" t="s">
        <v>250</v>
      </c>
      <c r="E31" s="25"/>
      <c r="F31" s="19">
        <f t="shared" si="3"/>
        <v>21443.328282828283</v>
      </c>
      <c r="G31" s="21">
        <f>'7-1極早生部門収支'!F29*G$4/10</f>
        <v>0</v>
      </c>
      <c r="H31" s="21">
        <f>'７-１ 早生部門収支'!F29*H$4/10</f>
        <v>3400.2400000000002</v>
      </c>
      <c r="I31" s="21">
        <f>'７-２ いしじ部門収支'!F29*I$4/10</f>
        <v>3236.8282828282827</v>
      </c>
      <c r="J31" s="21">
        <f>'７-３ レモン部門収支'!F29*J$4/10</f>
        <v>14806.26</v>
      </c>
      <c r="K31" s="21">
        <f>'7-5はるみ部門収支'!F29*K$4/10</f>
        <v>0</v>
      </c>
      <c r="L31" s="21">
        <f>'7-6はっさく部門収支'!F29*L$4/10</f>
        <v>0</v>
      </c>
      <c r="M31" s="22">
        <f>'7-7はるか部門収支'!F29*M$4/10</f>
        <v>0</v>
      </c>
      <c r="N31" s="21">
        <f>'7-8不知火部門収支'!F29*N$4/10</f>
        <v>0</v>
      </c>
      <c r="O31" s="960"/>
      <c r="P31" s="961"/>
      <c r="Q31" s="961"/>
      <c r="R31" s="961"/>
      <c r="S31" s="961"/>
      <c r="T31" s="961"/>
      <c r="U31" s="962"/>
    </row>
    <row r="32" spans="2:21" ht="20.100000000000001" customHeight="1" x14ac:dyDescent="0.15">
      <c r="B32" s="987"/>
      <c r="C32" s="978"/>
      <c r="D32" s="984" t="s">
        <v>252</v>
      </c>
      <c r="E32" s="985"/>
      <c r="F32" s="314">
        <f t="shared" ref="F32:N32" si="4">SUM(F23:F31)</f>
        <v>2162539.3282828284</v>
      </c>
      <c r="G32" s="314">
        <f t="shared" si="4"/>
        <v>0</v>
      </c>
      <c r="H32" s="314">
        <f t="shared" si="4"/>
        <v>343424.24</v>
      </c>
      <c r="I32" s="314">
        <f t="shared" si="4"/>
        <v>323682.82828282827</v>
      </c>
      <c r="J32" s="314">
        <f t="shared" si="4"/>
        <v>1495432.26</v>
      </c>
      <c r="K32" s="314">
        <f t="shared" si="4"/>
        <v>0</v>
      </c>
      <c r="L32" s="314">
        <f t="shared" si="4"/>
        <v>0</v>
      </c>
      <c r="M32" s="314">
        <f t="shared" si="4"/>
        <v>0</v>
      </c>
      <c r="N32" s="314">
        <f t="shared" si="4"/>
        <v>0</v>
      </c>
      <c r="O32" s="960"/>
      <c r="P32" s="961"/>
      <c r="Q32" s="961"/>
      <c r="R32" s="961"/>
      <c r="S32" s="961"/>
      <c r="T32" s="961"/>
      <c r="U32" s="962"/>
    </row>
    <row r="33" spans="2:21" ht="20.100000000000001" customHeight="1" x14ac:dyDescent="0.15">
      <c r="B33" s="987"/>
      <c r="C33" s="966" t="s">
        <v>253</v>
      </c>
      <c r="D33" s="967"/>
      <c r="E33" s="968"/>
      <c r="F33" s="21">
        <f>P33*S37</f>
        <v>65700</v>
      </c>
      <c r="G33" s="315"/>
      <c r="H33" s="315"/>
      <c r="I33" s="315"/>
      <c r="J33" s="315"/>
      <c r="K33" s="315"/>
      <c r="L33" s="315"/>
      <c r="M33" s="327"/>
      <c r="N33" s="328"/>
      <c r="O33" s="22" t="s">
        <v>255</v>
      </c>
      <c r="P33" s="320">
        <v>900</v>
      </c>
      <c r="Q33" s="318" t="s">
        <v>256</v>
      </c>
      <c r="R33" s="318"/>
      <c r="S33" s="318"/>
      <c r="T33" s="318"/>
      <c r="U33" s="319"/>
    </row>
    <row r="34" spans="2:21" ht="20.100000000000001" customHeight="1" x14ac:dyDescent="0.15">
      <c r="B34" s="979" t="s">
        <v>254</v>
      </c>
      <c r="C34" s="980"/>
      <c r="D34" s="980"/>
      <c r="E34" s="980"/>
      <c r="F34" s="317">
        <f t="shared" ref="F34:N34" si="5">F22+F32+F33</f>
        <v>4201006.1599836657</v>
      </c>
      <c r="G34" s="317" t="e">
        <f t="shared" si="5"/>
        <v>#REF!</v>
      </c>
      <c r="H34" s="317">
        <f t="shared" si="5"/>
        <v>735783.55425714282</v>
      </c>
      <c r="I34" s="317">
        <f t="shared" si="5"/>
        <v>703969.66522366519</v>
      </c>
      <c r="J34" s="317">
        <f t="shared" si="5"/>
        <v>2685552.9405028569</v>
      </c>
      <c r="K34" s="317" t="e">
        <f t="shared" si="5"/>
        <v>#REF!</v>
      </c>
      <c r="L34" s="317" t="e">
        <f t="shared" si="5"/>
        <v>#REF!</v>
      </c>
      <c r="M34" s="317" t="e">
        <f t="shared" si="5"/>
        <v>#REF!</v>
      </c>
      <c r="N34" s="317" t="e">
        <f t="shared" si="5"/>
        <v>#REF!</v>
      </c>
      <c r="O34" s="960"/>
      <c r="P34" s="961"/>
      <c r="Q34" s="961"/>
      <c r="R34" s="961"/>
      <c r="S34" s="961"/>
      <c r="T34" s="961"/>
      <c r="U34" s="962"/>
    </row>
    <row r="35" spans="2:21" ht="20.100000000000001" customHeight="1" x14ac:dyDescent="0.15">
      <c r="B35" s="958" t="s">
        <v>257</v>
      </c>
      <c r="C35" s="959"/>
      <c r="D35" s="959"/>
      <c r="E35" s="959"/>
      <c r="F35" s="321">
        <f t="shared" ref="F35:N35" si="6">F7-F34</f>
        <v>2571793.8400163343</v>
      </c>
      <c r="G35" s="321" t="e">
        <f t="shared" si="6"/>
        <v>#REF!</v>
      </c>
      <c r="H35" s="321">
        <f t="shared" si="6"/>
        <v>175016.44574285718</v>
      </c>
      <c r="I35" s="321">
        <f t="shared" si="6"/>
        <v>244030.33477633481</v>
      </c>
      <c r="J35" s="321">
        <f t="shared" si="6"/>
        <v>2228447.0594971431</v>
      </c>
      <c r="K35" s="321" t="e">
        <f t="shared" si="6"/>
        <v>#REF!</v>
      </c>
      <c r="L35" s="321" t="e">
        <f t="shared" si="6"/>
        <v>#REF!</v>
      </c>
      <c r="M35" s="321" t="e">
        <f t="shared" si="6"/>
        <v>#REF!</v>
      </c>
      <c r="N35" s="321" t="e">
        <f t="shared" si="6"/>
        <v>#REF!</v>
      </c>
      <c r="O35" s="960"/>
      <c r="P35" s="961"/>
      <c r="Q35" s="961"/>
      <c r="R35" s="961"/>
      <c r="S35" s="961"/>
      <c r="T35" s="961"/>
      <c r="U35" s="962"/>
    </row>
    <row r="36" spans="2:21" ht="20.100000000000001" customHeight="1" x14ac:dyDescent="0.15">
      <c r="B36" s="958" t="s">
        <v>258</v>
      </c>
      <c r="C36" s="959"/>
      <c r="D36" s="959"/>
      <c r="E36" s="959"/>
      <c r="F36" s="323">
        <f>F35/F7</f>
        <v>0.37972387196083368</v>
      </c>
      <c r="G36" s="323" t="e">
        <f>G35/G7</f>
        <v>#REF!</v>
      </c>
      <c r="H36" s="323">
        <f t="shared" ref="H36:K36" si="7">H35/H7</f>
        <v>0.19215683546646595</v>
      </c>
      <c r="I36" s="323">
        <f t="shared" si="7"/>
        <v>0.2574159649539397</v>
      </c>
      <c r="J36" s="323">
        <f t="shared" si="7"/>
        <v>0.45348943009709874</v>
      </c>
      <c r="K36" s="323" t="e">
        <f t="shared" si="7"/>
        <v>#REF!</v>
      </c>
      <c r="L36" s="323" t="e">
        <f>L35/L7</f>
        <v>#REF!</v>
      </c>
      <c r="M36" s="323" t="e">
        <f>M35/M7</f>
        <v>#REF!</v>
      </c>
      <c r="N36" s="323" t="e">
        <f>N35/N7</f>
        <v>#REF!</v>
      </c>
      <c r="O36" s="960"/>
      <c r="P36" s="961"/>
      <c r="Q36" s="961"/>
      <c r="R36" s="961"/>
      <c r="S36" s="961"/>
      <c r="T36" s="961"/>
      <c r="U36" s="962"/>
    </row>
    <row r="37" spans="2:21" ht="20.100000000000001" customHeight="1" x14ac:dyDescent="0.15">
      <c r="B37" s="958" t="s">
        <v>262</v>
      </c>
      <c r="C37" s="959"/>
      <c r="D37" s="959"/>
      <c r="E37" s="959"/>
      <c r="F37" s="321">
        <f>SUM(G37:N37)</f>
        <v>1732</v>
      </c>
      <c r="G37" s="321">
        <f>'5-1極早生作業時間'!AN43</f>
        <v>0</v>
      </c>
      <c r="H37" s="321">
        <f>'５-１ 早生作業時間'!AN28</f>
        <v>434</v>
      </c>
      <c r="I37" s="321">
        <f>'５-２ いしじ作業時間'!AN28</f>
        <v>452</v>
      </c>
      <c r="J37" s="321">
        <f>'５-３ レモン作業時間'!AN28</f>
        <v>846</v>
      </c>
      <c r="K37" s="321">
        <f>'5-5はるみ作業時間'!AN43</f>
        <v>0</v>
      </c>
      <c r="L37" s="321">
        <f>'5-6はっさく作業時間'!AN43</f>
        <v>0</v>
      </c>
      <c r="M37" s="321">
        <f>'5-7はるか作業時間'!AN44</f>
        <v>0</v>
      </c>
      <c r="N37" s="321">
        <f>'5-8不知火作業時間'!AN43</f>
        <v>0</v>
      </c>
      <c r="O37" s="22" t="s">
        <v>259</v>
      </c>
      <c r="P37" s="320">
        <f>'５　作業時間'!AN12-'５　作業時間'!AN19</f>
        <v>1659</v>
      </c>
      <c r="Q37" s="318" t="s">
        <v>260</v>
      </c>
      <c r="R37" s="322" t="s">
        <v>261</v>
      </c>
      <c r="S37" s="320">
        <f>'５　作業時間'!AN19</f>
        <v>73</v>
      </c>
      <c r="T37" s="318" t="s">
        <v>260</v>
      </c>
      <c r="U37" s="319"/>
    </row>
    <row r="38" spans="2:21" ht="20.100000000000001" customHeight="1" thickBot="1" x14ac:dyDescent="0.2">
      <c r="B38" s="988" t="s">
        <v>263</v>
      </c>
      <c r="C38" s="989"/>
      <c r="D38" s="989"/>
      <c r="E38" s="989"/>
      <c r="F38" s="324">
        <f>F35/P37</f>
        <v>1550.2072573938121</v>
      </c>
      <c r="G38" s="324"/>
      <c r="H38" s="324"/>
      <c r="I38" s="324"/>
      <c r="J38" s="324"/>
      <c r="K38" s="324"/>
      <c r="L38" s="324"/>
      <c r="M38" s="324"/>
      <c r="N38" s="324"/>
      <c r="O38" s="971"/>
      <c r="P38" s="972"/>
      <c r="Q38" s="972"/>
      <c r="R38" s="972"/>
      <c r="S38" s="972"/>
      <c r="T38" s="972"/>
      <c r="U38" s="973"/>
    </row>
  </sheetData>
  <mergeCells count="49">
    <mergeCell ref="B3:E4"/>
    <mergeCell ref="D7:E7"/>
    <mergeCell ref="D15:D16"/>
    <mergeCell ref="D17:D19"/>
    <mergeCell ref="O3:U4"/>
    <mergeCell ref="B5:C7"/>
    <mergeCell ref="O15:U15"/>
    <mergeCell ref="O16:U16"/>
    <mergeCell ref="O17:U17"/>
    <mergeCell ref="O9:U9"/>
    <mergeCell ref="O10:U10"/>
    <mergeCell ref="O11:U11"/>
    <mergeCell ref="O12:U12"/>
    <mergeCell ref="O13:U13"/>
    <mergeCell ref="O5:U5"/>
    <mergeCell ref="O6:U6"/>
    <mergeCell ref="O7:U7"/>
    <mergeCell ref="O8:U8"/>
    <mergeCell ref="O14:U14"/>
    <mergeCell ref="O18:U18"/>
    <mergeCell ref="O19:U19"/>
    <mergeCell ref="O21:U21"/>
    <mergeCell ref="O22:U22"/>
    <mergeCell ref="C33:E33"/>
    <mergeCell ref="D22:E22"/>
    <mergeCell ref="O38:U38"/>
    <mergeCell ref="B36:E36"/>
    <mergeCell ref="B37:E37"/>
    <mergeCell ref="C8:C22"/>
    <mergeCell ref="C23:C32"/>
    <mergeCell ref="B34:E34"/>
    <mergeCell ref="D23:D25"/>
    <mergeCell ref="D32:E32"/>
    <mergeCell ref="B8:B33"/>
    <mergeCell ref="B38:E38"/>
    <mergeCell ref="O34:U34"/>
    <mergeCell ref="O35:U35"/>
    <mergeCell ref="O36:U36"/>
    <mergeCell ref="O28:U28"/>
    <mergeCell ref="O29:U29"/>
    <mergeCell ref="O30:U30"/>
    <mergeCell ref="O31:U31"/>
    <mergeCell ref="O32:U32"/>
    <mergeCell ref="B35:E35"/>
    <mergeCell ref="O23:U23"/>
    <mergeCell ref="O24:U24"/>
    <mergeCell ref="O25:U25"/>
    <mergeCell ref="O26:U26"/>
    <mergeCell ref="O27:U27"/>
  </mergeCells>
  <phoneticPr fontId="4"/>
  <conditionalFormatting sqref="F8:J21">
    <cfRule type="cellIs" dxfId="13" priority="3" operator="equal">
      <formula>0</formula>
    </cfRule>
  </conditionalFormatting>
  <conditionalFormatting sqref="F23:J31">
    <cfRule type="cellIs" dxfId="12" priority="2" operator="equal">
      <formula>0</formula>
    </cfRule>
  </conditionalFormatting>
  <conditionalFormatting sqref="F5:J6">
    <cfRule type="cellIs" dxfId="11" priority="1" operator="equal">
      <formula>0</formula>
    </cfRule>
  </conditionalFormatting>
  <pageMargins left="0.78740157480314965" right="0.78740157480314965" top="0.78740157480314965" bottom="0.78740157480314965" header="0.39370078740157483" footer="0.39370078740157483"/>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99"/>
  <sheetViews>
    <sheetView workbookViewId="0">
      <selection activeCell="G27" sqref="G27"/>
    </sheetView>
  </sheetViews>
  <sheetFormatPr defaultColWidth="10.875" defaultRowHeight="13.5" x14ac:dyDescent="0.15"/>
  <cols>
    <col min="1" max="1" width="1.625" style="90" customWidth="1"/>
    <col min="2" max="2" width="5.875" style="90" customWidth="1"/>
    <col min="3" max="3" width="10.625" style="90" customWidth="1"/>
    <col min="4" max="4" width="12.375" style="90" customWidth="1"/>
    <col min="5" max="5" width="14.625" style="90" customWidth="1"/>
    <col min="6" max="7" width="15.875" style="90" customWidth="1"/>
    <col min="8" max="8" width="10.875" style="90"/>
    <col min="9" max="9" width="11.375" style="90" bestFit="1" customWidth="1"/>
    <col min="10" max="10" width="13.375" style="90" customWidth="1"/>
    <col min="11" max="11" width="7.125" style="90" customWidth="1"/>
    <col min="12" max="12" width="15.375" style="90" customWidth="1"/>
    <col min="13" max="13" width="9.375" style="90" bestFit="1" customWidth="1"/>
    <col min="14" max="14" width="10.875" style="90"/>
    <col min="15" max="15" width="7.25" style="90" customWidth="1"/>
    <col min="16" max="16" width="9.625" style="90" customWidth="1"/>
    <col min="17" max="17" width="10.875" style="90" customWidth="1"/>
    <col min="18" max="18" width="7.5" style="90" customWidth="1"/>
    <col min="19" max="19" width="3.75" style="90" customWidth="1"/>
    <col min="20" max="16384" width="10.875" style="90"/>
  </cols>
  <sheetData>
    <row r="1" spans="2:19" s="91" customFormat="1" x14ac:dyDescent="0.15">
      <c r="B1" s="90"/>
      <c r="C1" s="90"/>
      <c r="D1" s="90"/>
      <c r="E1" s="90"/>
      <c r="F1" s="90"/>
      <c r="G1" s="90"/>
      <c r="H1" s="90"/>
      <c r="I1" s="90"/>
      <c r="J1" s="90"/>
      <c r="K1" s="90"/>
      <c r="L1" s="90"/>
      <c r="M1" s="90"/>
      <c r="N1" s="90"/>
      <c r="O1" s="90"/>
      <c r="P1" s="90"/>
      <c r="Q1" s="90"/>
      <c r="R1" s="90"/>
      <c r="S1" s="90"/>
    </row>
    <row r="2" spans="2:19" s="91" customFormat="1" ht="14.25" thickBot="1" x14ac:dyDescent="0.2">
      <c r="B2" s="3" t="s">
        <v>724</v>
      </c>
      <c r="H2" s="92" t="s">
        <v>208</v>
      </c>
      <c r="I2" s="3" t="s">
        <v>725</v>
      </c>
      <c r="K2" s="92" t="s">
        <v>209</v>
      </c>
      <c r="L2" s="3" t="s">
        <v>273</v>
      </c>
      <c r="N2" s="90"/>
      <c r="O2" s="90"/>
      <c r="Q2" s="4"/>
      <c r="R2" s="4"/>
    </row>
    <row r="3" spans="2:19" s="91" customFormat="1" x14ac:dyDescent="0.15">
      <c r="B3" s="1045" t="s">
        <v>17</v>
      </c>
      <c r="C3" s="1046"/>
      <c r="D3" s="1046"/>
      <c r="E3" s="1047"/>
      <c r="F3" s="631" t="s">
        <v>18</v>
      </c>
      <c r="G3" s="632"/>
      <c r="H3" s="604" t="s">
        <v>19</v>
      </c>
      <c r="I3" s="605"/>
      <c r="J3" s="605"/>
      <c r="K3" s="1048" t="s">
        <v>681</v>
      </c>
      <c r="L3" s="1049"/>
      <c r="M3" s="1049"/>
      <c r="N3" s="1049"/>
      <c r="O3" s="1049"/>
      <c r="P3" s="1049"/>
      <c r="Q3" s="1049"/>
      <c r="R3" s="1049"/>
      <c r="S3" s="1050"/>
    </row>
    <row r="4" spans="2:19" s="91" customFormat="1" x14ac:dyDescent="0.15">
      <c r="B4" s="1051" t="s">
        <v>20</v>
      </c>
      <c r="C4" s="1052"/>
      <c r="D4" s="258" t="s">
        <v>166</v>
      </c>
      <c r="E4" s="202"/>
      <c r="F4" s="606">
        <f>R11</f>
        <v>476000</v>
      </c>
      <c r="G4" s="258" t="s">
        <v>155</v>
      </c>
      <c r="H4" s="308"/>
      <c r="I4" s="308"/>
      <c r="J4" s="308"/>
      <c r="K4" s="607" t="s">
        <v>238</v>
      </c>
      <c r="L4" s="608" t="s">
        <v>682</v>
      </c>
      <c r="M4" s="609" t="s">
        <v>21</v>
      </c>
      <c r="N4" s="609" t="s">
        <v>20</v>
      </c>
      <c r="O4" s="608" t="s">
        <v>238</v>
      </c>
      <c r="P4" s="608" t="s">
        <v>682</v>
      </c>
      <c r="Q4" s="609" t="s">
        <v>21</v>
      </c>
      <c r="R4" s="1053" t="s">
        <v>20</v>
      </c>
      <c r="S4" s="1054"/>
    </row>
    <row r="5" spans="2:19" s="91" customFormat="1" x14ac:dyDescent="0.15">
      <c r="B5" s="1051"/>
      <c r="C5" s="1052"/>
      <c r="D5" s="258" t="s">
        <v>71</v>
      </c>
      <c r="E5" s="202"/>
      <c r="F5" s="610"/>
      <c r="G5" s="165" t="s">
        <v>157</v>
      </c>
      <c r="H5" s="178"/>
      <c r="I5" s="178"/>
      <c r="J5" s="178"/>
      <c r="K5" s="611"/>
      <c r="L5" s="610">
        <v>2800</v>
      </c>
      <c r="M5" s="610">
        <v>170</v>
      </c>
      <c r="N5" s="606">
        <f>L5*M5</f>
        <v>476000</v>
      </c>
      <c r="O5" s="610"/>
      <c r="P5" s="610"/>
      <c r="Q5" s="610"/>
      <c r="R5" s="1021">
        <f>P5*Q5</f>
        <v>0</v>
      </c>
      <c r="S5" s="1022"/>
    </row>
    <row r="6" spans="2:19" s="91" customFormat="1" x14ac:dyDescent="0.15">
      <c r="B6" s="1015" t="s">
        <v>169</v>
      </c>
      <c r="C6" s="1018" t="s">
        <v>266</v>
      </c>
      <c r="D6" s="610" t="s">
        <v>45</v>
      </c>
      <c r="E6" s="197"/>
      <c r="F6" s="610">
        <f>+P13</f>
        <v>0</v>
      </c>
      <c r="G6" s="165" t="s">
        <v>683</v>
      </c>
      <c r="H6" s="178"/>
      <c r="I6" s="178"/>
      <c r="J6" s="178"/>
      <c r="K6" s="201"/>
      <c r="L6" s="610"/>
      <c r="M6" s="610"/>
      <c r="N6" s="606">
        <f>L6*M6</f>
        <v>0</v>
      </c>
      <c r="O6" s="610"/>
      <c r="P6" s="610"/>
      <c r="Q6" s="610"/>
      <c r="R6" s="1021">
        <f t="shared" ref="R6:R9" si="0">P6*Q6</f>
        <v>0</v>
      </c>
      <c r="S6" s="1022"/>
    </row>
    <row r="7" spans="2:19" s="91" customFormat="1" x14ac:dyDescent="0.15">
      <c r="B7" s="1016"/>
      <c r="C7" s="1019"/>
      <c r="D7" s="610" t="s">
        <v>46</v>
      </c>
      <c r="E7" s="197"/>
      <c r="F7" s="606">
        <f>P22</f>
        <v>69970</v>
      </c>
      <c r="G7" s="258" t="s">
        <v>726</v>
      </c>
      <c r="H7" s="308"/>
      <c r="I7" s="308"/>
      <c r="J7" s="309"/>
      <c r="K7" s="199"/>
      <c r="L7" s="200"/>
      <c r="M7" s="610"/>
      <c r="N7" s="606">
        <f t="shared" ref="N7:N11" si="1">L7*M7</f>
        <v>0</v>
      </c>
      <c r="O7" s="610"/>
      <c r="P7" s="610"/>
      <c r="Q7" s="610"/>
      <c r="R7" s="1021">
        <f t="shared" si="0"/>
        <v>0</v>
      </c>
      <c r="S7" s="1022"/>
    </row>
    <row r="8" spans="2:19" s="91" customFormat="1" x14ac:dyDescent="0.15">
      <c r="B8" s="1016"/>
      <c r="C8" s="1019"/>
      <c r="D8" s="610" t="s">
        <v>47</v>
      </c>
      <c r="E8" s="197"/>
      <c r="F8" s="606">
        <f>P28</f>
        <v>46407.704000000005</v>
      </c>
      <c r="G8" s="258" t="s">
        <v>727</v>
      </c>
      <c r="H8" s="308"/>
      <c r="I8" s="308"/>
      <c r="J8" s="309"/>
      <c r="K8" s="197"/>
      <c r="L8" s="610"/>
      <c r="M8" s="610"/>
      <c r="N8" s="606">
        <f t="shared" si="1"/>
        <v>0</v>
      </c>
      <c r="O8" s="610"/>
      <c r="P8" s="610"/>
      <c r="Q8" s="610"/>
      <c r="R8" s="1021">
        <f t="shared" si="0"/>
        <v>0</v>
      </c>
      <c r="S8" s="1022"/>
    </row>
    <row r="9" spans="2:19" s="91" customFormat="1" x14ac:dyDescent="0.15">
      <c r="B9" s="1016"/>
      <c r="C9" s="1019"/>
      <c r="D9" s="610" t="s">
        <v>72</v>
      </c>
      <c r="E9" s="197"/>
      <c r="F9" s="606">
        <f>P37</f>
        <v>5739.1000000000013</v>
      </c>
      <c r="G9" s="258" t="s">
        <v>728</v>
      </c>
      <c r="H9" s="308"/>
      <c r="I9" s="308"/>
      <c r="J9" s="309"/>
      <c r="K9" s="197"/>
      <c r="L9" s="610"/>
      <c r="M9" s="610"/>
      <c r="N9" s="606">
        <f t="shared" si="1"/>
        <v>0</v>
      </c>
      <c r="O9" s="610"/>
      <c r="P9" s="610"/>
      <c r="Q9" s="610"/>
      <c r="R9" s="1021">
        <f t="shared" si="0"/>
        <v>0</v>
      </c>
      <c r="S9" s="1022"/>
    </row>
    <row r="10" spans="2:19" s="91" customFormat="1" x14ac:dyDescent="0.15">
      <c r="B10" s="1016"/>
      <c r="C10" s="1019"/>
      <c r="D10" s="610" t="s">
        <v>48</v>
      </c>
      <c r="E10" s="197"/>
      <c r="F10" s="606">
        <f>'8-1極早生算出基礎'!V15</f>
        <v>0</v>
      </c>
      <c r="G10" s="1035" t="s">
        <v>729</v>
      </c>
      <c r="H10" s="1036"/>
      <c r="I10" s="1036"/>
      <c r="J10" s="1022"/>
      <c r="K10" s="197"/>
      <c r="L10" s="610"/>
      <c r="M10" s="610"/>
      <c r="N10" s="610">
        <f t="shared" si="1"/>
        <v>0</v>
      </c>
      <c r="O10" s="610"/>
      <c r="P10" s="610"/>
      <c r="Q10" s="610"/>
      <c r="R10" s="1021"/>
      <c r="S10" s="1022"/>
    </row>
    <row r="11" spans="2:19" s="91" customFormat="1" ht="14.25" thickBot="1" x14ac:dyDescent="0.2">
      <c r="B11" s="1016"/>
      <c r="C11" s="1019"/>
      <c r="D11" s="610" t="s">
        <v>4</v>
      </c>
      <c r="E11" s="197"/>
      <c r="F11" s="606">
        <f>'8-1極早生算出基礎'!V34</f>
        <v>32.665714285714287</v>
      </c>
      <c r="G11" s="1035" t="s">
        <v>729</v>
      </c>
      <c r="H11" s="1036"/>
      <c r="I11" s="1036"/>
      <c r="J11" s="1022"/>
      <c r="K11" s="112"/>
      <c r="L11" s="97"/>
      <c r="M11" s="97"/>
      <c r="N11" s="612">
        <f t="shared" si="1"/>
        <v>0</v>
      </c>
      <c r="O11" s="98" t="s">
        <v>22</v>
      </c>
      <c r="P11" s="99">
        <f>SUM(L5:L11,P5:Q10)</f>
        <v>2800</v>
      </c>
      <c r="Q11" s="100">
        <f>R11/P11</f>
        <v>170</v>
      </c>
      <c r="R11" s="1037">
        <f>SUM(N5:N11,R5:S10)</f>
        <v>476000</v>
      </c>
      <c r="S11" s="1038"/>
    </row>
    <row r="12" spans="2:19" s="91" customFormat="1" ht="14.25" thickTop="1" x14ac:dyDescent="0.15">
      <c r="B12" s="1016"/>
      <c r="C12" s="1019"/>
      <c r="D12" s="610" t="s">
        <v>5</v>
      </c>
      <c r="E12" s="197"/>
      <c r="F12" s="610"/>
      <c r="G12" s="165" t="s">
        <v>157</v>
      </c>
      <c r="H12" s="178"/>
      <c r="I12" s="178"/>
      <c r="J12" s="206"/>
      <c r="K12" s="1039" t="s">
        <v>170</v>
      </c>
      <c r="L12" s="191" t="s">
        <v>127</v>
      </c>
      <c r="M12" s="539" t="s">
        <v>7</v>
      </c>
      <c r="N12" s="302" t="s">
        <v>684</v>
      </c>
      <c r="O12" s="538" t="s">
        <v>21</v>
      </c>
      <c r="P12" s="538" t="s">
        <v>24</v>
      </c>
      <c r="Q12" s="1042" t="s">
        <v>25</v>
      </c>
      <c r="R12" s="1043"/>
      <c r="S12" s="1044"/>
    </row>
    <row r="13" spans="2:19" s="91" customFormat="1" x14ac:dyDescent="0.15">
      <c r="B13" s="1016"/>
      <c r="C13" s="1019"/>
      <c r="D13" s="1023" t="s">
        <v>49</v>
      </c>
      <c r="E13" s="613" t="s">
        <v>153</v>
      </c>
      <c r="F13" s="610">
        <f>'６　固定資本装備と減価償却費'!L10*H13</f>
        <v>1200</v>
      </c>
      <c r="G13" s="165" t="s">
        <v>685</v>
      </c>
      <c r="H13" s="173">
        <v>0.01</v>
      </c>
      <c r="I13" s="1055" t="s">
        <v>160</v>
      </c>
      <c r="J13" s="1056"/>
      <c r="K13" s="1040"/>
      <c r="L13" s="614"/>
      <c r="M13" s="301" t="s">
        <v>246</v>
      </c>
      <c r="N13" s="125"/>
      <c r="O13" s="125"/>
      <c r="P13" s="343">
        <f>N13*O13</f>
        <v>0</v>
      </c>
      <c r="Q13" s="1057"/>
      <c r="R13" s="1058"/>
      <c r="S13" s="1059"/>
    </row>
    <row r="14" spans="2:19" s="91" customFormat="1" x14ac:dyDescent="0.15">
      <c r="B14" s="1016"/>
      <c r="C14" s="1019"/>
      <c r="D14" s="1025"/>
      <c r="E14" s="613" t="s">
        <v>154</v>
      </c>
      <c r="F14" s="610">
        <f>'６　固定資本装備と減価償却費'!L15*H14</f>
        <v>4700</v>
      </c>
      <c r="G14" s="165" t="s">
        <v>685</v>
      </c>
      <c r="H14" s="173">
        <v>0.05</v>
      </c>
      <c r="I14" s="1055" t="s">
        <v>160</v>
      </c>
      <c r="J14" s="1056"/>
      <c r="K14" s="1040"/>
      <c r="L14" s="615"/>
      <c r="M14" s="190"/>
      <c r="N14" s="125"/>
      <c r="O14" s="125"/>
      <c r="P14" s="343">
        <f>N14*O14</f>
        <v>0</v>
      </c>
      <c r="Q14" s="1057"/>
      <c r="R14" s="1058"/>
      <c r="S14" s="1059"/>
    </row>
    <row r="15" spans="2:19" s="91" customFormat="1" ht="14.25" thickBot="1" x14ac:dyDescent="0.2">
      <c r="B15" s="1016"/>
      <c r="C15" s="1019"/>
      <c r="D15" s="1023" t="s">
        <v>73</v>
      </c>
      <c r="E15" s="613" t="s">
        <v>153</v>
      </c>
      <c r="F15" s="610">
        <f>'６　固定資本装備と減価償却費'!P10</f>
        <v>17142.857142857141</v>
      </c>
      <c r="G15" s="165" t="s">
        <v>160</v>
      </c>
      <c r="H15" s="171"/>
      <c r="I15" s="171"/>
      <c r="J15" s="172"/>
      <c r="K15" s="1040"/>
      <c r="L15" s="104" t="s">
        <v>26</v>
      </c>
      <c r="M15" s="103"/>
      <c r="N15" s="104"/>
      <c r="O15" s="104"/>
      <c r="P15" s="104">
        <f>SUM(P10:P14)</f>
        <v>2800</v>
      </c>
      <c r="Q15" s="1026"/>
      <c r="R15" s="1027"/>
      <c r="S15" s="1028"/>
    </row>
    <row r="16" spans="2:19" s="91" customFormat="1" ht="14.25" thickTop="1" x14ac:dyDescent="0.15">
      <c r="B16" s="1016"/>
      <c r="C16" s="1019"/>
      <c r="D16" s="1024"/>
      <c r="E16" s="613" t="s">
        <v>154</v>
      </c>
      <c r="F16" s="610">
        <f>'６　固定資本装備と減価償却費'!P15</f>
        <v>23500</v>
      </c>
      <c r="G16" s="165" t="s">
        <v>160</v>
      </c>
      <c r="H16" s="171"/>
      <c r="I16" s="171"/>
      <c r="J16" s="172"/>
      <c r="K16" s="1040"/>
      <c r="L16" s="185" t="s">
        <v>686</v>
      </c>
      <c r="M16" s="186"/>
      <c r="N16" s="303" t="s">
        <v>684</v>
      </c>
      <c r="O16" s="537" t="s">
        <v>21</v>
      </c>
      <c r="P16" s="188" t="s">
        <v>24</v>
      </c>
      <c r="Q16" s="1029" t="s">
        <v>25</v>
      </c>
      <c r="R16" s="1030"/>
      <c r="S16" s="1031"/>
    </row>
    <row r="17" spans="1:19" s="91" customFormat="1" x14ac:dyDescent="0.15">
      <c r="B17" s="1016"/>
      <c r="C17" s="1019"/>
      <c r="D17" s="1025"/>
      <c r="E17" s="610" t="s">
        <v>50</v>
      </c>
      <c r="F17" s="610" t="e">
        <f>'６　固定資本装備と減価償却費'!#REF!</f>
        <v>#REF!</v>
      </c>
      <c r="G17" s="165" t="s">
        <v>160</v>
      </c>
      <c r="H17" s="171"/>
      <c r="I17" s="171"/>
      <c r="J17" s="172"/>
      <c r="K17" s="1040"/>
      <c r="L17" s="258" t="s">
        <v>134</v>
      </c>
      <c r="M17" s="190"/>
      <c r="N17" s="165"/>
      <c r="O17" s="182"/>
      <c r="P17" s="344">
        <f>'8-1極早生算出基礎'!G7</f>
        <v>24000</v>
      </c>
      <c r="Q17" s="1032"/>
      <c r="R17" s="1033"/>
      <c r="S17" s="1034"/>
    </row>
    <row r="18" spans="1:19" s="91" customFormat="1" x14ac:dyDescent="0.15">
      <c r="A18" s="90"/>
      <c r="B18" s="1016"/>
      <c r="C18" s="1019"/>
      <c r="D18" s="610" t="s">
        <v>51</v>
      </c>
      <c r="E18" s="197"/>
      <c r="F18" s="610"/>
      <c r="G18" s="165" t="s">
        <v>157</v>
      </c>
      <c r="H18" s="171"/>
      <c r="I18" s="616" t="s">
        <v>161</v>
      </c>
      <c r="J18" s="172"/>
      <c r="K18" s="1040"/>
      <c r="L18" s="258" t="s">
        <v>132</v>
      </c>
      <c r="M18" s="190"/>
      <c r="N18" s="165" t="s">
        <v>687</v>
      </c>
      <c r="O18" s="182"/>
      <c r="P18" s="344">
        <f>'8-1極早生算出基礎'!G11</f>
        <v>2300</v>
      </c>
      <c r="Q18" s="1032"/>
      <c r="R18" s="1033"/>
      <c r="S18" s="1034"/>
    </row>
    <row r="19" spans="1:19" s="91" customFormat="1" x14ac:dyDescent="0.15">
      <c r="A19" s="90"/>
      <c r="B19" s="1016"/>
      <c r="C19" s="1019"/>
      <c r="D19" s="610" t="s">
        <v>131</v>
      </c>
      <c r="E19" s="197"/>
      <c r="F19" s="610" t="e">
        <f>SUM(F6:F18)/99</f>
        <v>#REF!</v>
      </c>
      <c r="G19" s="208" t="s">
        <v>172</v>
      </c>
      <c r="H19" s="617">
        <v>0.01</v>
      </c>
      <c r="I19" s="618"/>
      <c r="J19" s="619"/>
      <c r="K19" s="1040"/>
      <c r="L19" s="165" t="s">
        <v>133</v>
      </c>
      <c r="M19" s="178"/>
      <c r="N19" s="165" t="s">
        <v>687</v>
      </c>
      <c r="O19" s="182"/>
      <c r="P19" s="344">
        <f>'8-1極早生算出基礎'!G16</f>
        <v>29670</v>
      </c>
      <c r="Q19" s="1032"/>
      <c r="R19" s="1033"/>
      <c r="S19" s="1034"/>
    </row>
    <row r="20" spans="1:19" s="91" customFormat="1" x14ac:dyDescent="0.15">
      <c r="A20" s="90"/>
      <c r="B20" s="1016"/>
      <c r="C20" s="1020"/>
      <c r="D20" s="1060" t="s">
        <v>688</v>
      </c>
      <c r="E20" s="1061"/>
      <c r="F20" s="620" t="e">
        <f>SUM(F6:F19)</f>
        <v>#REF!</v>
      </c>
      <c r="G20" s="174"/>
      <c r="H20" s="618"/>
      <c r="I20" s="618"/>
      <c r="J20" s="621"/>
      <c r="K20" s="1040"/>
      <c r="L20" s="165" t="s">
        <v>135</v>
      </c>
      <c r="M20" s="178"/>
      <c r="N20" s="165"/>
      <c r="O20" s="182"/>
      <c r="P20" s="344">
        <f>'8-1極早生算出基礎'!G20</f>
        <v>14000</v>
      </c>
      <c r="Q20" s="1032"/>
      <c r="R20" s="1033"/>
      <c r="S20" s="1034"/>
    </row>
    <row r="21" spans="1:19" s="91" customFormat="1" x14ac:dyDescent="0.15">
      <c r="A21" s="90"/>
      <c r="B21" s="1016"/>
      <c r="C21" s="1062" t="s">
        <v>159</v>
      </c>
      <c r="D21" s="996" t="s">
        <v>52</v>
      </c>
      <c r="E21" s="17" t="s">
        <v>1</v>
      </c>
      <c r="F21" s="606">
        <f>P11*41</f>
        <v>114800</v>
      </c>
      <c r="G21" s="258" t="s">
        <v>345</v>
      </c>
      <c r="H21" s="178"/>
      <c r="I21" s="101"/>
      <c r="J21" s="206"/>
      <c r="K21" s="1040"/>
      <c r="L21" s="165" t="s">
        <v>136</v>
      </c>
      <c r="M21" s="178"/>
      <c r="N21" s="165"/>
      <c r="O21" s="180"/>
      <c r="P21" s="344"/>
      <c r="Q21" s="1032"/>
      <c r="R21" s="1033"/>
      <c r="S21" s="1034"/>
    </row>
    <row r="22" spans="1:19" s="91" customFormat="1" ht="14.25" thickBot="1" x14ac:dyDescent="0.2">
      <c r="A22" s="90"/>
      <c r="B22" s="1016"/>
      <c r="C22" s="1063"/>
      <c r="D22" s="999"/>
      <c r="E22" s="17" t="s">
        <v>2</v>
      </c>
      <c r="F22" s="329"/>
      <c r="G22" s="258" t="s">
        <v>346</v>
      </c>
      <c r="H22" s="622"/>
      <c r="I22" s="622"/>
      <c r="J22" s="623"/>
      <c r="K22" s="1040"/>
      <c r="L22" s="104" t="s">
        <v>26</v>
      </c>
      <c r="M22" s="103"/>
      <c r="N22" s="104"/>
      <c r="O22" s="104"/>
      <c r="P22" s="104">
        <f>SUM(P17:P21)</f>
        <v>69970</v>
      </c>
      <c r="Q22" s="1026"/>
      <c r="R22" s="1027"/>
      <c r="S22" s="1028"/>
    </row>
    <row r="23" spans="1:19" s="91" customFormat="1" ht="14.25" thickTop="1" x14ac:dyDescent="0.15">
      <c r="A23" s="90"/>
      <c r="B23" s="1016"/>
      <c r="C23" s="1063"/>
      <c r="D23" s="1065"/>
      <c r="E23" s="17" t="s">
        <v>6</v>
      </c>
      <c r="F23" s="606">
        <f>R11*0.135</f>
        <v>64260.000000000007</v>
      </c>
      <c r="G23" s="258" t="s">
        <v>347</v>
      </c>
      <c r="H23" s="308"/>
      <c r="I23" s="622"/>
      <c r="J23" s="309"/>
      <c r="K23" s="1040"/>
      <c r="L23" s="165" t="s">
        <v>689</v>
      </c>
      <c r="M23" s="178"/>
      <c r="N23" s="179" t="s">
        <v>23</v>
      </c>
      <c r="O23" s="179" t="s">
        <v>21</v>
      </c>
      <c r="P23" s="179" t="s">
        <v>24</v>
      </c>
      <c r="Q23" s="1029" t="s">
        <v>25</v>
      </c>
      <c r="R23" s="1030"/>
      <c r="S23" s="1031"/>
    </row>
    <row r="24" spans="1:19" s="91" customFormat="1" x14ac:dyDescent="0.15">
      <c r="A24" s="90"/>
      <c r="B24" s="1016"/>
      <c r="C24" s="1063"/>
      <c r="D24" s="17" t="s">
        <v>249</v>
      </c>
      <c r="E24" s="23"/>
      <c r="F24" s="329"/>
      <c r="G24" s="258" t="s">
        <v>157</v>
      </c>
      <c r="H24" s="624"/>
      <c r="I24" s="625"/>
      <c r="J24" s="626"/>
      <c r="K24" s="1040"/>
      <c r="L24" s="180" t="s">
        <v>27</v>
      </c>
      <c r="M24" s="178"/>
      <c r="N24" s="165" t="s">
        <v>690</v>
      </c>
      <c r="O24" s="180"/>
      <c r="P24" s="344">
        <f>'8-1極早生算出基礎'!G36</f>
        <v>11461.353999999999</v>
      </c>
      <c r="Q24" s="1032"/>
      <c r="R24" s="1033"/>
      <c r="S24" s="1034"/>
    </row>
    <row r="25" spans="1:19" s="91" customFormat="1" x14ac:dyDescent="0.15">
      <c r="A25" s="90"/>
      <c r="B25" s="1016"/>
      <c r="C25" s="1063"/>
      <c r="D25" s="17" t="s">
        <v>74</v>
      </c>
      <c r="E25" s="23"/>
      <c r="F25" s="329"/>
      <c r="G25" s="258" t="s">
        <v>157</v>
      </c>
      <c r="H25" s="214"/>
      <c r="I25" s="215"/>
      <c r="J25" s="216"/>
      <c r="K25" s="1040"/>
      <c r="L25" s="180" t="s">
        <v>28</v>
      </c>
      <c r="M25" s="178"/>
      <c r="N25" s="165" t="s">
        <v>691</v>
      </c>
      <c r="O25" s="180"/>
      <c r="P25" s="344">
        <f>'8-1極早生算出基礎'!G49</f>
        <v>22722.050000000003</v>
      </c>
      <c r="Q25" s="1032"/>
      <c r="R25" s="1033"/>
      <c r="S25" s="1034"/>
    </row>
    <row r="26" spans="1:19" s="91" customFormat="1" x14ac:dyDescent="0.15">
      <c r="A26" s="90"/>
      <c r="B26" s="1016"/>
      <c r="C26" s="1063"/>
      <c r="D26" s="17" t="s">
        <v>96</v>
      </c>
      <c r="E26" s="18"/>
      <c r="F26" s="627">
        <f>'8-1極早生算出基礎'!V57</f>
        <v>124.64</v>
      </c>
      <c r="G26" s="1035" t="s">
        <v>729</v>
      </c>
      <c r="H26" s="1036"/>
      <c r="I26" s="1036"/>
      <c r="J26" s="1022"/>
      <c r="K26" s="1040"/>
      <c r="L26" s="180" t="s">
        <v>29</v>
      </c>
      <c r="M26" s="178"/>
      <c r="N26" s="165" t="s">
        <v>687</v>
      </c>
      <c r="O26" s="180"/>
      <c r="P26" s="344">
        <f>'8-1極早生算出基礎'!G53</f>
        <v>4243</v>
      </c>
      <c r="Q26" s="1032"/>
      <c r="R26" s="1033"/>
      <c r="S26" s="1034"/>
    </row>
    <row r="27" spans="1:19" s="91" customFormat="1" x14ac:dyDescent="0.15">
      <c r="A27" s="90"/>
      <c r="B27" s="1016"/>
      <c r="C27" s="1063"/>
      <c r="D27" s="24" t="s">
        <v>75</v>
      </c>
      <c r="E27" s="25"/>
      <c r="F27" s="329">
        <v>5000</v>
      </c>
      <c r="G27" s="165" t="s">
        <v>730</v>
      </c>
      <c r="H27" s="214"/>
      <c r="I27" s="215"/>
      <c r="J27" s="626"/>
      <c r="K27" s="1040"/>
      <c r="L27" s="180" t="s">
        <v>107</v>
      </c>
      <c r="M27" s="178"/>
      <c r="N27" s="165" t="s">
        <v>693</v>
      </c>
      <c r="O27" s="180"/>
      <c r="P27" s="344">
        <f>'8-1極早生算出基礎'!G57</f>
        <v>7981.3</v>
      </c>
      <c r="Q27" s="1032"/>
      <c r="R27" s="1033"/>
      <c r="S27" s="1034"/>
    </row>
    <row r="28" spans="1:19" s="91" customFormat="1" ht="14.25" thickBot="1" x14ac:dyDescent="0.2">
      <c r="A28" s="90"/>
      <c r="B28" s="1016"/>
      <c r="C28" s="1063"/>
      <c r="D28" s="17" t="s">
        <v>53</v>
      </c>
      <c r="E28" s="18"/>
      <c r="F28" s="329">
        <f>'8-1極早生算出基礎'!N57</f>
        <v>7680.9929999999995</v>
      </c>
      <c r="G28" s="1035" t="s">
        <v>729</v>
      </c>
      <c r="H28" s="1036"/>
      <c r="I28" s="1036"/>
      <c r="J28" s="1022"/>
      <c r="K28" s="1040"/>
      <c r="L28" s="104" t="s">
        <v>26</v>
      </c>
      <c r="M28" s="103"/>
      <c r="N28" s="104"/>
      <c r="O28" s="104"/>
      <c r="P28" s="104">
        <f>SUM(P24:P27)</f>
        <v>46407.704000000005</v>
      </c>
      <c r="Q28" s="1026"/>
      <c r="R28" s="1027"/>
      <c r="S28" s="1028"/>
    </row>
    <row r="29" spans="1:19" s="91" customFormat="1" ht="14.25" thickTop="1" x14ac:dyDescent="0.15">
      <c r="A29" s="90"/>
      <c r="B29" s="1016"/>
      <c r="C29" s="1063"/>
      <c r="D29" s="17" t="s">
        <v>250</v>
      </c>
      <c r="E29" s="23"/>
      <c r="F29" s="329">
        <f>SUM(F21:F28)/99</f>
        <v>1938.036696969697</v>
      </c>
      <c r="G29" s="329" t="s">
        <v>267</v>
      </c>
      <c r="H29" s="617">
        <v>0.01</v>
      </c>
      <c r="I29" s="176"/>
      <c r="J29" s="628"/>
      <c r="K29" s="1040"/>
      <c r="L29" s="165" t="s">
        <v>694</v>
      </c>
      <c r="M29" s="178"/>
      <c r="N29" s="179" t="s">
        <v>23</v>
      </c>
      <c r="O29" s="179" t="s">
        <v>21</v>
      </c>
      <c r="P29" s="179" t="s">
        <v>24</v>
      </c>
      <c r="Q29" s="1029" t="s">
        <v>25</v>
      </c>
      <c r="R29" s="1030"/>
      <c r="S29" s="1031"/>
    </row>
    <row r="30" spans="1:19" s="91" customFormat="1" ht="14.25" thickBot="1" x14ac:dyDescent="0.2">
      <c r="A30" s="90"/>
      <c r="B30" s="1017"/>
      <c r="C30" s="1064"/>
      <c r="D30" s="1066" t="s">
        <v>164</v>
      </c>
      <c r="E30" s="1067"/>
      <c r="F30" s="166">
        <f>SUM(F21:F29)</f>
        <v>193803.66969696971</v>
      </c>
      <c r="G30" s="167"/>
      <c r="H30" s="168"/>
      <c r="I30" s="169"/>
      <c r="J30" s="170"/>
      <c r="K30" s="1040"/>
      <c r="L30" s="180" t="s">
        <v>695</v>
      </c>
      <c r="M30" s="181"/>
      <c r="N30" s="165"/>
      <c r="O30" s="182"/>
      <c r="P30" s="344">
        <f>'8-1極早生算出基礎'!N10</f>
        <v>560.64</v>
      </c>
      <c r="Q30" s="1068"/>
      <c r="R30" s="1069"/>
      <c r="S30" s="1070"/>
    </row>
    <row r="31" spans="1:19" s="91" customFormat="1" x14ac:dyDescent="0.15">
      <c r="A31" s="90"/>
      <c r="B31" s="114"/>
      <c r="C31" s="110"/>
      <c r="D31" s="110"/>
      <c r="E31" s="110"/>
      <c r="F31" s="110"/>
      <c r="G31" s="110"/>
      <c r="H31" s="110"/>
      <c r="I31" s="110"/>
      <c r="J31" s="110"/>
      <c r="K31" s="1040"/>
      <c r="L31" s="180" t="s">
        <v>696</v>
      </c>
      <c r="M31" s="181"/>
      <c r="N31" s="165"/>
      <c r="O31" s="182">
        <v>0</v>
      </c>
      <c r="P31" s="344">
        <f>'8-1極早生算出基礎'!N17</f>
        <v>3627.3600000000006</v>
      </c>
      <c r="Q31" s="1068"/>
      <c r="R31" s="1069"/>
      <c r="S31" s="1070"/>
    </row>
    <row r="32" spans="1:19" s="91" customFormat="1" x14ac:dyDescent="0.15">
      <c r="A32" s="90"/>
      <c r="B32" s="102"/>
      <c r="C32" s="119"/>
      <c r="D32" s="102"/>
      <c r="E32" s="102"/>
      <c r="F32" s="117"/>
      <c r="G32" s="117"/>
      <c r="H32" s="118"/>
      <c r="I32" s="110"/>
      <c r="J32" s="110"/>
      <c r="K32" s="1040"/>
      <c r="L32" s="180" t="s">
        <v>697</v>
      </c>
      <c r="M32" s="178"/>
      <c r="N32" s="182"/>
      <c r="O32" s="182"/>
      <c r="P32" s="344">
        <f>SUM(P30:P31)*R32</f>
        <v>1256.4000000000003</v>
      </c>
      <c r="Q32" s="307" t="s">
        <v>698</v>
      </c>
      <c r="R32" s="629">
        <v>0.3</v>
      </c>
      <c r="S32" s="630"/>
    </row>
    <row r="33" spans="1:23" ht="18" customHeight="1" x14ac:dyDescent="0.15">
      <c r="K33" s="1040"/>
      <c r="L33" s="180" t="s">
        <v>699</v>
      </c>
      <c r="M33" s="181"/>
      <c r="N33" s="165"/>
      <c r="O33" s="182">
        <v>0</v>
      </c>
      <c r="P33" s="344">
        <f>'8-1極早生算出基礎'!N22</f>
        <v>294.7</v>
      </c>
      <c r="Q33" s="1032"/>
      <c r="R33" s="1033"/>
      <c r="S33" s="1034"/>
    </row>
    <row r="34" spans="1:23" ht="18" customHeight="1" x14ac:dyDescent="0.15">
      <c r="K34" s="1040"/>
      <c r="L34" s="180" t="s">
        <v>700</v>
      </c>
      <c r="M34" s="181"/>
      <c r="N34" s="165"/>
      <c r="O34" s="182"/>
      <c r="P34" s="344">
        <v>0</v>
      </c>
      <c r="Q34" s="1032"/>
      <c r="R34" s="1033"/>
      <c r="S34" s="1034"/>
    </row>
    <row r="35" spans="1:23" ht="18" customHeight="1" x14ac:dyDescent="0.15">
      <c r="K35" s="1040"/>
      <c r="L35" s="180" t="s">
        <v>247</v>
      </c>
      <c r="M35" s="181"/>
      <c r="N35" s="165"/>
      <c r="O35" s="182"/>
      <c r="P35" s="344">
        <v>0</v>
      </c>
      <c r="Q35" s="307"/>
      <c r="R35" s="308"/>
      <c r="S35" s="309"/>
    </row>
    <row r="36" spans="1:23" ht="18" customHeight="1" x14ac:dyDescent="0.15">
      <c r="K36" s="1040"/>
      <c r="L36" s="180" t="s">
        <v>701</v>
      </c>
      <c r="M36" s="178"/>
      <c r="N36" s="165"/>
      <c r="O36" s="182"/>
      <c r="P36" s="344">
        <v>0</v>
      </c>
      <c r="Q36" s="1032"/>
      <c r="R36" s="1033"/>
      <c r="S36" s="1034"/>
    </row>
    <row r="37" spans="1:23" ht="18" customHeight="1" thickBot="1" x14ac:dyDescent="0.2">
      <c r="K37" s="1041"/>
      <c r="L37" s="116" t="s">
        <v>26</v>
      </c>
      <c r="M37" s="115"/>
      <c r="N37" s="116"/>
      <c r="O37" s="116"/>
      <c r="P37" s="116">
        <f>SUM(P30:P36)</f>
        <v>5739.1000000000013</v>
      </c>
      <c r="Q37" s="1071"/>
      <c r="R37" s="1072"/>
      <c r="S37" s="1073"/>
    </row>
    <row r="38" spans="1:23" s="109" customFormat="1" ht="18" customHeight="1" x14ac:dyDescent="0.15">
      <c r="A38" s="90"/>
      <c r="B38" s="90"/>
      <c r="C38" s="90"/>
      <c r="D38" s="90"/>
      <c r="E38" s="90"/>
      <c r="F38" s="90"/>
      <c r="G38" s="90"/>
      <c r="H38" s="90"/>
      <c r="I38" s="90"/>
      <c r="J38" s="90"/>
    </row>
    <row r="39" spans="1:23" s="109" customFormat="1" ht="18" customHeight="1" x14ac:dyDescent="0.15">
      <c r="A39" s="90"/>
      <c r="B39" s="90"/>
      <c r="C39" s="90"/>
      <c r="D39" s="90"/>
      <c r="E39" s="90"/>
      <c r="F39" s="90"/>
      <c r="G39" s="90"/>
      <c r="H39" s="90"/>
      <c r="I39" s="90"/>
      <c r="J39" s="90"/>
      <c r="T39" s="110"/>
    </row>
    <row r="40" spans="1:23" s="109" customFormat="1" ht="18" customHeight="1" x14ac:dyDescent="0.15">
      <c r="A40" s="90"/>
      <c r="B40" s="90"/>
      <c r="C40" s="90"/>
      <c r="D40" s="90"/>
      <c r="E40" s="90"/>
      <c r="F40" s="90"/>
      <c r="G40" s="90"/>
      <c r="H40" s="90"/>
      <c r="I40" s="90"/>
      <c r="J40" s="90"/>
      <c r="T40" s="91"/>
      <c r="U40" s="91"/>
      <c r="V40" s="91"/>
      <c r="W40" s="91"/>
    </row>
    <row r="41" spans="1:23" s="109" customFormat="1" ht="18" customHeight="1" x14ac:dyDescent="0.15">
      <c r="A41" s="90"/>
      <c r="B41" s="90"/>
      <c r="C41" s="90"/>
      <c r="D41" s="90"/>
      <c r="E41" s="90"/>
      <c r="F41" s="90"/>
      <c r="G41" s="90"/>
      <c r="H41" s="90"/>
      <c r="I41" s="90"/>
      <c r="J41" s="90"/>
      <c r="T41" s="111"/>
      <c r="U41" s="112"/>
      <c r="V41" s="113"/>
      <c r="W41" s="111"/>
    </row>
    <row r="42" spans="1:23" s="109" customFormat="1" ht="18" customHeight="1" x14ac:dyDescent="0.15">
      <c r="A42" s="90"/>
      <c r="B42" s="90"/>
      <c r="C42" s="90"/>
      <c r="D42" s="90"/>
      <c r="E42" s="90"/>
      <c r="F42" s="90"/>
      <c r="G42" s="90"/>
      <c r="H42" s="90"/>
      <c r="I42" s="90"/>
      <c r="J42" s="90"/>
      <c r="T42" s="91"/>
      <c r="U42" s="91"/>
      <c r="V42" s="91"/>
      <c r="W42" s="91"/>
    </row>
    <row r="43" spans="1:23" s="109" customFormat="1" ht="18" customHeight="1" x14ac:dyDescent="0.15">
      <c r="B43" s="90"/>
      <c r="C43" s="90"/>
      <c r="D43" s="90"/>
      <c r="E43" s="90"/>
      <c r="F43" s="90"/>
      <c r="G43" s="90"/>
      <c r="H43" s="90"/>
      <c r="I43" s="90"/>
      <c r="J43" s="90"/>
      <c r="T43" s="92"/>
      <c r="U43" s="110"/>
      <c r="V43" s="91"/>
      <c r="W43" s="111"/>
    </row>
    <row r="44" spans="1:23" s="109" customFormat="1" ht="18" customHeight="1" x14ac:dyDescent="0.15">
      <c r="B44" s="90"/>
      <c r="C44" s="90"/>
      <c r="D44" s="90"/>
      <c r="E44" s="90"/>
      <c r="F44" s="90"/>
      <c r="G44" s="90"/>
      <c r="H44" s="90"/>
      <c r="I44" s="90"/>
      <c r="J44" s="90"/>
      <c r="T44" s="92"/>
      <c r="U44" s="110"/>
      <c r="V44" s="91"/>
      <c r="W44" s="111"/>
    </row>
    <row r="45" spans="1:23" s="109" customFormat="1" ht="18" customHeight="1" x14ac:dyDescent="0.15">
      <c r="B45" s="90"/>
      <c r="C45" s="90"/>
      <c r="D45" s="90"/>
      <c r="E45" s="90"/>
      <c r="F45" s="90"/>
      <c r="G45" s="90"/>
      <c r="H45" s="90"/>
      <c r="I45" s="90"/>
      <c r="J45" s="90"/>
      <c r="T45" s="91"/>
      <c r="U45" s="91"/>
      <c r="V45" s="112"/>
      <c r="W45" s="91"/>
    </row>
    <row r="46" spans="1:23" s="109" customFormat="1" x14ac:dyDescent="0.15">
      <c r="B46" s="90"/>
      <c r="C46" s="90"/>
      <c r="D46" s="90"/>
      <c r="E46" s="90"/>
      <c r="F46" s="90"/>
      <c r="G46" s="90"/>
      <c r="H46" s="90"/>
      <c r="I46" s="90"/>
      <c r="J46" s="90"/>
      <c r="T46" s="92"/>
      <c r="U46" s="91"/>
      <c r="V46" s="91"/>
      <c r="W46" s="111"/>
    </row>
    <row r="47" spans="1:23" s="109" customFormat="1" x14ac:dyDescent="0.15">
      <c r="B47" s="90"/>
      <c r="C47" s="90"/>
      <c r="D47" s="90"/>
      <c r="E47" s="90"/>
      <c r="F47" s="90"/>
      <c r="G47" s="90"/>
      <c r="H47" s="90"/>
      <c r="I47" s="90"/>
      <c r="J47" s="90"/>
      <c r="T47" s="92"/>
      <c r="U47" s="91"/>
      <c r="V47" s="91"/>
      <c r="W47" s="111"/>
    </row>
    <row r="48" spans="1:23" s="109" customFormat="1" x14ac:dyDescent="0.15">
      <c r="B48" s="90"/>
      <c r="C48" s="90"/>
      <c r="D48" s="90"/>
      <c r="E48" s="90"/>
      <c r="F48" s="90"/>
      <c r="G48" s="90"/>
      <c r="H48" s="90"/>
      <c r="I48" s="90"/>
      <c r="J48" s="90"/>
      <c r="T48" s="92"/>
      <c r="U48" s="91"/>
      <c r="V48" s="91"/>
      <c r="W48" s="111"/>
    </row>
    <row r="49" spans="2:23" s="109" customFormat="1" x14ac:dyDescent="0.15">
      <c r="B49" s="90"/>
      <c r="C49" s="90"/>
      <c r="D49" s="90"/>
      <c r="E49" s="90"/>
      <c r="F49" s="90"/>
      <c r="G49" s="90"/>
      <c r="H49" s="90"/>
      <c r="I49" s="90"/>
      <c r="J49" s="90"/>
      <c r="T49" s="92"/>
      <c r="U49" s="91"/>
      <c r="V49" s="91"/>
      <c r="W49" s="111"/>
    </row>
    <row r="50" spans="2:23" s="109" customFormat="1" x14ac:dyDescent="0.15">
      <c r="B50" s="90"/>
      <c r="C50" s="90"/>
      <c r="D50" s="90"/>
      <c r="E50" s="90"/>
      <c r="F50" s="90"/>
      <c r="G50" s="90"/>
      <c r="H50" s="90"/>
      <c r="I50" s="90"/>
      <c r="J50" s="90"/>
      <c r="T50" s="92"/>
      <c r="U50" s="92"/>
      <c r="V50" s="92"/>
      <c r="W50" s="91"/>
    </row>
    <row r="51" spans="2:23" s="109" customFormat="1" ht="13.5" customHeight="1" x14ac:dyDescent="0.15">
      <c r="B51" s="90"/>
      <c r="C51" s="90"/>
      <c r="D51" s="90"/>
      <c r="E51" s="90"/>
      <c r="F51" s="90"/>
      <c r="G51" s="90"/>
      <c r="H51" s="90"/>
      <c r="I51" s="90"/>
      <c r="J51" s="90"/>
      <c r="T51" s="91"/>
      <c r="U51" s="91"/>
      <c r="V51" s="91"/>
      <c r="W51" s="112"/>
    </row>
    <row r="52" spans="2:23" s="109" customFormat="1" x14ac:dyDescent="0.15">
      <c r="B52" s="90"/>
      <c r="C52" s="90"/>
      <c r="D52" s="90"/>
      <c r="E52" s="90"/>
      <c r="F52" s="90"/>
      <c r="G52" s="90"/>
      <c r="H52" s="90"/>
      <c r="I52" s="90"/>
      <c r="J52" s="90"/>
      <c r="T52" s="111"/>
      <c r="U52" s="91"/>
      <c r="V52" s="112"/>
      <c r="W52" s="111"/>
    </row>
    <row r="53" spans="2:23" s="109" customFormat="1" x14ac:dyDescent="0.15">
      <c r="B53" s="90"/>
      <c r="C53" s="90"/>
      <c r="D53" s="90"/>
      <c r="E53" s="90"/>
      <c r="F53" s="90"/>
      <c r="G53" s="90"/>
      <c r="H53" s="90"/>
      <c r="I53" s="90"/>
      <c r="J53" s="90"/>
      <c r="T53" s="91"/>
      <c r="U53" s="91"/>
      <c r="V53" s="91"/>
      <c r="W53" s="91"/>
    </row>
    <row r="54" spans="2:23" s="109" customFormat="1" ht="13.5" customHeight="1" x14ac:dyDescent="0.15">
      <c r="B54" s="90"/>
      <c r="C54" s="90"/>
      <c r="D54" s="90"/>
      <c r="E54" s="90"/>
      <c r="F54" s="90"/>
      <c r="G54" s="90"/>
      <c r="H54" s="90"/>
      <c r="I54" s="90"/>
      <c r="J54" s="90"/>
      <c r="T54" s="92"/>
      <c r="U54" s="91"/>
      <c r="V54" s="92"/>
      <c r="W54" s="111"/>
    </row>
    <row r="55" spans="2:23" s="109" customFormat="1" x14ac:dyDescent="0.15">
      <c r="B55" s="90"/>
      <c r="C55" s="90"/>
      <c r="D55" s="90"/>
      <c r="E55" s="90"/>
      <c r="F55" s="90"/>
      <c r="G55" s="90"/>
      <c r="H55" s="90"/>
      <c r="I55" s="90"/>
      <c r="J55" s="90"/>
      <c r="T55" s="120"/>
      <c r="U55" s="91"/>
      <c r="V55" s="91"/>
      <c r="W55" s="111"/>
    </row>
    <row r="56" spans="2:23" s="109" customFormat="1" x14ac:dyDescent="0.15">
      <c r="B56" s="90"/>
      <c r="C56" s="90"/>
      <c r="D56" s="90"/>
      <c r="E56" s="90"/>
      <c r="F56" s="90"/>
      <c r="G56" s="90"/>
      <c r="H56" s="90"/>
      <c r="I56" s="90"/>
      <c r="J56" s="90"/>
      <c r="K56" s="90"/>
      <c r="L56" s="90"/>
      <c r="M56" s="90"/>
      <c r="N56" s="90"/>
      <c r="O56" s="90"/>
      <c r="P56" s="90"/>
      <c r="Q56" s="90"/>
      <c r="R56" s="90"/>
      <c r="S56" s="90"/>
      <c r="T56" s="91"/>
      <c r="U56" s="92"/>
      <c r="V56" s="91"/>
      <c r="W56" s="91"/>
    </row>
    <row r="57" spans="2:23" s="109" customFormat="1" x14ac:dyDescent="0.15">
      <c r="B57" s="90"/>
      <c r="C57" s="90"/>
      <c r="D57" s="90"/>
      <c r="E57" s="90"/>
      <c r="F57" s="90"/>
      <c r="G57" s="90"/>
      <c r="H57" s="90"/>
      <c r="I57" s="90"/>
      <c r="J57" s="90"/>
      <c r="K57" s="90"/>
      <c r="L57" s="90"/>
      <c r="M57" s="90"/>
      <c r="N57" s="90"/>
      <c r="O57" s="90"/>
      <c r="P57" s="90"/>
      <c r="Q57" s="90"/>
      <c r="R57" s="90"/>
      <c r="S57" s="90"/>
      <c r="T57" s="110"/>
      <c r="U57" s="110"/>
      <c r="V57" s="110"/>
      <c r="W57" s="110"/>
    </row>
    <row r="58" spans="2:23" s="109" customFormat="1" x14ac:dyDescent="0.15">
      <c r="B58" s="90"/>
      <c r="C58" s="90"/>
      <c r="D58" s="90"/>
      <c r="E58" s="90"/>
      <c r="F58" s="90"/>
      <c r="G58" s="90"/>
      <c r="H58" s="90"/>
      <c r="I58" s="90"/>
      <c r="J58" s="90"/>
      <c r="K58" s="90"/>
      <c r="L58" s="90"/>
      <c r="M58" s="90"/>
      <c r="N58" s="90"/>
      <c r="O58" s="90"/>
      <c r="P58" s="90"/>
      <c r="Q58" s="90"/>
      <c r="R58" s="90"/>
      <c r="S58" s="90"/>
      <c r="T58" s="110"/>
    </row>
    <row r="59" spans="2:23" s="109" customFormat="1" x14ac:dyDescent="0.15">
      <c r="B59" s="90"/>
      <c r="C59" s="90"/>
      <c r="D59" s="90"/>
      <c r="E59" s="90"/>
      <c r="F59" s="90"/>
      <c r="G59" s="90"/>
      <c r="H59" s="90"/>
      <c r="I59" s="90"/>
      <c r="J59" s="90"/>
      <c r="K59" s="90"/>
      <c r="L59" s="90"/>
      <c r="M59" s="90"/>
      <c r="N59" s="90"/>
      <c r="O59" s="90"/>
      <c r="P59" s="90"/>
      <c r="Q59" s="90"/>
      <c r="R59" s="90"/>
      <c r="S59" s="90"/>
      <c r="T59" s="110"/>
    </row>
    <row r="60" spans="2:23" s="109" customFormat="1" x14ac:dyDescent="0.15">
      <c r="B60" s="90"/>
      <c r="C60" s="90"/>
      <c r="D60" s="90"/>
      <c r="E60" s="90"/>
      <c r="F60" s="90"/>
      <c r="G60" s="90"/>
      <c r="H60" s="90"/>
      <c r="I60" s="90"/>
      <c r="J60" s="90"/>
      <c r="K60" s="90"/>
      <c r="L60" s="90"/>
      <c r="M60" s="90"/>
      <c r="N60" s="90"/>
      <c r="O60" s="90"/>
      <c r="P60" s="90"/>
      <c r="Q60" s="90"/>
      <c r="R60" s="90"/>
      <c r="S60" s="90"/>
      <c r="T60" s="110"/>
    </row>
    <row r="61" spans="2:23" s="109" customFormat="1" x14ac:dyDescent="0.15">
      <c r="B61" s="90"/>
      <c r="C61" s="90"/>
      <c r="D61" s="90"/>
      <c r="E61" s="90"/>
      <c r="F61" s="90"/>
      <c r="G61" s="90"/>
      <c r="H61" s="90"/>
      <c r="I61" s="90"/>
      <c r="J61" s="90"/>
      <c r="K61" s="90"/>
      <c r="L61" s="90"/>
      <c r="M61" s="90"/>
      <c r="N61" s="90"/>
      <c r="O61" s="90"/>
      <c r="P61" s="90"/>
      <c r="Q61" s="90"/>
      <c r="R61" s="90"/>
      <c r="S61" s="90"/>
    </row>
    <row r="62" spans="2:23" s="109" customFormat="1" x14ac:dyDescent="0.15">
      <c r="B62" s="90"/>
      <c r="C62" s="90"/>
      <c r="D62" s="90"/>
      <c r="E62" s="90"/>
      <c r="F62" s="90"/>
      <c r="G62" s="90"/>
      <c r="H62" s="90"/>
      <c r="I62" s="90"/>
      <c r="J62" s="90"/>
      <c r="K62" s="90"/>
      <c r="L62" s="90"/>
      <c r="M62" s="90"/>
      <c r="N62" s="90"/>
      <c r="O62" s="90"/>
      <c r="P62" s="90"/>
      <c r="Q62" s="90"/>
      <c r="R62" s="90"/>
      <c r="S62" s="90"/>
    </row>
    <row r="63" spans="2:23" s="109" customFormat="1" ht="13.5" customHeight="1" x14ac:dyDescent="0.15">
      <c r="B63" s="90"/>
      <c r="C63" s="90"/>
      <c r="D63" s="90"/>
      <c r="E63" s="90"/>
      <c r="F63" s="90"/>
      <c r="G63" s="90"/>
      <c r="H63" s="90"/>
      <c r="I63" s="90"/>
      <c r="J63" s="90"/>
      <c r="K63" s="90"/>
      <c r="L63" s="90"/>
      <c r="M63" s="90"/>
      <c r="N63" s="90"/>
      <c r="O63" s="90"/>
      <c r="P63" s="90"/>
      <c r="Q63" s="90"/>
      <c r="R63" s="90"/>
      <c r="S63" s="90"/>
    </row>
    <row r="64" spans="2:23" s="109" customFormat="1" ht="13.5" customHeight="1" x14ac:dyDescent="0.15">
      <c r="B64" s="90"/>
      <c r="C64" s="90"/>
      <c r="D64" s="90"/>
      <c r="E64" s="90"/>
      <c r="F64" s="90"/>
      <c r="G64" s="90"/>
      <c r="H64" s="90"/>
      <c r="I64" s="90"/>
      <c r="J64" s="90"/>
      <c r="K64" s="90"/>
      <c r="L64" s="90"/>
      <c r="M64" s="90"/>
      <c r="N64" s="90"/>
      <c r="O64" s="90"/>
      <c r="P64" s="90"/>
      <c r="Q64" s="90"/>
      <c r="R64" s="90"/>
      <c r="S64" s="90"/>
    </row>
    <row r="65" spans="2:19" s="109" customFormat="1" x14ac:dyDescent="0.15">
      <c r="B65" s="90"/>
      <c r="C65" s="90"/>
      <c r="D65" s="90"/>
      <c r="E65" s="90"/>
      <c r="F65" s="90"/>
      <c r="G65" s="90"/>
      <c r="H65" s="90"/>
      <c r="I65" s="90"/>
      <c r="J65" s="90"/>
      <c r="K65" s="90"/>
      <c r="L65" s="90"/>
      <c r="M65" s="90"/>
      <c r="N65" s="90"/>
      <c r="O65" s="90"/>
      <c r="P65" s="90"/>
      <c r="Q65" s="90"/>
      <c r="R65" s="90"/>
      <c r="S65" s="90"/>
    </row>
    <row r="66" spans="2:19" s="109" customFormat="1" x14ac:dyDescent="0.15">
      <c r="B66" s="90"/>
      <c r="C66" s="90"/>
      <c r="D66" s="90"/>
      <c r="E66" s="90"/>
      <c r="F66" s="90"/>
      <c r="G66" s="90"/>
      <c r="H66" s="90"/>
      <c r="I66" s="90"/>
      <c r="J66" s="90"/>
      <c r="K66" s="90"/>
      <c r="L66" s="90"/>
      <c r="M66" s="90"/>
      <c r="N66" s="90"/>
      <c r="O66" s="90"/>
      <c r="P66" s="90"/>
      <c r="Q66" s="90"/>
      <c r="R66" s="90"/>
      <c r="S66" s="90"/>
    </row>
    <row r="67" spans="2:19" s="109" customFormat="1" x14ac:dyDescent="0.15">
      <c r="B67" s="90"/>
      <c r="C67" s="90"/>
      <c r="D67" s="90"/>
      <c r="E67" s="90"/>
      <c r="F67" s="90"/>
      <c r="G67" s="90"/>
      <c r="H67" s="90"/>
      <c r="I67" s="90"/>
      <c r="J67" s="90"/>
      <c r="K67" s="90"/>
      <c r="L67" s="90"/>
      <c r="M67" s="90"/>
      <c r="N67" s="90"/>
      <c r="O67" s="90"/>
      <c r="P67" s="90"/>
      <c r="Q67" s="90"/>
      <c r="R67" s="90"/>
      <c r="S67" s="90"/>
    </row>
    <row r="68" spans="2:19" s="109" customFormat="1" x14ac:dyDescent="0.15">
      <c r="B68" s="90"/>
      <c r="C68" s="90"/>
      <c r="D68" s="90"/>
      <c r="E68" s="90"/>
      <c r="F68" s="90"/>
      <c r="G68" s="90"/>
      <c r="H68" s="90"/>
      <c r="I68" s="90"/>
      <c r="J68" s="90"/>
      <c r="K68" s="90"/>
      <c r="L68" s="90"/>
      <c r="M68" s="90"/>
      <c r="N68" s="90"/>
      <c r="O68" s="90"/>
      <c r="P68" s="90"/>
      <c r="Q68" s="90"/>
      <c r="R68" s="90"/>
      <c r="S68" s="90"/>
    </row>
    <row r="69" spans="2:19" s="109" customFormat="1" x14ac:dyDescent="0.15">
      <c r="B69" s="90"/>
      <c r="C69" s="90"/>
      <c r="D69" s="90"/>
      <c r="E69" s="90"/>
      <c r="F69" s="90"/>
      <c r="G69" s="90"/>
      <c r="H69" s="90"/>
      <c r="I69" s="90"/>
      <c r="J69" s="90"/>
      <c r="K69" s="90"/>
      <c r="L69" s="90"/>
      <c r="M69" s="90"/>
      <c r="N69" s="90"/>
      <c r="O69" s="90"/>
      <c r="P69" s="90"/>
      <c r="Q69" s="90"/>
      <c r="R69" s="90"/>
      <c r="S69" s="90"/>
    </row>
    <row r="70" spans="2:19" s="109" customFormat="1" x14ac:dyDescent="0.15">
      <c r="B70" s="90"/>
      <c r="C70" s="90"/>
      <c r="D70" s="90"/>
      <c r="E70" s="90"/>
      <c r="F70" s="90"/>
      <c r="G70" s="90"/>
      <c r="H70" s="90"/>
      <c r="I70" s="90"/>
      <c r="J70" s="90"/>
      <c r="K70" s="90"/>
      <c r="L70" s="90"/>
      <c r="M70" s="90"/>
      <c r="N70" s="90"/>
      <c r="O70" s="90"/>
      <c r="P70" s="90"/>
      <c r="Q70" s="90"/>
      <c r="R70" s="90"/>
      <c r="S70" s="90"/>
    </row>
    <row r="71" spans="2:19" s="109" customFormat="1" x14ac:dyDescent="0.15">
      <c r="B71" s="90"/>
      <c r="C71" s="90"/>
      <c r="D71" s="90"/>
      <c r="E71" s="90"/>
      <c r="F71" s="90"/>
      <c r="G71" s="90"/>
      <c r="H71" s="90"/>
      <c r="I71" s="90"/>
      <c r="J71" s="90"/>
      <c r="K71" s="90"/>
      <c r="L71" s="90"/>
      <c r="M71" s="90"/>
      <c r="N71" s="90"/>
      <c r="O71" s="90"/>
      <c r="P71" s="90"/>
      <c r="Q71" s="90"/>
      <c r="R71" s="90"/>
      <c r="S71" s="90"/>
    </row>
    <row r="72" spans="2:19" s="109" customFormat="1" x14ac:dyDescent="0.15">
      <c r="B72" s="90"/>
      <c r="C72" s="90"/>
      <c r="D72" s="90"/>
      <c r="E72" s="90"/>
      <c r="F72" s="90"/>
      <c r="G72" s="90"/>
      <c r="H72" s="90"/>
      <c r="I72" s="90"/>
      <c r="J72" s="90"/>
      <c r="K72" s="90"/>
      <c r="L72" s="90"/>
      <c r="M72" s="90"/>
      <c r="N72" s="90"/>
      <c r="O72" s="90"/>
      <c r="P72" s="90"/>
      <c r="Q72" s="90"/>
      <c r="R72" s="90"/>
      <c r="S72" s="90"/>
    </row>
    <row r="73" spans="2:19" s="109" customFormat="1" x14ac:dyDescent="0.15">
      <c r="B73" s="90"/>
      <c r="C73" s="90"/>
      <c r="D73" s="90"/>
      <c r="E73" s="90"/>
      <c r="F73" s="90"/>
      <c r="G73" s="90"/>
      <c r="H73" s="90"/>
      <c r="I73" s="90"/>
      <c r="J73" s="90"/>
      <c r="K73" s="90"/>
      <c r="L73" s="90"/>
      <c r="M73" s="90"/>
      <c r="N73" s="90"/>
      <c r="O73" s="90"/>
      <c r="P73" s="90"/>
      <c r="Q73" s="90"/>
      <c r="R73" s="90"/>
      <c r="S73" s="90"/>
    </row>
    <row r="74" spans="2:19" s="109" customFormat="1" x14ac:dyDescent="0.15">
      <c r="B74" s="90"/>
      <c r="C74" s="90"/>
      <c r="D74" s="90"/>
      <c r="E74" s="90"/>
      <c r="F74" s="90"/>
      <c r="G74" s="90"/>
      <c r="H74" s="90"/>
      <c r="I74" s="90"/>
      <c r="J74" s="90"/>
      <c r="K74" s="90"/>
      <c r="L74" s="90"/>
      <c r="M74" s="90"/>
      <c r="N74" s="90"/>
      <c r="O74" s="90"/>
      <c r="P74" s="90"/>
      <c r="Q74" s="90"/>
      <c r="R74" s="90"/>
      <c r="S74" s="90"/>
    </row>
    <row r="75" spans="2:19" s="109" customFormat="1" x14ac:dyDescent="0.15">
      <c r="B75" s="90"/>
      <c r="C75" s="90"/>
      <c r="D75" s="90"/>
      <c r="E75" s="90"/>
      <c r="F75" s="90"/>
      <c r="G75" s="90"/>
      <c r="H75" s="90"/>
      <c r="I75" s="90"/>
      <c r="J75" s="90"/>
      <c r="K75" s="90"/>
      <c r="L75" s="90"/>
      <c r="M75" s="90"/>
      <c r="N75" s="90"/>
      <c r="O75" s="90"/>
      <c r="P75" s="90"/>
      <c r="Q75" s="90"/>
      <c r="R75" s="90"/>
      <c r="S75" s="90"/>
    </row>
    <row r="76" spans="2:19" s="109" customFormat="1" x14ac:dyDescent="0.15">
      <c r="B76" s="90"/>
      <c r="C76" s="90"/>
      <c r="D76" s="90"/>
      <c r="E76" s="90"/>
      <c r="F76" s="90"/>
      <c r="G76" s="90"/>
      <c r="H76" s="90"/>
      <c r="I76" s="90"/>
      <c r="J76" s="90"/>
      <c r="K76" s="90"/>
      <c r="L76" s="90"/>
      <c r="M76" s="90"/>
      <c r="N76" s="90"/>
      <c r="O76" s="90"/>
      <c r="P76" s="90"/>
      <c r="Q76" s="90"/>
      <c r="R76" s="90"/>
      <c r="S76" s="90"/>
    </row>
    <row r="77" spans="2:19" s="109" customFormat="1" x14ac:dyDescent="0.15">
      <c r="B77" s="90"/>
      <c r="C77" s="90"/>
      <c r="D77" s="90"/>
      <c r="E77" s="90"/>
      <c r="F77" s="90"/>
      <c r="G77" s="90"/>
      <c r="H77" s="90"/>
      <c r="I77" s="90"/>
      <c r="J77" s="90"/>
      <c r="K77" s="90"/>
      <c r="L77" s="90"/>
      <c r="M77" s="90"/>
      <c r="N77" s="90"/>
      <c r="O77" s="90"/>
      <c r="P77" s="90"/>
      <c r="Q77" s="90"/>
      <c r="R77" s="90"/>
      <c r="S77" s="90"/>
    </row>
    <row r="78" spans="2:19" s="109" customFormat="1" x14ac:dyDescent="0.15">
      <c r="B78" s="90"/>
      <c r="C78" s="90"/>
      <c r="D78" s="90"/>
      <c r="E78" s="90"/>
      <c r="F78" s="90"/>
      <c r="G78" s="90"/>
      <c r="H78" s="90"/>
      <c r="I78" s="90"/>
      <c r="J78" s="90"/>
      <c r="K78" s="90"/>
      <c r="L78" s="90"/>
      <c r="M78" s="90"/>
      <c r="N78" s="90"/>
      <c r="O78" s="90"/>
      <c r="P78" s="90"/>
      <c r="Q78" s="90"/>
      <c r="R78" s="90"/>
      <c r="S78" s="90"/>
    </row>
    <row r="79" spans="2:19" s="109" customFormat="1" x14ac:dyDescent="0.15">
      <c r="B79" s="90"/>
      <c r="C79" s="90"/>
      <c r="D79" s="90"/>
      <c r="E79" s="90"/>
      <c r="F79" s="90"/>
      <c r="G79" s="90"/>
      <c r="H79" s="90"/>
      <c r="I79" s="90"/>
      <c r="J79" s="90"/>
      <c r="K79" s="90"/>
      <c r="L79" s="90"/>
      <c r="M79" s="90"/>
      <c r="N79" s="90"/>
      <c r="O79" s="90"/>
      <c r="P79" s="90"/>
      <c r="Q79" s="90"/>
      <c r="R79" s="90"/>
      <c r="S79" s="90"/>
    </row>
    <row r="80" spans="2:19" s="109" customFormat="1" x14ac:dyDescent="0.15">
      <c r="B80" s="90"/>
      <c r="C80" s="90"/>
      <c r="D80" s="90"/>
      <c r="E80" s="90"/>
      <c r="F80" s="90"/>
      <c r="G80" s="90"/>
      <c r="H80" s="90"/>
      <c r="I80" s="90"/>
      <c r="J80" s="90"/>
      <c r="K80" s="90"/>
      <c r="L80" s="90"/>
      <c r="M80" s="90"/>
      <c r="N80" s="90"/>
      <c r="O80" s="90"/>
      <c r="P80" s="90"/>
      <c r="Q80" s="90"/>
      <c r="R80" s="90"/>
      <c r="S80" s="90"/>
    </row>
    <row r="81" spans="1:19" s="109" customFormat="1" x14ac:dyDescent="0.15">
      <c r="B81" s="90"/>
      <c r="C81" s="90"/>
      <c r="D81" s="90"/>
      <c r="E81" s="90"/>
      <c r="F81" s="90"/>
      <c r="G81" s="90"/>
      <c r="H81" s="90"/>
      <c r="I81" s="90"/>
      <c r="J81" s="90"/>
      <c r="K81" s="90"/>
      <c r="L81" s="90"/>
      <c r="M81" s="90"/>
      <c r="N81" s="90"/>
      <c r="O81" s="90"/>
      <c r="P81" s="90"/>
      <c r="Q81" s="90"/>
      <c r="R81" s="90"/>
      <c r="S81" s="90"/>
    </row>
    <row r="82" spans="1:19" s="109" customFormat="1" x14ac:dyDescent="0.15">
      <c r="B82" s="90"/>
      <c r="C82" s="90"/>
      <c r="D82" s="90"/>
      <c r="E82" s="90"/>
      <c r="F82" s="90"/>
      <c r="G82" s="90"/>
      <c r="H82" s="90"/>
      <c r="I82" s="90"/>
      <c r="J82" s="90"/>
      <c r="K82" s="90"/>
      <c r="L82" s="90"/>
      <c r="M82" s="90"/>
      <c r="N82" s="90"/>
      <c r="O82" s="90"/>
      <c r="P82" s="90"/>
      <c r="Q82" s="90"/>
      <c r="R82" s="90"/>
      <c r="S82" s="90"/>
    </row>
    <row r="83" spans="1:19" s="109" customFormat="1" x14ac:dyDescent="0.15">
      <c r="B83" s="90"/>
      <c r="C83" s="90"/>
      <c r="D83" s="90"/>
      <c r="E83" s="90"/>
      <c r="F83" s="90"/>
      <c r="G83" s="90"/>
      <c r="H83" s="90"/>
      <c r="I83" s="90"/>
      <c r="J83" s="90"/>
      <c r="K83" s="90"/>
      <c r="L83" s="90"/>
      <c r="M83" s="90"/>
      <c r="N83" s="90"/>
      <c r="O83" s="90"/>
      <c r="P83" s="90"/>
      <c r="Q83" s="90"/>
      <c r="R83" s="90"/>
      <c r="S83" s="90"/>
    </row>
    <row r="84" spans="1:19" s="109" customFormat="1" x14ac:dyDescent="0.15">
      <c r="B84" s="90"/>
      <c r="C84" s="90"/>
      <c r="D84" s="90"/>
      <c r="E84" s="90"/>
      <c r="F84" s="90"/>
      <c r="G84" s="90"/>
      <c r="H84" s="90"/>
      <c r="I84" s="90"/>
      <c r="J84" s="90"/>
      <c r="K84" s="90"/>
      <c r="L84" s="90"/>
      <c r="M84" s="90"/>
      <c r="N84" s="90"/>
      <c r="O84" s="90"/>
      <c r="P84" s="90"/>
      <c r="Q84" s="90"/>
      <c r="R84" s="90"/>
      <c r="S84" s="90"/>
    </row>
    <row r="85" spans="1:19" s="109" customFormat="1" x14ac:dyDescent="0.15">
      <c r="B85" s="90"/>
      <c r="C85" s="90"/>
      <c r="D85" s="90"/>
      <c r="E85" s="90"/>
      <c r="F85" s="90"/>
      <c r="G85" s="90"/>
      <c r="H85" s="90"/>
      <c r="I85" s="90"/>
      <c r="J85" s="90"/>
      <c r="K85" s="90"/>
      <c r="L85" s="90"/>
      <c r="M85" s="90"/>
      <c r="N85" s="90"/>
      <c r="O85" s="90"/>
      <c r="P85" s="90"/>
      <c r="Q85" s="90"/>
      <c r="R85" s="90"/>
      <c r="S85" s="90"/>
    </row>
    <row r="86" spans="1:19" s="109" customFormat="1" x14ac:dyDescent="0.15">
      <c r="B86" s="90"/>
      <c r="C86" s="90"/>
      <c r="D86" s="90"/>
      <c r="E86" s="90"/>
      <c r="F86" s="90"/>
      <c r="G86" s="90"/>
      <c r="H86" s="90"/>
      <c r="I86" s="90"/>
      <c r="J86" s="90"/>
      <c r="K86" s="90"/>
      <c r="L86" s="90"/>
      <c r="M86" s="90"/>
      <c r="N86" s="90"/>
      <c r="O86" s="90"/>
      <c r="P86" s="90"/>
      <c r="Q86" s="90"/>
      <c r="R86" s="90"/>
      <c r="S86" s="90"/>
    </row>
    <row r="87" spans="1:19" s="109" customFormat="1" x14ac:dyDescent="0.15">
      <c r="B87" s="90"/>
      <c r="C87" s="90"/>
      <c r="D87" s="90"/>
      <c r="E87" s="90"/>
      <c r="F87" s="90"/>
      <c r="G87" s="90"/>
      <c r="H87" s="90"/>
      <c r="I87" s="90"/>
      <c r="J87" s="90"/>
      <c r="K87" s="90"/>
      <c r="L87" s="90"/>
      <c r="M87" s="90"/>
      <c r="N87" s="90"/>
      <c r="O87" s="90"/>
      <c r="P87" s="90"/>
      <c r="Q87" s="90"/>
      <c r="R87" s="90"/>
      <c r="S87" s="90"/>
    </row>
    <row r="88" spans="1:19" s="109" customFormat="1" x14ac:dyDescent="0.15">
      <c r="B88" s="90"/>
      <c r="C88" s="90"/>
      <c r="D88" s="90"/>
      <c r="E88" s="90"/>
      <c r="F88" s="90"/>
      <c r="G88" s="90"/>
      <c r="H88" s="90"/>
      <c r="I88" s="90"/>
      <c r="J88" s="90"/>
      <c r="K88" s="90"/>
      <c r="L88" s="90"/>
      <c r="M88" s="90"/>
      <c r="N88" s="90"/>
      <c r="O88" s="90"/>
      <c r="P88" s="90"/>
      <c r="Q88" s="90"/>
      <c r="R88" s="90"/>
      <c r="S88" s="90"/>
    </row>
    <row r="89" spans="1:19" s="109" customFormat="1" x14ac:dyDescent="0.15">
      <c r="B89" s="90"/>
      <c r="C89" s="90"/>
      <c r="D89" s="90"/>
      <c r="E89" s="90"/>
      <c r="F89" s="90"/>
      <c r="G89" s="90"/>
      <c r="H89" s="90"/>
      <c r="I89" s="90"/>
      <c r="J89" s="90"/>
      <c r="K89" s="90"/>
      <c r="L89" s="90"/>
      <c r="M89" s="90"/>
      <c r="N89" s="90"/>
      <c r="O89" s="90"/>
      <c r="P89" s="90"/>
      <c r="Q89" s="90"/>
      <c r="R89" s="90"/>
      <c r="S89" s="90"/>
    </row>
    <row r="90" spans="1:19" s="109" customFormat="1" x14ac:dyDescent="0.15">
      <c r="B90" s="90"/>
      <c r="C90" s="90"/>
      <c r="D90" s="90"/>
      <c r="E90" s="90"/>
      <c r="F90" s="90"/>
      <c r="G90" s="90"/>
      <c r="H90" s="90"/>
      <c r="I90" s="90"/>
      <c r="J90" s="90"/>
      <c r="K90" s="90"/>
      <c r="L90" s="90"/>
      <c r="M90" s="90"/>
      <c r="N90" s="90"/>
      <c r="O90" s="90"/>
      <c r="P90" s="90"/>
      <c r="Q90" s="90"/>
      <c r="R90" s="90"/>
      <c r="S90" s="90"/>
    </row>
    <row r="91" spans="1:19" s="109" customFormat="1" x14ac:dyDescent="0.15">
      <c r="B91" s="90"/>
      <c r="C91" s="90"/>
      <c r="D91" s="90"/>
      <c r="E91" s="90"/>
      <c r="F91" s="90"/>
      <c r="G91" s="90"/>
      <c r="H91" s="90"/>
      <c r="I91" s="90"/>
      <c r="J91" s="90"/>
      <c r="K91" s="90"/>
      <c r="L91" s="90"/>
      <c r="M91" s="90"/>
      <c r="N91" s="90"/>
      <c r="O91" s="90"/>
      <c r="P91" s="90"/>
      <c r="Q91" s="90"/>
      <c r="R91" s="90"/>
      <c r="S91" s="90"/>
    </row>
    <row r="92" spans="1:19" s="109" customFormat="1" x14ac:dyDescent="0.15">
      <c r="B92" s="90"/>
      <c r="C92" s="90"/>
      <c r="D92" s="90"/>
      <c r="E92" s="90"/>
      <c r="F92" s="90"/>
      <c r="G92" s="90"/>
      <c r="H92" s="90"/>
      <c r="I92" s="90"/>
      <c r="J92" s="90"/>
      <c r="K92" s="90"/>
      <c r="L92" s="90"/>
      <c r="M92" s="90"/>
      <c r="N92" s="90"/>
      <c r="O92" s="90"/>
      <c r="P92" s="90"/>
      <c r="Q92" s="90"/>
      <c r="R92" s="90"/>
      <c r="S92" s="90"/>
    </row>
    <row r="93" spans="1:19" s="109" customFormat="1" x14ac:dyDescent="0.15">
      <c r="B93" s="90"/>
      <c r="C93" s="90"/>
      <c r="D93" s="90"/>
      <c r="E93" s="90"/>
      <c r="F93" s="90"/>
      <c r="G93" s="90"/>
      <c r="H93" s="90"/>
      <c r="I93" s="90"/>
      <c r="J93" s="90"/>
      <c r="K93" s="90"/>
      <c r="L93" s="90"/>
      <c r="M93" s="90"/>
      <c r="N93" s="90"/>
      <c r="O93" s="90"/>
      <c r="P93" s="90"/>
      <c r="Q93" s="90"/>
      <c r="R93" s="90"/>
      <c r="S93" s="90"/>
    </row>
    <row r="94" spans="1:19" s="109" customFormat="1" x14ac:dyDescent="0.15">
      <c r="B94" s="90"/>
      <c r="C94" s="90"/>
      <c r="D94" s="90"/>
      <c r="E94" s="90"/>
      <c r="F94" s="90"/>
      <c r="G94" s="90"/>
      <c r="H94" s="90"/>
      <c r="I94" s="90"/>
      <c r="J94" s="90"/>
      <c r="K94" s="90"/>
      <c r="L94" s="90"/>
      <c r="M94" s="90"/>
      <c r="N94" s="90"/>
      <c r="O94" s="90"/>
      <c r="P94" s="90"/>
      <c r="Q94" s="90"/>
      <c r="R94" s="90"/>
      <c r="S94" s="90"/>
    </row>
    <row r="95" spans="1:19" x14ac:dyDescent="0.15">
      <c r="A95" s="109"/>
    </row>
    <row r="96" spans="1:19" x14ac:dyDescent="0.15">
      <c r="A96" s="109"/>
    </row>
    <row r="97" spans="1:1" x14ac:dyDescent="0.15">
      <c r="A97" s="109"/>
    </row>
    <row r="98" spans="1:1" x14ac:dyDescent="0.15">
      <c r="A98" s="109"/>
    </row>
    <row r="99" spans="1:1" x14ac:dyDescent="0.15">
      <c r="A99" s="109"/>
    </row>
  </sheetData>
  <mergeCells count="50">
    <mergeCell ref="Q31:S31"/>
    <mergeCell ref="Q33:S33"/>
    <mergeCell ref="Q34:S34"/>
    <mergeCell ref="Q36:S36"/>
    <mergeCell ref="Q37:S37"/>
    <mergeCell ref="C21:C30"/>
    <mergeCell ref="D21:D23"/>
    <mergeCell ref="Q21:S21"/>
    <mergeCell ref="Q22:S22"/>
    <mergeCell ref="Q23:S23"/>
    <mergeCell ref="Q24:S24"/>
    <mergeCell ref="Q25:S25"/>
    <mergeCell ref="G26:J26"/>
    <mergeCell ref="Q27:S27"/>
    <mergeCell ref="G28:J28"/>
    <mergeCell ref="Q28:S28"/>
    <mergeCell ref="Q29:S29"/>
    <mergeCell ref="D30:E30"/>
    <mergeCell ref="Q30:S30"/>
    <mergeCell ref="Q18:S18"/>
    <mergeCell ref="Q19:S19"/>
    <mergeCell ref="Q26:S26"/>
    <mergeCell ref="D13:D14"/>
    <mergeCell ref="I13:J13"/>
    <mergeCell ref="Q13:S13"/>
    <mergeCell ref="I14:J14"/>
    <mergeCell ref="Q14:S14"/>
    <mergeCell ref="D20:E20"/>
    <mergeCell ref="Q20:S20"/>
    <mergeCell ref="B3:E3"/>
    <mergeCell ref="K3:S3"/>
    <mergeCell ref="B4:C5"/>
    <mergeCell ref="R4:S4"/>
    <mergeCell ref="R5:S5"/>
    <mergeCell ref="B6:B30"/>
    <mergeCell ref="C6:C20"/>
    <mergeCell ref="R6:S6"/>
    <mergeCell ref="R7:S7"/>
    <mergeCell ref="R8:S8"/>
    <mergeCell ref="D15:D17"/>
    <mergeCell ref="Q15:S15"/>
    <mergeCell ref="Q16:S16"/>
    <mergeCell ref="Q17:S17"/>
    <mergeCell ref="R9:S9"/>
    <mergeCell ref="G10:J10"/>
    <mergeCell ref="R10:S10"/>
    <mergeCell ref="G11:J11"/>
    <mergeCell ref="R11:S11"/>
    <mergeCell ref="K12:K37"/>
    <mergeCell ref="Q12:S12"/>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N19"/>
  <sheetViews>
    <sheetView zoomScale="75" zoomScaleNormal="75" workbookViewId="0"/>
  </sheetViews>
  <sheetFormatPr defaultRowHeight="13.5" x14ac:dyDescent="0.15"/>
  <cols>
    <col min="1" max="1" width="1.75" customWidth="1"/>
    <col min="2" max="2" width="20" customWidth="1"/>
    <col min="3" max="3" width="6.5" customWidth="1"/>
    <col min="4" max="40" width="5.625" customWidth="1"/>
  </cols>
  <sheetData>
    <row r="1" spans="2:40" ht="14.25" thickBot="1" x14ac:dyDescent="0.2"/>
    <row r="2" spans="2:40" x14ac:dyDescent="0.15">
      <c r="B2" s="1089"/>
      <c r="C2" s="1090"/>
      <c r="D2" s="1076">
        <v>1</v>
      </c>
      <c r="E2" s="1077"/>
      <c r="F2" s="1078"/>
      <c r="G2" s="1076">
        <v>2</v>
      </c>
      <c r="H2" s="1077"/>
      <c r="I2" s="1078"/>
      <c r="J2" s="1076">
        <v>3</v>
      </c>
      <c r="K2" s="1077"/>
      <c r="L2" s="1078"/>
      <c r="M2" s="1076">
        <v>4</v>
      </c>
      <c r="N2" s="1077"/>
      <c r="O2" s="1078"/>
      <c r="P2" s="1076">
        <v>5</v>
      </c>
      <c r="Q2" s="1077"/>
      <c r="R2" s="1078"/>
      <c r="S2" s="1076">
        <v>6</v>
      </c>
      <c r="T2" s="1077"/>
      <c r="U2" s="1078"/>
      <c r="V2" s="1076">
        <v>7</v>
      </c>
      <c r="W2" s="1077"/>
      <c r="X2" s="1078"/>
      <c r="Y2" s="1076">
        <v>8</v>
      </c>
      <c r="Z2" s="1077"/>
      <c r="AA2" s="1078"/>
      <c r="AB2" s="1076">
        <v>9</v>
      </c>
      <c r="AC2" s="1077"/>
      <c r="AD2" s="1078"/>
      <c r="AE2" s="1076">
        <v>10</v>
      </c>
      <c r="AF2" s="1077"/>
      <c r="AG2" s="1078"/>
      <c r="AH2" s="1076">
        <v>11</v>
      </c>
      <c r="AI2" s="1077"/>
      <c r="AJ2" s="1078"/>
      <c r="AK2" s="1076">
        <v>12</v>
      </c>
      <c r="AL2" s="1077"/>
      <c r="AM2" s="1078"/>
      <c r="AN2" s="1079" t="s">
        <v>30</v>
      </c>
    </row>
    <row r="3" spans="2:40" x14ac:dyDescent="0.15">
      <c r="B3" s="1091"/>
      <c r="C3" s="1092"/>
      <c r="D3" s="519" t="s">
        <v>31</v>
      </c>
      <c r="E3" s="520" t="s">
        <v>32</v>
      </c>
      <c r="F3" s="521" t="s">
        <v>33</v>
      </c>
      <c r="G3" s="519" t="s">
        <v>31</v>
      </c>
      <c r="H3" s="521" t="s">
        <v>32</v>
      </c>
      <c r="I3" s="521" t="s">
        <v>33</v>
      </c>
      <c r="J3" s="519" t="s">
        <v>31</v>
      </c>
      <c r="K3" s="521" t="s">
        <v>32</v>
      </c>
      <c r="L3" s="521" t="s">
        <v>33</v>
      </c>
      <c r="M3" s="519" t="s">
        <v>31</v>
      </c>
      <c r="N3" s="521" t="s">
        <v>32</v>
      </c>
      <c r="O3" s="521" t="s">
        <v>33</v>
      </c>
      <c r="P3" s="519" t="s">
        <v>31</v>
      </c>
      <c r="Q3" s="521" t="s">
        <v>32</v>
      </c>
      <c r="R3" s="521" t="s">
        <v>33</v>
      </c>
      <c r="S3" s="519" t="s">
        <v>31</v>
      </c>
      <c r="T3" s="522" t="s">
        <v>32</v>
      </c>
      <c r="U3" s="522" t="s">
        <v>33</v>
      </c>
      <c r="V3" s="519" t="s">
        <v>31</v>
      </c>
      <c r="W3" s="521" t="s">
        <v>32</v>
      </c>
      <c r="X3" s="521" t="s">
        <v>33</v>
      </c>
      <c r="Y3" s="519" t="s">
        <v>31</v>
      </c>
      <c r="Z3" s="521" t="s">
        <v>32</v>
      </c>
      <c r="AA3" s="521" t="s">
        <v>33</v>
      </c>
      <c r="AB3" s="519" t="s">
        <v>31</v>
      </c>
      <c r="AC3" s="521" t="s">
        <v>32</v>
      </c>
      <c r="AD3" s="521" t="s">
        <v>33</v>
      </c>
      <c r="AE3" s="519" t="s">
        <v>31</v>
      </c>
      <c r="AF3" s="521" t="s">
        <v>32</v>
      </c>
      <c r="AG3" s="521" t="s">
        <v>33</v>
      </c>
      <c r="AH3" s="519" t="s">
        <v>31</v>
      </c>
      <c r="AI3" s="521" t="s">
        <v>32</v>
      </c>
      <c r="AJ3" s="521" t="s">
        <v>33</v>
      </c>
      <c r="AK3" s="519" t="s">
        <v>31</v>
      </c>
      <c r="AL3" s="521" t="s">
        <v>32</v>
      </c>
      <c r="AM3" s="521" t="s">
        <v>33</v>
      </c>
      <c r="AN3" s="1080"/>
    </row>
    <row r="4" spans="2:40" hidden="1" x14ac:dyDescent="0.15">
      <c r="B4" s="1081" t="s">
        <v>494</v>
      </c>
      <c r="C4" s="1082"/>
      <c r="D4" s="523">
        <f>'5-1極早生作業時間'!D43</f>
        <v>0</v>
      </c>
      <c r="E4" s="523">
        <f>'5-1極早生作業時間'!E43</f>
        <v>0</v>
      </c>
      <c r="F4" s="523">
        <f>'5-1極早生作業時間'!F43</f>
        <v>0</v>
      </c>
      <c r="G4" s="523">
        <f>'5-1極早生作業時間'!G43</f>
        <v>0</v>
      </c>
      <c r="H4" s="523">
        <f>'5-1極早生作業時間'!H43</f>
        <v>0</v>
      </c>
      <c r="I4" s="523">
        <f>'5-1極早生作業時間'!I43</f>
        <v>0</v>
      </c>
      <c r="J4" s="523">
        <f>'5-1極早生作業時間'!J43</f>
        <v>0</v>
      </c>
      <c r="K4" s="523">
        <f>'5-1極早生作業時間'!K43</f>
        <v>0</v>
      </c>
      <c r="L4" s="523">
        <f>'5-1極早生作業時間'!L43</f>
        <v>0</v>
      </c>
      <c r="M4" s="523">
        <f>'5-1極早生作業時間'!M43</f>
        <v>0</v>
      </c>
      <c r="N4" s="523">
        <f>'5-1極早生作業時間'!N43</f>
        <v>0</v>
      </c>
      <c r="O4" s="523">
        <f>'5-1極早生作業時間'!O43</f>
        <v>0</v>
      </c>
      <c r="P4" s="523">
        <f>'5-1極早生作業時間'!P43</f>
        <v>0</v>
      </c>
      <c r="Q4" s="523">
        <f>'5-1極早生作業時間'!Q43</f>
        <v>0</v>
      </c>
      <c r="R4" s="523">
        <f>'5-1極早生作業時間'!R43</f>
        <v>0</v>
      </c>
      <c r="S4" s="523">
        <f>'5-1極早生作業時間'!S43</f>
        <v>0</v>
      </c>
      <c r="T4" s="523">
        <f>'5-1極早生作業時間'!T43</f>
        <v>0</v>
      </c>
      <c r="U4" s="523">
        <f>'5-1極早生作業時間'!U43</f>
        <v>0</v>
      </c>
      <c r="V4" s="523">
        <f>'5-1極早生作業時間'!V43</f>
        <v>0</v>
      </c>
      <c r="W4" s="523">
        <f>'5-1極早生作業時間'!W43</f>
        <v>0</v>
      </c>
      <c r="X4" s="523">
        <f>'5-1極早生作業時間'!X43</f>
        <v>0</v>
      </c>
      <c r="Y4" s="523">
        <f>'5-1極早生作業時間'!Y43</f>
        <v>0</v>
      </c>
      <c r="Z4" s="523">
        <f>'5-1極早生作業時間'!Z43</f>
        <v>0</v>
      </c>
      <c r="AA4" s="523">
        <f>'5-1極早生作業時間'!AA43</f>
        <v>0</v>
      </c>
      <c r="AB4" s="523">
        <f>'5-1極早生作業時間'!AB43</f>
        <v>0</v>
      </c>
      <c r="AC4" s="523">
        <f>'5-1極早生作業時間'!AC43</f>
        <v>0</v>
      </c>
      <c r="AD4" s="523">
        <f>'5-1極早生作業時間'!AD43</f>
        <v>0</v>
      </c>
      <c r="AE4" s="523">
        <f>'5-1極早生作業時間'!AE43</f>
        <v>0</v>
      </c>
      <c r="AF4" s="523">
        <f>'5-1極早生作業時間'!AF43</f>
        <v>0</v>
      </c>
      <c r="AG4" s="523">
        <f>'5-1極早生作業時間'!AG43</f>
        <v>0</v>
      </c>
      <c r="AH4" s="523">
        <f>'5-1極早生作業時間'!AH43</f>
        <v>0</v>
      </c>
      <c r="AI4" s="523">
        <f>'5-1極早生作業時間'!AI43</f>
        <v>0</v>
      </c>
      <c r="AJ4" s="523">
        <f>'5-1極早生作業時間'!AJ43</f>
        <v>0</v>
      </c>
      <c r="AK4" s="523">
        <f>'5-1極早生作業時間'!AK43</f>
        <v>0</v>
      </c>
      <c r="AL4" s="523">
        <f>'5-1極早生作業時間'!AL43</f>
        <v>0</v>
      </c>
      <c r="AM4" s="523">
        <f>'5-1極早生作業時間'!AM43</f>
        <v>0</v>
      </c>
      <c r="AN4" s="523">
        <f>'5-1極早生作業時間'!AN43</f>
        <v>0</v>
      </c>
    </row>
    <row r="5" spans="2:40" x14ac:dyDescent="0.15">
      <c r="B5" s="1083" t="s">
        <v>982</v>
      </c>
      <c r="C5" s="1084"/>
      <c r="D5" s="523">
        <f>'５-１ 早生作業時間'!D28</f>
        <v>0</v>
      </c>
      <c r="E5" s="523">
        <f>'５-１ 早生作業時間'!E28</f>
        <v>0</v>
      </c>
      <c r="F5" s="523">
        <f>'５-１ 早生作業時間'!F28</f>
        <v>0</v>
      </c>
      <c r="G5" s="523">
        <f>'５-１ 早生作業時間'!G28</f>
        <v>0</v>
      </c>
      <c r="H5" s="523">
        <f>'５-１ 早生作業時間'!H28</f>
        <v>8</v>
      </c>
      <c r="I5" s="523">
        <f>'５-１ 早生作業時間'!I28</f>
        <v>4</v>
      </c>
      <c r="J5" s="523">
        <f>'５-１ 早生作業時間'!J28</f>
        <v>0</v>
      </c>
      <c r="K5" s="523">
        <f>'５-１ 早生作業時間'!K28</f>
        <v>8</v>
      </c>
      <c r="L5" s="523">
        <f>'５-１ 早生作業時間'!L28</f>
        <v>40</v>
      </c>
      <c r="M5" s="523">
        <f>'５-１ 早生作業時間'!M28</f>
        <v>36</v>
      </c>
      <c r="N5" s="523">
        <f>'５-１ 早生作業時間'!N28</f>
        <v>2</v>
      </c>
      <c r="O5" s="523">
        <f>'５-１ 早生作業時間'!O28</f>
        <v>0</v>
      </c>
      <c r="P5" s="523">
        <f>'５-１ 早生作業時間'!P28</f>
        <v>10</v>
      </c>
      <c r="Q5" s="523">
        <f>'５-１ 早生作業時間'!Q28</f>
        <v>4</v>
      </c>
      <c r="R5" s="523">
        <f>'５-１ 早生作業時間'!R28</f>
        <v>10</v>
      </c>
      <c r="S5" s="523">
        <f>'５-１ 早生作業時間'!S28</f>
        <v>0</v>
      </c>
      <c r="T5" s="523">
        <f>'５-１ 早生作業時間'!T28</f>
        <v>6</v>
      </c>
      <c r="U5" s="523">
        <f>'５-１ 早生作業時間'!U28</f>
        <v>4</v>
      </c>
      <c r="V5" s="523">
        <f>'５-１ 早生作業時間'!V28</f>
        <v>0</v>
      </c>
      <c r="W5" s="523">
        <f>'５-１ 早生作業時間'!W28</f>
        <v>8</v>
      </c>
      <c r="X5" s="523">
        <f>'５-１ 早生作業時間'!X28</f>
        <v>2</v>
      </c>
      <c r="Y5" s="523">
        <f>'５-１ 早生作業時間'!Y28</f>
        <v>14</v>
      </c>
      <c r="Z5" s="523">
        <f>'５-１ 早生作業時間'!Z28</f>
        <v>32</v>
      </c>
      <c r="AA5" s="523">
        <f>'５-１ 早生作業時間'!AA28</f>
        <v>10</v>
      </c>
      <c r="AB5" s="523">
        <f>'５-１ 早生作業時間'!AB28</f>
        <v>0</v>
      </c>
      <c r="AC5" s="523">
        <f>'５-１ 早生作業時間'!AC28</f>
        <v>22</v>
      </c>
      <c r="AD5" s="523">
        <f>'５-１ 早生作業時間'!AD28</f>
        <v>20</v>
      </c>
      <c r="AE5" s="523">
        <f>'５-１ 早生作業時間'!AE28</f>
        <v>0</v>
      </c>
      <c r="AF5" s="523">
        <f>'５-１ 早生作業時間'!AF28</f>
        <v>6</v>
      </c>
      <c r="AG5" s="523">
        <f>'５-１ 早生作業時間'!AG28</f>
        <v>40</v>
      </c>
      <c r="AH5" s="523">
        <f>'５-１ 早生作業時間'!AH28</f>
        <v>48</v>
      </c>
      <c r="AI5" s="523">
        <f>'５-１ 早生作業時間'!AI28</f>
        <v>50</v>
      </c>
      <c r="AJ5" s="523">
        <f>'５-１ 早生作業時間'!AJ28</f>
        <v>50</v>
      </c>
      <c r="AK5" s="523">
        <f>'５-１ 早生作業時間'!AK28</f>
        <v>0</v>
      </c>
      <c r="AL5" s="523">
        <f>'５-１ 早生作業時間'!AL28</f>
        <v>0</v>
      </c>
      <c r="AM5" s="523">
        <f>'５-１ 早生作業時間'!AM28</f>
        <v>0</v>
      </c>
      <c r="AN5" s="523">
        <f>'５-１ 早生作業時間'!AN28</f>
        <v>434</v>
      </c>
    </row>
    <row r="6" spans="2:40" x14ac:dyDescent="0.15">
      <c r="B6" s="1097" t="s">
        <v>983</v>
      </c>
      <c r="C6" s="1098"/>
      <c r="D6" s="523">
        <f>'５-２ いしじ作業時間'!D28</f>
        <v>0</v>
      </c>
      <c r="E6" s="523">
        <f>'５-２ いしじ作業時間'!E28</f>
        <v>0</v>
      </c>
      <c r="F6" s="523">
        <f>'５-２ いしじ作業時間'!F28</f>
        <v>0</v>
      </c>
      <c r="G6" s="523">
        <f>'５-２ いしじ作業時間'!G28</f>
        <v>0</v>
      </c>
      <c r="H6" s="523">
        <f>'５-２ いしじ作業時間'!H28</f>
        <v>8</v>
      </c>
      <c r="I6" s="523">
        <f>'５-２ いしじ作業時間'!I28</f>
        <v>4</v>
      </c>
      <c r="J6" s="523">
        <f>'５-２ いしじ作業時間'!J28</f>
        <v>20</v>
      </c>
      <c r="K6" s="523">
        <f>'５-２ いしじ作業時間'!K28</f>
        <v>32</v>
      </c>
      <c r="L6" s="523">
        <f>'５-２ いしじ作業時間'!L28</f>
        <v>20</v>
      </c>
      <c r="M6" s="523">
        <f>'５-２ いしじ作業時間'!M28</f>
        <v>4</v>
      </c>
      <c r="N6" s="523">
        <f>'５-２ いしじ作業時間'!N28</f>
        <v>18</v>
      </c>
      <c r="O6" s="523">
        <f>'５-２ いしじ作業時間'!O28</f>
        <v>0</v>
      </c>
      <c r="P6" s="523">
        <f>'５-２ いしじ作業時間'!P28</f>
        <v>22</v>
      </c>
      <c r="Q6" s="523">
        <f>'５-２ いしじ作業時間'!Q28</f>
        <v>4</v>
      </c>
      <c r="R6" s="523">
        <f>'５-２ いしじ作業時間'!R28</f>
        <v>6</v>
      </c>
      <c r="S6" s="523">
        <f>'５-２ いしじ作業時間'!S28</f>
        <v>0</v>
      </c>
      <c r="T6" s="523">
        <f>'５-２ いしじ作業時間'!T28</f>
        <v>10</v>
      </c>
      <c r="U6" s="523">
        <f>'５-２ いしじ作業時間'!U28</f>
        <v>4</v>
      </c>
      <c r="V6" s="523">
        <f>'５-２ いしじ作業時間'!V28</f>
        <v>0</v>
      </c>
      <c r="W6" s="523">
        <f>'５-２ いしじ作業時間'!W28</f>
        <v>8</v>
      </c>
      <c r="X6" s="523">
        <f>'５-２ いしじ作業時間'!X28</f>
        <v>32</v>
      </c>
      <c r="Y6" s="523">
        <f>'５-２ いしじ作業時間'!Y28</f>
        <v>0</v>
      </c>
      <c r="Z6" s="523">
        <f>'５-２ いしじ作業時間'!Z28</f>
        <v>12</v>
      </c>
      <c r="AA6" s="523">
        <f>'５-２ いしじ作業時間'!AA28</f>
        <v>30</v>
      </c>
      <c r="AB6" s="523">
        <f>'５-２ いしじ作業時間'!AB28</f>
        <v>4</v>
      </c>
      <c r="AC6" s="523">
        <f>'５-２ いしじ作業時間'!AC28</f>
        <v>4</v>
      </c>
      <c r="AD6" s="523">
        <f>'５-２ いしじ作業時間'!AD28</f>
        <v>18</v>
      </c>
      <c r="AE6" s="523">
        <f>'５-２ いしじ作業時間'!AE28</f>
        <v>0</v>
      </c>
      <c r="AF6" s="523">
        <f>'５-２ いしじ作業時間'!AF28</f>
        <v>2</v>
      </c>
      <c r="AG6" s="523">
        <f>'５-２ いしじ作業時間'!AG28</f>
        <v>0</v>
      </c>
      <c r="AH6" s="523">
        <f>'５-２ いしじ作業時間'!AH28</f>
        <v>4</v>
      </c>
      <c r="AI6" s="523">
        <f>'５-２ いしじ作業時間'!AI28</f>
        <v>4</v>
      </c>
      <c r="AJ6" s="523">
        <f>'５-２ いしじ作業時間'!AJ28</f>
        <v>52</v>
      </c>
      <c r="AK6" s="523">
        <f>'５-２ いしじ作業時間'!AK28</f>
        <v>104</v>
      </c>
      <c r="AL6" s="523">
        <f>'５-２ いしじ作業時間'!AL28</f>
        <v>24</v>
      </c>
      <c r="AM6" s="523">
        <f>'５-２ いしじ作業時間'!AM28</f>
        <v>2</v>
      </c>
      <c r="AN6" s="523">
        <f>'５-２ いしじ作業時間'!AN28</f>
        <v>452</v>
      </c>
    </row>
    <row r="7" spans="2:40" x14ac:dyDescent="0.15">
      <c r="B7" s="1097" t="s">
        <v>984</v>
      </c>
      <c r="C7" s="1098"/>
      <c r="D7" s="523">
        <f>'５-３ レモン作業時間'!D28</f>
        <v>0</v>
      </c>
      <c r="E7" s="523">
        <f>'５-３ レモン作業時間'!E28</f>
        <v>0</v>
      </c>
      <c r="F7" s="523">
        <f>'５-３ レモン作業時間'!F28</f>
        <v>0</v>
      </c>
      <c r="G7" s="523">
        <f>'５-３ レモン作業時間'!G28</f>
        <v>0</v>
      </c>
      <c r="H7" s="523">
        <f>'５-３ レモン作業時間'!H28</f>
        <v>24</v>
      </c>
      <c r="I7" s="523">
        <f>'５-３ レモン作業時間'!I28</f>
        <v>12</v>
      </c>
      <c r="J7" s="523">
        <f>'５-３ レモン作業時間'!J28</f>
        <v>12</v>
      </c>
      <c r="K7" s="523">
        <f>'５-３ レモン作業時間'!K28</f>
        <v>0</v>
      </c>
      <c r="L7" s="523">
        <f>'５-３ レモン作業時間'!L28</f>
        <v>24</v>
      </c>
      <c r="M7" s="523">
        <f>'５-３ レモン作業時間'!M28</f>
        <v>168</v>
      </c>
      <c r="N7" s="523">
        <f>'５-３ レモン作業時間'!N28</f>
        <v>54</v>
      </c>
      <c r="O7" s="523">
        <f>'５-３ レモン作業時間'!O28</f>
        <v>66</v>
      </c>
      <c r="P7" s="523">
        <f>'５-３ レモン作業時間'!P28</f>
        <v>12</v>
      </c>
      <c r="Q7" s="523">
        <f>'５-３ レモン作業時間'!Q28</f>
        <v>0</v>
      </c>
      <c r="R7" s="523">
        <f>'５-３ レモン作業時間'!R28</f>
        <v>12</v>
      </c>
      <c r="S7" s="523">
        <f>'５-３ レモン作業時間'!S28</f>
        <v>12</v>
      </c>
      <c r="T7" s="523">
        <f>'５-３ レモン作業時間'!T28</f>
        <v>0</v>
      </c>
      <c r="U7" s="523">
        <f>'５-３ レモン作業時間'!U28</f>
        <v>18</v>
      </c>
      <c r="V7" s="523">
        <f>'５-３ レモン作業時間'!V28</f>
        <v>12</v>
      </c>
      <c r="W7" s="523">
        <f>'５-３ レモン作業時間'!W28</f>
        <v>24</v>
      </c>
      <c r="X7" s="523">
        <f>'５-３ レモン作業時間'!X28</f>
        <v>42</v>
      </c>
      <c r="Y7" s="523">
        <f>'５-３ レモン作業時間'!Y28</f>
        <v>0</v>
      </c>
      <c r="Z7" s="523">
        <f>'５-３ レモン作業時間'!Z28</f>
        <v>18</v>
      </c>
      <c r="AA7" s="523">
        <f>'５-３ レモン作業時間'!AA28</f>
        <v>36</v>
      </c>
      <c r="AB7" s="523">
        <f>'５-３ レモン作業時間'!AB28</f>
        <v>24</v>
      </c>
      <c r="AC7" s="523">
        <f>'５-３ レモン作業時間'!AC28</f>
        <v>24</v>
      </c>
      <c r="AD7" s="523">
        <f>'５-３ レモン作業時間'!AD28</f>
        <v>12</v>
      </c>
      <c r="AE7" s="523">
        <f>'５-３ レモン作業時間'!AE28</f>
        <v>0</v>
      </c>
      <c r="AF7" s="523">
        <f>'５-３ レモン作業時間'!AF28</f>
        <v>84</v>
      </c>
      <c r="AG7" s="523">
        <f>'５-３ レモン作業時間'!AG28</f>
        <v>0</v>
      </c>
      <c r="AH7" s="523">
        <f>'５-３ レモン作業時間'!AH28</f>
        <v>0</v>
      </c>
      <c r="AI7" s="523">
        <f>'５-３ レモン作業時間'!AI28</f>
        <v>78</v>
      </c>
      <c r="AJ7" s="523">
        <f>'５-３ レモン作業時間'!AJ28</f>
        <v>0</v>
      </c>
      <c r="AK7" s="523">
        <f>'５-３ レモン作業時間'!AK28</f>
        <v>0</v>
      </c>
      <c r="AL7" s="523">
        <f>'５-３ レモン作業時間'!AL28</f>
        <v>0</v>
      </c>
      <c r="AM7" s="523">
        <f>'５-３ レモン作業時間'!AM28</f>
        <v>78</v>
      </c>
      <c r="AN7" s="523">
        <f>'５-３ レモン作業時間'!AN28</f>
        <v>846</v>
      </c>
    </row>
    <row r="8" spans="2:40" hidden="1" x14ac:dyDescent="0.15">
      <c r="B8" s="1095" t="s">
        <v>516</v>
      </c>
      <c r="C8" s="1096"/>
      <c r="D8" s="523"/>
      <c r="E8" s="523"/>
      <c r="F8" s="523"/>
      <c r="G8" s="523"/>
      <c r="H8" s="523">
        <f>'5-5はるみ作業時間'!H43</f>
        <v>0</v>
      </c>
      <c r="I8" s="523">
        <f>'5-5はるみ作業時間'!I43</f>
        <v>0</v>
      </c>
      <c r="J8" s="523">
        <f>'5-5はるみ作業時間'!J43</f>
        <v>0</v>
      </c>
      <c r="K8" s="523">
        <f>'5-5はるみ作業時間'!K43</f>
        <v>0</v>
      </c>
      <c r="L8" s="523">
        <f>'5-5はるみ作業時間'!L43</f>
        <v>0</v>
      </c>
      <c r="M8" s="523">
        <f>'5-5はるみ作業時間'!M43</f>
        <v>0</v>
      </c>
      <c r="N8" s="523">
        <f>'5-5はるみ作業時間'!N43</f>
        <v>0</v>
      </c>
      <c r="O8" s="523">
        <f>'5-5はるみ作業時間'!O43</f>
        <v>0</v>
      </c>
      <c r="P8" s="523">
        <f>'5-5はるみ作業時間'!P43</f>
        <v>0</v>
      </c>
      <c r="Q8" s="523">
        <f>'5-5はるみ作業時間'!Q43</f>
        <v>0</v>
      </c>
      <c r="R8" s="523">
        <f>'5-5はるみ作業時間'!R43</f>
        <v>0</v>
      </c>
      <c r="S8" s="523">
        <f>'5-5はるみ作業時間'!S43</f>
        <v>0</v>
      </c>
      <c r="T8" s="523">
        <f>'5-5はるみ作業時間'!T43</f>
        <v>0</v>
      </c>
      <c r="U8" s="523">
        <f>'5-5はるみ作業時間'!U43</f>
        <v>0</v>
      </c>
      <c r="V8" s="523">
        <f>'5-5はるみ作業時間'!V43</f>
        <v>0</v>
      </c>
      <c r="W8" s="523">
        <f>'5-5はるみ作業時間'!W43</f>
        <v>0</v>
      </c>
      <c r="X8" s="523">
        <f>'5-5はるみ作業時間'!X43</f>
        <v>0</v>
      </c>
      <c r="Y8" s="523">
        <f>'5-5はるみ作業時間'!Y43</f>
        <v>0</v>
      </c>
      <c r="Z8" s="523">
        <f>'5-5はるみ作業時間'!Z43</f>
        <v>0</v>
      </c>
      <c r="AA8" s="523">
        <f>'5-5はるみ作業時間'!AA43</f>
        <v>0</v>
      </c>
      <c r="AB8" s="523">
        <f>'5-5はるみ作業時間'!AB43</f>
        <v>0</v>
      </c>
      <c r="AC8" s="523">
        <f>'5-5はるみ作業時間'!AC43</f>
        <v>0</v>
      </c>
      <c r="AD8" s="523">
        <f>'5-5はるみ作業時間'!AD43</f>
        <v>0</v>
      </c>
      <c r="AE8" s="523">
        <f>'5-5はるみ作業時間'!AE43</f>
        <v>0</v>
      </c>
      <c r="AF8" s="523">
        <f>'5-5はるみ作業時間'!AF43</f>
        <v>0</v>
      </c>
      <c r="AG8" s="523">
        <f>'5-5はるみ作業時間'!AG43</f>
        <v>0</v>
      </c>
      <c r="AH8" s="523">
        <f>'5-5はるみ作業時間'!AH43</f>
        <v>0</v>
      </c>
      <c r="AI8" s="523">
        <f>'5-5はるみ作業時間'!AI43</f>
        <v>0</v>
      </c>
      <c r="AJ8" s="523">
        <f>'5-5はるみ作業時間'!AJ43</f>
        <v>0</v>
      </c>
      <c r="AK8" s="523">
        <f>'5-5はるみ作業時間'!AK43</f>
        <v>0</v>
      </c>
      <c r="AL8" s="523">
        <f>'5-5はるみ作業時間'!AL43</f>
        <v>0</v>
      </c>
      <c r="AM8" s="523">
        <f>'5-5はるみ作業時間'!AM43</f>
        <v>0</v>
      </c>
      <c r="AN8" s="523">
        <f>'5-5はるみ作業時間'!AN43</f>
        <v>0</v>
      </c>
    </row>
    <row r="9" spans="2:40" hidden="1" x14ac:dyDescent="0.15">
      <c r="B9" s="1095" t="s">
        <v>517</v>
      </c>
      <c r="C9" s="1096"/>
      <c r="D9" s="523">
        <f>'5-6はっさく作業時間'!D43</f>
        <v>0</v>
      </c>
      <c r="E9" s="523">
        <f>'5-6はっさく作業時間'!E43</f>
        <v>0</v>
      </c>
      <c r="F9" s="523">
        <f>'5-6はっさく作業時間'!F43</f>
        <v>0</v>
      </c>
      <c r="G9" s="523">
        <f>'5-6はっさく作業時間'!G43</f>
        <v>0</v>
      </c>
      <c r="H9" s="523">
        <f>'5-6はっさく作業時間'!H43</f>
        <v>0</v>
      </c>
      <c r="I9" s="523">
        <f>'5-6はっさく作業時間'!I43</f>
        <v>0</v>
      </c>
      <c r="J9" s="523">
        <f>'5-6はっさく作業時間'!J43</f>
        <v>0</v>
      </c>
      <c r="K9" s="523">
        <f>'5-6はっさく作業時間'!K43</f>
        <v>0</v>
      </c>
      <c r="L9" s="523">
        <f>'5-6はっさく作業時間'!L43</f>
        <v>0</v>
      </c>
      <c r="M9" s="523">
        <f>'5-6はっさく作業時間'!M43</f>
        <v>0</v>
      </c>
      <c r="N9" s="523">
        <f>'5-6はっさく作業時間'!N43</f>
        <v>0</v>
      </c>
      <c r="O9" s="523">
        <f>'5-6はっさく作業時間'!O43</f>
        <v>0</v>
      </c>
      <c r="P9" s="523">
        <f>'5-6はっさく作業時間'!P43</f>
        <v>0</v>
      </c>
      <c r="Q9" s="523">
        <f>'5-6はっさく作業時間'!Q43</f>
        <v>0</v>
      </c>
      <c r="R9" s="523">
        <f>'5-6はっさく作業時間'!R43</f>
        <v>0</v>
      </c>
      <c r="S9" s="523">
        <f>'5-6はっさく作業時間'!S43</f>
        <v>0</v>
      </c>
      <c r="T9" s="523">
        <f>'5-6はっさく作業時間'!T43</f>
        <v>0</v>
      </c>
      <c r="U9" s="523">
        <f>'5-6はっさく作業時間'!U43</f>
        <v>0</v>
      </c>
      <c r="V9" s="523">
        <f>'5-6はっさく作業時間'!V43</f>
        <v>0</v>
      </c>
      <c r="W9" s="523">
        <f>'5-6はっさく作業時間'!W43</f>
        <v>0</v>
      </c>
      <c r="X9" s="523">
        <f>'5-6はっさく作業時間'!X43</f>
        <v>0</v>
      </c>
      <c r="Y9" s="523">
        <f>'5-6はっさく作業時間'!Y43</f>
        <v>0</v>
      </c>
      <c r="Z9" s="523">
        <f>'5-6はっさく作業時間'!Z43</f>
        <v>0</v>
      </c>
      <c r="AA9" s="523">
        <f>'5-6はっさく作業時間'!AA43</f>
        <v>0</v>
      </c>
      <c r="AB9" s="523">
        <f>'5-6はっさく作業時間'!AB43</f>
        <v>0</v>
      </c>
      <c r="AC9" s="523">
        <f>'5-6はっさく作業時間'!AC43</f>
        <v>0</v>
      </c>
      <c r="AD9" s="523">
        <f>'5-6はっさく作業時間'!AD43</f>
        <v>0</v>
      </c>
      <c r="AE9" s="523">
        <f>'5-6はっさく作業時間'!AE43</f>
        <v>0</v>
      </c>
      <c r="AF9" s="523">
        <f>'5-6はっさく作業時間'!AF43</f>
        <v>0</v>
      </c>
      <c r="AG9" s="523">
        <f>'5-6はっさく作業時間'!AG43</f>
        <v>0</v>
      </c>
      <c r="AH9" s="523">
        <f>'5-6はっさく作業時間'!AH43</f>
        <v>0</v>
      </c>
      <c r="AI9" s="523">
        <f>'5-6はっさく作業時間'!AI43</f>
        <v>0</v>
      </c>
      <c r="AJ9" s="523">
        <f>'5-6はっさく作業時間'!AJ43</f>
        <v>0</v>
      </c>
      <c r="AK9" s="523">
        <f>'5-6はっさく作業時間'!AK43</f>
        <v>0</v>
      </c>
      <c r="AL9" s="523">
        <f>'5-6はっさく作業時間'!AL43</f>
        <v>0</v>
      </c>
      <c r="AM9" s="523">
        <f>'5-6はっさく作業時間'!AM43</f>
        <v>0</v>
      </c>
      <c r="AN9" s="523">
        <f>'5-6はっさく作業時間'!AN43</f>
        <v>0</v>
      </c>
    </row>
    <row r="10" spans="2:40" hidden="1" x14ac:dyDescent="0.15">
      <c r="B10" s="1095" t="s">
        <v>518</v>
      </c>
      <c r="C10" s="1096"/>
      <c r="D10" s="523">
        <f>'5-7はるか作業時間'!D44</f>
        <v>0</v>
      </c>
      <c r="E10" s="523">
        <f>'5-7はるか作業時間'!E44</f>
        <v>0</v>
      </c>
      <c r="F10" s="523">
        <f>'5-7はるか作業時間'!F44</f>
        <v>0</v>
      </c>
      <c r="G10" s="523">
        <f>'5-7はるか作業時間'!G44</f>
        <v>0</v>
      </c>
      <c r="H10" s="523">
        <f>'5-7はるか作業時間'!H44</f>
        <v>0</v>
      </c>
      <c r="I10" s="523">
        <f>'5-7はるか作業時間'!I44</f>
        <v>0</v>
      </c>
      <c r="J10" s="523">
        <f>'5-7はるか作業時間'!J44</f>
        <v>0</v>
      </c>
      <c r="K10" s="523">
        <f>'5-7はるか作業時間'!K44</f>
        <v>0</v>
      </c>
      <c r="L10" s="523">
        <f>'5-7はるか作業時間'!L44</f>
        <v>0</v>
      </c>
      <c r="M10" s="523">
        <f>'5-7はるか作業時間'!M44</f>
        <v>0</v>
      </c>
      <c r="N10" s="523">
        <f>'5-7はるか作業時間'!N44</f>
        <v>0</v>
      </c>
      <c r="O10" s="523">
        <f>'5-7はるか作業時間'!O44</f>
        <v>0</v>
      </c>
      <c r="P10" s="523">
        <f>'5-7はるか作業時間'!P44</f>
        <v>0</v>
      </c>
      <c r="Q10" s="523">
        <f>'5-7はるか作業時間'!Q44</f>
        <v>0</v>
      </c>
      <c r="R10" s="523">
        <f>'5-7はるか作業時間'!R44</f>
        <v>0</v>
      </c>
      <c r="S10" s="523">
        <f>'5-7はるか作業時間'!S44</f>
        <v>0</v>
      </c>
      <c r="T10" s="523">
        <f>'5-7はるか作業時間'!T44</f>
        <v>0</v>
      </c>
      <c r="U10" s="523">
        <f>'5-7はるか作業時間'!U44</f>
        <v>0</v>
      </c>
      <c r="V10" s="523">
        <f>'5-7はるか作業時間'!V44</f>
        <v>0</v>
      </c>
      <c r="W10" s="523">
        <f>'5-7はるか作業時間'!W44</f>
        <v>0</v>
      </c>
      <c r="X10" s="523">
        <f>'5-7はるか作業時間'!X44</f>
        <v>0</v>
      </c>
      <c r="Y10" s="523">
        <f>'5-7はるか作業時間'!Y44</f>
        <v>0</v>
      </c>
      <c r="Z10" s="523">
        <f>'5-7はるか作業時間'!Z44</f>
        <v>0</v>
      </c>
      <c r="AA10" s="523">
        <f>'5-7はるか作業時間'!AA44</f>
        <v>0</v>
      </c>
      <c r="AB10" s="523">
        <f>'5-7はるか作業時間'!AB44</f>
        <v>0</v>
      </c>
      <c r="AC10" s="523">
        <f>'5-7はるか作業時間'!AC44</f>
        <v>0</v>
      </c>
      <c r="AD10" s="523">
        <f>'5-7はるか作業時間'!AD44</f>
        <v>0</v>
      </c>
      <c r="AE10" s="523">
        <f>'5-7はるか作業時間'!AE44</f>
        <v>0</v>
      </c>
      <c r="AF10" s="523">
        <f>'5-7はるか作業時間'!AF44</f>
        <v>0</v>
      </c>
      <c r="AG10" s="523">
        <f>'5-7はるか作業時間'!AG44</f>
        <v>0</v>
      </c>
      <c r="AH10" s="523">
        <f>'5-7はるか作業時間'!AH44</f>
        <v>0</v>
      </c>
      <c r="AI10" s="523">
        <f>'5-7はるか作業時間'!AI44</f>
        <v>0</v>
      </c>
      <c r="AJ10" s="523">
        <f>'5-7はるか作業時間'!AJ44</f>
        <v>0</v>
      </c>
      <c r="AK10" s="523">
        <f>'5-7はるか作業時間'!AK44</f>
        <v>0</v>
      </c>
      <c r="AL10" s="523">
        <f>'5-7はるか作業時間'!AL44</f>
        <v>0</v>
      </c>
      <c r="AM10" s="523">
        <f>'5-7はるか作業時間'!AM44</f>
        <v>0</v>
      </c>
      <c r="AN10" s="523">
        <f>'5-7はるか作業時間'!AN44</f>
        <v>0</v>
      </c>
    </row>
    <row r="11" spans="2:40" hidden="1" x14ac:dyDescent="0.15">
      <c r="B11" s="1095" t="s">
        <v>519</v>
      </c>
      <c r="C11" s="1096"/>
      <c r="D11" s="523">
        <f>'5-8不知火作業時間'!D43</f>
        <v>0</v>
      </c>
      <c r="E11" s="523">
        <f>'5-8不知火作業時間'!E43</f>
        <v>0</v>
      </c>
      <c r="F11" s="523">
        <f>'5-8不知火作業時間'!F43</f>
        <v>0</v>
      </c>
      <c r="G11" s="523">
        <f>'5-8不知火作業時間'!G43</f>
        <v>0</v>
      </c>
      <c r="H11" s="523">
        <f>'5-8不知火作業時間'!H43</f>
        <v>0</v>
      </c>
      <c r="I11" s="523">
        <f>'5-8不知火作業時間'!I43</f>
        <v>0</v>
      </c>
      <c r="J11" s="523">
        <f>'5-8不知火作業時間'!J43</f>
        <v>0</v>
      </c>
      <c r="K11" s="523">
        <f>'5-8不知火作業時間'!K43</f>
        <v>0</v>
      </c>
      <c r="L11" s="523">
        <f>'5-8不知火作業時間'!L43</f>
        <v>0</v>
      </c>
      <c r="M11" s="523">
        <f>'5-8不知火作業時間'!M43</f>
        <v>0</v>
      </c>
      <c r="N11" s="523">
        <f>'5-8不知火作業時間'!N43</f>
        <v>0</v>
      </c>
      <c r="O11" s="523">
        <f>'5-8不知火作業時間'!O43</f>
        <v>0</v>
      </c>
      <c r="P11" s="523">
        <f>'5-8不知火作業時間'!P43</f>
        <v>0</v>
      </c>
      <c r="Q11" s="523">
        <f>'5-8不知火作業時間'!Q43</f>
        <v>0</v>
      </c>
      <c r="R11" s="523">
        <f>'5-8不知火作業時間'!R43</f>
        <v>0</v>
      </c>
      <c r="S11" s="523">
        <f>'5-8不知火作業時間'!S43</f>
        <v>0</v>
      </c>
      <c r="T11" s="523">
        <f>'5-8不知火作業時間'!T43</f>
        <v>0</v>
      </c>
      <c r="U11" s="523">
        <f>'5-8不知火作業時間'!U43</f>
        <v>0</v>
      </c>
      <c r="V11" s="523">
        <f>'5-8不知火作業時間'!V43</f>
        <v>0</v>
      </c>
      <c r="W11" s="523">
        <f>'5-8不知火作業時間'!W43</f>
        <v>0</v>
      </c>
      <c r="X11" s="523">
        <f>'5-8不知火作業時間'!X43</f>
        <v>0</v>
      </c>
      <c r="Y11" s="523">
        <f>'5-8不知火作業時間'!Y43</f>
        <v>0</v>
      </c>
      <c r="Z11" s="523">
        <f>'5-8不知火作業時間'!Z43</f>
        <v>0</v>
      </c>
      <c r="AA11" s="523">
        <f>'5-8不知火作業時間'!AA43</f>
        <v>0</v>
      </c>
      <c r="AB11" s="523">
        <f>'5-8不知火作業時間'!AB43</f>
        <v>0</v>
      </c>
      <c r="AC11" s="523">
        <f>'5-8不知火作業時間'!AC43</f>
        <v>0</v>
      </c>
      <c r="AD11" s="523">
        <f>'5-8不知火作業時間'!AD43</f>
        <v>0</v>
      </c>
      <c r="AE11" s="523">
        <f>'5-8不知火作業時間'!AE43</f>
        <v>0</v>
      </c>
      <c r="AF11" s="523">
        <f>'5-8不知火作業時間'!AF43</f>
        <v>0</v>
      </c>
      <c r="AG11" s="523">
        <f>'5-8不知火作業時間'!AG43</f>
        <v>0</v>
      </c>
      <c r="AH11" s="523">
        <f>'5-8不知火作業時間'!AH43</f>
        <v>0</v>
      </c>
      <c r="AI11" s="523">
        <f>'5-8不知火作業時間'!AI43</f>
        <v>0</v>
      </c>
      <c r="AJ11" s="523">
        <f>'5-8不知火作業時間'!AJ43</f>
        <v>0</v>
      </c>
      <c r="AK11" s="523">
        <f>'5-8不知火作業時間'!AK43</f>
        <v>0</v>
      </c>
      <c r="AL11" s="523">
        <f>'5-8不知火作業時間'!AL43</f>
        <v>0</v>
      </c>
      <c r="AM11" s="523">
        <f>'5-8不知火作業時間'!AM43</f>
        <v>0</v>
      </c>
      <c r="AN11" s="523">
        <f>'5-8不知火作業時間'!AN43</f>
        <v>0</v>
      </c>
    </row>
    <row r="12" spans="2:40" ht="14.25" thickBot="1" x14ac:dyDescent="0.2">
      <c r="B12" s="1093" t="s">
        <v>520</v>
      </c>
      <c r="C12" s="1094"/>
      <c r="D12" s="533">
        <f>SUM(D4:D11)</f>
        <v>0</v>
      </c>
      <c r="E12" s="533">
        <f t="shared" ref="E12:AM12" si="0">SUM(E4:E11)</f>
        <v>0</v>
      </c>
      <c r="F12" s="533">
        <f t="shared" si="0"/>
        <v>0</v>
      </c>
      <c r="G12" s="533">
        <f t="shared" si="0"/>
        <v>0</v>
      </c>
      <c r="H12" s="533">
        <f t="shared" si="0"/>
        <v>40</v>
      </c>
      <c r="I12" s="533">
        <f t="shared" si="0"/>
        <v>20</v>
      </c>
      <c r="J12" s="533">
        <f t="shared" si="0"/>
        <v>32</v>
      </c>
      <c r="K12" s="533">
        <f t="shared" si="0"/>
        <v>40</v>
      </c>
      <c r="L12" s="533">
        <f t="shared" si="0"/>
        <v>84</v>
      </c>
      <c r="M12" s="533">
        <f t="shared" si="0"/>
        <v>208</v>
      </c>
      <c r="N12" s="533">
        <f t="shared" si="0"/>
        <v>74</v>
      </c>
      <c r="O12" s="533">
        <f t="shared" si="0"/>
        <v>66</v>
      </c>
      <c r="P12" s="533">
        <f t="shared" si="0"/>
        <v>44</v>
      </c>
      <c r="Q12" s="533">
        <f t="shared" si="0"/>
        <v>8</v>
      </c>
      <c r="R12" s="533">
        <f t="shared" si="0"/>
        <v>28</v>
      </c>
      <c r="S12" s="533">
        <f t="shared" si="0"/>
        <v>12</v>
      </c>
      <c r="T12" s="533">
        <f t="shared" si="0"/>
        <v>16</v>
      </c>
      <c r="U12" s="533">
        <f t="shared" si="0"/>
        <v>26</v>
      </c>
      <c r="V12" s="533">
        <f t="shared" si="0"/>
        <v>12</v>
      </c>
      <c r="W12" s="533">
        <f t="shared" si="0"/>
        <v>40</v>
      </c>
      <c r="X12" s="533">
        <f t="shared" si="0"/>
        <v>76</v>
      </c>
      <c r="Y12" s="533">
        <f t="shared" si="0"/>
        <v>14</v>
      </c>
      <c r="Z12" s="533">
        <f t="shared" si="0"/>
        <v>62</v>
      </c>
      <c r="AA12" s="533">
        <f t="shared" si="0"/>
        <v>76</v>
      </c>
      <c r="AB12" s="533">
        <f t="shared" si="0"/>
        <v>28</v>
      </c>
      <c r="AC12" s="533">
        <f t="shared" si="0"/>
        <v>50</v>
      </c>
      <c r="AD12" s="533">
        <f t="shared" si="0"/>
        <v>50</v>
      </c>
      <c r="AE12" s="533">
        <f t="shared" si="0"/>
        <v>0</v>
      </c>
      <c r="AF12" s="533">
        <f t="shared" si="0"/>
        <v>92</v>
      </c>
      <c r="AG12" s="533">
        <f t="shared" si="0"/>
        <v>40</v>
      </c>
      <c r="AH12" s="533">
        <f t="shared" si="0"/>
        <v>52</v>
      </c>
      <c r="AI12" s="533">
        <f t="shared" si="0"/>
        <v>132</v>
      </c>
      <c r="AJ12" s="533">
        <f t="shared" si="0"/>
        <v>102</v>
      </c>
      <c r="AK12" s="533">
        <f t="shared" si="0"/>
        <v>104</v>
      </c>
      <c r="AL12" s="533">
        <f t="shared" si="0"/>
        <v>24</v>
      </c>
      <c r="AM12" s="533">
        <f t="shared" si="0"/>
        <v>80</v>
      </c>
      <c r="AN12" s="533">
        <f>SUM(D12:AM12)</f>
        <v>1732</v>
      </c>
    </row>
    <row r="13" spans="2:40" ht="14.25" thickTop="1" x14ac:dyDescent="0.15">
      <c r="B13" s="1085" t="s">
        <v>216</v>
      </c>
      <c r="C13" s="531" t="s">
        <v>214</v>
      </c>
      <c r="D13" s="532">
        <v>60</v>
      </c>
      <c r="E13" s="532">
        <v>60</v>
      </c>
      <c r="F13" s="532">
        <v>60</v>
      </c>
      <c r="G13" s="532">
        <v>60</v>
      </c>
      <c r="H13" s="532">
        <v>60</v>
      </c>
      <c r="I13" s="532">
        <v>60</v>
      </c>
      <c r="J13" s="532">
        <v>60</v>
      </c>
      <c r="K13" s="532">
        <v>60</v>
      </c>
      <c r="L13" s="532">
        <v>60</v>
      </c>
      <c r="M13" s="532">
        <v>60</v>
      </c>
      <c r="N13" s="532">
        <v>60</v>
      </c>
      <c r="O13" s="532">
        <v>60</v>
      </c>
      <c r="P13" s="532">
        <v>60</v>
      </c>
      <c r="Q13" s="532">
        <v>60</v>
      </c>
      <c r="R13" s="532">
        <v>60</v>
      </c>
      <c r="S13" s="532">
        <v>60</v>
      </c>
      <c r="T13" s="532">
        <v>60</v>
      </c>
      <c r="U13" s="532">
        <v>60</v>
      </c>
      <c r="V13" s="532">
        <v>60</v>
      </c>
      <c r="W13" s="532">
        <v>60</v>
      </c>
      <c r="X13" s="532">
        <v>60</v>
      </c>
      <c r="Y13" s="532">
        <v>60</v>
      </c>
      <c r="Z13" s="532">
        <v>60</v>
      </c>
      <c r="AA13" s="532">
        <v>60</v>
      </c>
      <c r="AB13" s="532">
        <v>60</v>
      </c>
      <c r="AC13" s="532">
        <v>60</v>
      </c>
      <c r="AD13" s="532">
        <v>60</v>
      </c>
      <c r="AE13" s="532">
        <v>60</v>
      </c>
      <c r="AF13" s="532">
        <v>60</v>
      </c>
      <c r="AG13" s="532">
        <v>60</v>
      </c>
      <c r="AH13" s="532">
        <v>60</v>
      </c>
      <c r="AI13" s="532">
        <v>60</v>
      </c>
      <c r="AJ13" s="532">
        <v>60</v>
      </c>
      <c r="AK13" s="532">
        <v>60</v>
      </c>
      <c r="AL13" s="532">
        <v>60</v>
      </c>
      <c r="AM13" s="532">
        <v>60</v>
      </c>
      <c r="AN13" s="532">
        <f>SUM(D13:AM13)</f>
        <v>2160</v>
      </c>
    </row>
    <row r="14" spans="2:40" x14ac:dyDescent="0.15">
      <c r="B14" s="1085"/>
      <c r="C14" s="527" t="s">
        <v>215</v>
      </c>
      <c r="D14" s="526">
        <v>50</v>
      </c>
      <c r="E14" s="526">
        <v>50</v>
      </c>
      <c r="F14" s="526">
        <v>50</v>
      </c>
      <c r="G14" s="526">
        <v>50</v>
      </c>
      <c r="H14" s="526">
        <v>50</v>
      </c>
      <c r="I14" s="526">
        <v>50</v>
      </c>
      <c r="J14" s="526">
        <v>50</v>
      </c>
      <c r="K14" s="526">
        <v>50</v>
      </c>
      <c r="L14" s="526">
        <v>50</v>
      </c>
      <c r="M14" s="526">
        <v>50</v>
      </c>
      <c r="N14" s="526">
        <v>50</v>
      </c>
      <c r="O14" s="526">
        <v>50</v>
      </c>
      <c r="P14" s="526">
        <v>50</v>
      </c>
      <c r="Q14" s="526">
        <v>50</v>
      </c>
      <c r="R14" s="526">
        <v>50</v>
      </c>
      <c r="S14" s="526">
        <v>50</v>
      </c>
      <c r="T14" s="526">
        <v>50</v>
      </c>
      <c r="U14" s="526">
        <v>50</v>
      </c>
      <c r="V14" s="526">
        <v>50</v>
      </c>
      <c r="W14" s="526">
        <v>50</v>
      </c>
      <c r="X14" s="526">
        <v>50</v>
      </c>
      <c r="Y14" s="526">
        <v>50</v>
      </c>
      <c r="Z14" s="526">
        <v>50</v>
      </c>
      <c r="AA14" s="526">
        <v>50</v>
      </c>
      <c r="AB14" s="526">
        <v>50</v>
      </c>
      <c r="AC14" s="526">
        <v>50</v>
      </c>
      <c r="AD14" s="526">
        <v>50</v>
      </c>
      <c r="AE14" s="526">
        <v>50</v>
      </c>
      <c r="AF14" s="526">
        <v>50</v>
      </c>
      <c r="AG14" s="526">
        <v>50</v>
      </c>
      <c r="AH14" s="526">
        <v>50</v>
      </c>
      <c r="AI14" s="526">
        <v>50</v>
      </c>
      <c r="AJ14" s="526">
        <v>50</v>
      </c>
      <c r="AK14" s="526">
        <v>50</v>
      </c>
      <c r="AL14" s="526">
        <v>50</v>
      </c>
      <c r="AM14" s="526">
        <v>50</v>
      </c>
      <c r="AN14" s="526">
        <f t="shared" ref="AN14:AN19" si="1">SUM(D14:AM14)</f>
        <v>1800</v>
      </c>
    </row>
    <row r="15" spans="2:40" x14ac:dyDescent="0.15">
      <c r="B15" s="1085"/>
      <c r="C15" s="527" t="s">
        <v>221</v>
      </c>
      <c r="D15" s="526">
        <v>25</v>
      </c>
      <c r="E15" s="526">
        <v>25</v>
      </c>
      <c r="F15" s="526">
        <v>25</v>
      </c>
      <c r="G15" s="526">
        <v>25</v>
      </c>
      <c r="H15" s="526">
        <v>25</v>
      </c>
      <c r="I15" s="526">
        <v>25</v>
      </c>
      <c r="J15" s="526">
        <v>25</v>
      </c>
      <c r="K15" s="526">
        <v>25</v>
      </c>
      <c r="L15" s="526">
        <v>25</v>
      </c>
      <c r="M15" s="526">
        <v>25</v>
      </c>
      <c r="N15" s="526">
        <v>25</v>
      </c>
      <c r="O15" s="526">
        <v>25</v>
      </c>
      <c r="P15" s="526">
        <v>25</v>
      </c>
      <c r="Q15" s="526">
        <v>25</v>
      </c>
      <c r="R15" s="526">
        <v>25</v>
      </c>
      <c r="S15" s="526">
        <v>25</v>
      </c>
      <c r="T15" s="526">
        <v>25</v>
      </c>
      <c r="U15" s="526">
        <v>25</v>
      </c>
      <c r="V15" s="526">
        <v>25</v>
      </c>
      <c r="W15" s="526">
        <v>25</v>
      </c>
      <c r="X15" s="526">
        <v>25</v>
      </c>
      <c r="Y15" s="526">
        <v>25</v>
      </c>
      <c r="Z15" s="526">
        <v>25</v>
      </c>
      <c r="AA15" s="526">
        <v>25</v>
      </c>
      <c r="AB15" s="526">
        <v>25</v>
      </c>
      <c r="AC15" s="526">
        <v>25</v>
      </c>
      <c r="AD15" s="526">
        <v>25</v>
      </c>
      <c r="AE15" s="526">
        <v>25</v>
      </c>
      <c r="AF15" s="526">
        <v>25</v>
      </c>
      <c r="AG15" s="526">
        <v>25</v>
      </c>
      <c r="AH15" s="526">
        <v>25</v>
      </c>
      <c r="AI15" s="526">
        <v>25</v>
      </c>
      <c r="AJ15" s="526">
        <v>25</v>
      </c>
      <c r="AK15" s="526">
        <v>25</v>
      </c>
      <c r="AL15" s="526">
        <v>25</v>
      </c>
      <c r="AM15" s="526">
        <v>25</v>
      </c>
      <c r="AN15" s="526">
        <f t="shared" si="1"/>
        <v>900</v>
      </c>
    </row>
    <row r="16" spans="2:40" x14ac:dyDescent="0.15">
      <c r="B16" s="1085"/>
      <c r="C16" s="528"/>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row>
    <row r="17" spans="2:40" ht="14.25" thickBot="1" x14ac:dyDescent="0.2">
      <c r="B17" s="1086"/>
      <c r="C17" s="529" t="s">
        <v>219</v>
      </c>
      <c r="D17" s="526">
        <f>SUM(D13:D16)</f>
        <v>135</v>
      </c>
      <c r="E17" s="526">
        <f t="shared" ref="E17:AM17" si="2">SUM(E13:E16)</f>
        <v>135</v>
      </c>
      <c r="F17" s="526">
        <f t="shared" si="2"/>
        <v>135</v>
      </c>
      <c r="G17" s="526">
        <f t="shared" si="2"/>
        <v>135</v>
      </c>
      <c r="H17" s="526">
        <f t="shared" si="2"/>
        <v>135</v>
      </c>
      <c r="I17" s="526">
        <f t="shared" si="2"/>
        <v>135</v>
      </c>
      <c r="J17" s="526">
        <f t="shared" si="2"/>
        <v>135</v>
      </c>
      <c r="K17" s="526">
        <f t="shared" si="2"/>
        <v>135</v>
      </c>
      <c r="L17" s="526">
        <f t="shared" si="2"/>
        <v>135</v>
      </c>
      <c r="M17" s="526">
        <f t="shared" si="2"/>
        <v>135</v>
      </c>
      <c r="N17" s="526">
        <f t="shared" si="2"/>
        <v>135</v>
      </c>
      <c r="O17" s="526">
        <f t="shared" si="2"/>
        <v>135</v>
      </c>
      <c r="P17" s="526">
        <f t="shared" si="2"/>
        <v>135</v>
      </c>
      <c r="Q17" s="526">
        <f t="shared" si="2"/>
        <v>135</v>
      </c>
      <c r="R17" s="526">
        <f t="shared" si="2"/>
        <v>135</v>
      </c>
      <c r="S17" s="526">
        <f t="shared" si="2"/>
        <v>135</v>
      </c>
      <c r="T17" s="526">
        <f t="shared" si="2"/>
        <v>135</v>
      </c>
      <c r="U17" s="526">
        <f t="shared" si="2"/>
        <v>135</v>
      </c>
      <c r="V17" s="526">
        <f t="shared" si="2"/>
        <v>135</v>
      </c>
      <c r="W17" s="526">
        <f t="shared" si="2"/>
        <v>135</v>
      </c>
      <c r="X17" s="526">
        <f t="shared" si="2"/>
        <v>135</v>
      </c>
      <c r="Y17" s="526">
        <f t="shared" si="2"/>
        <v>135</v>
      </c>
      <c r="Z17" s="526">
        <f t="shared" si="2"/>
        <v>135</v>
      </c>
      <c r="AA17" s="526">
        <f t="shared" si="2"/>
        <v>135</v>
      </c>
      <c r="AB17" s="526">
        <f t="shared" si="2"/>
        <v>135</v>
      </c>
      <c r="AC17" s="526">
        <f t="shared" si="2"/>
        <v>135</v>
      </c>
      <c r="AD17" s="526">
        <f t="shared" si="2"/>
        <v>135</v>
      </c>
      <c r="AE17" s="526">
        <f t="shared" si="2"/>
        <v>135</v>
      </c>
      <c r="AF17" s="526">
        <f t="shared" si="2"/>
        <v>135</v>
      </c>
      <c r="AG17" s="526">
        <f t="shared" si="2"/>
        <v>135</v>
      </c>
      <c r="AH17" s="526">
        <f t="shared" si="2"/>
        <v>135</v>
      </c>
      <c r="AI17" s="526">
        <f t="shared" si="2"/>
        <v>135</v>
      </c>
      <c r="AJ17" s="526">
        <f t="shared" si="2"/>
        <v>135</v>
      </c>
      <c r="AK17" s="526">
        <f t="shared" si="2"/>
        <v>135</v>
      </c>
      <c r="AL17" s="526">
        <f t="shared" si="2"/>
        <v>135</v>
      </c>
      <c r="AM17" s="526">
        <f t="shared" si="2"/>
        <v>135</v>
      </c>
      <c r="AN17" s="526">
        <f t="shared" si="1"/>
        <v>4860</v>
      </c>
    </row>
    <row r="18" spans="2:40" ht="14.25" thickTop="1" x14ac:dyDescent="0.15">
      <c r="B18" s="1087" t="s">
        <v>220</v>
      </c>
      <c r="C18" s="1088"/>
      <c r="D18" s="534">
        <f>D17-D12</f>
        <v>135</v>
      </c>
      <c r="E18" s="534">
        <f t="shared" ref="E18:AM18" si="3">E17-E12</f>
        <v>135</v>
      </c>
      <c r="F18" s="534">
        <f t="shared" si="3"/>
        <v>135</v>
      </c>
      <c r="G18" s="534">
        <f t="shared" si="3"/>
        <v>135</v>
      </c>
      <c r="H18" s="534">
        <f t="shared" si="3"/>
        <v>95</v>
      </c>
      <c r="I18" s="534">
        <f t="shared" si="3"/>
        <v>115</v>
      </c>
      <c r="J18" s="534">
        <f t="shared" si="3"/>
        <v>103</v>
      </c>
      <c r="K18" s="534">
        <f t="shared" si="3"/>
        <v>95</v>
      </c>
      <c r="L18" s="534">
        <f t="shared" si="3"/>
        <v>51</v>
      </c>
      <c r="M18" s="534">
        <f t="shared" si="3"/>
        <v>-73</v>
      </c>
      <c r="N18" s="534">
        <f t="shared" si="3"/>
        <v>61</v>
      </c>
      <c r="O18" s="534">
        <f t="shared" si="3"/>
        <v>69</v>
      </c>
      <c r="P18" s="534">
        <f t="shared" si="3"/>
        <v>91</v>
      </c>
      <c r="Q18" s="534">
        <f t="shared" si="3"/>
        <v>127</v>
      </c>
      <c r="R18" s="534">
        <f t="shared" si="3"/>
        <v>107</v>
      </c>
      <c r="S18" s="534">
        <f t="shared" si="3"/>
        <v>123</v>
      </c>
      <c r="T18" s="534">
        <f t="shared" si="3"/>
        <v>119</v>
      </c>
      <c r="U18" s="534">
        <f t="shared" si="3"/>
        <v>109</v>
      </c>
      <c r="V18" s="534">
        <f t="shared" si="3"/>
        <v>123</v>
      </c>
      <c r="W18" s="534">
        <f t="shared" si="3"/>
        <v>95</v>
      </c>
      <c r="X18" s="534">
        <f t="shared" si="3"/>
        <v>59</v>
      </c>
      <c r="Y18" s="534">
        <f t="shared" si="3"/>
        <v>121</v>
      </c>
      <c r="Z18" s="534">
        <f t="shared" si="3"/>
        <v>73</v>
      </c>
      <c r="AA18" s="534">
        <f t="shared" si="3"/>
        <v>59</v>
      </c>
      <c r="AB18" s="534">
        <f t="shared" si="3"/>
        <v>107</v>
      </c>
      <c r="AC18" s="534">
        <f t="shared" si="3"/>
        <v>85</v>
      </c>
      <c r="AD18" s="534">
        <f t="shared" si="3"/>
        <v>85</v>
      </c>
      <c r="AE18" s="534">
        <f t="shared" si="3"/>
        <v>135</v>
      </c>
      <c r="AF18" s="534">
        <f t="shared" si="3"/>
        <v>43</v>
      </c>
      <c r="AG18" s="534">
        <f t="shared" si="3"/>
        <v>95</v>
      </c>
      <c r="AH18" s="534">
        <f t="shared" si="3"/>
        <v>83</v>
      </c>
      <c r="AI18" s="534">
        <f t="shared" si="3"/>
        <v>3</v>
      </c>
      <c r="AJ18" s="534">
        <f t="shared" si="3"/>
        <v>33</v>
      </c>
      <c r="AK18" s="534">
        <f t="shared" si="3"/>
        <v>31</v>
      </c>
      <c r="AL18" s="534">
        <f t="shared" si="3"/>
        <v>111</v>
      </c>
      <c r="AM18" s="534">
        <f t="shared" si="3"/>
        <v>55</v>
      </c>
      <c r="AN18" s="526">
        <f t="shared" si="1"/>
        <v>3128</v>
      </c>
    </row>
    <row r="19" spans="2:40" ht="14.25" thickBot="1" x14ac:dyDescent="0.2">
      <c r="B19" s="1074" t="s">
        <v>217</v>
      </c>
      <c r="C19" s="1075"/>
      <c r="D19" s="535">
        <f>IF(D18&gt;0,0,-(D18))</f>
        <v>0</v>
      </c>
      <c r="E19" s="535">
        <f t="shared" ref="E19:AM19" si="4">IF(E18&gt;0,0,-(E18))</f>
        <v>0</v>
      </c>
      <c r="F19" s="535">
        <f t="shared" si="4"/>
        <v>0</v>
      </c>
      <c r="G19" s="535">
        <f t="shared" si="4"/>
        <v>0</v>
      </c>
      <c r="H19" s="535">
        <f t="shared" si="4"/>
        <v>0</v>
      </c>
      <c r="I19" s="535">
        <f t="shared" si="4"/>
        <v>0</v>
      </c>
      <c r="J19" s="535">
        <f t="shared" si="4"/>
        <v>0</v>
      </c>
      <c r="K19" s="535">
        <f t="shared" si="4"/>
        <v>0</v>
      </c>
      <c r="L19" s="535">
        <f t="shared" si="4"/>
        <v>0</v>
      </c>
      <c r="M19" s="535">
        <f t="shared" si="4"/>
        <v>73</v>
      </c>
      <c r="N19" s="535">
        <f t="shared" si="4"/>
        <v>0</v>
      </c>
      <c r="O19" s="535">
        <f t="shared" si="4"/>
        <v>0</v>
      </c>
      <c r="P19" s="535">
        <f t="shared" si="4"/>
        <v>0</v>
      </c>
      <c r="Q19" s="535">
        <f t="shared" si="4"/>
        <v>0</v>
      </c>
      <c r="R19" s="535">
        <f t="shared" si="4"/>
        <v>0</v>
      </c>
      <c r="S19" s="535">
        <f t="shared" si="4"/>
        <v>0</v>
      </c>
      <c r="T19" s="535">
        <f t="shared" si="4"/>
        <v>0</v>
      </c>
      <c r="U19" s="535">
        <f t="shared" si="4"/>
        <v>0</v>
      </c>
      <c r="V19" s="535">
        <f t="shared" si="4"/>
        <v>0</v>
      </c>
      <c r="W19" s="535">
        <f t="shared" si="4"/>
        <v>0</v>
      </c>
      <c r="X19" s="535">
        <f t="shared" si="4"/>
        <v>0</v>
      </c>
      <c r="Y19" s="535">
        <f t="shared" si="4"/>
        <v>0</v>
      </c>
      <c r="Z19" s="535">
        <f t="shared" si="4"/>
        <v>0</v>
      </c>
      <c r="AA19" s="535">
        <f t="shared" si="4"/>
        <v>0</v>
      </c>
      <c r="AB19" s="535">
        <f t="shared" si="4"/>
        <v>0</v>
      </c>
      <c r="AC19" s="535">
        <f t="shared" si="4"/>
        <v>0</v>
      </c>
      <c r="AD19" s="535">
        <f t="shared" si="4"/>
        <v>0</v>
      </c>
      <c r="AE19" s="535">
        <f t="shared" si="4"/>
        <v>0</v>
      </c>
      <c r="AF19" s="535">
        <f t="shared" si="4"/>
        <v>0</v>
      </c>
      <c r="AG19" s="535">
        <f t="shared" si="4"/>
        <v>0</v>
      </c>
      <c r="AH19" s="535">
        <f t="shared" si="4"/>
        <v>0</v>
      </c>
      <c r="AI19" s="535">
        <f t="shared" si="4"/>
        <v>0</v>
      </c>
      <c r="AJ19" s="535">
        <f t="shared" si="4"/>
        <v>0</v>
      </c>
      <c r="AK19" s="535">
        <f t="shared" si="4"/>
        <v>0</v>
      </c>
      <c r="AL19" s="535">
        <f t="shared" si="4"/>
        <v>0</v>
      </c>
      <c r="AM19" s="535">
        <f t="shared" si="4"/>
        <v>0</v>
      </c>
      <c r="AN19" s="526">
        <f t="shared" si="1"/>
        <v>73</v>
      </c>
    </row>
  </sheetData>
  <mergeCells count="26">
    <mergeCell ref="B12:C12"/>
    <mergeCell ref="B8:C8"/>
    <mergeCell ref="J2:L2"/>
    <mergeCell ref="M2:O2"/>
    <mergeCell ref="P2:R2"/>
    <mergeCell ref="B6:C6"/>
    <mergeCell ref="B7:C7"/>
    <mergeCell ref="B9:C9"/>
    <mergeCell ref="B10:C10"/>
    <mergeCell ref="B11:C11"/>
    <mergeCell ref="B19:C19"/>
    <mergeCell ref="AK2:AM2"/>
    <mergeCell ref="AN2:AN3"/>
    <mergeCell ref="B4:C4"/>
    <mergeCell ref="B5:C5"/>
    <mergeCell ref="B13:B17"/>
    <mergeCell ref="B18:C18"/>
    <mergeCell ref="S2:U2"/>
    <mergeCell ref="V2:X2"/>
    <mergeCell ref="Y2:AA2"/>
    <mergeCell ref="AB2:AD2"/>
    <mergeCell ref="AE2:AG2"/>
    <mergeCell ref="AH2:AJ2"/>
    <mergeCell ref="B2:C3"/>
    <mergeCell ref="D2:F2"/>
    <mergeCell ref="G2:I2"/>
  </mergeCells>
  <phoneticPr fontId="4"/>
  <pageMargins left="0.7" right="0.7" top="0.75" bottom="0.75" header="0.3" footer="0.3"/>
  <pageSetup paperSize="9" scale="5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K35"/>
  <sheetViews>
    <sheetView zoomScale="75" zoomScaleNormal="75" workbookViewId="0"/>
  </sheetViews>
  <sheetFormatPr defaultRowHeight="13.5" x14ac:dyDescent="0.15"/>
  <cols>
    <col min="1" max="1" width="1.625" style="27" customWidth="1"/>
    <col min="2" max="3" width="11.625" style="27" customWidth="1"/>
    <col min="4" max="39" width="6.125" style="27" customWidth="1"/>
    <col min="40" max="40" width="7" style="27" customWidth="1"/>
    <col min="41" max="41" width="1.5" style="27" customWidth="1"/>
    <col min="42" max="16384" width="9" style="27"/>
  </cols>
  <sheetData>
    <row r="1" spans="2:63" ht="9.9499999999999993" customHeight="1" x14ac:dyDescent="0.15"/>
    <row r="2" spans="2:63" ht="24.95" customHeight="1" x14ac:dyDescent="0.15">
      <c r="B2" s="2" t="s">
        <v>992</v>
      </c>
      <c r="C2" s="2"/>
      <c r="D2" s="5"/>
      <c r="E2" s="5"/>
      <c r="F2" s="5"/>
      <c r="G2" s="5"/>
      <c r="H2" s="5"/>
      <c r="I2" s="5"/>
      <c r="J2" s="5"/>
      <c r="K2" s="5"/>
      <c r="L2" s="283" t="s">
        <v>208</v>
      </c>
      <c r="M2" s="259" t="s">
        <v>460</v>
      </c>
      <c r="N2" s="60"/>
      <c r="O2" s="283" t="s">
        <v>209</v>
      </c>
      <c r="P2" s="259" t="s">
        <v>273</v>
      </c>
      <c r="Q2" s="5"/>
      <c r="R2" s="5"/>
      <c r="S2" s="5"/>
      <c r="T2" s="5"/>
      <c r="U2" s="5"/>
      <c r="V2" s="5"/>
      <c r="W2" s="2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2" t="s">
        <v>212</v>
      </c>
      <c r="C3" s="2"/>
      <c r="D3" s="5"/>
      <c r="E3" s="5"/>
      <c r="F3" s="5"/>
      <c r="G3" s="5"/>
      <c r="H3" s="5"/>
      <c r="I3" s="5"/>
      <c r="J3" s="5"/>
      <c r="K3" s="5"/>
      <c r="L3" s="5"/>
      <c r="M3" s="29"/>
      <c r="N3" s="5"/>
      <c r="O3" s="5"/>
      <c r="P3" s="29"/>
      <c r="Q3" s="5"/>
      <c r="R3" s="5"/>
      <c r="S3" s="5"/>
      <c r="T3" s="5"/>
      <c r="U3" s="5"/>
      <c r="V3" s="5"/>
      <c r="W3" s="29"/>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1108" t="s">
        <v>461</v>
      </c>
      <c r="C4" s="1109"/>
      <c r="D4" s="1099">
        <v>1</v>
      </c>
      <c r="E4" s="1100"/>
      <c r="F4" s="1101"/>
      <c r="G4" s="1099">
        <v>2</v>
      </c>
      <c r="H4" s="1100"/>
      <c r="I4" s="1101"/>
      <c r="J4" s="1099">
        <v>3</v>
      </c>
      <c r="K4" s="1100"/>
      <c r="L4" s="1101"/>
      <c r="M4" s="1099">
        <v>4</v>
      </c>
      <c r="N4" s="1100"/>
      <c r="O4" s="1101"/>
      <c r="P4" s="1099">
        <v>5</v>
      </c>
      <c r="Q4" s="1100"/>
      <c r="R4" s="1101"/>
      <c r="S4" s="1099">
        <v>6</v>
      </c>
      <c r="T4" s="1100"/>
      <c r="U4" s="1101"/>
      <c r="V4" s="1099">
        <v>7</v>
      </c>
      <c r="W4" s="1100"/>
      <c r="X4" s="1101"/>
      <c r="Y4" s="1099">
        <v>8</v>
      </c>
      <c r="Z4" s="1100"/>
      <c r="AA4" s="1101"/>
      <c r="AB4" s="1099">
        <v>9</v>
      </c>
      <c r="AC4" s="1100"/>
      <c r="AD4" s="1101"/>
      <c r="AE4" s="1099">
        <v>10</v>
      </c>
      <c r="AF4" s="1100"/>
      <c r="AG4" s="1101"/>
      <c r="AH4" s="1099">
        <v>11</v>
      </c>
      <c r="AI4" s="1100"/>
      <c r="AJ4" s="1101"/>
      <c r="AK4" s="1099">
        <v>12</v>
      </c>
      <c r="AL4" s="1100"/>
      <c r="AM4" s="1101"/>
      <c r="AN4" s="1102" t="s">
        <v>30</v>
      </c>
    </row>
    <row r="5" spans="2:63" ht="20.100000000000001" customHeight="1" x14ac:dyDescent="0.15">
      <c r="B5" s="1091"/>
      <c r="C5" s="1092"/>
      <c r="D5" s="482" t="s">
        <v>31</v>
      </c>
      <c r="E5" s="43" t="s">
        <v>32</v>
      </c>
      <c r="F5" s="44" t="s">
        <v>33</v>
      </c>
      <c r="G5" s="482" t="s">
        <v>31</v>
      </c>
      <c r="H5" s="44" t="s">
        <v>32</v>
      </c>
      <c r="I5" s="44" t="s">
        <v>33</v>
      </c>
      <c r="J5" s="482" t="s">
        <v>31</v>
      </c>
      <c r="K5" s="44" t="s">
        <v>32</v>
      </c>
      <c r="L5" s="44" t="s">
        <v>33</v>
      </c>
      <c r="M5" s="482" t="s">
        <v>31</v>
      </c>
      <c r="N5" s="44" t="s">
        <v>32</v>
      </c>
      <c r="O5" s="44" t="s">
        <v>33</v>
      </c>
      <c r="P5" s="482" t="s">
        <v>31</v>
      </c>
      <c r="Q5" s="44" t="s">
        <v>32</v>
      </c>
      <c r="R5" s="44" t="s">
        <v>33</v>
      </c>
      <c r="S5" s="482" t="s">
        <v>31</v>
      </c>
      <c r="T5" s="483" t="s">
        <v>32</v>
      </c>
      <c r="U5" s="483" t="s">
        <v>33</v>
      </c>
      <c r="V5" s="482" t="s">
        <v>31</v>
      </c>
      <c r="W5" s="44" t="s">
        <v>32</v>
      </c>
      <c r="X5" s="44" t="s">
        <v>33</v>
      </c>
      <c r="Y5" s="482" t="s">
        <v>31</v>
      </c>
      <c r="Z5" s="44" t="s">
        <v>32</v>
      </c>
      <c r="AA5" s="44" t="s">
        <v>33</v>
      </c>
      <c r="AB5" s="482" t="s">
        <v>31</v>
      </c>
      <c r="AC5" s="44" t="s">
        <v>32</v>
      </c>
      <c r="AD5" s="44" t="s">
        <v>33</v>
      </c>
      <c r="AE5" s="482" t="s">
        <v>31</v>
      </c>
      <c r="AF5" s="44" t="s">
        <v>32</v>
      </c>
      <c r="AG5" s="44" t="s">
        <v>33</v>
      </c>
      <c r="AH5" s="482" t="s">
        <v>31</v>
      </c>
      <c r="AI5" s="44" t="s">
        <v>32</v>
      </c>
      <c r="AJ5" s="44" t="s">
        <v>33</v>
      </c>
      <c r="AK5" s="482" t="s">
        <v>31</v>
      </c>
      <c r="AL5" s="44" t="s">
        <v>32</v>
      </c>
      <c r="AM5" s="44" t="s">
        <v>33</v>
      </c>
      <c r="AN5" s="1103"/>
    </row>
    <row r="6" spans="2:63" ht="20.100000000000001" customHeight="1" x14ac:dyDescent="0.15">
      <c r="B6" s="1104" t="s">
        <v>462</v>
      </c>
      <c r="C6" s="1105"/>
      <c r="D6" s="46"/>
      <c r="E6" s="5"/>
      <c r="F6" s="5"/>
      <c r="G6" s="5"/>
      <c r="H6" s="5"/>
      <c r="I6" s="5"/>
      <c r="J6" s="5"/>
      <c r="K6" s="5"/>
      <c r="L6" s="5"/>
      <c r="M6" s="5"/>
      <c r="N6" s="5"/>
      <c r="O6" s="29"/>
      <c r="P6" s="29"/>
      <c r="Q6" s="5"/>
      <c r="R6" s="5"/>
      <c r="S6" s="5"/>
      <c r="T6" s="5"/>
      <c r="U6" s="5"/>
      <c r="V6" s="5"/>
      <c r="W6" s="5"/>
      <c r="X6" s="5"/>
      <c r="Y6" s="5"/>
      <c r="Z6" s="5"/>
      <c r="AA6" s="5"/>
      <c r="AB6" s="5"/>
      <c r="AC6" s="5"/>
      <c r="AD6" s="5"/>
      <c r="AE6" s="5"/>
      <c r="AF6" s="5"/>
      <c r="AG6" s="5"/>
      <c r="AH6" s="5"/>
      <c r="AI6" s="5"/>
      <c r="AJ6" s="5"/>
      <c r="AK6" s="5"/>
      <c r="AL6" s="5"/>
      <c r="AM6" s="5"/>
      <c r="AN6" s="47"/>
    </row>
    <row r="7" spans="2:63" ht="20.100000000000001" customHeight="1" x14ac:dyDescent="0.15">
      <c r="B7" s="1106"/>
      <c r="C7" s="1107"/>
      <c r="D7" s="46"/>
      <c r="E7" s="5"/>
      <c r="F7" s="5"/>
      <c r="G7" s="5"/>
      <c r="H7" s="5"/>
      <c r="I7" s="5"/>
      <c r="J7" s="5"/>
      <c r="K7" s="5"/>
      <c r="L7" s="5"/>
      <c r="N7" s="5"/>
      <c r="O7" s="5"/>
      <c r="P7" s="5"/>
      <c r="Q7" s="5"/>
      <c r="R7" s="5"/>
      <c r="S7" s="5"/>
      <c r="T7" s="5"/>
      <c r="U7" s="5"/>
      <c r="V7" s="5"/>
      <c r="W7" s="5"/>
      <c r="X7" s="5"/>
      <c r="Y7" s="5"/>
      <c r="Z7" s="5"/>
      <c r="AA7" s="5"/>
      <c r="AB7" s="5"/>
      <c r="AC7" s="5"/>
      <c r="AD7" s="5"/>
      <c r="AE7" s="5"/>
      <c r="AF7" s="5"/>
      <c r="AG7" s="5"/>
      <c r="AH7" s="5"/>
      <c r="AI7" s="5"/>
      <c r="AJ7" s="5"/>
      <c r="AK7" s="5"/>
      <c r="AL7" s="5"/>
      <c r="AM7" s="5"/>
      <c r="AN7" s="47"/>
    </row>
    <row r="8" spans="2:63" ht="20.100000000000001" customHeight="1" x14ac:dyDescent="0.15">
      <c r="B8" s="1091"/>
      <c r="C8" s="1092"/>
      <c r="D8" s="484"/>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6"/>
    </row>
    <row r="9" spans="2:63" ht="20.100000000000001" customHeight="1" x14ac:dyDescent="0.15">
      <c r="B9" s="487" t="s">
        <v>445</v>
      </c>
      <c r="C9" s="488"/>
      <c r="D9" s="272"/>
      <c r="E9" s="52"/>
      <c r="F9" s="52"/>
      <c r="G9" s="272"/>
      <c r="H9" s="52"/>
      <c r="I9" s="52"/>
      <c r="J9" s="272"/>
      <c r="K9" s="52">
        <v>4</v>
      </c>
      <c r="L9" s="52">
        <v>16</v>
      </c>
      <c r="M9" s="272">
        <v>8</v>
      </c>
      <c r="N9" s="52"/>
      <c r="O9" s="52"/>
      <c r="P9" s="272"/>
      <c r="Q9" s="52"/>
      <c r="R9" s="52"/>
      <c r="S9" s="272"/>
      <c r="T9" s="52"/>
      <c r="U9" s="52"/>
      <c r="V9" s="272"/>
      <c r="W9" s="52"/>
      <c r="X9" s="52"/>
      <c r="Y9" s="272"/>
      <c r="Z9" s="52"/>
      <c r="AA9" s="52"/>
      <c r="AB9" s="272"/>
      <c r="AC9" s="52"/>
      <c r="AD9" s="52"/>
      <c r="AE9" s="272"/>
      <c r="AF9" s="52"/>
      <c r="AG9" s="52"/>
      <c r="AH9" s="272"/>
      <c r="AI9" s="52"/>
      <c r="AJ9" s="52"/>
      <c r="AK9" s="272"/>
      <c r="AL9" s="52"/>
      <c r="AM9" s="52"/>
      <c r="AN9" s="53">
        <f>SUM(D9:AM9)</f>
        <v>28</v>
      </c>
    </row>
    <row r="10" spans="2:63" ht="20.100000000000001" customHeight="1" x14ac:dyDescent="0.15">
      <c r="B10" s="489" t="s">
        <v>446</v>
      </c>
      <c r="C10" s="490"/>
      <c r="D10" s="272"/>
      <c r="E10" s="52"/>
      <c r="F10" s="52"/>
      <c r="G10" s="272"/>
      <c r="H10" s="52"/>
      <c r="I10" s="52">
        <v>2</v>
      </c>
      <c r="J10" s="272"/>
      <c r="K10" s="52"/>
      <c r="L10" s="52">
        <v>2</v>
      </c>
      <c r="M10" s="272"/>
      <c r="N10" s="52"/>
      <c r="O10" s="52"/>
      <c r="P10" s="272"/>
      <c r="Q10" s="52"/>
      <c r="R10" s="52">
        <v>2</v>
      </c>
      <c r="S10" s="272"/>
      <c r="T10" s="52"/>
      <c r="U10" s="52"/>
      <c r="V10" s="272"/>
      <c r="W10" s="52"/>
      <c r="X10" s="52"/>
      <c r="Y10" s="272"/>
      <c r="Z10" s="52"/>
      <c r="AA10" s="52"/>
      <c r="AB10" s="272"/>
      <c r="AC10" s="52"/>
      <c r="AD10" s="52"/>
      <c r="AE10" s="272"/>
      <c r="AF10" s="52"/>
      <c r="AG10" s="52">
        <v>2</v>
      </c>
      <c r="AH10" s="272"/>
      <c r="AI10" s="52"/>
      <c r="AJ10" s="52"/>
      <c r="AK10" s="272"/>
      <c r="AL10" s="52"/>
      <c r="AM10" s="52"/>
      <c r="AN10" s="53">
        <f t="shared" ref="AN10:AN19" si="0">SUM(D10:AM10)</f>
        <v>8</v>
      </c>
    </row>
    <row r="11" spans="2:63" ht="20.100000000000001" customHeight="1" x14ac:dyDescent="0.15">
      <c r="B11" s="489" t="s">
        <v>447</v>
      </c>
      <c r="C11" s="490"/>
      <c r="D11" s="272"/>
      <c r="E11" s="52"/>
      <c r="F11" s="52"/>
      <c r="G11" s="272"/>
      <c r="H11" s="52"/>
      <c r="I11" s="52"/>
      <c r="J11" s="272"/>
      <c r="K11" s="52"/>
      <c r="L11" s="52">
        <v>2</v>
      </c>
      <c r="M11" s="272"/>
      <c r="N11" s="52"/>
      <c r="O11" s="52"/>
      <c r="P11" s="272"/>
      <c r="Q11" s="52">
        <v>2</v>
      </c>
      <c r="R11" s="52">
        <v>2</v>
      </c>
      <c r="S11" s="272"/>
      <c r="T11" s="52"/>
      <c r="U11" s="52">
        <v>2</v>
      </c>
      <c r="V11" s="272"/>
      <c r="W11" s="52">
        <v>2</v>
      </c>
      <c r="X11" s="52"/>
      <c r="Y11" s="272"/>
      <c r="Z11" s="52">
        <v>2</v>
      </c>
      <c r="AA11" s="52"/>
      <c r="AB11" s="272"/>
      <c r="AC11" s="52">
        <v>2</v>
      </c>
      <c r="AD11" s="52"/>
      <c r="AE11" s="272"/>
      <c r="AF11" s="52">
        <v>2</v>
      </c>
      <c r="AG11" s="52"/>
      <c r="AH11" s="272"/>
      <c r="AI11" s="52"/>
      <c r="AJ11" s="52"/>
      <c r="AK11" s="272"/>
      <c r="AL11" s="52"/>
      <c r="AM11" s="52"/>
      <c r="AN11" s="53">
        <f t="shared" si="0"/>
        <v>16</v>
      </c>
    </row>
    <row r="12" spans="2:63" ht="20.100000000000001" customHeight="1" x14ac:dyDescent="0.15">
      <c r="B12" s="489" t="s">
        <v>448</v>
      </c>
      <c r="C12" s="490"/>
      <c r="D12" s="272"/>
      <c r="E12" s="52"/>
      <c r="F12" s="52"/>
      <c r="G12" s="272"/>
      <c r="H12" s="52"/>
      <c r="I12" s="52"/>
      <c r="J12" s="272"/>
      <c r="K12" s="52"/>
      <c r="L12" s="52"/>
      <c r="M12" s="272"/>
      <c r="N12" s="52"/>
      <c r="O12" s="52"/>
      <c r="P12" s="272"/>
      <c r="Q12" s="52"/>
      <c r="R12" s="52"/>
      <c r="S12" s="272"/>
      <c r="T12" s="52"/>
      <c r="U12" s="52"/>
      <c r="V12" s="272"/>
      <c r="W12" s="52"/>
      <c r="X12" s="52"/>
      <c r="Y12" s="272">
        <v>7</v>
      </c>
      <c r="Z12" s="52">
        <v>10</v>
      </c>
      <c r="AA12" s="52"/>
      <c r="AB12" s="272"/>
      <c r="AC12" s="52">
        <v>7</v>
      </c>
      <c r="AD12" s="52">
        <v>10</v>
      </c>
      <c r="AE12" s="272"/>
      <c r="AF12" s="52"/>
      <c r="AG12" s="52"/>
      <c r="AH12" s="272"/>
      <c r="AI12" s="52"/>
      <c r="AJ12" s="52"/>
      <c r="AK12" s="272"/>
      <c r="AL12" s="52"/>
      <c r="AM12" s="52"/>
      <c r="AN12" s="53">
        <f t="shared" si="0"/>
        <v>34</v>
      </c>
    </row>
    <row r="13" spans="2:63" ht="20.100000000000001" customHeight="1" x14ac:dyDescent="0.15">
      <c r="B13" s="489" t="s">
        <v>449</v>
      </c>
      <c r="C13" s="490"/>
      <c r="D13" s="272"/>
      <c r="E13" s="52"/>
      <c r="F13" s="52"/>
      <c r="G13" s="272"/>
      <c r="H13" s="52"/>
      <c r="I13" s="52"/>
      <c r="J13" s="272"/>
      <c r="K13" s="52"/>
      <c r="L13" s="52"/>
      <c r="M13" s="272"/>
      <c r="N13" s="52"/>
      <c r="O13" s="52"/>
      <c r="P13" s="272"/>
      <c r="Q13" s="52"/>
      <c r="R13" s="52"/>
      <c r="S13" s="272"/>
      <c r="T13" s="52"/>
      <c r="U13" s="52"/>
      <c r="V13" s="272"/>
      <c r="W13" s="52"/>
      <c r="X13" s="52"/>
      <c r="Y13" s="272"/>
      <c r="Z13" s="52">
        <v>4</v>
      </c>
      <c r="AA13" s="52">
        <v>4</v>
      </c>
      <c r="AB13" s="272"/>
      <c r="AC13" s="52"/>
      <c r="AD13" s="52"/>
      <c r="AE13" s="272"/>
      <c r="AF13" s="52"/>
      <c r="AG13" s="52"/>
      <c r="AH13" s="272"/>
      <c r="AI13" s="52"/>
      <c r="AJ13" s="52"/>
      <c r="AK13" s="272"/>
      <c r="AL13" s="52"/>
      <c r="AM13" s="52"/>
      <c r="AN13" s="53">
        <f t="shared" si="0"/>
        <v>8</v>
      </c>
    </row>
    <row r="14" spans="2:63" ht="20.100000000000001" customHeight="1" x14ac:dyDescent="0.15">
      <c r="B14" s="489" t="s">
        <v>450</v>
      </c>
      <c r="C14" s="490"/>
      <c r="D14" s="272"/>
      <c r="E14" s="52"/>
      <c r="F14" s="52"/>
      <c r="G14" s="272"/>
      <c r="H14" s="52">
        <v>4</v>
      </c>
      <c r="I14" s="52"/>
      <c r="J14" s="272"/>
      <c r="K14" s="52"/>
      <c r="L14" s="52"/>
      <c r="M14" s="272">
        <v>8</v>
      </c>
      <c r="N14" s="52"/>
      <c r="O14" s="52"/>
      <c r="P14" s="272"/>
      <c r="Q14" s="52"/>
      <c r="R14" s="52"/>
      <c r="S14" s="272"/>
      <c r="T14" s="52"/>
      <c r="U14" s="52"/>
      <c r="V14" s="272"/>
      <c r="W14" s="52"/>
      <c r="X14" s="52"/>
      <c r="Y14" s="272"/>
      <c r="Z14" s="52"/>
      <c r="AA14" s="52"/>
      <c r="AB14" s="272"/>
      <c r="AC14" s="52"/>
      <c r="AD14" s="52"/>
      <c r="AE14" s="272"/>
      <c r="AF14" s="52"/>
      <c r="AG14" s="52"/>
      <c r="AH14" s="272"/>
      <c r="AI14" s="52"/>
      <c r="AJ14" s="52"/>
      <c r="AK14" s="272"/>
      <c r="AL14" s="52"/>
      <c r="AM14" s="52"/>
      <c r="AN14" s="53">
        <f t="shared" si="0"/>
        <v>12</v>
      </c>
    </row>
    <row r="15" spans="2:63" ht="20.100000000000001" customHeight="1" x14ac:dyDescent="0.15">
      <c r="B15" s="489" t="s">
        <v>451</v>
      </c>
      <c r="C15" s="490"/>
      <c r="D15" s="272"/>
      <c r="E15" s="52"/>
      <c r="F15" s="52"/>
      <c r="G15" s="272"/>
      <c r="H15" s="52"/>
      <c r="I15" s="52"/>
      <c r="J15" s="272"/>
      <c r="K15" s="52"/>
      <c r="L15" s="52"/>
      <c r="M15" s="272">
        <v>2</v>
      </c>
      <c r="N15" s="52"/>
      <c r="O15" s="52"/>
      <c r="P15" s="272">
        <v>2</v>
      </c>
      <c r="Q15" s="52"/>
      <c r="R15" s="52"/>
      <c r="S15" s="272"/>
      <c r="T15" s="52"/>
      <c r="U15" s="52"/>
      <c r="V15" s="272"/>
      <c r="W15" s="52">
        <v>2</v>
      </c>
      <c r="X15" s="52"/>
      <c r="Y15" s="272"/>
      <c r="Z15" s="52"/>
      <c r="AA15" s="52"/>
      <c r="AB15" s="272"/>
      <c r="AC15" s="52">
        <v>2</v>
      </c>
      <c r="AD15" s="52"/>
      <c r="AE15" s="272"/>
      <c r="AF15" s="52"/>
      <c r="AG15" s="52"/>
      <c r="AH15" s="272"/>
      <c r="AI15" s="52"/>
      <c r="AJ15" s="52"/>
      <c r="AK15" s="272"/>
      <c r="AL15" s="52"/>
      <c r="AM15" s="52"/>
      <c r="AN15" s="53">
        <f t="shared" si="0"/>
        <v>8</v>
      </c>
    </row>
    <row r="16" spans="2:63" ht="20.100000000000001" customHeight="1" x14ac:dyDescent="0.15">
      <c r="B16" s="489" t="s">
        <v>452</v>
      </c>
      <c r="C16" s="490"/>
      <c r="D16" s="272"/>
      <c r="E16" s="52"/>
      <c r="F16" s="52"/>
      <c r="G16" s="272"/>
      <c r="H16" s="52"/>
      <c r="I16" s="52"/>
      <c r="J16" s="272"/>
      <c r="K16" s="52"/>
      <c r="L16" s="52"/>
      <c r="M16" s="272"/>
      <c r="N16" s="52"/>
      <c r="O16" s="52"/>
      <c r="P16" s="272"/>
      <c r="Q16" s="52"/>
      <c r="R16" s="52"/>
      <c r="S16" s="272"/>
      <c r="T16" s="52"/>
      <c r="U16" s="52"/>
      <c r="V16" s="272"/>
      <c r="W16" s="52"/>
      <c r="X16" s="52"/>
      <c r="Y16" s="272"/>
      <c r="Z16" s="52"/>
      <c r="AA16" s="52"/>
      <c r="AB16" s="272"/>
      <c r="AC16" s="52"/>
      <c r="AD16" s="52"/>
      <c r="AE16" s="272"/>
      <c r="AF16" s="52"/>
      <c r="AG16" s="52">
        <v>16</v>
      </c>
      <c r="AH16" s="272">
        <v>20</v>
      </c>
      <c r="AI16" s="52">
        <v>20</v>
      </c>
      <c r="AJ16" s="52">
        <v>20</v>
      </c>
      <c r="AK16" s="272"/>
      <c r="AL16" s="52"/>
      <c r="AM16" s="52"/>
      <c r="AN16" s="53">
        <f t="shared" si="0"/>
        <v>76</v>
      </c>
    </row>
    <row r="17" spans="2:40" ht="17.25" x14ac:dyDescent="0.15">
      <c r="B17" s="489" t="s">
        <v>453</v>
      </c>
      <c r="C17" s="490"/>
      <c r="D17" s="272"/>
      <c r="E17" s="52"/>
      <c r="F17" s="52"/>
      <c r="G17" s="272"/>
      <c r="H17" s="52"/>
      <c r="I17" s="52"/>
      <c r="J17" s="272"/>
      <c r="K17" s="52"/>
      <c r="L17" s="52"/>
      <c r="M17" s="272"/>
      <c r="N17" s="52"/>
      <c r="O17" s="52"/>
      <c r="P17" s="272"/>
      <c r="Q17" s="52"/>
      <c r="R17" s="52"/>
      <c r="S17" s="272"/>
      <c r="T17" s="52"/>
      <c r="U17" s="52"/>
      <c r="V17" s="272"/>
      <c r="W17" s="52"/>
      <c r="X17" s="52"/>
      <c r="Y17" s="272"/>
      <c r="Z17" s="52"/>
      <c r="AA17" s="52"/>
      <c r="AB17" s="272"/>
      <c r="AC17" s="52"/>
      <c r="AD17" s="52"/>
      <c r="AE17" s="272"/>
      <c r="AF17" s="52"/>
      <c r="AG17" s="52">
        <v>2</v>
      </c>
      <c r="AH17" s="272">
        <v>4</v>
      </c>
      <c r="AI17" s="52">
        <v>5</v>
      </c>
      <c r="AJ17" s="52">
        <v>5</v>
      </c>
      <c r="AK17" s="272"/>
      <c r="AL17" s="52"/>
      <c r="AM17" s="52"/>
      <c r="AN17" s="53">
        <f t="shared" si="0"/>
        <v>16</v>
      </c>
    </row>
    <row r="18" spans="2:40" ht="17.25" x14ac:dyDescent="0.15">
      <c r="B18" s="491" t="s">
        <v>454</v>
      </c>
      <c r="C18" s="492"/>
      <c r="D18" s="272"/>
      <c r="E18" s="52"/>
      <c r="F18" s="52"/>
      <c r="G18" s="272"/>
      <c r="H18" s="52"/>
      <c r="I18" s="52"/>
      <c r="J18" s="272"/>
      <c r="K18" s="52"/>
      <c r="L18" s="52"/>
      <c r="M18" s="272"/>
      <c r="N18" s="52">
        <v>1</v>
      </c>
      <c r="O18" s="52"/>
      <c r="P18" s="272">
        <v>3</v>
      </c>
      <c r="Q18" s="52"/>
      <c r="R18" s="52">
        <v>1</v>
      </c>
      <c r="S18" s="272"/>
      <c r="T18" s="52">
        <v>3</v>
      </c>
      <c r="U18" s="52"/>
      <c r="V18" s="272"/>
      <c r="W18" s="52"/>
      <c r="X18" s="52">
        <v>1</v>
      </c>
      <c r="Y18" s="272"/>
      <c r="Z18" s="52"/>
      <c r="AA18" s="52">
        <v>1</v>
      </c>
      <c r="AB18" s="272"/>
      <c r="AC18" s="52"/>
      <c r="AD18" s="52"/>
      <c r="AE18" s="272"/>
      <c r="AF18" s="52">
        <v>1</v>
      </c>
      <c r="AG18" s="52"/>
      <c r="AH18" s="272"/>
      <c r="AI18" s="52"/>
      <c r="AJ18" s="52"/>
      <c r="AK18" s="272"/>
      <c r="AL18" s="52"/>
      <c r="AM18" s="52"/>
      <c r="AN18" s="53">
        <f t="shared" si="0"/>
        <v>11</v>
      </c>
    </row>
    <row r="19" spans="2:40" x14ac:dyDescent="0.15">
      <c r="B19" s="1110" t="s">
        <v>463</v>
      </c>
      <c r="C19" s="1111"/>
      <c r="D19" s="272">
        <f t="shared" ref="D19:AM19" si="1">SUM(D9:D18)</f>
        <v>0</v>
      </c>
      <c r="E19" s="54">
        <f t="shared" si="1"/>
        <v>0</v>
      </c>
      <c r="F19" s="493">
        <f t="shared" si="1"/>
        <v>0</v>
      </c>
      <c r="G19" s="272">
        <f t="shared" si="1"/>
        <v>0</v>
      </c>
      <c r="H19" s="54">
        <f t="shared" si="1"/>
        <v>4</v>
      </c>
      <c r="I19" s="493">
        <f t="shared" si="1"/>
        <v>2</v>
      </c>
      <c r="J19" s="272">
        <f t="shared" si="1"/>
        <v>0</v>
      </c>
      <c r="K19" s="54">
        <f t="shared" si="1"/>
        <v>4</v>
      </c>
      <c r="L19" s="493">
        <f t="shared" si="1"/>
        <v>20</v>
      </c>
      <c r="M19" s="272">
        <f t="shared" si="1"/>
        <v>18</v>
      </c>
      <c r="N19" s="54">
        <f t="shared" si="1"/>
        <v>1</v>
      </c>
      <c r="O19" s="493">
        <f t="shared" si="1"/>
        <v>0</v>
      </c>
      <c r="P19" s="272">
        <f t="shared" si="1"/>
        <v>5</v>
      </c>
      <c r="Q19" s="54">
        <f t="shared" si="1"/>
        <v>2</v>
      </c>
      <c r="R19" s="493">
        <f t="shared" si="1"/>
        <v>5</v>
      </c>
      <c r="S19" s="272">
        <f t="shared" si="1"/>
        <v>0</v>
      </c>
      <c r="T19" s="54">
        <f t="shared" si="1"/>
        <v>3</v>
      </c>
      <c r="U19" s="493">
        <f t="shared" si="1"/>
        <v>2</v>
      </c>
      <c r="V19" s="272">
        <f t="shared" si="1"/>
        <v>0</v>
      </c>
      <c r="W19" s="54">
        <f t="shared" si="1"/>
        <v>4</v>
      </c>
      <c r="X19" s="493">
        <f t="shared" si="1"/>
        <v>1</v>
      </c>
      <c r="Y19" s="272">
        <f t="shared" si="1"/>
        <v>7</v>
      </c>
      <c r="Z19" s="54">
        <f t="shared" si="1"/>
        <v>16</v>
      </c>
      <c r="AA19" s="493">
        <f t="shared" si="1"/>
        <v>5</v>
      </c>
      <c r="AB19" s="272">
        <f t="shared" si="1"/>
        <v>0</v>
      </c>
      <c r="AC19" s="54">
        <f t="shared" si="1"/>
        <v>11</v>
      </c>
      <c r="AD19" s="493">
        <f t="shared" si="1"/>
        <v>10</v>
      </c>
      <c r="AE19" s="272">
        <f t="shared" si="1"/>
        <v>0</v>
      </c>
      <c r="AF19" s="54">
        <f t="shared" si="1"/>
        <v>3</v>
      </c>
      <c r="AG19" s="493">
        <f t="shared" si="1"/>
        <v>20</v>
      </c>
      <c r="AH19" s="272">
        <f t="shared" si="1"/>
        <v>24</v>
      </c>
      <c r="AI19" s="54">
        <f t="shared" si="1"/>
        <v>25</v>
      </c>
      <c r="AJ19" s="493">
        <f t="shared" si="1"/>
        <v>25</v>
      </c>
      <c r="AK19" s="272">
        <f t="shared" si="1"/>
        <v>0</v>
      </c>
      <c r="AL19" s="54">
        <f t="shared" si="1"/>
        <v>0</v>
      </c>
      <c r="AM19" s="493">
        <f t="shared" si="1"/>
        <v>0</v>
      </c>
      <c r="AN19" s="53">
        <f t="shared" si="0"/>
        <v>217</v>
      </c>
    </row>
    <row r="20" spans="2:40" ht="14.25" thickBot="1" x14ac:dyDescent="0.2">
      <c r="B20" s="1112" t="s">
        <v>464</v>
      </c>
      <c r="C20" s="1113"/>
      <c r="D20" s="56"/>
      <c r="E20" s="57">
        <f>SUM(D19:F19)</f>
        <v>0</v>
      </c>
      <c r="F20" s="57"/>
      <c r="G20" s="56"/>
      <c r="H20" s="57">
        <f>SUM(G19:I19)</f>
        <v>6</v>
      </c>
      <c r="I20" s="57"/>
      <c r="J20" s="56"/>
      <c r="K20" s="57">
        <f>SUM(J19:L19)</f>
        <v>24</v>
      </c>
      <c r="L20" s="57"/>
      <c r="M20" s="56"/>
      <c r="N20" s="57">
        <f>SUM(M19:O19)</f>
        <v>19</v>
      </c>
      <c r="O20" s="57"/>
      <c r="P20" s="56"/>
      <c r="Q20" s="57">
        <f>SUM(P19:R19)</f>
        <v>12</v>
      </c>
      <c r="R20" s="57"/>
      <c r="S20" s="56"/>
      <c r="T20" s="57">
        <f>SUM(S19:U19)</f>
        <v>5</v>
      </c>
      <c r="U20" s="57"/>
      <c r="V20" s="56"/>
      <c r="W20" s="57">
        <f>SUM(V19:X19)</f>
        <v>5</v>
      </c>
      <c r="X20" s="57"/>
      <c r="Y20" s="56"/>
      <c r="Z20" s="57">
        <f>SUM(Y19:AA19)</f>
        <v>28</v>
      </c>
      <c r="AA20" s="57"/>
      <c r="AB20" s="56"/>
      <c r="AC20" s="57">
        <f>SUM(AB19:AD19)</f>
        <v>21</v>
      </c>
      <c r="AD20" s="57"/>
      <c r="AE20" s="56"/>
      <c r="AF20" s="57">
        <f>SUM(AE19:AG19)</f>
        <v>23</v>
      </c>
      <c r="AG20" s="57"/>
      <c r="AH20" s="56"/>
      <c r="AI20" s="57">
        <f>SUM(AH19:AJ19)</f>
        <v>74</v>
      </c>
      <c r="AJ20" s="57"/>
      <c r="AK20" s="56"/>
      <c r="AL20" s="57">
        <f>SUM(AK19:AM19)</f>
        <v>0</v>
      </c>
      <c r="AM20" s="57"/>
      <c r="AN20" s="58">
        <f>SUM(AN9:AN18)</f>
        <v>217</v>
      </c>
    </row>
    <row r="22" spans="2:40" x14ac:dyDescent="0.15">
      <c r="B22" s="2" t="s">
        <v>213</v>
      </c>
    </row>
    <row r="23" spans="2:40" ht="14.25" thickBot="1" x14ac:dyDescent="0.2"/>
    <row r="24" spans="2:40" ht="14.25" thickBot="1" x14ac:dyDescent="0.2">
      <c r="B24" s="1" t="s">
        <v>210</v>
      </c>
      <c r="C24" s="495">
        <f>'４　経営収支'!H4</f>
        <v>20</v>
      </c>
      <c r="D24" s="1" t="s">
        <v>465</v>
      </c>
    </row>
    <row r="25" spans="2:40" ht="14.25" thickBot="1" x14ac:dyDescent="0.2"/>
    <row r="26" spans="2:40" x14ac:dyDescent="0.15">
      <c r="B26" s="1108" t="s">
        <v>461</v>
      </c>
      <c r="C26" s="1109"/>
      <c r="D26" s="1099">
        <v>1</v>
      </c>
      <c r="E26" s="1100"/>
      <c r="F26" s="1101"/>
      <c r="G26" s="1099">
        <v>2</v>
      </c>
      <c r="H26" s="1100"/>
      <c r="I26" s="1101"/>
      <c r="J26" s="1099">
        <v>3</v>
      </c>
      <c r="K26" s="1100"/>
      <c r="L26" s="1101"/>
      <c r="M26" s="1099">
        <v>4</v>
      </c>
      <c r="N26" s="1100"/>
      <c r="O26" s="1101"/>
      <c r="P26" s="1099">
        <v>5</v>
      </c>
      <c r="Q26" s="1100"/>
      <c r="R26" s="1101"/>
      <c r="S26" s="1099">
        <v>6</v>
      </c>
      <c r="T26" s="1100"/>
      <c r="U26" s="1101"/>
      <c r="V26" s="1099">
        <v>7</v>
      </c>
      <c r="W26" s="1100"/>
      <c r="X26" s="1101"/>
      <c r="Y26" s="1099">
        <v>8</v>
      </c>
      <c r="Z26" s="1100"/>
      <c r="AA26" s="1101"/>
      <c r="AB26" s="1099">
        <v>9</v>
      </c>
      <c r="AC26" s="1100"/>
      <c r="AD26" s="1101"/>
      <c r="AE26" s="1099">
        <v>10</v>
      </c>
      <c r="AF26" s="1100"/>
      <c r="AG26" s="1101"/>
      <c r="AH26" s="1099">
        <v>11</v>
      </c>
      <c r="AI26" s="1100"/>
      <c r="AJ26" s="1101"/>
      <c r="AK26" s="1099">
        <v>12</v>
      </c>
      <c r="AL26" s="1100"/>
      <c r="AM26" s="1101"/>
      <c r="AN26" s="1102" t="s">
        <v>30</v>
      </c>
    </row>
    <row r="27" spans="2:40" x14ac:dyDescent="0.15">
      <c r="B27" s="1091"/>
      <c r="C27" s="1092"/>
      <c r="D27" s="482" t="s">
        <v>31</v>
      </c>
      <c r="E27" s="43" t="s">
        <v>32</v>
      </c>
      <c r="F27" s="44" t="s">
        <v>33</v>
      </c>
      <c r="G27" s="482" t="s">
        <v>31</v>
      </c>
      <c r="H27" s="44" t="s">
        <v>32</v>
      </c>
      <c r="I27" s="44" t="s">
        <v>33</v>
      </c>
      <c r="J27" s="482" t="s">
        <v>31</v>
      </c>
      <c r="K27" s="44" t="s">
        <v>32</v>
      </c>
      <c r="L27" s="44" t="s">
        <v>33</v>
      </c>
      <c r="M27" s="482" t="s">
        <v>31</v>
      </c>
      <c r="N27" s="44" t="s">
        <v>32</v>
      </c>
      <c r="O27" s="44" t="s">
        <v>33</v>
      </c>
      <c r="P27" s="482" t="s">
        <v>31</v>
      </c>
      <c r="Q27" s="44" t="s">
        <v>32</v>
      </c>
      <c r="R27" s="44" t="s">
        <v>33</v>
      </c>
      <c r="S27" s="482" t="s">
        <v>31</v>
      </c>
      <c r="T27" s="483" t="s">
        <v>32</v>
      </c>
      <c r="U27" s="483" t="s">
        <v>33</v>
      </c>
      <c r="V27" s="482" t="s">
        <v>31</v>
      </c>
      <c r="W27" s="44" t="s">
        <v>32</v>
      </c>
      <c r="X27" s="44" t="s">
        <v>33</v>
      </c>
      <c r="Y27" s="482" t="s">
        <v>31</v>
      </c>
      <c r="Z27" s="44" t="s">
        <v>32</v>
      </c>
      <c r="AA27" s="44" t="s">
        <v>33</v>
      </c>
      <c r="AB27" s="482" t="s">
        <v>31</v>
      </c>
      <c r="AC27" s="44" t="s">
        <v>32</v>
      </c>
      <c r="AD27" s="44" t="s">
        <v>33</v>
      </c>
      <c r="AE27" s="482" t="s">
        <v>31</v>
      </c>
      <c r="AF27" s="44" t="s">
        <v>32</v>
      </c>
      <c r="AG27" s="44" t="s">
        <v>33</v>
      </c>
      <c r="AH27" s="482" t="s">
        <v>31</v>
      </c>
      <c r="AI27" s="44" t="s">
        <v>32</v>
      </c>
      <c r="AJ27" s="44" t="s">
        <v>33</v>
      </c>
      <c r="AK27" s="482" t="s">
        <v>31</v>
      </c>
      <c r="AL27" s="44" t="s">
        <v>32</v>
      </c>
      <c r="AM27" s="44" t="s">
        <v>33</v>
      </c>
      <c r="AN27" s="1103"/>
    </row>
    <row r="28" spans="2:40" x14ac:dyDescent="0.15">
      <c r="B28" s="1081" t="s">
        <v>851</v>
      </c>
      <c r="C28" s="1092"/>
      <c r="D28" s="272">
        <f>D19*$C$24/10</f>
        <v>0</v>
      </c>
      <c r="E28" s="54">
        <f t="shared" ref="E28:AM28" si="2">E19*$C$24/10</f>
        <v>0</v>
      </c>
      <c r="F28" s="493">
        <f t="shared" si="2"/>
        <v>0</v>
      </c>
      <c r="G28" s="272">
        <f t="shared" si="2"/>
        <v>0</v>
      </c>
      <c r="H28" s="54">
        <f t="shared" si="2"/>
        <v>8</v>
      </c>
      <c r="I28" s="493">
        <f t="shared" si="2"/>
        <v>4</v>
      </c>
      <c r="J28" s="272">
        <f t="shared" si="2"/>
        <v>0</v>
      </c>
      <c r="K28" s="54">
        <f t="shared" si="2"/>
        <v>8</v>
      </c>
      <c r="L28" s="493">
        <f t="shared" si="2"/>
        <v>40</v>
      </c>
      <c r="M28" s="272">
        <f t="shared" si="2"/>
        <v>36</v>
      </c>
      <c r="N28" s="54">
        <f t="shared" si="2"/>
        <v>2</v>
      </c>
      <c r="O28" s="493">
        <f t="shared" si="2"/>
        <v>0</v>
      </c>
      <c r="P28" s="272">
        <f t="shared" si="2"/>
        <v>10</v>
      </c>
      <c r="Q28" s="54">
        <f t="shared" si="2"/>
        <v>4</v>
      </c>
      <c r="R28" s="493">
        <f t="shared" si="2"/>
        <v>10</v>
      </c>
      <c r="S28" s="272">
        <f t="shared" si="2"/>
        <v>0</v>
      </c>
      <c r="T28" s="54">
        <f t="shared" si="2"/>
        <v>6</v>
      </c>
      <c r="U28" s="493">
        <f t="shared" si="2"/>
        <v>4</v>
      </c>
      <c r="V28" s="272">
        <f t="shared" si="2"/>
        <v>0</v>
      </c>
      <c r="W28" s="54">
        <f t="shared" si="2"/>
        <v>8</v>
      </c>
      <c r="X28" s="493">
        <f t="shared" si="2"/>
        <v>2</v>
      </c>
      <c r="Y28" s="272">
        <f t="shared" si="2"/>
        <v>14</v>
      </c>
      <c r="Z28" s="54">
        <f t="shared" si="2"/>
        <v>32</v>
      </c>
      <c r="AA28" s="493">
        <f t="shared" si="2"/>
        <v>10</v>
      </c>
      <c r="AB28" s="272">
        <f t="shared" si="2"/>
        <v>0</v>
      </c>
      <c r="AC28" s="54">
        <f t="shared" si="2"/>
        <v>22</v>
      </c>
      <c r="AD28" s="493">
        <f t="shared" si="2"/>
        <v>20</v>
      </c>
      <c r="AE28" s="272">
        <f t="shared" si="2"/>
        <v>0</v>
      </c>
      <c r="AF28" s="54">
        <f t="shared" si="2"/>
        <v>6</v>
      </c>
      <c r="AG28" s="493">
        <f t="shared" si="2"/>
        <v>40</v>
      </c>
      <c r="AH28" s="272">
        <f t="shared" si="2"/>
        <v>48</v>
      </c>
      <c r="AI28" s="54">
        <f t="shared" si="2"/>
        <v>50</v>
      </c>
      <c r="AJ28" s="493">
        <f t="shared" si="2"/>
        <v>50</v>
      </c>
      <c r="AK28" s="272">
        <f t="shared" si="2"/>
        <v>0</v>
      </c>
      <c r="AL28" s="54">
        <f t="shared" si="2"/>
        <v>0</v>
      </c>
      <c r="AM28" s="493">
        <f t="shared" si="2"/>
        <v>0</v>
      </c>
      <c r="AN28" s="53">
        <f t="shared" ref="AN28:AN32" si="3">SUM(D28:AM28)</f>
        <v>434</v>
      </c>
    </row>
    <row r="29" spans="2:40" ht="14.25" thickBot="1" x14ac:dyDescent="0.2">
      <c r="B29" s="1104" t="s">
        <v>464</v>
      </c>
      <c r="C29" s="1105"/>
      <c r="D29" s="266"/>
      <c r="E29" s="262">
        <f>SUM(D28:F28)</f>
        <v>0</v>
      </c>
      <c r="F29" s="262"/>
      <c r="G29" s="266"/>
      <c r="H29" s="262">
        <f>SUM(G28:I28)</f>
        <v>12</v>
      </c>
      <c r="I29" s="262"/>
      <c r="J29" s="266"/>
      <c r="K29" s="262">
        <f>SUM(J28:L28)</f>
        <v>48</v>
      </c>
      <c r="L29" s="262"/>
      <c r="M29" s="266"/>
      <c r="N29" s="262">
        <f>SUM(M28:O28)</f>
        <v>38</v>
      </c>
      <c r="O29" s="262"/>
      <c r="P29" s="266"/>
      <c r="Q29" s="262">
        <f>SUM(P28:R28)</f>
        <v>24</v>
      </c>
      <c r="R29" s="262"/>
      <c r="S29" s="266"/>
      <c r="T29" s="262">
        <f>SUM(S28:U28)</f>
        <v>10</v>
      </c>
      <c r="U29" s="262"/>
      <c r="V29" s="266"/>
      <c r="W29" s="262">
        <f>SUM(V28:X28)</f>
        <v>10</v>
      </c>
      <c r="X29" s="262"/>
      <c r="Y29" s="266"/>
      <c r="Z29" s="262">
        <f>SUM(Y28:AA28)</f>
        <v>56</v>
      </c>
      <c r="AA29" s="262"/>
      <c r="AB29" s="266"/>
      <c r="AC29" s="262">
        <f>SUM(AB28:AD28)</f>
        <v>42</v>
      </c>
      <c r="AD29" s="262"/>
      <c r="AE29" s="266"/>
      <c r="AF29" s="262">
        <f>SUM(AE28:AG28)</f>
        <v>46</v>
      </c>
      <c r="AG29" s="262"/>
      <c r="AH29" s="266"/>
      <c r="AI29" s="262">
        <f>SUM(AH28:AJ28)</f>
        <v>148</v>
      </c>
      <c r="AJ29" s="262"/>
      <c r="AK29" s="266"/>
      <c r="AL29" s="262">
        <f>SUM(AK28:AM28)</f>
        <v>0</v>
      </c>
      <c r="AM29" s="262"/>
      <c r="AN29" s="267">
        <f t="shared" si="3"/>
        <v>434</v>
      </c>
    </row>
    <row r="30" spans="2:40" ht="14.25" thickTop="1" x14ac:dyDescent="0.15">
      <c r="B30" s="1114" t="s">
        <v>216</v>
      </c>
      <c r="C30" s="268" t="s">
        <v>466</v>
      </c>
      <c r="D30" s="269">
        <v>60</v>
      </c>
      <c r="E30" s="270">
        <v>60</v>
      </c>
      <c r="F30" s="270">
        <v>60</v>
      </c>
      <c r="G30" s="269">
        <v>60</v>
      </c>
      <c r="H30" s="270">
        <v>60</v>
      </c>
      <c r="I30" s="270">
        <v>60</v>
      </c>
      <c r="J30" s="269">
        <v>85</v>
      </c>
      <c r="K30" s="270">
        <v>60</v>
      </c>
      <c r="L30" s="270">
        <v>60</v>
      </c>
      <c r="M30" s="269">
        <v>60</v>
      </c>
      <c r="N30" s="270">
        <v>60</v>
      </c>
      <c r="O30" s="270">
        <v>60</v>
      </c>
      <c r="P30" s="269">
        <v>60</v>
      </c>
      <c r="Q30" s="270">
        <v>60</v>
      </c>
      <c r="R30" s="270">
        <v>60</v>
      </c>
      <c r="S30" s="269">
        <v>60</v>
      </c>
      <c r="T30" s="270">
        <v>60</v>
      </c>
      <c r="U30" s="270">
        <v>60</v>
      </c>
      <c r="V30" s="269">
        <v>60</v>
      </c>
      <c r="W30" s="270">
        <v>60</v>
      </c>
      <c r="X30" s="270">
        <v>60</v>
      </c>
      <c r="Y30" s="269">
        <v>85</v>
      </c>
      <c r="Z30" s="270">
        <v>60</v>
      </c>
      <c r="AA30" s="270">
        <v>60</v>
      </c>
      <c r="AB30" s="269">
        <v>60</v>
      </c>
      <c r="AC30" s="270">
        <v>60</v>
      </c>
      <c r="AD30" s="270">
        <v>60</v>
      </c>
      <c r="AE30" s="269">
        <v>60</v>
      </c>
      <c r="AF30" s="270">
        <v>60</v>
      </c>
      <c r="AG30" s="270">
        <v>60</v>
      </c>
      <c r="AH30" s="269">
        <v>60</v>
      </c>
      <c r="AI30" s="270">
        <v>60</v>
      </c>
      <c r="AJ30" s="270">
        <v>60</v>
      </c>
      <c r="AK30" s="269">
        <v>60</v>
      </c>
      <c r="AL30" s="270">
        <v>60</v>
      </c>
      <c r="AM30" s="270">
        <v>60</v>
      </c>
      <c r="AN30" s="271">
        <f t="shared" si="3"/>
        <v>2210</v>
      </c>
    </row>
    <row r="31" spans="2:40" x14ac:dyDescent="0.15">
      <c r="B31" s="1115"/>
      <c r="C31" s="264" t="s">
        <v>467</v>
      </c>
      <c r="D31" s="272">
        <v>50</v>
      </c>
      <c r="E31" s="52">
        <v>50</v>
      </c>
      <c r="F31" s="52">
        <v>50</v>
      </c>
      <c r="G31" s="272">
        <v>50</v>
      </c>
      <c r="H31" s="52">
        <v>50</v>
      </c>
      <c r="I31" s="52">
        <v>50</v>
      </c>
      <c r="J31" s="272">
        <v>50</v>
      </c>
      <c r="K31" s="52">
        <v>50</v>
      </c>
      <c r="L31" s="52">
        <v>50</v>
      </c>
      <c r="M31" s="272">
        <v>50</v>
      </c>
      <c r="N31" s="52">
        <v>50</v>
      </c>
      <c r="O31" s="52">
        <v>50</v>
      </c>
      <c r="P31" s="272">
        <v>50</v>
      </c>
      <c r="Q31" s="52">
        <v>50</v>
      </c>
      <c r="R31" s="52">
        <v>50</v>
      </c>
      <c r="S31" s="272">
        <v>50</v>
      </c>
      <c r="T31" s="52">
        <v>50</v>
      </c>
      <c r="U31" s="52">
        <v>50</v>
      </c>
      <c r="V31" s="272">
        <v>50</v>
      </c>
      <c r="W31" s="52">
        <v>50</v>
      </c>
      <c r="X31" s="52">
        <v>50</v>
      </c>
      <c r="Y31" s="272">
        <v>50</v>
      </c>
      <c r="Z31" s="52">
        <v>50</v>
      </c>
      <c r="AA31" s="52">
        <v>50</v>
      </c>
      <c r="AB31" s="272">
        <v>50</v>
      </c>
      <c r="AC31" s="52">
        <v>50</v>
      </c>
      <c r="AD31" s="52">
        <v>50</v>
      </c>
      <c r="AE31" s="272">
        <v>50</v>
      </c>
      <c r="AF31" s="52">
        <v>50</v>
      </c>
      <c r="AG31" s="52">
        <v>50</v>
      </c>
      <c r="AH31" s="272">
        <v>50</v>
      </c>
      <c r="AI31" s="52">
        <v>50</v>
      </c>
      <c r="AJ31" s="52">
        <v>50</v>
      </c>
      <c r="AK31" s="272">
        <v>50</v>
      </c>
      <c r="AL31" s="52">
        <v>50</v>
      </c>
      <c r="AM31" s="52">
        <v>50</v>
      </c>
      <c r="AN31" s="53">
        <f t="shared" si="3"/>
        <v>1800</v>
      </c>
    </row>
    <row r="32" spans="2:40" x14ac:dyDescent="0.15">
      <c r="B32" s="1115"/>
      <c r="C32" s="264" t="s">
        <v>468</v>
      </c>
      <c r="D32" s="272">
        <v>25</v>
      </c>
      <c r="E32" s="52">
        <v>25</v>
      </c>
      <c r="F32" s="52">
        <v>25</v>
      </c>
      <c r="G32" s="272">
        <v>25</v>
      </c>
      <c r="H32" s="52">
        <v>25</v>
      </c>
      <c r="I32" s="52">
        <v>25</v>
      </c>
      <c r="J32" s="272">
        <v>25</v>
      </c>
      <c r="K32" s="52">
        <v>25</v>
      </c>
      <c r="L32" s="52">
        <v>25</v>
      </c>
      <c r="M32" s="272">
        <v>25</v>
      </c>
      <c r="N32" s="52">
        <v>25</v>
      </c>
      <c r="O32" s="52">
        <v>25</v>
      </c>
      <c r="P32" s="272">
        <v>25</v>
      </c>
      <c r="Q32" s="52">
        <v>25</v>
      </c>
      <c r="R32" s="52">
        <v>25</v>
      </c>
      <c r="S32" s="272">
        <v>25</v>
      </c>
      <c r="T32" s="52">
        <v>25</v>
      </c>
      <c r="U32" s="52">
        <v>25</v>
      </c>
      <c r="V32" s="272">
        <v>25</v>
      </c>
      <c r="W32" s="52">
        <v>25</v>
      </c>
      <c r="X32" s="52">
        <v>25</v>
      </c>
      <c r="Y32" s="272">
        <v>25</v>
      </c>
      <c r="Z32" s="52">
        <v>25</v>
      </c>
      <c r="AA32" s="52">
        <v>25</v>
      </c>
      <c r="AB32" s="272">
        <v>25</v>
      </c>
      <c r="AC32" s="52">
        <v>25</v>
      </c>
      <c r="AD32" s="52">
        <v>25</v>
      </c>
      <c r="AE32" s="272">
        <v>25</v>
      </c>
      <c r="AF32" s="52">
        <v>25</v>
      </c>
      <c r="AG32" s="52">
        <v>25</v>
      </c>
      <c r="AH32" s="272">
        <v>25</v>
      </c>
      <c r="AI32" s="52">
        <v>25</v>
      </c>
      <c r="AJ32" s="52">
        <v>25</v>
      </c>
      <c r="AK32" s="272">
        <v>25</v>
      </c>
      <c r="AL32" s="52">
        <v>25</v>
      </c>
      <c r="AM32" s="52">
        <v>25</v>
      </c>
      <c r="AN32" s="53">
        <f t="shared" si="3"/>
        <v>900</v>
      </c>
    </row>
    <row r="33" spans="2:40" ht="14.25" thickBot="1" x14ac:dyDescent="0.2">
      <c r="B33" s="1116"/>
      <c r="C33" s="279" t="s">
        <v>219</v>
      </c>
      <c r="D33" s="273">
        <f t="shared" ref="D33:AM33" si="4">SUM(D30:D32)</f>
        <v>135</v>
      </c>
      <c r="E33" s="274">
        <f t="shared" si="4"/>
        <v>135</v>
      </c>
      <c r="F33" s="274">
        <f t="shared" si="4"/>
        <v>135</v>
      </c>
      <c r="G33" s="273">
        <f t="shared" si="4"/>
        <v>135</v>
      </c>
      <c r="H33" s="274">
        <f t="shared" si="4"/>
        <v>135</v>
      </c>
      <c r="I33" s="274">
        <f t="shared" si="4"/>
        <v>135</v>
      </c>
      <c r="J33" s="273">
        <f t="shared" si="4"/>
        <v>160</v>
      </c>
      <c r="K33" s="274">
        <f t="shared" si="4"/>
        <v>135</v>
      </c>
      <c r="L33" s="274">
        <f t="shared" si="4"/>
        <v>135</v>
      </c>
      <c r="M33" s="273">
        <f t="shared" si="4"/>
        <v>135</v>
      </c>
      <c r="N33" s="274">
        <f t="shared" si="4"/>
        <v>135</v>
      </c>
      <c r="O33" s="274">
        <f t="shared" si="4"/>
        <v>135</v>
      </c>
      <c r="P33" s="273">
        <f t="shared" si="4"/>
        <v>135</v>
      </c>
      <c r="Q33" s="274">
        <f t="shared" si="4"/>
        <v>135</v>
      </c>
      <c r="R33" s="274">
        <f t="shared" si="4"/>
        <v>135</v>
      </c>
      <c r="S33" s="273">
        <f t="shared" si="4"/>
        <v>135</v>
      </c>
      <c r="T33" s="274">
        <f t="shared" si="4"/>
        <v>135</v>
      </c>
      <c r="U33" s="274">
        <f t="shared" si="4"/>
        <v>135</v>
      </c>
      <c r="V33" s="273">
        <f t="shared" si="4"/>
        <v>135</v>
      </c>
      <c r="W33" s="274">
        <f t="shared" si="4"/>
        <v>135</v>
      </c>
      <c r="X33" s="274">
        <f t="shared" si="4"/>
        <v>135</v>
      </c>
      <c r="Y33" s="273">
        <f t="shared" si="4"/>
        <v>160</v>
      </c>
      <c r="Z33" s="274">
        <f t="shared" si="4"/>
        <v>135</v>
      </c>
      <c r="AA33" s="274">
        <f t="shared" si="4"/>
        <v>135</v>
      </c>
      <c r="AB33" s="273">
        <f t="shared" si="4"/>
        <v>135</v>
      </c>
      <c r="AC33" s="274">
        <f t="shared" si="4"/>
        <v>135</v>
      </c>
      <c r="AD33" s="274">
        <f t="shared" si="4"/>
        <v>135</v>
      </c>
      <c r="AE33" s="273">
        <f t="shared" si="4"/>
        <v>135</v>
      </c>
      <c r="AF33" s="274">
        <f t="shared" si="4"/>
        <v>135</v>
      </c>
      <c r="AG33" s="274">
        <f t="shared" si="4"/>
        <v>135</v>
      </c>
      <c r="AH33" s="273">
        <f t="shared" si="4"/>
        <v>135</v>
      </c>
      <c r="AI33" s="274">
        <f t="shared" si="4"/>
        <v>135</v>
      </c>
      <c r="AJ33" s="274">
        <f t="shared" si="4"/>
        <v>135</v>
      </c>
      <c r="AK33" s="273">
        <f t="shared" si="4"/>
        <v>135</v>
      </c>
      <c r="AL33" s="274">
        <f t="shared" si="4"/>
        <v>135</v>
      </c>
      <c r="AM33" s="274">
        <f t="shared" si="4"/>
        <v>135</v>
      </c>
      <c r="AN33" s="275">
        <f t="shared" ref="AN33:AN35" si="5">SUM(D33:AM33)</f>
        <v>4910</v>
      </c>
    </row>
    <row r="34" spans="2:40" ht="14.25" thickTop="1" x14ac:dyDescent="0.15">
      <c r="B34" s="1117" t="s">
        <v>469</v>
      </c>
      <c r="C34" s="1118"/>
      <c r="D34" s="280">
        <f t="shared" ref="D34:AM34" si="6">D33-D28</f>
        <v>135</v>
      </c>
      <c r="E34" s="281">
        <f t="shared" si="6"/>
        <v>135</v>
      </c>
      <c r="F34" s="281">
        <f t="shared" si="6"/>
        <v>135</v>
      </c>
      <c r="G34" s="280">
        <f t="shared" si="6"/>
        <v>135</v>
      </c>
      <c r="H34" s="281">
        <f t="shared" si="6"/>
        <v>127</v>
      </c>
      <c r="I34" s="281">
        <f t="shared" si="6"/>
        <v>131</v>
      </c>
      <c r="J34" s="280">
        <f t="shared" si="6"/>
        <v>160</v>
      </c>
      <c r="K34" s="281">
        <f t="shared" si="6"/>
        <v>127</v>
      </c>
      <c r="L34" s="281">
        <f t="shared" si="6"/>
        <v>95</v>
      </c>
      <c r="M34" s="280">
        <f t="shared" si="6"/>
        <v>99</v>
      </c>
      <c r="N34" s="281">
        <f t="shared" si="6"/>
        <v>133</v>
      </c>
      <c r="O34" s="281">
        <f t="shared" si="6"/>
        <v>135</v>
      </c>
      <c r="P34" s="280">
        <f t="shared" si="6"/>
        <v>125</v>
      </c>
      <c r="Q34" s="281">
        <f t="shared" si="6"/>
        <v>131</v>
      </c>
      <c r="R34" s="281">
        <f t="shared" si="6"/>
        <v>125</v>
      </c>
      <c r="S34" s="280">
        <f t="shared" si="6"/>
        <v>135</v>
      </c>
      <c r="T34" s="281">
        <f t="shared" si="6"/>
        <v>129</v>
      </c>
      <c r="U34" s="281">
        <f t="shared" si="6"/>
        <v>131</v>
      </c>
      <c r="V34" s="280">
        <f t="shared" si="6"/>
        <v>135</v>
      </c>
      <c r="W34" s="281">
        <f t="shared" si="6"/>
        <v>127</v>
      </c>
      <c r="X34" s="281">
        <f t="shared" si="6"/>
        <v>133</v>
      </c>
      <c r="Y34" s="280">
        <f t="shared" si="6"/>
        <v>146</v>
      </c>
      <c r="Z34" s="281">
        <f t="shared" si="6"/>
        <v>103</v>
      </c>
      <c r="AA34" s="281">
        <f t="shared" si="6"/>
        <v>125</v>
      </c>
      <c r="AB34" s="280">
        <f t="shared" si="6"/>
        <v>135</v>
      </c>
      <c r="AC34" s="281">
        <f t="shared" si="6"/>
        <v>113</v>
      </c>
      <c r="AD34" s="281">
        <f t="shared" si="6"/>
        <v>115</v>
      </c>
      <c r="AE34" s="280">
        <f t="shared" si="6"/>
        <v>135</v>
      </c>
      <c r="AF34" s="281">
        <f t="shared" si="6"/>
        <v>129</v>
      </c>
      <c r="AG34" s="281">
        <f t="shared" si="6"/>
        <v>95</v>
      </c>
      <c r="AH34" s="280">
        <f t="shared" si="6"/>
        <v>87</v>
      </c>
      <c r="AI34" s="282">
        <f t="shared" si="6"/>
        <v>85</v>
      </c>
      <c r="AJ34" s="281">
        <f t="shared" si="6"/>
        <v>85</v>
      </c>
      <c r="AK34" s="280">
        <f t="shared" si="6"/>
        <v>135</v>
      </c>
      <c r="AL34" s="281">
        <f t="shared" si="6"/>
        <v>135</v>
      </c>
      <c r="AM34" s="281">
        <f t="shared" si="6"/>
        <v>135</v>
      </c>
      <c r="AN34" s="271">
        <f t="shared" si="5"/>
        <v>4476</v>
      </c>
    </row>
    <row r="35" spans="2:40" ht="14.25" thickBot="1" x14ac:dyDescent="0.2">
      <c r="B35" s="1119" t="s">
        <v>470</v>
      </c>
      <c r="C35" s="1120"/>
      <c r="D35" s="276">
        <f>IF(D34&gt;0,0,-(D34))</f>
        <v>0</v>
      </c>
      <c r="E35" s="276">
        <f t="shared" ref="E35:AM35" si="7">IF(E34&gt;0,0,-(E34))</f>
        <v>0</v>
      </c>
      <c r="F35" s="276">
        <f t="shared" si="7"/>
        <v>0</v>
      </c>
      <c r="G35" s="276">
        <f t="shared" si="7"/>
        <v>0</v>
      </c>
      <c r="H35" s="276">
        <f t="shared" si="7"/>
        <v>0</v>
      </c>
      <c r="I35" s="276">
        <f t="shared" si="7"/>
        <v>0</v>
      </c>
      <c r="J35" s="276">
        <f t="shared" si="7"/>
        <v>0</v>
      </c>
      <c r="K35" s="276">
        <f t="shared" si="7"/>
        <v>0</v>
      </c>
      <c r="L35" s="276">
        <f t="shared" si="7"/>
        <v>0</v>
      </c>
      <c r="M35" s="276">
        <f t="shared" si="7"/>
        <v>0</v>
      </c>
      <c r="N35" s="276">
        <f t="shared" si="7"/>
        <v>0</v>
      </c>
      <c r="O35" s="276">
        <f t="shared" si="7"/>
        <v>0</v>
      </c>
      <c r="P35" s="276">
        <f t="shared" si="7"/>
        <v>0</v>
      </c>
      <c r="Q35" s="276">
        <f t="shared" si="7"/>
        <v>0</v>
      </c>
      <c r="R35" s="276">
        <f t="shared" si="7"/>
        <v>0</v>
      </c>
      <c r="S35" s="276">
        <f t="shared" si="7"/>
        <v>0</v>
      </c>
      <c r="T35" s="276">
        <f t="shared" si="7"/>
        <v>0</v>
      </c>
      <c r="U35" s="276">
        <f t="shared" si="7"/>
        <v>0</v>
      </c>
      <c r="V35" s="276">
        <f t="shared" si="7"/>
        <v>0</v>
      </c>
      <c r="W35" s="276">
        <f t="shared" si="7"/>
        <v>0</v>
      </c>
      <c r="X35" s="276">
        <f t="shared" si="7"/>
        <v>0</v>
      </c>
      <c r="Y35" s="276">
        <f t="shared" si="7"/>
        <v>0</v>
      </c>
      <c r="Z35" s="276">
        <f t="shared" si="7"/>
        <v>0</v>
      </c>
      <c r="AA35" s="276">
        <f t="shared" si="7"/>
        <v>0</v>
      </c>
      <c r="AB35" s="276">
        <f t="shared" si="7"/>
        <v>0</v>
      </c>
      <c r="AC35" s="276">
        <f t="shared" si="7"/>
        <v>0</v>
      </c>
      <c r="AD35" s="276">
        <f t="shared" si="7"/>
        <v>0</v>
      </c>
      <c r="AE35" s="276">
        <f t="shared" si="7"/>
        <v>0</v>
      </c>
      <c r="AF35" s="276">
        <f t="shared" si="7"/>
        <v>0</v>
      </c>
      <c r="AG35" s="276">
        <f t="shared" si="7"/>
        <v>0</v>
      </c>
      <c r="AH35" s="276">
        <f t="shared" si="7"/>
        <v>0</v>
      </c>
      <c r="AI35" s="276">
        <f t="shared" si="7"/>
        <v>0</v>
      </c>
      <c r="AJ35" s="276">
        <f t="shared" si="7"/>
        <v>0</v>
      </c>
      <c r="AK35" s="276">
        <f t="shared" si="7"/>
        <v>0</v>
      </c>
      <c r="AL35" s="276">
        <f t="shared" si="7"/>
        <v>0</v>
      </c>
      <c r="AM35" s="276">
        <f t="shared" si="7"/>
        <v>0</v>
      </c>
      <c r="AN35" s="278">
        <f t="shared" si="5"/>
        <v>0</v>
      </c>
    </row>
  </sheetData>
  <mergeCells count="36">
    <mergeCell ref="B30:B33"/>
    <mergeCell ref="B34:C34"/>
    <mergeCell ref="B35:C35"/>
    <mergeCell ref="AE26:AG26"/>
    <mergeCell ref="AH26:AJ26"/>
    <mergeCell ref="AK26:AM26"/>
    <mergeCell ref="AN26:AN27"/>
    <mergeCell ref="B28:C28"/>
    <mergeCell ref="B29:C29"/>
    <mergeCell ref="M26:O26"/>
    <mergeCell ref="P26:R26"/>
    <mergeCell ref="S26:U26"/>
    <mergeCell ref="V26:X26"/>
    <mergeCell ref="Y26:AA26"/>
    <mergeCell ref="AB26:AD26"/>
    <mergeCell ref="J26:L26"/>
    <mergeCell ref="B19:C19"/>
    <mergeCell ref="B20:C20"/>
    <mergeCell ref="B26:C27"/>
    <mergeCell ref="D26:F26"/>
    <mergeCell ref="G26:I26"/>
    <mergeCell ref="AK4:AM4"/>
    <mergeCell ref="AN4:AN5"/>
    <mergeCell ref="B6:C8"/>
    <mergeCell ref="AE4:AG4"/>
    <mergeCell ref="AH4:AJ4"/>
    <mergeCell ref="S4:U4"/>
    <mergeCell ref="V4:X4"/>
    <mergeCell ref="Y4:AA4"/>
    <mergeCell ref="AB4:AD4"/>
    <mergeCell ref="B4:C5"/>
    <mergeCell ref="D4:F4"/>
    <mergeCell ref="G4:I4"/>
    <mergeCell ref="J4:L4"/>
    <mergeCell ref="M4:O4"/>
    <mergeCell ref="P4:R4"/>
  </mergeCells>
  <phoneticPr fontId="4"/>
  <pageMargins left="0.7" right="0.7" top="0.75" bottom="0.75" header="0.3" footer="0.3"/>
  <pageSetup paperSize="9" scale="5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BK35"/>
  <sheetViews>
    <sheetView zoomScale="75" zoomScaleNormal="75" workbookViewId="0"/>
  </sheetViews>
  <sheetFormatPr defaultRowHeight="13.5" x14ac:dyDescent="0.15"/>
  <cols>
    <col min="1" max="1" width="1.625" style="27" customWidth="1"/>
    <col min="2" max="3" width="11.625" style="27" customWidth="1"/>
    <col min="4" max="39" width="6.125" style="27" customWidth="1"/>
    <col min="40" max="40" width="7" style="27" customWidth="1"/>
    <col min="41" max="41" width="1.5" style="27" customWidth="1"/>
    <col min="42" max="16384" width="9" style="27"/>
  </cols>
  <sheetData>
    <row r="1" spans="2:63" ht="9.9499999999999993" customHeight="1" x14ac:dyDescent="0.15"/>
    <row r="2" spans="2:63" ht="24.95" customHeight="1" x14ac:dyDescent="0.15">
      <c r="B2" s="2" t="s">
        <v>993</v>
      </c>
      <c r="C2" s="2"/>
      <c r="D2" s="5"/>
      <c r="E2" s="5"/>
      <c r="F2" s="5"/>
      <c r="G2" s="5"/>
      <c r="H2" s="5"/>
      <c r="I2" s="5"/>
      <c r="J2" s="5"/>
      <c r="K2" s="5"/>
      <c r="L2" s="283" t="s">
        <v>208</v>
      </c>
      <c r="M2" s="259" t="s">
        <v>483</v>
      </c>
      <c r="N2" s="60"/>
      <c r="O2" s="283" t="s">
        <v>209</v>
      </c>
      <c r="P2" s="259" t="s">
        <v>273</v>
      </c>
      <c r="Q2" s="5"/>
      <c r="R2" s="5"/>
      <c r="S2" s="5"/>
      <c r="T2" s="5"/>
      <c r="U2" s="5"/>
      <c r="V2" s="5"/>
      <c r="W2" s="2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2" t="s">
        <v>212</v>
      </c>
      <c r="C3" s="2"/>
      <c r="D3" s="5"/>
      <c r="E3" s="5"/>
      <c r="F3" s="5"/>
      <c r="G3" s="5"/>
      <c r="H3" s="5"/>
      <c r="I3" s="5"/>
      <c r="J3" s="5"/>
      <c r="K3" s="5"/>
      <c r="L3" s="5"/>
      <c r="M3" s="29"/>
      <c r="N3" s="5"/>
      <c r="O3" s="5"/>
      <c r="P3" s="29"/>
      <c r="Q3" s="5"/>
      <c r="R3" s="5"/>
      <c r="S3" s="5"/>
      <c r="T3" s="5"/>
      <c r="U3" s="5"/>
      <c r="V3" s="5"/>
      <c r="W3" s="29"/>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1125" t="s">
        <v>97</v>
      </c>
      <c r="C4" s="1126"/>
      <c r="D4" s="1121">
        <v>1</v>
      </c>
      <c r="E4" s="1122"/>
      <c r="F4" s="1123"/>
      <c r="G4" s="1121">
        <v>2</v>
      </c>
      <c r="H4" s="1122"/>
      <c r="I4" s="1123"/>
      <c r="J4" s="1121">
        <v>3</v>
      </c>
      <c r="K4" s="1122"/>
      <c r="L4" s="1123"/>
      <c r="M4" s="1121">
        <v>4</v>
      </c>
      <c r="N4" s="1122"/>
      <c r="O4" s="1123"/>
      <c r="P4" s="1121">
        <v>5</v>
      </c>
      <c r="Q4" s="1122"/>
      <c r="R4" s="1123"/>
      <c r="S4" s="1121">
        <v>6</v>
      </c>
      <c r="T4" s="1122"/>
      <c r="U4" s="1123"/>
      <c r="V4" s="1121">
        <v>7</v>
      </c>
      <c r="W4" s="1122"/>
      <c r="X4" s="1123"/>
      <c r="Y4" s="1121">
        <v>8</v>
      </c>
      <c r="Z4" s="1122"/>
      <c r="AA4" s="1123"/>
      <c r="AB4" s="1121">
        <v>9</v>
      </c>
      <c r="AC4" s="1122"/>
      <c r="AD4" s="1123"/>
      <c r="AE4" s="1121">
        <v>10</v>
      </c>
      <c r="AF4" s="1122"/>
      <c r="AG4" s="1123"/>
      <c r="AH4" s="1121">
        <v>11</v>
      </c>
      <c r="AI4" s="1122"/>
      <c r="AJ4" s="1123"/>
      <c r="AK4" s="1121">
        <v>12</v>
      </c>
      <c r="AL4" s="1122"/>
      <c r="AM4" s="1123"/>
      <c r="AN4" s="1124" t="s">
        <v>30</v>
      </c>
    </row>
    <row r="5" spans="2:63" ht="20.100000000000001" customHeight="1" x14ac:dyDescent="0.15">
      <c r="B5" s="1091"/>
      <c r="C5" s="1092"/>
      <c r="D5" s="482" t="s">
        <v>31</v>
      </c>
      <c r="E5" s="43" t="s">
        <v>32</v>
      </c>
      <c r="F5" s="44" t="s">
        <v>33</v>
      </c>
      <c r="G5" s="482" t="s">
        <v>31</v>
      </c>
      <c r="H5" s="44" t="s">
        <v>32</v>
      </c>
      <c r="I5" s="44" t="s">
        <v>33</v>
      </c>
      <c r="J5" s="482" t="s">
        <v>31</v>
      </c>
      <c r="K5" s="44" t="s">
        <v>32</v>
      </c>
      <c r="L5" s="44" t="s">
        <v>33</v>
      </c>
      <c r="M5" s="482" t="s">
        <v>31</v>
      </c>
      <c r="N5" s="44" t="s">
        <v>32</v>
      </c>
      <c r="O5" s="44" t="s">
        <v>33</v>
      </c>
      <c r="P5" s="482" t="s">
        <v>31</v>
      </c>
      <c r="Q5" s="44" t="s">
        <v>32</v>
      </c>
      <c r="R5" s="44" t="s">
        <v>33</v>
      </c>
      <c r="S5" s="482" t="s">
        <v>31</v>
      </c>
      <c r="T5" s="518" t="s">
        <v>32</v>
      </c>
      <c r="U5" s="518" t="s">
        <v>33</v>
      </c>
      <c r="V5" s="482" t="s">
        <v>31</v>
      </c>
      <c r="W5" s="44" t="s">
        <v>32</v>
      </c>
      <c r="X5" s="44" t="s">
        <v>33</v>
      </c>
      <c r="Y5" s="482" t="s">
        <v>31</v>
      </c>
      <c r="Z5" s="44" t="s">
        <v>32</v>
      </c>
      <c r="AA5" s="44" t="s">
        <v>33</v>
      </c>
      <c r="AB5" s="482" t="s">
        <v>31</v>
      </c>
      <c r="AC5" s="44" t="s">
        <v>32</v>
      </c>
      <c r="AD5" s="44" t="s">
        <v>33</v>
      </c>
      <c r="AE5" s="482" t="s">
        <v>31</v>
      </c>
      <c r="AF5" s="44" t="s">
        <v>32</v>
      </c>
      <c r="AG5" s="44" t="s">
        <v>33</v>
      </c>
      <c r="AH5" s="482" t="s">
        <v>31</v>
      </c>
      <c r="AI5" s="44" t="s">
        <v>32</v>
      </c>
      <c r="AJ5" s="44" t="s">
        <v>33</v>
      </c>
      <c r="AK5" s="482" t="s">
        <v>31</v>
      </c>
      <c r="AL5" s="44" t="s">
        <v>32</v>
      </c>
      <c r="AM5" s="44" t="s">
        <v>33</v>
      </c>
      <c r="AN5" s="1103"/>
    </row>
    <row r="6" spans="2:63" ht="20.100000000000001" customHeight="1" x14ac:dyDescent="0.15">
      <c r="B6" s="1104" t="s">
        <v>484</v>
      </c>
      <c r="C6" s="1105"/>
      <c r="D6" s="46"/>
      <c r="E6" s="5"/>
      <c r="F6" s="5"/>
      <c r="G6" s="5"/>
      <c r="H6" s="5"/>
      <c r="I6" s="5"/>
      <c r="J6" s="5"/>
      <c r="K6" s="5"/>
      <c r="L6" s="5"/>
      <c r="M6" s="5"/>
      <c r="N6" s="5"/>
      <c r="O6" s="29"/>
      <c r="P6" s="29"/>
      <c r="Q6" s="5"/>
      <c r="R6" s="5"/>
      <c r="S6" s="5"/>
      <c r="T6" s="5"/>
      <c r="U6" s="5"/>
      <c r="V6" s="5"/>
      <c r="W6" s="5"/>
      <c r="X6" s="5"/>
      <c r="Y6" s="5"/>
      <c r="Z6" s="5"/>
      <c r="AA6" s="5"/>
      <c r="AB6" s="5"/>
      <c r="AC6" s="5"/>
      <c r="AD6" s="5"/>
      <c r="AE6" s="5"/>
      <c r="AF6" s="5"/>
      <c r="AG6" s="5"/>
      <c r="AH6" s="5"/>
      <c r="AI6" s="5"/>
      <c r="AJ6" s="5"/>
      <c r="AK6" s="5"/>
      <c r="AL6" s="5"/>
      <c r="AM6" s="5"/>
      <c r="AN6" s="47"/>
    </row>
    <row r="7" spans="2:63" ht="20.100000000000001" customHeight="1" x14ac:dyDescent="0.15">
      <c r="B7" s="1106"/>
      <c r="C7" s="1107"/>
      <c r="D7" s="46"/>
      <c r="E7" s="5"/>
      <c r="F7" s="5"/>
      <c r="G7" s="5"/>
      <c r="H7" s="5"/>
      <c r="I7" s="5"/>
      <c r="J7" s="5"/>
      <c r="K7" s="5"/>
      <c r="L7" s="5"/>
      <c r="N7" s="5"/>
      <c r="O7" s="5"/>
      <c r="P7" s="5"/>
      <c r="Q7" s="5"/>
      <c r="R7" s="5"/>
      <c r="S7" s="5"/>
      <c r="T7" s="5"/>
      <c r="U7" s="5"/>
      <c r="V7" s="5"/>
      <c r="W7" s="5"/>
      <c r="X7" s="5"/>
      <c r="Y7" s="5"/>
      <c r="Z7" s="5"/>
      <c r="AA7" s="5"/>
      <c r="AB7" s="5"/>
      <c r="AC7" s="5"/>
      <c r="AD7" s="5"/>
      <c r="AE7" s="5"/>
      <c r="AF7" s="5"/>
      <c r="AG7" s="5"/>
      <c r="AH7" s="5"/>
      <c r="AI7" s="5"/>
      <c r="AJ7" s="5"/>
      <c r="AK7" s="5"/>
      <c r="AL7" s="5"/>
      <c r="AM7" s="5"/>
      <c r="AN7" s="47"/>
    </row>
    <row r="8" spans="2:63" ht="20.100000000000001" customHeight="1" x14ac:dyDescent="0.15">
      <c r="B8" s="1091"/>
      <c r="C8" s="1092"/>
      <c r="D8" s="484"/>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6"/>
    </row>
    <row r="9" spans="2:63" ht="20.100000000000001" customHeight="1" x14ac:dyDescent="0.15">
      <c r="B9" s="487" t="s">
        <v>445</v>
      </c>
      <c r="C9" s="488"/>
      <c r="D9" s="272"/>
      <c r="E9" s="52"/>
      <c r="F9" s="52"/>
      <c r="G9" s="272"/>
      <c r="H9" s="52"/>
      <c r="I9" s="52"/>
      <c r="J9" s="272">
        <v>8</v>
      </c>
      <c r="K9" s="52">
        <v>12</v>
      </c>
      <c r="L9" s="52">
        <v>8</v>
      </c>
      <c r="M9" s="272"/>
      <c r="N9" s="52"/>
      <c r="O9" s="52"/>
      <c r="P9" s="272"/>
      <c r="Q9" s="52"/>
      <c r="R9" s="52"/>
      <c r="S9" s="272"/>
      <c r="T9" s="52"/>
      <c r="U9" s="52"/>
      <c r="V9" s="272"/>
      <c r="W9" s="52"/>
      <c r="X9" s="52"/>
      <c r="Y9" s="272"/>
      <c r="Z9" s="52"/>
      <c r="AA9" s="52"/>
      <c r="AB9" s="272"/>
      <c r="AC9" s="52"/>
      <c r="AD9" s="52"/>
      <c r="AE9" s="272"/>
      <c r="AF9" s="52"/>
      <c r="AG9" s="52"/>
      <c r="AH9" s="272"/>
      <c r="AI9" s="52"/>
      <c r="AJ9" s="52"/>
      <c r="AK9" s="272"/>
      <c r="AL9" s="52"/>
      <c r="AM9" s="52"/>
      <c r="AN9" s="53">
        <f>SUM(D9:AM9)</f>
        <v>28</v>
      </c>
    </row>
    <row r="10" spans="2:63" ht="20.100000000000001" customHeight="1" x14ac:dyDescent="0.15">
      <c r="B10" s="489" t="s">
        <v>446</v>
      </c>
      <c r="C10" s="490"/>
      <c r="D10" s="272"/>
      <c r="E10" s="52"/>
      <c r="F10" s="52"/>
      <c r="G10" s="272"/>
      <c r="H10" s="52"/>
      <c r="I10" s="52">
        <v>2</v>
      </c>
      <c r="J10" s="272"/>
      <c r="K10" s="52"/>
      <c r="L10" s="52">
        <v>2</v>
      </c>
      <c r="M10" s="272"/>
      <c r="N10" s="52"/>
      <c r="O10" s="52"/>
      <c r="P10" s="272"/>
      <c r="Q10" s="52"/>
      <c r="R10" s="52">
        <v>2</v>
      </c>
      <c r="S10" s="272"/>
      <c r="T10" s="52"/>
      <c r="U10" s="52">
        <v>2</v>
      </c>
      <c r="V10" s="272"/>
      <c r="W10" s="52"/>
      <c r="X10" s="52"/>
      <c r="Y10" s="272"/>
      <c r="Z10" s="52"/>
      <c r="AA10" s="52"/>
      <c r="AB10" s="272"/>
      <c r="AC10" s="52"/>
      <c r="AD10" s="52"/>
      <c r="AE10" s="272"/>
      <c r="AF10" s="52"/>
      <c r="AG10" s="52"/>
      <c r="AH10" s="272">
        <v>2</v>
      </c>
      <c r="AI10" s="52"/>
      <c r="AJ10" s="52"/>
      <c r="AK10" s="272"/>
      <c r="AL10" s="52"/>
      <c r="AM10" s="52"/>
      <c r="AN10" s="53">
        <f t="shared" ref="AN10:AN19" si="0">SUM(D10:AM10)</f>
        <v>10</v>
      </c>
    </row>
    <row r="11" spans="2:63" ht="20.100000000000001" customHeight="1" x14ac:dyDescent="0.15">
      <c r="B11" s="489" t="s">
        <v>447</v>
      </c>
      <c r="C11" s="490"/>
      <c r="D11" s="272"/>
      <c r="E11" s="52"/>
      <c r="F11" s="52"/>
      <c r="G11" s="272"/>
      <c r="H11" s="52"/>
      <c r="I11" s="52"/>
      <c r="J11" s="272">
        <v>2</v>
      </c>
      <c r="K11" s="52"/>
      <c r="L11" s="52"/>
      <c r="M11" s="272"/>
      <c r="N11" s="52"/>
      <c r="O11" s="52"/>
      <c r="P11" s="272">
        <v>2</v>
      </c>
      <c r="Q11" s="52">
        <v>2</v>
      </c>
      <c r="R11" s="52"/>
      <c r="S11" s="272"/>
      <c r="T11" s="52">
        <v>2</v>
      </c>
      <c r="U11" s="52"/>
      <c r="V11" s="272"/>
      <c r="W11" s="52">
        <v>2</v>
      </c>
      <c r="X11" s="52"/>
      <c r="Y11" s="272"/>
      <c r="Z11" s="52">
        <v>2</v>
      </c>
      <c r="AA11" s="52"/>
      <c r="AB11" s="272">
        <v>2</v>
      </c>
      <c r="AC11" s="52"/>
      <c r="AD11" s="52"/>
      <c r="AE11" s="272"/>
      <c r="AF11" s="52"/>
      <c r="AG11" s="52"/>
      <c r="AH11" s="272"/>
      <c r="AI11" s="52">
        <v>2</v>
      </c>
      <c r="AJ11" s="52"/>
      <c r="AK11" s="272"/>
      <c r="AL11" s="52"/>
      <c r="AM11" s="52"/>
      <c r="AN11" s="53">
        <f t="shared" si="0"/>
        <v>16</v>
      </c>
    </row>
    <row r="12" spans="2:63" ht="20.100000000000001" customHeight="1" x14ac:dyDescent="0.15">
      <c r="B12" s="489" t="s">
        <v>448</v>
      </c>
      <c r="C12" s="490"/>
      <c r="D12" s="272"/>
      <c r="E12" s="52"/>
      <c r="F12" s="52"/>
      <c r="G12" s="272"/>
      <c r="H12" s="52"/>
      <c r="I12" s="52"/>
      <c r="J12" s="272"/>
      <c r="K12" s="52"/>
      <c r="L12" s="52"/>
      <c r="M12" s="272"/>
      <c r="N12" s="52"/>
      <c r="O12" s="52"/>
      <c r="P12" s="272"/>
      <c r="Q12" s="52"/>
      <c r="R12" s="52"/>
      <c r="S12" s="272"/>
      <c r="T12" s="52"/>
      <c r="U12" s="52"/>
      <c r="V12" s="272"/>
      <c r="W12" s="52"/>
      <c r="X12" s="52">
        <v>15</v>
      </c>
      <c r="Y12" s="272"/>
      <c r="Z12" s="52"/>
      <c r="AA12" s="52">
        <v>10</v>
      </c>
      <c r="AB12" s="272"/>
      <c r="AC12" s="52"/>
      <c r="AD12" s="52">
        <v>9</v>
      </c>
      <c r="AE12" s="272"/>
      <c r="AF12" s="52"/>
      <c r="AG12" s="52"/>
      <c r="AH12" s="272"/>
      <c r="AI12" s="52"/>
      <c r="AJ12" s="52"/>
      <c r="AK12" s="272"/>
      <c r="AL12" s="52"/>
      <c r="AM12" s="52"/>
      <c r="AN12" s="53">
        <f t="shared" si="0"/>
        <v>34</v>
      </c>
    </row>
    <row r="13" spans="2:63" ht="20.100000000000001" customHeight="1" x14ac:dyDescent="0.15">
      <c r="B13" s="489" t="s">
        <v>449</v>
      </c>
      <c r="C13" s="490"/>
      <c r="D13" s="272"/>
      <c r="E13" s="52"/>
      <c r="F13" s="52"/>
      <c r="G13" s="272"/>
      <c r="H13" s="52"/>
      <c r="I13" s="52"/>
      <c r="J13" s="272"/>
      <c r="K13" s="52"/>
      <c r="L13" s="52"/>
      <c r="M13" s="272"/>
      <c r="N13" s="52"/>
      <c r="O13" s="52"/>
      <c r="P13" s="272">
        <v>4</v>
      </c>
      <c r="Q13" s="52"/>
      <c r="R13" s="52"/>
      <c r="S13" s="272"/>
      <c r="T13" s="52"/>
      <c r="U13" s="52"/>
      <c r="V13" s="272"/>
      <c r="W13" s="52"/>
      <c r="X13" s="52"/>
      <c r="Y13" s="272"/>
      <c r="Z13" s="52">
        <v>4</v>
      </c>
      <c r="AA13" s="52">
        <v>4</v>
      </c>
      <c r="AB13" s="272"/>
      <c r="AC13" s="52"/>
      <c r="AD13" s="52"/>
      <c r="AE13" s="272"/>
      <c r="AF13" s="52"/>
      <c r="AG13" s="52"/>
      <c r="AH13" s="272"/>
      <c r="AI13" s="52"/>
      <c r="AJ13" s="52"/>
      <c r="AK13" s="272"/>
      <c r="AL13" s="52"/>
      <c r="AM13" s="52"/>
      <c r="AN13" s="53">
        <f t="shared" si="0"/>
        <v>12</v>
      </c>
    </row>
    <row r="14" spans="2:63" ht="20.100000000000001" customHeight="1" x14ac:dyDescent="0.15">
      <c r="B14" s="489" t="s">
        <v>450</v>
      </c>
      <c r="C14" s="490"/>
      <c r="D14" s="272"/>
      <c r="E14" s="52"/>
      <c r="F14" s="52"/>
      <c r="G14" s="272"/>
      <c r="H14" s="52">
        <v>4</v>
      </c>
      <c r="I14" s="52"/>
      <c r="J14" s="272"/>
      <c r="K14" s="52">
        <v>4</v>
      </c>
      <c r="L14" s="52"/>
      <c r="M14" s="272"/>
      <c r="N14" s="52">
        <v>8</v>
      </c>
      <c r="O14" s="52"/>
      <c r="P14" s="272"/>
      <c r="Q14" s="52"/>
      <c r="R14" s="52"/>
      <c r="S14" s="272"/>
      <c r="T14" s="52"/>
      <c r="U14" s="52"/>
      <c r="V14" s="272"/>
      <c r="W14" s="52"/>
      <c r="X14" s="52"/>
      <c r="Y14" s="272"/>
      <c r="Z14" s="52"/>
      <c r="AA14" s="52"/>
      <c r="AB14" s="272"/>
      <c r="AC14" s="52"/>
      <c r="AD14" s="52"/>
      <c r="AE14" s="272"/>
      <c r="AF14" s="52"/>
      <c r="AG14" s="52"/>
      <c r="AH14" s="272"/>
      <c r="AI14" s="52"/>
      <c r="AJ14" s="52"/>
      <c r="AK14" s="272"/>
      <c r="AL14" s="52"/>
      <c r="AM14" s="52"/>
      <c r="AN14" s="53">
        <f t="shared" si="0"/>
        <v>16</v>
      </c>
    </row>
    <row r="15" spans="2:63" ht="20.100000000000001" customHeight="1" x14ac:dyDescent="0.15">
      <c r="B15" s="489" t="s">
        <v>451</v>
      </c>
      <c r="C15" s="490"/>
      <c r="D15" s="272"/>
      <c r="E15" s="52"/>
      <c r="F15" s="52"/>
      <c r="G15" s="272"/>
      <c r="H15" s="52"/>
      <c r="I15" s="52"/>
      <c r="J15" s="272"/>
      <c r="K15" s="52"/>
      <c r="L15" s="52"/>
      <c r="M15" s="272">
        <v>2</v>
      </c>
      <c r="N15" s="52"/>
      <c r="O15" s="52"/>
      <c r="P15" s="272">
        <v>2</v>
      </c>
      <c r="Q15" s="52"/>
      <c r="R15" s="52"/>
      <c r="S15" s="272"/>
      <c r="T15" s="52"/>
      <c r="U15" s="52"/>
      <c r="V15" s="272"/>
      <c r="W15" s="52">
        <v>2</v>
      </c>
      <c r="X15" s="52"/>
      <c r="Y15" s="272"/>
      <c r="Z15" s="52"/>
      <c r="AA15" s="52"/>
      <c r="AB15" s="272"/>
      <c r="AC15" s="52">
        <v>2</v>
      </c>
      <c r="AD15" s="52"/>
      <c r="AE15" s="272"/>
      <c r="AF15" s="52"/>
      <c r="AG15" s="52"/>
      <c r="AH15" s="272"/>
      <c r="AI15" s="52"/>
      <c r="AJ15" s="52"/>
      <c r="AK15" s="272"/>
      <c r="AL15" s="52"/>
      <c r="AM15" s="52"/>
      <c r="AN15" s="53">
        <f t="shared" si="0"/>
        <v>8</v>
      </c>
    </row>
    <row r="16" spans="2:63" ht="20.100000000000001" customHeight="1" x14ac:dyDescent="0.15">
      <c r="B16" s="489" t="s">
        <v>452</v>
      </c>
      <c r="C16" s="490"/>
      <c r="D16" s="272"/>
      <c r="E16" s="52"/>
      <c r="F16" s="52"/>
      <c r="G16" s="272"/>
      <c r="H16" s="52"/>
      <c r="I16" s="52"/>
      <c r="J16" s="272"/>
      <c r="K16" s="52"/>
      <c r="L16" s="52"/>
      <c r="M16" s="272"/>
      <c r="N16" s="52"/>
      <c r="O16" s="52"/>
      <c r="P16" s="272"/>
      <c r="Q16" s="52"/>
      <c r="R16" s="52"/>
      <c r="S16" s="272"/>
      <c r="T16" s="52"/>
      <c r="U16" s="52"/>
      <c r="V16" s="272"/>
      <c r="W16" s="52"/>
      <c r="X16" s="52"/>
      <c r="Y16" s="272"/>
      <c r="Z16" s="52"/>
      <c r="AA16" s="52"/>
      <c r="AB16" s="272"/>
      <c r="AC16" s="52"/>
      <c r="AD16" s="52"/>
      <c r="AE16" s="272"/>
      <c r="AF16" s="52"/>
      <c r="AG16" s="52"/>
      <c r="AH16" s="272"/>
      <c r="AI16" s="52"/>
      <c r="AJ16" s="52">
        <v>20</v>
      </c>
      <c r="AK16" s="272">
        <v>40</v>
      </c>
      <c r="AL16" s="52">
        <v>10</v>
      </c>
      <c r="AM16" s="52"/>
      <c r="AN16" s="53">
        <f t="shared" si="0"/>
        <v>70</v>
      </c>
    </row>
    <row r="17" spans="2:40" ht="17.25" x14ac:dyDescent="0.15">
      <c r="B17" s="489" t="s">
        <v>453</v>
      </c>
      <c r="C17" s="490"/>
      <c r="D17" s="272"/>
      <c r="E17" s="52"/>
      <c r="F17" s="52"/>
      <c r="G17" s="272"/>
      <c r="H17" s="52"/>
      <c r="I17" s="52"/>
      <c r="J17" s="272"/>
      <c r="K17" s="52"/>
      <c r="L17" s="52"/>
      <c r="M17" s="272"/>
      <c r="N17" s="52"/>
      <c r="O17" s="52"/>
      <c r="P17" s="272"/>
      <c r="Q17" s="52"/>
      <c r="R17" s="52"/>
      <c r="S17" s="272"/>
      <c r="T17" s="52"/>
      <c r="U17" s="52"/>
      <c r="V17" s="272"/>
      <c r="W17" s="52"/>
      <c r="X17" s="52"/>
      <c r="Y17" s="272"/>
      <c r="Z17" s="52"/>
      <c r="AA17" s="52"/>
      <c r="AB17" s="272"/>
      <c r="AC17" s="52"/>
      <c r="AD17" s="52"/>
      <c r="AE17" s="272"/>
      <c r="AF17" s="52"/>
      <c r="AG17" s="52"/>
      <c r="AH17" s="272"/>
      <c r="AI17" s="52"/>
      <c r="AJ17" s="52">
        <v>6</v>
      </c>
      <c r="AK17" s="272">
        <v>12</v>
      </c>
      <c r="AL17" s="52">
        <v>2</v>
      </c>
      <c r="AM17" s="52">
        <v>1</v>
      </c>
      <c r="AN17" s="53">
        <f t="shared" si="0"/>
        <v>21</v>
      </c>
    </row>
    <row r="18" spans="2:40" ht="17.25" x14ac:dyDescent="0.15">
      <c r="B18" s="491" t="s">
        <v>454</v>
      </c>
      <c r="C18" s="492"/>
      <c r="D18" s="272"/>
      <c r="E18" s="52"/>
      <c r="F18" s="52"/>
      <c r="G18" s="272"/>
      <c r="H18" s="52"/>
      <c r="I18" s="52"/>
      <c r="J18" s="272"/>
      <c r="K18" s="52"/>
      <c r="L18" s="52"/>
      <c r="M18" s="272"/>
      <c r="N18" s="52">
        <v>1</v>
      </c>
      <c r="O18" s="52"/>
      <c r="P18" s="272">
        <v>3</v>
      </c>
      <c r="Q18" s="52"/>
      <c r="R18" s="52">
        <v>1</v>
      </c>
      <c r="S18" s="272"/>
      <c r="T18" s="52">
        <v>3</v>
      </c>
      <c r="U18" s="52"/>
      <c r="V18" s="272"/>
      <c r="W18" s="52"/>
      <c r="X18" s="52">
        <v>1</v>
      </c>
      <c r="Y18" s="272"/>
      <c r="Z18" s="52"/>
      <c r="AA18" s="52">
        <v>1</v>
      </c>
      <c r="AB18" s="272"/>
      <c r="AC18" s="52"/>
      <c r="AD18" s="52"/>
      <c r="AE18" s="272"/>
      <c r="AF18" s="52">
        <v>1</v>
      </c>
      <c r="AG18" s="52"/>
      <c r="AH18" s="272"/>
      <c r="AI18" s="52"/>
      <c r="AJ18" s="52"/>
      <c r="AK18" s="272"/>
      <c r="AL18" s="52"/>
      <c r="AM18" s="52"/>
      <c r="AN18" s="53">
        <f t="shared" si="0"/>
        <v>11</v>
      </c>
    </row>
    <row r="19" spans="2:40" x14ac:dyDescent="0.15">
      <c r="B19" s="1110" t="s">
        <v>485</v>
      </c>
      <c r="C19" s="1111"/>
      <c r="D19" s="272">
        <f t="shared" ref="D19:AM19" si="1">SUM(D9:D18)</f>
        <v>0</v>
      </c>
      <c r="E19" s="54">
        <f t="shared" si="1"/>
        <v>0</v>
      </c>
      <c r="F19" s="493">
        <f t="shared" si="1"/>
        <v>0</v>
      </c>
      <c r="G19" s="272">
        <f t="shared" si="1"/>
        <v>0</v>
      </c>
      <c r="H19" s="54">
        <f t="shared" si="1"/>
        <v>4</v>
      </c>
      <c r="I19" s="493">
        <f t="shared" si="1"/>
        <v>2</v>
      </c>
      <c r="J19" s="272">
        <f t="shared" si="1"/>
        <v>10</v>
      </c>
      <c r="K19" s="54">
        <f t="shared" si="1"/>
        <v>16</v>
      </c>
      <c r="L19" s="493">
        <f t="shared" si="1"/>
        <v>10</v>
      </c>
      <c r="M19" s="272">
        <f t="shared" si="1"/>
        <v>2</v>
      </c>
      <c r="N19" s="54">
        <f t="shared" si="1"/>
        <v>9</v>
      </c>
      <c r="O19" s="493">
        <f t="shared" si="1"/>
        <v>0</v>
      </c>
      <c r="P19" s="272">
        <f t="shared" si="1"/>
        <v>11</v>
      </c>
      <c r="Q19" s="54">
        <f t="shared" si="1"/>
        <v>2</v>
      </c>
      <c r="R19" s="493">
        <f t="shared" si="1"/>
        <v>3</v>
      </c>
      <c r="S19" s="272">
        <f t="shared" si="1"/>
        <v>0</v>
      </c>
      <c r="T19" s="54">
        <f t="shared" si="1"/>
        <v>5</v>
      </c>
      <c r="U19" s="493">
        <f t="shared" si="1"/>
        <v>2</v>
      </c>
      <c r="V19" s="272">
        <f t="shared" si="1"/>
        <v>0</v>
      </c>
      <c r="W19" s="54">
        <f t="shared" si="1"/>
        <v>4</v>
      </c>
      <c r="X19" s="493">
        <f t="shared" si="1"/>
        <v>16</v>
      </c>
      <c r="Y19" s="272">
        <f t="shared" si="1"/>
        <v>0</v>
      </c>
      <c r="Z19" s="54">
        <f t="shared" si="1"/>
        <v>6</v>
      </c>
      <c r="AA19" s="493">
        <f t="shared" si="1"/>
        <v>15</v>
      </c>
      <c r="AB19" s="272">
        <f t="shared" si="1"/>
        <v>2</v>
      </c>
      <c r="AC19" s="54">
        <f t="shared" si="1"/>
        <v>2</v>
      </c>
      <c r="AD19" s="493">
        <f t="shared" si="1"/>
        <v>9</v>
      </c>
      <c r="AE19" s="272">
        <f t="shared" si="1"/>
        <v>0</v>
      </c>
      <c r="AF19" s="54">
        <f t="shared" si="1"/>
        <v>1</v>
      </c>
      <c r="AG19" s="493">
        <f t="shared" si="1"/>
        <v>0</v>
      </c>
      <c r="AH19" s="272">
        <f t="shared" si="1"/>
        <v>2</v>
      </c>
      <c r="AI19" s="54">
        <f t="shared" si="1"/>
        <v>2</v>
      </c>
      <c r="AJ19" s="493">
        <f t="shared" si="1"/>
        <v>26</v>
      </c>
      <c r="AK19" s="272">
        <f t="shared" si="1"/>
        <v>52</v>
      </c>
      <c r="AL19" s="54">
        <f t="shared" si="1"/>
        <v>12</v>
      </c>
      <c r="AM19" s="493">
        <f t="shared" si="1"/>
        <v>1</v>
      </c>
      <c r="AN19" s="53">
        <f t="shared" si="0"/>
        <v>226</v>
      </c>
    </row>
    <row r="20" spans="2:40" ht="14.25" thickBot="1" x14ac:dyDescent="0.2">
      <c r="B20" s="1112" t="s">
        <v>486</v>
      </c>
      <c r="C20" s="1113"/>
      <c r="D20" s="56"/>
      <c r="E20" s="57">
        <f>SUM(D19:F19)</f>
        <v>0</v>
      </c>
      <c r="F20" s="57"/>
      <c r="G20" s="56"/>
      <c r="H20" s="57">
        <f>SUM(G19:I19)</f>
        <v>6</v>
      </c>
      <c r="I20" s="57"/>
      <c r="J20" s="56"/>
      <c r="K20" s="57">
        <f>SUM(J19:L19)</f>
        <v>36</v>
      </c>
      <c r="L20" s="57"/>
      <c r="M20" s="56"/>
      <c r="N20" s="57">
        <f>SUM(M19:O19)</f>
        <v>11</v>
      </c>
      <c r="O20" s="57"/>
      <c r="P20" s="56"/>
      <c r="Q20" s="57">
        <f>SUM(P19:R19)</f>
        <v>16</v>
      </c>
      <c r="R20" s="57"/>
      <c r="S20" s="56"/>
      <c r="T20" s="57">
        <f>SUM(S19:U19)</f>
        <v>7</v>
      </c>
      <c r="U20" s="57"/>
      <c r="V20" s="56"/>
      <c r="W20" s="57">
        <f>SUM(V19:X19)</f>
        <v>20</v>
      </c>
      <c r="X20" s="57"/>
      <c r="Y20" s="56"/>
      <c r="Z20" s="57">
        <f>SUM(Y19:AA19)</f>
        <v>21</v>
      </c>
      <c r="AA20" s="57"/>
      <c r="AB20" s="56"/>
      <c r="AC20" s="57">
        <f>SUM(AB19:AD19)</f>
        <v>13</v>
      </c>
      <c r="AD20" s="57"/>
      <c r="AE20" s="56"/>
      <c r="AF20" s="57">
        <f>SUM(AE19:AG19)</f>
        <v>1</v>
      </c>
      <c r="AG20" s="57"/>
      <c r="AH20" s="56"/>
      <c r="AI20" s="57">
        <f>SUM(AH19:AJ19)</f>
        <v>30</v>
      </c>
      <c r="AJ20" s="57"/>
      <c r="AK20" s="56"/>
      <c r="AL20" s="57">
        <f>SUM(AK19:AM19)</f>
        <v>65</v>
      </c>
      <c r="AM20" s="57"/>
      <c r="AN20" s="58">
        <f>SUM(AN9:AN18)</f>
        <v>226</v>
      </c>
    </row>
    <row r="22" spans="2:40" x14ac:dyDescent="0.15">
      <c r="B22" s="2" t="s">
        <v>213</v>
      </c>
    </row>
    <row r="23" spans="2:40" ht="14.25" thickBot="1" x14ac:dyDescent="0.2"/>
    <row r="24" spans="2:40" ht="14.25" thickBot="1" x14ac:dyDescent="0.2">
      <c r="B24" s="1" t="s">
        <v>210</v>
      </c>
      <c r="C24" s="530">
        <f>'４　経営収支'!I4</f>
        <v>20</v>
      </c>
      <c r="D24" s="1" t="s">
        <v>487</v>
      </c>
    </row>
    <row r="25" spans="2:40" ht="14.25" thickBot="1" x14ac:dyDescent="0.2"/>
    <row r="26" spans="2:40" x14ac:dyDescent="0.15">
      <c r="B26" s="1125" t="s">
        <v>488</v>
      </c>
      <c r="C26" s="1126"/>
      <c r="D26" s="1121">
        <v>1</v>
      </c>
      <c r="E26" s="1122"/>
      <c r="F26" s="1123"/>
      <c r="G26" s="1121">
        <v>2</v>
      </c>
      <c r="H26" s="1122"/>
      <c r="I26" s="1123"/>
      <c r="J26" s="1121">
        <v>3</v>
      </c>
      <c r="K26" s="1122"/>
      <c r="L26" s="1123"/>
      <c r="M26" s="1121">
        <v>4</v>
      </c>
      <c r="N26" s="1122"/>
      <c r="O26" s="1123"/>
      <c r="P26" s="1121">
        <v>5</v>
      </c>
      <c r="Q26" s="1122"/>
      <c r="R26" s="1123"/>
      <c r="S26" s="1121">
        <v>6</v>
      </c>
      <c r="T26" s="1122"/>
      <c r="U26" s="1123"/>
      <c r="V26" s="1121">
        <v>7</v>
      </c>
      <c r="W26" s="1122"/>
      <c r="X26" s="1123"/>
      <c r="Y26" s="1121">
        <v>8</v>
      </c>
      <c r="Z26" s="1122"/>
      <c r="AA26" s="1123"/>
      <c r="AB26" s="1121">
        <v>9</v>
      </c>
      <c r="AC26" s="1122"/>
      <c r="AD26" s="1123"/>
      <c r="AE26" s="1121">
        <v>10</v>
      </c>
      <c r="AF26" s="1122"/>
      <c r="AG26" s="1123"/>
      <c r="AH26" s="1121">
        <v>11</v>
      </c>
      <c r="AI26" s="1122"/>
      <c r="AJ26" s="1123"/>
      <c r="AK26" s="1121">
        <v>12</v>
      </c>
      <c r="AL26" s="1122"/>
      <c r="AM26" s="1123"/>
      <c r="AN26" s="1124" t="s">
        <v>30</v>
      </c>
    </row>
    <row r="27" spans="2:40" x14ac:dyDescent="0.15">
      <c r="B27" s="1091"/>
      <c r="C27" s="1092"/>
      <c r="D27" s="482" t="s">
        <v>31</v>
      </c>
      <c r="E27" s="43" t="s">
        <v>32</v>
      </c>
      <c r="F27" s="44" t="s">
        <v>33</v>
      </c>
      <c r="G27" s="482" t="s">
        <v>31</v>
      </c>
      <c r="H27" s="44" t="s">
        <v>32</v>
      </c>
      <c r="I27" s="44" t="s">
        <v>33</v>
      </c>
      <c r="J27" s="482" t="s">
        <v>31</v>
      </c>
      <c r="K27" s="44" t="s">
        <v>32</v>
      </c>
      <c r="L27" s="44" t="s">
        <v>33</v>
      </c>
      <c r="M27" s="482" t="s">
        <v>31</v>
      </c>
      <c r="N27" s="44" t="s">
        <v>32</v>
      </c>
      <c r="O27" s="44" t="s">
        <v>33</v>
      </c>
      <c r="P27" s="482" t="s">
        <v>31</v>
      </c>
      <c r="Q27" s="44" t="s">
        <v>32</v>
      </c>
      <c r="R27" s="44" t="s">
        <v>33</v>
      </c>
      <c r="S27" s="482" t="s">
        <v>31</v>
      </c>
      <c r="T27" s="518" t="s">
        <v>32</v>
      </c>
      <c r="U27" s="518" t="s">
        <v>33</v>
      </c>
      <c r="V27" s="482" t="s">
        <v>31</v>
      </c>
      <c r="W27" s="44" t="s">
        <v>32</v>
      </c>
      <c r="X27" s="44" t="s">
        <v>33</v>
      </c>
      <c r="Y27" s="482" t="s">
        <v>31</v>
      </c>
      <c r="Z27" s="44" t="s">
        <v>32</v>
      </c>
      <c r="AA27" s="44" t="s">
        <v>33</v>
      </c>
      <c r="AB27" s="482" t="s">
        <v>31</v>
      </c>
      <c r="AC27" s="44" t="s">
        <v>32</v>
      </c>
      <c r="AD27" s="44" t="s">
        <v>33</v>
      </c>
      <c r="AE27" s="482" t="s">
        <v>31</v>
      </c>
      <c r="AF27" s="44" t="s">
        <v>32</v>
      </c>
      <c r="AG27" s="44" t="s">
        <v>33</v>
      </c>
      <c r="AH27" s="482" t="s">
        <v>31</v>
      </c>
      <c r="AI27" s="44" t="s">
        <v>32</v>
      </c>
      <c r="AJ27" s="44" t="s">
        <v>33</v>
      </c>
      <c r="AK27" s="482" t="s">
        <v>31</v>
      </c>
      <c r="AL27" s="44" t="s">
        <v>32</v>
      </c>
      <c r="AM27" s="44" t="s">
        <v>33</v>
      </c>
      <c r="AN27" s="1103"/>
    </row>
    <row r="28" spans="2:40" x14ac:dyDescent="0.15">
      <c r="B28" s="1081" t="s">
        <v>852</v>
      </c>
      <c r="C28" s="1092"/>
      <c r="D28" s="272">
        <f>D19*$C$24/10</f>
        <v>0</v>
      </c>
      <c r="E28" s="54">
        <f t="shared" ref="E28:AM28" si="2">E19*$C$24/10</f>
        <v>0</v>
      </c>
      <c r="F28" s="493">
        <f t="shared" si="2"/>
        <v>0</v>
      </c>
      <c r="G28" s="272">
        <f t="shared" si="2"/>
        <v>0</v>
      </c>
      <c r="H28" s="54">
        <f t="shared" si="2"/>
        <v>8</v>
      </c>
      <c r="I28" s="493">
        <f t="shared" si="2"/>
        <v>4</v>
      </c>
      <c r="J28" s="272">
        <f t="shared" si="2"/>
        <v>20</v>
      </c>
      <c r="K28" s="54">
        <f t="shared" si="2"/>
        <v>32</v>
      </c>
      <c r="L28" s="493">
        <f t="shared" si="2"/>
        <v>20</v>
      </c>
      <c r="M28" s="272">
        <f t="shared" si="2"/>
        <v>4</v>
      </c>
      <c r="N28" s="54">
        <f t="shared" si="2"/>
        <v>18</v>
      </c>
      <c r="O28" s="493">
        <f t="shared" si="2"/>
        <v>0</v>
      </c>
      <c r="P28" s="272">
        <f t="shared" si="2"/>
        <v>22</v>
      </c>
      <c r="Q28" s="54">
        <f t="shared" si="2"/>
        <v>4</v>
      </c>
      <c r="R28" s="493">
        <f t="shared" si="2"/>
        <v>6</v>
      </c>
      <c r="S28" s="272">
        <f t="shared" si="2"/>
        <v>0</v>
      </c>
      <c r="T28" s="54">
        <f t="shared" si="2"/>
        <v>10</v>
      </c>
      <c r="U28" s="493">
        <f t="shared" si="2"/>
        <v>4</v>
      </c>
      <c r="V28" s="272">
        <f t="shared" si="2"/>
        <v>0</v>
      </c>
      <c r="W28" s="54">
        <f t="shared" si="2"/>
        <v>8</v>
      </c>
      <c r="X28" s="493">
        <f t="shared" si="2"/>
        <v>32</v>
      </c>
      <c r="Y28" s="272">
        <f t="shared" si="2"/>
        <v>0</v>
      </c>
      <c r="Z28" s="54">
        <f t="shared" si="2"/>
        <v>12</v>
      </c>
      <c r="AA28" s="493">
        <f t="shared" si="2"/>
        <v>30</v>
      </c>
      <c r="AB28" s="272">
        <f t="shared" si="2"/>
        <v>4</v>
      </c>
      <c r="AC28" s="54">
        <f t="shared" si="2"/>
        <v>4</v>
      </c>
      <c r="AD28" s="493">
        <f t="shared" si="2"/>
        <v>18</v>
      </c>
      <c r="AE28" s="272">
        <f t="shared" si="2"/>
        <v>0</v>
      </c>
      <c r="AF28" s="54">
        <f t="shared" si="2"/>
        <v>2</v>
      </c>
      <c r="AG28" s="493">
        <f t="shared" si="2"/>
        <v>0</v>
      </c>
      <c r="AH28" s="272">
        <f t="shared" si="2"/>
        <v>4</v>
      </c>
      <c r="AI28" s="54">
        <f t="shared" si="2"/>
        <v>4</v>
      </c>
      <c r="AJ28" s="493">
        <f t="shared" si="2"/>
        <v>52</v>
      </c>
      <c r="AK28" s="272">
        <f t="shared" si="2"/>
        <v>104</v>
      </c>
      <c r="AL28" s="54">
        <f t="shared" si="2"/>
        <v>24</v>
      </c>
      <c r="AM28" s="493">
        <f t="shared" si="2"/>
        <v>2</v>
      </c>
      <c r="AN28" s="53">
        <f t="shared" ref="AN28:AN32" si="3">SUM(D28:AM28)</f>
        <v>452</v>
      </c>
    </row>
    <row r="29" spans="2:40" ht="14.25" thickBot="1" x14ac:dyDescent="0.2">
      <c r="B29" s="1104" t="s">
        <v>486</v>
      </c>
      <c r="C29" s="1105"/>
      <c r="D29" s="266"/>
      <c r="E29" s="262">
        <f>SUM(D28:F28)</f>
        <v>0</v>
      </c>
      <c r="F29" s="262"/>
      <c r="G29" s="266"/>
      <c r="H29" s="262">
        <f>SUM(G28:I28)</f>
        <v>12</v>
      </c>
      <c r="I29" s="262"/>
      <c r="J29" s="266"/>
      <c r="K29" s="262">
        <f>SUM(J28:L28)</f>
        <v>72</v>
      </c>
      <c r="L29" s="262"/>
      <c r="M29" s="266"/>
      <c r="N29" s="262">
        <f>SUM(M28:O28)</f>
        <v>22</v>
      </c>
      <c r="O29" s="262"/>
      <c r="P29" s="266"/>
      <c r="Q29" s="262">
        <f>SUM(P28:R28)</f>
        <v>32</v>
      </c>
      <c r="R29" s="262"/>
      <c r="S29" s="266"/>
      <c r="T29" s="262">
        <f>SUM(S28:U28)</f>
        <v>14</v>
      </c>
      <c r="U29" s="262"/>
      <c r="V29" s="266"/>
      <c r="W29" s="262">
        <f>SUM(V28:X28)</f>
        <v>40</v>
      </c>
      <c r="X29" s="262"/>
      <c r="Y29" s="266"/>
      <c r="Z29" s="262">
        <f>SUM(Y28:AA28)</f>
        <v>42</v>
      </c>
      <c r="AA29" s="262"/>
      <c r="AB29" s="266"/>
      <c r="AC29" s="262">
        <f>SUM(AB28:AD28)</f>
        <v>26</v>
      </c>
      <c r="AD29" s="262"/>
      <c r="AE29" s="266"/>
      <c r="AF29" s="262">
        <f>SUM(AE28:AG28)</f>
        <v>2</v>
      </c>
      <c r="AG29" s="262"/>
      <c r="AH29" s="266"/>
      <c r="AI29" s="262">
        <f>SUM(AH28:AJ28)</f>
        <v>60</v>
      </c>
      <c r="AJ29" s="262"/>
      <c r="AK29" s="266"/>
      <c r="AL29" s="262">
        <f>SUM(AK28:AM28)</f>
        <v>130</v>
      </c>
      <c r="AM29" s="262"/>
      <c r="AN29" s="267">
        <f t="shared" si="3"/>
        <v>452</v>
      </c>
    </row>
    <row r="30" spans="2:40" ht="14.25" thickTop="1" x14ac:dyDescent="0.15">
      <c r="B30" s="1114" t="s">
        <v>216</v>
      </c>
      <c r="C30" s="268" t="s">
        <v>489</v>
      </c>
      <c r="D30" s="269">
        <v>60</v>
      </c>
      <c r="E30" s="270">
        <v>60</v>
      </c>
      <c r="F30" s="270">
        <v>60</v>
      </c>
      <c r="G30" s="269">
        <v>60</v>
      </c>
      <c r="H30" s="270">
        <v>60</v>
      </c>
      <c r="I30" s="270">
        <v>60</v>
      </c>
      <c r="J30" s="269">
        <v>60</v>
      </c>
      <c r="K30" s="270">
        <v>60</v>
      </c>
      <c r="L30" s="270">
        <v>60</v>
      </c>
      <c r="M30" s="269">
        <v>60</v>
      </c>
      <c r="N30" s="270">
        <v>60</v>
      </c>
      <c r="O30" s="270">
        <v>60</v>
      </c>
      <c r="P30" s="269">
        <v>60</v>
      </c>
      <c r="Q30" s="270">
        <v>60</v>
      </c>
      <c r="R30" s="270">
        <v>60</v>
      </c>
      <c r="S30" s="269">
        <v>60</v>
      </c>
      <c r="T30" s="270">
        <v>60</v>
      </c>
      <c r="U30" s="270">
        <v>60</v>
      </c>
      <c r="V30" s="269">
        <v>60</v>
      </c>
      <c r="W30" s="270">
        <v>60</v>
      </c>
      <c r="X30" s="270">
        <v>60</v>
      </c>
      <c r="Y30" s="269">
        <v>60</v>
      </c>
      <c r="Z30" s="270">
        <v>60</v>
      </c>
      <c r="AA30" s="270">
        <v>60</v>
      </c>
      <c r="AB30" s="269">
        <v>60</v>
      </c>
      <c r="AC30" s="270">
        <v>60</v>
      </c>
      <c r="AD30" s="270">
        <v>60</v>
      </c>
      <c r="AE30" s="269">
        <v>60</v>
      </c>
      <c r="AF30" s="270">
        <v>60</v>
      </c>
      <c r="AG30" s="270">
        <v>60</v>
      </c>
      <c r="AH30" s="269">
        <v>60</v>
      </c>
      <c r="AI30" s="270">
        <v>60</v>
      </c>
      <c r="AJ30" s="270">
        <v>60</v>
      </c>
      <c r="AK30" s="269">
        <v>60</v>
      </c>
      <c r="AL30" s="270">
        <v>60</v>
      </c>
      <c r="AM30" s="270">
        <v>60</v>
      </c>
      <c r="AN30" s="271">
        <f t="shared" si="3"/>
        <v>2160</v>
      </c>
    </row>
    <row r="31" spans="2:40" x14ac:dyDescent="0.15">
      <c r="B31" s="1115"/>
      <c r="C31" s="264" t="s">
        <v>490</v>
      </c>
      <c r="D31" s="272">
        <v>50</v>
      </c>
      <c r="E31" s="52">
        <v>50</v>
      </c>
      <c r="F31" s="52">
        <v>50</v>
      </c>
      <c r="G31" s="272">
        <v>50</v>
      </c>
      <c r="H31" s="52">
        <v>50</v>
      </c>
      <c r="I31" s="52">
        <v>50</v>
      </c>
      <c r="J31" s="272">
        <v>50</v>
      </c>
      <c r="K31" s="52">
        <v>50</v>
      </c>
      <c r="L31" s="52">
        <v>50</v>
      </c>
      <c r="M31" s="272">
        <v>50</v>
      </c>
      <c r="N31" s="52">
        <v>50</v>
      </c>
      <c r="O31" s="52">
        <v>50</v>
      </c>
      <c r="P31" s="272">
        <v>50</v>
      </c>
      <c r="Q31" s="52">
        <v>50</v>
      </c>
      <c r="R31" s="52">
        <v>50</v>
      </c>
      <c r="S31" s="272">
        <v>50</v>
      </c>
      <c r="T31" s="52">
        <v>50</v>
      </c>
      <c r="U31" s="52">
        <v>50</v>
      </c>
      <c r="V31" s="272">
        <v>50</v>
      </c>
      <c r="W31" s="52">
        <v>50</v>
      </c>
      <c r="X31" s="52">
        <v>50</v>
      </c>
      <c r="Y31" s="272">
        <v>50</v>
      </c>
      <c r="Z31" s="52">
        <v>50</v>
      </c>
      <c r="AA31" s="52">
        <v>50</v>
      </c>
      <c r="AB31" s="272">
        <v>50</v>
      </c>
      <c r="AC31" s="52">
        <v>50</v>
      </c>
      <c r="AD31" s="52">
        <v>50</v>
      </c>
      <c r="AE31" s="272">
        <v>50</v>
      </c>
      <c r="AF31" s="52">
        <v>50</v>
      </c>
      <c r="AG31" s="52">
        <v>50</v>
      </c>
      <c r="AH31" s="272">
        <v>50</v>
      </c>
      <c r="AI31" s="52">
        <v>50</v>
      </c>
      <c r="AJ31" s="52">
        <v>50</v>
      </c>
      <c r="AK31" s="272">
        <v>50</v>
      </c>
      <c r="AL31" s="52">
        <v>50</v>
      </c>
      <c r="AM31" s="52">
        <v>50</v>
      </c>
      <c r="AN31" s="53">
        <f t="shared" si="3"/>
        <v>1800</v>
      </c>
    </row>
    <row r="32" spans="2:40" x14ac:dyDescent="0.15">
      <c r="B32" s="1115"/>
      <c r="C32" s="264" t="s">
        <v>491</v>
      </c>
      <c r="D32" s="272">
        <v>25</v>
      </c>
      <c r="E32" s="52">
        <v>25</v>
      </c>
      <c r="F32" s="52">
        <v>25</v>
      </c>
      <c r="G32" s="272">
        <v>25</v>
      </c>
      <c r="H32" s="52">
        <v>25</v>
      </c>
      <c r="I32" s="52">
        <v>25</v>
      </c>
      <c r="J32" s="272">
        <v>25</v>
      </c>
      <c r="K32" s="52">
        <v>25</v>
      </c>
      <c r="L32" s="52">
        <v>25</v>
      </c>
      <c r="M32" s="272">
        <v>25</v>
      </c>
      <c r="N32" s="52">
        <v>25</v>
      </c>
      <c r="O32" s="52">
        <v>25</v>
      </c>
      <c r="P32" s="272">
        <v>25</v>
      </c>
      <c r="Q32" s="52">
        <v>25</v>
      </c>
      <c r="R32" s="52">
        <v>25</v>
      </c>
      <c r="S32" s="272">
        <v>25</v>
      </c>
      <c r="T32" s="52">
        <v>25</v>
      </c>
      <c r="U32" s="52">
        <v>25</v>
      </c>
      <c r="V32" s="272">
        <v>25</v>
      </c>
      <c r="W32" s="52">
        <v>25</v>
      </c>
      <c r="X32" s="52">
        <v>25</v>
      </c>
      <c r="Y32" s="272">
        <v>25</v>
      </c>
      <c r="Z32" s="52">
        <v>25</v>
      </c>
      <c r="AA32" s="52">
        <v>25</v>
      </c>
      <c r="AB32" s="272">
        <v>25</v>
      </c>
      <c r="AC32" s="52">
        <v>25</v>
      </c>
      <c r="AD32" s="52">
        <v>25</v>
      </c>
      <c r="AE32" s="272">
        <v>25</v>
      </c>
      <c r="AF32" s="52">
        <v>25</v>
      </c>
      <c r="AG32" s="52">
        <v>25</v>
      </c>
      <c r="AH32" s="272">
        <v>25</v>
      </c>
      <c r="AI32" s="52">
        <v>25</v>
      </c>
      <c r="AJ32" s="52">
        <v>25</v>
      </c>
      <c r="AK32" s="272">
        <v>25</v>
      </c>
      <c r="AL32" s="52">
        <v>25</v>
      </c>
      <c r="AM32" s="52">
        <v>25</v>
      </c>
      <c r="AN32" s="53">
        <f t="shared" si="3"/>
        <v>900</v>
      </c>
    </row>
    <row r="33" spans="2:40" ht="14.25" thickBot="1" x14ac:dyDescent="0.2">
      <c r="B33" s="1116"/>
      <c r="C33" s="279" t="s">
        <v>219</v>
      </c>
      <c r="D33" s="273">
        <f t="shared" ref="D33:AM33" si="4">SUM(D30:D32)</f>
        <v>135</v>
      </c>
      <c r="E33" s="274">
        <f t="shared" si="4"/>
        <v>135</v>
      </c>
      <c r="F33" s="274">
        <f t="shared" si="4"/>
        <v>135</v>
      </c>
      <c r="G33" s="273">
        <f t="shared" si="4"/>
        <v>135</v>
      </c>
      <c r="H33" s="274">
        <f t="shared" si="4"/>
        <v>135</v>
      </c>
      <c r="I33" s="274">
        <f t="shared" si="4"/>
        <v>135</v>
      </c>
      <c r="J33" s="273">
        <f t="shared" si="4"/>
        <v>135</v>
      </c>
      <c r="K33" s="274">
        <f t="shared" si="4"/>
        <v>135</v>
      </c>
      <c r="L33" s="274">
        <f t="shared" si="4"/>
        <v>135</v>
      </c>
      <c r="M33" s="273">
        <f t="shared" si="4"/>
        <v>135</v>
      </c>
      <c r="N33" s="274">
        <f t="shared" si="4"/>
        <v>135</v>
      </c>
      <c r="O33" s="274">
        <f t="shared" si="4"/>
        <v>135</v>
      </c>
      <c r="P33" s="273">
        <f t="shared" si="4"/>
        <v>135</v>
      </c>
      <c r="Q33" s="274">
        <f t="shared" si="4"/>
        <v>135</v>
      </c>
      <c r="R33" s="274">
        <f t="shared" si="4"/>
        <v>135</v>
      </c>
      <c r="S33" s="273">
        <f t="shared" si="4"/>
        <v>135</v>
      </c>
      <c r="T33" s="274">
        <f t="shared" si="4"/>
        <v>135</v>
      </c>
      <c r="U33" s="274">
        <f t="shared" si="4"/>
        <v>135</v>
      </c>
      <c r="V33" s="273">
        <f t="shared" si="4"/>
        <v>135</v>
      </c>
      <c r="W33" s="274">
        <f t="shared" si="4"/>
        <v>135</v>
      </c>
      <c r="X33" s="274">
        <f t="shared" si="4"/>
        <v>135</v>
      </c>
      <c r="Y33" s="273">
        <f t="shared" si="4"/>
        <v>135</v>
      </c>
      <c r="Z33" s="274">
        <f t="shared" si="4"/>
        <v>135</v>
      </c>
      <c r="AA33" s="274">
        <f t="shared" si="4"/>
        <v>135</v>
      </c>
      <c r="AB33" s="273">
        <f t="shared" si="4"/>
        <v>135</v>
      </c>
      <c r="AC33" s="274">
        <f t="shared" si="4"/>
        <v>135</v>
      </c>
      <c r="AD33" s="274">
        <f t="shared" si="4"/>
        <v>135</v>
      </c>
      <c r="AE33" s="273">
        <f t="shared" si="4"/>
        <v>135</v>
      </c>
      <c r="AF33" s="274">
        <f t="shared" si="4"/>
        <v>135</v>
      </c>
      <c r="AG33" s="274">
        <f t="shared" si="4"/>
        <v>135</v>
      </c>
      <c r="AH33" s="273">
        <f t="shared" si="4"/>
        <v>135</v>
      </c>
      <c r="AI33" s="274">
        <f t="shared" si="4"/>
        <v>135</v>
      </c>
      <c r="AJ33" s="274">
        <f t="shared" si="4"/>
        <v>135</v>
      </c>
      <c r="AK33" s="273">
        <f t="shared" si="4"/>
        <v>135</v>
      </c>
      <c r="AL33" s="274">
        <f t="shared" si="4"/>
        <v>135</v>
      </c>
      <c r="AM33" s="274">
        <f t="shared" si="4"/>
        <v>135</v>
      </c>
      <c r="AN33" s="275">
        <f t="shared" ref="AN33:AN35" si="5">SUM(D33:AM33)</f>
        <v>4860</v>
      </c>
    </row>
    <row r="34" spans="2:40" ht="14.25" thickTop="1" x14ac:dyDescent="0.15">
      <c r="B34" s="1117" t="s">
        <v>492</v>
      </c>
      <c r="C34" s="1118"/>
      <c r="D34" s="280">
        <f t="shared" ref="D34:AM34" si="6">D33-D28</f>
        <v>135</v>
      </c>
      <c r="E34" s="281">
        <f t="shared" si="6"/>
        <v>135</v>
      </c>
      <c r="F34" s="281">
        <f t="shared" si="6"/>
        <v>135</v>
      </c>
      <c r="G34" s="280">
        <f t="shared" si="6"/>
        <v>135</v>
      </c>
      <c r="H34" s="281">
        <f t="shared" si="6"/>
        <v>127</v>
      </c>
      <c r="I34" s="281">
        <f t="shared" si="6"/>
        <v>131</v>
      </c>
      <c r="J34" s="280">
        <f t="shared" si="6"/>
        <v>115</v>
      </c>
      <c r="K34" s="281">
        <f t="shared" si="6"/>
        <v>103</v>
      </c>
      <c r="L34" s="281">
        <f t="shared" si="6"/>
        <v>115</v>
      </c>
      <c r="M34" s="280">
        <f t="shared" si="6"/>
        <v>131</v>
      </c>
      <c r="N34" s="281">
        <f t="shared" si="6"/>
        <v>117</v>
      </c>
      <c r="O34" s="281">
        <f t="shared" si="6"/>
        <v>135</v>
      </c>
      <c r="P34" s="280">
        <f t="shared" si="6"/>
        <v>113</v>
      </c>
      <c r="Q34" s="281">
        <f t="shared" si="6"/>
        <v>131</v>
      </c>
      <c r="R34" s="281">
        <f t="shared" si="6"/>
        <v>129</v>
      </c>
      <c r="S34" s="280">
        <f t="shared" si="6"/>
        <v>135</v>
      </c>
      <c r="T34" s="281">
        <f t="shared" si="6"/>
        <v>125</v>
      </c>
      <c r="U34" s="281">
        <f t="shared" si="6"/>
        <v>131</v>
      </c>
      <c r="V34" s="280">
        <f t="shared" si="6"/>
        <v>135</v>
      </c>
      <c r="W34" s="281">
        <f t="shared" si="6"/>
        <v>127</v>
      </c>
      <c r="X34" s="281">
        <f t="shared" si="6"/>
        <v>103</v>
      </c>
      <c r="Y34" s="280">
        <f t="shared" si="6"/>
        <v>135</v>
      </c>
      <c r="Z34" s="281">
        <f t="shared" si="6"/>
        <v>123</v>
      </c>
      <c r="AA34" s="281">
        <f t="shared" si="6"/>
        <v>105</v>
      </c>
      <c r="AB34" s="280">
        <f t="shared" si="6"/>
        <v>131</v>
      </c>
      <c r="AC34" s="281">
        <f t="shared" si="6"/>
        <v>131</v>
      </c>
      <c r="AD34" s="281">
        <f t="shared" si="6"/>
        <v>117</v>
      </c>
      <c r="AE34" s="280">
        <f t="shared" si="6"/>
        <v>135</v>
      </c>
      <c r="AF34" s="281">
        <f t="shared" si="6"/>
        <v>133</v>
      </c>
      <c r="AG34" s="281">
        <f t="shared" si="6"/>
        <v>135</v>
      </c>
      <c r="AH34" s="280">
        <f t="shared" si="6"/>
        <v>131</v>
      </c>
      <c r="AI34" s="282">
        <f t="shared" si="6"/>
        <v>131</v>
      </c>
      <c r="AJ34" s="281">
        <f t="shared" si="6"/>
        <v>83</v>
      </c>
      <c r="AK34" s="280">
        <f t="shared" si="6"/>
        <v>31</v>
      </c>
      <c r="AL34" s="281">
        <f t="shared" si="6"/>
        <v>111</v>
      </c>
      <c r="AM34" s="281">
        <f t="shared" si="6"/>
        <v>133</v>
      </c>
      <c r="AN34" s="271">
        <f t="shared" si="5"/>
        <v>4408</v>
      </c>
    </row>
    <row r="35" spans="2:40" ht="14.25" thickBot="1" x14ac:dyDescent="0.2">
      <c r="B35" s="1119" t="s">
        <v>493</v>
      </c>
      <c r="C35" s="1120"/>
      <c r="D35" s="276">
        <f>IF(D34&gt;0,0,-(D34))</f>
        <v>0</v>
      </c>
      <c r="E35" s="276">
        <f t="shared" ref="E35:AM35" si="7">IF(E34&gt;0,0,-(E34))</f>
        <v>0</v>
      </c>
      <c r="F35" s="276">
        <f t="shared" si="7"/>
        <v>0</v>
      </c>
      <c r="G35" s="276">
        <f t="shared" si="7"/>
        <v>0</v>
      </c>
      <c r="H35" s="276">
        <f t="shared" si="7"/>
        <v>0</v>
      </c>
      <c r="I35" s="276">
        <f t="shared" si="7"/>
        <v>0</v>
      </c>
      <c r="J35" s="276">
        <f t="shared" si="7"/>
        <v>0</v>
      </c>
      <c r="K35" s="276">
        <f t="shared" si="7"/>
        <v>0</v>
      </c>
      <c r="L35" s="276">
        <f t="shared" si="7"/>
        <v>0</v>
      </c>
      <c r="M35" s="276">
        <f t="shared" si="7"/>
        <v>0</v>
      </c>
      <c r="N35" s="276">
        <f t="shared" si="7"/>
        <v>0</v>
      </c>
      <c r="O35" s="276">
        <f t="shared" si="7"/>
        <v>0</v>
      </c>
      <c r="P35" s="276">
        <f t="shared" si="7"/>
        <v>0</v>
      </c>
      <c r="Q35" s="276">
        <f t="shared" si="7"/>
        <v>0</v>
      </c>
      <c r="R35" s="276">
        <f t="shared" si="7"/>
        <v>0</v>
      </c>
      <c r="S35" s="276">
        <f t="shared" si="7"/>
        <v>0</v>
      </c>
      <c r="T35" s="276">
        <f t="shared" si="7"/>
        <v>0</v>
      </c>
      <c r="U35" s="276">
        <f t="shared" si="7"/>
        <v>0</v>
      </c>
      <c r="V35" s="276">
        <f t="shared" si="7"/>
        <v>0</v>
      </c>
      <c r="W35" s="276">
        <f t="shared" si="7"/>
        <v>0</v>
      </c>
      <c r="X35" s="276">
        <f t="shared" si="7"/>
        <v>0</v>
      </c>
      <c r="Y35" s="276">
        <f t="shared" si="7"/>
        <v>0</v>
      </c>
      <c r="Z35" s="276">
        <f t="shared" si="7"/>
        <v>0</v>
      </c>
      <c r="AA35" s="276">
        <f t="shared" si="7"/>
        <v>0</v>
      </c>
      <c r="AB35" s="276">
        <f t="shared" si="7"/>
        <v>0</v>
      </c>
      <c r="AC35" s="276">
        <f t="shared" si="7"/>
        <v>0</v>
      </c>
      <c r="AD35" s="276">
        <f t="shared" si="7"/>
        <v>0</v>
      </c>
      <c r="AE35" s="276">
        <f t="shared" si="7"/>
        <v>0</v>
      </c>
      <c r="AF35" s="276">
        <f t="shared" si="7"/>
        <v>0</v>
      </c>
      <c r="AG35" s="276">
        <f t="shared" si="7"/>
        <v>0</v>
      </c>
      <c r="AH35" s="276">
        <f t="shared" si="7"/>
        <v>0</v>
      </c>
      <c r="AI35" s="276">
        <f t="shared" si="7"/>
        <v>0</v>
      </c>
      <c r="AJ35" s="276">
        <f t="shared" si="7"/>
        <v>0</v>
      </c>
      <c r="AK35" s="276">
        <f t="shared" si="7"/>
        <v>0</v>
      </c>
      <c r="AL35" s="276">
        <f t="shared" si="7"/>
        <v>0</v>
      </c>
      <c r="AM35" s="276">
        <f t="shared" si="7"/>
        <v>0</v>
      </c>
      <c r="AN35" s="278">
        <f t="shared" si="5"/>
        <v>0</v>
      </c>
    </row>
  </sheetData>
  <mergeCells count="36">
    <mergeCell ref="B30:B33"/>
    <mergeCell ref="B34:C34"/>
    <mergeCell ref="B35:C35"/>
    <mergeCell ref="AE26:AG26"/>
    <mergeCell ref="AH26:AJ26"/>
    <mergeCell ref="AK26:AM26"/>
    <mergeCell ref="AN26:AN27"/>
    <mergeCell ref="B28:C28"/>
    <mergeCell ref="B29:C29"/>
    <mergeCell ref="M26:O26"/>
    <mergeCell ref="P26:R26"/>
    <mergeCell ref="S26:U26"/>
    <mergeCell ref="V26:X26"/>
    <mergeCell ref="Y26:AA26"/>
    <mergeCell ref="AB26:AD26"/>
    <mergeCell ref="J26:L26"/>
    <mergeCell ref="B19:C19"/>
    <mergeCell ref="B20:C20"/>
    <mergeCell ref="B26:C27"/>
    <mergeCell ref="D26:F26"/>
    <mergeCell ref="G26:I26"/>
    <mergeCell ref="AK4:AM4"/>
    <mergeCell ref="AN4:AN5"/>
    <mergeCell ref="B6:C8"/>
    <mergeCell ref="AE4:AG4"/>
    <mergeCell ref="AH4:AJ4"/>
    <mergeCell ref="S4:U4"/>
    <mergeCell ref="V4:X4"/>
    <mergeCell ref="Y4:AA4"/>
    <mergeCell ref="AB4:AD4"/>
    <mergeCell ref="B4:C5"/>
    <mergeCell ref="D4:F4"/>
    <mergeCell ref="G4:I4"/>
    <mergeCell ref="J4:L4"/>
    <mergeCell ref="M4:O4"/>
    <mergeCell ref="P4:R4"/>
  </mergeCells>
  <phoneticPr fontId="4"/>
  <pageMargins left="0.7" right="0.7" top="0.75" bottom="0.75" header="0.3" footer="0.3"/>
  <pageSetup paperSize="9" scale="5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BK35"/>
  <sheetViews>
    <sheetView zoomScale="75" zoomScaleNormal="75" workbookViewId="0"/>
  </sheetViews>
  <sheetFormatPr defaultRowHeight="13.5" x14ac:dyDescent="0.15"/>
  <cols>
    <col min="1" max="1" width="1.625" style="27" customWidth="1"/>
    <col min="2" max="3" width="11.625" style="27" customWidth="1"/>
    <col min="4" max="39" width="6.125" style="27" customWidth="1"/>
    <col min="40" max="40" width="7" style="27" customWidth="1"/>
    <col min="41" max="41" width="1.5" style="27" customWidth="1"/>
    <col min="42" max="16384" width="9" style="27"/>
  </cols>
  <sheetData>
    <row r="1" spans="2:63" ht="9.9499999999999993" customHeight="1" x14ac:dyDescent="0.15"/>
    <row r="2" spans="2:63" ht="24.95" customHeight="1" x14ac:dyDescent="0.15">
      <c r="B2" s="2" t="s">
        <v>994</v>
      </c>
      <c r="C2" s="2"/>
      <c r="D2" s="5"/>
      <c r="E2" s="5"/>
      <c r="F2" s="5"/>
      <c r="G2" s="5"/>
      <c r="H2" s="5"/>
      <c r="I2" s="5"/>
      <c r="J2" s="5"/>
      <c r="K2" s="5"/>
      <c r="L2" s="283" t="s">
        <v>208</v>
      </c>
      <c r="M2" s="259" t="s">
        <v>495</v>
      </c>
      <c r="N2" s="60"/>
      <c r="O2" s="287" t="s">
        <v>855</v>
      </c>
      <c r="P2" s="259"/>
      <c r="Q2" s="5"/>
      <c r="R2" s="5"/>
      <c r="S2" s="5"/>
      <c r="T2" s="5"/>
      <c r="U2" s="5"/>
      <c r="V2" s="5"/>
      <c r="W2" s="2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2" t="s">
        <v>212</v>
      </c>
      <c r="C3" s="2"/>
      <c r="D3" s="5"/>
      <c r="E3" s="5"/>
      <c r="F3" s="5"/>
      <c r="G3" s="5"/>
      <c r="H3" s="5"/>
      <c r="I3" s="5"/>
      <c r="J3" s="5"/>
      <c r="K3" s="5"/>
      <c r="L3" s="5"/>
      <c r="M3" s="29"/>
      <c r="N3" s="5"/>
      <c r="O3" s="5"/>
      <c r="P3" s="29"/>
      <c r="Q3" s="5"/>
      <c r="R3" s="5"/>
      <c r="S3" s="5"/>
      <c r="T3" s="5"/>
      <c r="U3" s="5"/>
      <c r="V3" s="5"/>
      <c r="W3" s="29"/>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1125" t="s">
        <v>496</v>
      </c>
      <c r="C4" s="1126"/>
      <c r="D4" s="1121">
        <v>1</v>
      </c>
      <c r="E4" s="1122"/>
      <c r="F4" s="1123"/>
      <c r="G4" s="1121">
        <v>2</v>
      </c>
      <c r="H4" s="1122"/>
      <c r="I4" s="1123"/>
      <c r="J4" s="1121">
        <v>3</v>
      </c>
      <c r="K4" s="1122"/>
      <c r="L4" s="1123"/>
      <c r="M4" s="1121">
        <v>4</v>
      </c>
      <c r="N4" s="1122"/>
      <c r="O4" s="1123"/>
      <c r="P4" s="1121">
        <v>5</v>
      </c>
      <c r="Q4" s="1122"/>
      <c r="R4" s="1123"/>
      <c r="S4" s="1121">
        <v>6</v>
      </c>
      <c r="T4" s="1122"/>
      <c r="U4" s="1123"/>
      <c r="V4" s="1121">
        <v>7</v>
      </c>
      <c r="W4" s="1122"/>
      <c r="X4" s="1123"/>
      <c r="Y4" s="1121">
        <v>8</v>
      </c>
      <c r="Z4" s="1122"/>
      <c r="AA4" s="1123"/>
      <c r="AB4" s="1121">
        <v>9</v>
      </c>
      <c r="AC4" s="1122"/>
      <c r="AD4" s="1123"/>
      <c r="AE4" s="1121">
        <v>10</v>
      </c>
      <c r="AF4" s="1122"/>
      <c r="AG4" s="1123"/>
      <c r="AH4" s="1121">
        <v>11</v>
      </c>
      <c r="AI4" s="1122"/>
      <c r="AJ4" s="1123"/>
      <c r="AK4" s="1121">
        <v>12</v>
      </c>
      <c r="AL4" s="1122"/>
      <c r="AM4" s="1123"/>
      <c r="AN4" s="1124" t="s">
        <v>30</v>
      </c>
    </row>
    <row r="5" spans="2:63" ht="20.100000000000001" customHeight="1" x14ac:dyDescent="0.15">
      <c r="B5" s="1091"/>
      <c r="C5" s="1092"/>
      <c r="D5" s="482" t="s">
        <v>31</v>
      </c>
      <c r="E5" s="43" t="s">
        <v>32</v>
      </c>
      <c r="F5" s="44" t="s">
        <v>33</v>
      </c>
      <c r="G5" s="482" t="s">
        <v>31</v>
      </c>
      <c r="H5" s="44" t="s">
        <v>32</v>
      </c>
      <c r="I5" s="44" t="s">
        <v>33</v>
      </c>
      <c r="J5" s="482" t="s">
        <v>31</v>
      </c>
      <c r="K5" s="44" t="s">
        <v>32</v>
      </c>
      <c r="L5" s="44" t="s">
        <v>33</v>
      </c>
      <c r="M5" s="482" t="s">
        <v>31</v>
      </c>
      <c r="N5" s="44" t="s">
        <v>32</v>
      </c>
      <c r="O5" s="44" t="s">
        <v>33</v>
      </c>
      <c r="P5" s="482" t="s">
        <v>31</v>
      </c>
      <c r="Q5" s="44" t="s">
        <v>32</v>
      </c>
      <c r="R5" s="44" t="s">
        <v>33</v>
      </c>
      <c r="S5" s="482" t="s">
        <v>31</v>
      </c>
      <c r="T5" s="518" t="s">
        <v>32</v>
      </c>
      <c r="U5" s="518" t="s">
        <v>33</v>
      </c>
      <c r="V5" s="482" t="s">
        <v>31</v>
      </c>
      <c r="W5" s="44" t="s">
        <v>32</v>
      </c>
      <c r="X5" s="44" t="s">
        <v>33</v>
      </c>
      <c r="Y5" s="482" t="s">
        <v>31</v>
      </c>
      <c r="Z5" s="44" t="s">
        <v>32</v>
      </c>
      <c r="AA5" s="44" t="s">
        <v>33</v>
      </c>
      <c r="AB5" s="482" t="s">
        <v>31</v>
      </c>
      <c r="AC5" s="44" t="s">
        <v>32</v>
      </c>
      <c r="AD5" s="44" t="s">
        <v>33</v>
      </c>
      <c r="AE5" s="482" t="s">
        <v>31</v>
      </c>
      <c r="AF5" s="44" t="s">
        <v>32</v>
      </c>
      <c r="AG5" s="44" t="s">
        <v>33</v>
      </c>
      <c r="AH5" s="482" t="s">
        <v>31</v>
      </c>
      <c r="AI5" s="44" t="s">
        <v>32</v>
      </c>
      <c r="AJ5" s="44" t="s">
        <v>33</v>
      </c>
      <c r="AK5" s="482" t="s">
        <v>31</v>
      </c>
      <c r="AL5" s="44" t="s">
        <v>32</v>
      </c>
      <c r="AM5" s="44" t="s">
        <v>33</v>
      </c>
      <c r="AN5" s="1103"/>
    </row>
    <row r="6" spans="2:63" ht="20.100000000000001" customHeight="1" x14ac:dyDescent="0.15">
      <c r="B6" s="1104" t="s">
        <v>497</v>
      </c>
      <c r="C6" s="1105"/>
      <c r="D6" s="46"/>
      <c r="E6" s="5"/>
      <c r="F6" s="5"/>
      <c r="G6" s="5"/>
      <c r="H6" s="5"/>
      <c r="I6" s="5"/>
      <c r="J6" s="5"/>
      <c r="K6" s="5"/>
      <c r="L6" s="5"/>
      <c r="M6" s="5"/>
      <c r="N6" s="5"/>
      <c r="O6" s="29"/>
      <c r="P6" s="29"/>
      <c r="Q6" s="5"/>
      <c r="R6" s="5"/>
      <c r="S6" s="5"/>
      <c r="T6" s="5"/>
      <c r="U6" s="5"/>
      <c r="V6" s="5"/>
      <c r="W6" s="5"/>
      <c r="X6" s="5"/>
      <c r="Y6" s="5"/>
      <c r="Z6" s="5"/>
      <c r="AA6" s="5"/>
      <c r="AB6" s="5"/>
      <c r="AC6" s="5"/>
      <c r="AD6" s="5"/>
      <c r="AE6" s="5"/>
      <c r="AF6" s="5"/>
      <c r="AG6" s="5"/>
      <c r="AH6" s="5"/>
      <c r="AI6" s="5"/>
      <c r="AJ6" s="5"/>
      <c r="AK6" s="5"/>
      <c r="AL6" s="5"/>
      <c r="AM6" s="5"/>
      <c r="AN6" s="47"/>
    </row>
    <row r="7" spans="2:63" ht="20.100000000000001" customHeight="1" x14ac:dyDescent="0.15">
      <c r="B7" s="1106"/>
      <c r="C7" s="1107"/>
      <c r="D7" s="46"/>
      <c r="E7" s="5"/>
      <c r="F7" s="5"/>
      <c r="G7" s="5"/>
      <c r="H7" s="5"/>
      <c r="I7" s="5"/>
      <c r="J7" s="5"/>
      <c r="K7" s="5"/>
      <c r="L7" s="5"/>
      <c r="N7" s="5"/>
      <c r="O7" s="5"/>
      <c r="P7" s="5"/>
      <c r="Q7" s="5"/>
      <c r="R7" s="5"/>
      <c r="S7" s="5"/>
      <c r="T7" s="5"/>
      <c r="U7" s="5"/>
      <c r="V7" s="5"/>
      <c r="W7" s="5"/>
      <c r="X7" s="5"/>
      <c r="Y7" s="5"/>
      <c r="Z7" s="5"/>
      <c r="AA7" s="5"/>
      <c r="AB7" s="5"/>
      <c r="AC7" s="5"/>
      <c r="AD7" s="5"/>
      <c r="AE7" s="5"/>
      <c r="AF7" s="5"/>
      <c r="AG7" s="5"/>
      <c r="AH7" s="5"/>
      <c r="AI7" s="5"/>
      <c r="AJ7" s="5"/>
      <c r="AK7" s="5"/>
      <c r="AL7" s="5"/>
      <c r="AM7" s="5"/>
      <c r="AN7" s="47"/>
    </row>
    <row r="8" spans="2:63" ht="20.100000000000001" customHeight="1" x14ac:dyDescent="0.15">
      <c r="B8" s="1091"/>
      <c r="C8" s="1092"/>
      <c r="D8" s="484"/>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6"/>
    </row>
    <row r="9" spans="2:63" ht="20.100000000000001" customHeight="1" x14ac:dyDescent="0.15">
      <c r="B9" s="1127" t="s">
        <v>498</v>
      </c>
      <c r="C9" s="1128"/>
      <c r="D9" s="272"/>
      <c r="E9" s="52"/>
      <c r="F9" s="52"/>
      <c r="G9" s="272"/>
      <c r="H9" s="52"/>
      <c r="I9" s="52"/>
      <c r="J9" s="272"/>
      <c r="K9" s="52"/>
      <c r="L9" s="52"/>
      <c r="M9" s="272">
        <v>3</v>
      </c>
      <c r="N9" s="52">
        <v>6</v>
      </c>
      <c r="O9" s="52"/>
      <c r="P9" s="272"/>
      <c r="Q9" s="52"/>
      <c r="R9" s="52"/>
      <c r="S9" s="272"/>
      <c r="T9" s="52"/>
      <c r="U9" s="52"/>
      <c r="V9" s="272"/>
      <c r="W9" s="52"/>
      <c r="X9" s="52"/>
      <c r="Y9" s="272"/>
      <c r="Z9" s="52"/>
      <c r="AA9" s="52"/>
      <c r="AB9" s="272"/>
      <c r="AC9" s="52"/>
      <c r="AD9" s="52"/>
      <c r="AE9" s="272"/>
      <c r="AF9" s="52"/>
      <c r="AG9" s="52"/>
      <c r="AH9" s="272"/>
      <c r="AI9" s="52"/>
      <c r="AJ9" s="52"/>
      <c r="AK9" s="272"/>
      <c r="AL9" s="52"/>
      <c r="AM9" s="52"/>
      <c r="AN9" s="53">
        <f>SUM(D9:AM9)</f>
        <v>9</v>
      </c>
    </row>
    <row r="10" spans="2:63" ht="20.100000000000001" customHeight="1" x14ac:dyDescent="0.15">
      <c r="B10" s="1127" t="s">
        <v>371</v>
      </c>
      <c r="C10" s="1128"/>
      <c r="D10" s="272"/>
      <c r="E10" s="52"/>
      <c r="F10" s="52"/>
      <c r="G10" s="272"/>
      <c r="H10" s="52"/>
      <c r="I10" s="52">
        <v>2</v>
      </c>
      <c r="J10" s="272"/>
      <c r="K10" s="52"/>
      <c r="L10" s="52">
        <v>2</v>
      </c>
      <c r="M10" s="272"/>
      <c r="N10" s="52"/>
      <c r="O10" s="52"/>
      <c r="P10" s="272"/>
      <c r="Q10" s="52"/>
      <c r="R10" s="52"/>
      <c r="S10" s="272">
        <v>2</v>
      </c>
      <c r="T10" s="52"/>
      <c r="U10" s="52"/>
      <c r="V10" s="272"/>
      <c r="W10" s="52"/>
      <c r="X10" s="52"/>
      <c r="Y10" s="272"/>
      <c r="Z10" s="52"/>
      <c r="AA10" s="52"/>
      <c r="AB10" s="272"/>
      <c r="AC10" s="52">
        <v>2</v>
      </c>
      <c r="AD10" s="52"/>
      <c r="AE10" s="272"/>
      <c r="AF10" s="52"/>
      <c r="AG10" s="52"/>
      <c r="AH10" s="272"/>
      <c r="AI10" s="52"/>
      <c r="AJ10" s="52"/>
      <c r="AK10" s="272"/>
      <c r="AL10" s="52"/>
      <c r="AM10" s="52"/>
      <c r="AN10" s="53">
        <f t="shared" ref="AN10:AN19" si="0">SUM(D10:AM10)</f>
        <v>8</v>
      </c>
    </row>
    <row r="11" spans="2:63" ht="20.100000000000001" customHeight="1" x14ac:dyDescent="0.15">
      <c r="B11" s="1127" t="s">
        <v>372</v>
      </c>
      <c r="C11" s="1128"/>
      <c r="D11" s="272"/>
      <c r="E11" s="52"/>
      <c r="F11" s="52"/>
      <c r="G11" s="272"/>
      <c r="H11" s="52"/>
      <c r="I11" s="52"/>
      <c r="J11" s="272">
        <v>2</v>
      </c>
      <c r="K11" s="52"/>
      <c r="L11" s="52">
        <v>2</v>
      </c>
      <c r="M11" s="272"/>
      <c r="N11" s="52"/>
      <c r="O11" s="52">
        <v>2</v>
      </c>
      <c r="P11" s="272"/>
      <c r="Q11" s="52"/>
      <c r="R11" s="52">
        <v>2</v>
      </c>
      <c r="S11" s="272"/>
      <c r="T11" s="52"/>
      <c r="U11" s="52">
        <v>2</v>
      </c>
      <c r="V11" s="272"/>
      <c r="W11" s="52"/>
      <c r="X11" s="52">
        <v>2</v>
      </c>
      <c r="Y11" s="272"/>
      <c r="Z11" s="52"/>
      <c r="AA11" s="52">
        <v>2</v>
      </c>
      <c r="AB11" s="272"/>
      <c r="AC11" s="52"/>
      <c r="AD11" s="52">
        <v>2</v>
      </c>
      <c r="AE11" s="272"/>
      <c r="AF11" s="52"/>
      <c r="AG11" s="52"/>
      <c r="AH11" s="272"/>
      <c r="AI11" s="52"/>
      <c r="AJ11" s="52"/>
      <c r="AK11" s="272"/>
      <c r="AL11" s="52"/>
      <c r="AM11" s="52"/>
      <c r="AN11" s="53">
        <f t="shared" si="0"/>
        <v>16</v>
      </c>
    </row>
    <row r="12" spans="2:63" ht="20.100000000000001" customHeight="1" x14ac:dyDescent="0.15">
      <c r="B12" s="1127" t="s">
        <v>499</v>
      </c>
      <c r="C12" s="1128"/>
      <c r="D12" s="272"/>
      <c r="E12" s="52"/>
      <c r="F12" s="52"/>
      <c r="G12" s="272"/>
      <c r="H12" s="52"/>
      <c r="I12" s="52"/>
      <c r="J12" s="272"/>
      <c r="K12" s="52"/>
      <c r="L12" s="52"/>
      <c r="M12" s="272"/>
      <c r="N12" s="52"/>
      <c r="O12" s="52"/>
      <c r="P12" s="272"/>
      <c r="Q12" s="52"/>
      <c r="R12" s="52"/>
      <c r="S12" s="272"/>
      <c r="T12" s="52"/>
      <c r="U12" s="52"/>
      <c r="V12" s="272">
        <v>2</v>
      </c>
      <c r="W12" s="52">
        <v>2</v>
      </c>
      <c r="X12" s="52">
        <v>4</v>
      </c>
      <c r="Y12" s="272"/>
      <c r="Z12" s="52"/>
      <c r="AA12" s="52"/>
      <c r="AB12" s="272">
        <v>4</v>
      </c>
      <c r="AC12" s="52"/>
      <c r="AD12" s="52"/>
      <c r="AE12" s="272"/>
      <c r="AF12" s="52"/>
      <c r="AG12" s="52"/>
      <c r="AH12" s="272"/>
      <c r="AI12" s="52"/>
      <c r="AJ12" s="52"/>
      <c r="AK12" s="272"/>
      <c r="AL12" s="52"/>
      <c r="AM12" s="52"/>
      <c r="AN12" s="53">
        <f t="shared" si="0"/>
        <v>12</v>
      </c>
    </row>
    <row r="13" spans="2:63" ht="20.100000000000001" customHeight="1" x14ac:dyDescent="0.15">
      <c r="B13" s="1127" t="s">
        <v>374</v>
      </c>
      <c r="C13" s="1128"/>
      <c r="D13" s="272"/>
      <c r="E13" s="52"/>
      <c r="F13" s="52"/>
      <c r="G13" s="272"/>
      <c r="H13" s="52"/>
      <c r="I13" s="52"/>
      <c r="J13" s="272"/>
      <c r="K13" s="52"/>
      <c r="L13" s="52"/>
      <c r="M13" s="272"/>
      <c r="N13" s="52"/>
      <c r="O13" s="52"/>
      <c r="P13" s="272"/>
      <c r="Q13" s="52"/>
      <c r="R13" s="52"/>
      <c r="S13" s="272"/>
      <c r="T13" s="52"/>
      <c r="U13" s="52"/>
      <c r="V13" s="272"/>
      <c r="W13" s="52"/>
      <c r="X13" s="52"/>
      <c r="Y13" s="272"/>
      <c r="Z13" s="52">
        <v>3</v>
      </c>
      <c r="AA13" s="52">
        <v>3</v>
      </c>
      <c r="AB13" s="272"/>
      <c r="AC13" s="52"/>
      <c r="AD13" s="52"/>
      <c r="AE13" s="272"/>
      <c r="AF13" s="52"/>
      <c r="AG13" s="52"/>
      <c r="AH13" s="272"/>
      <c r="AI13" s="52"/>
      <c r="AJ13" s="52"/>
      <c r="AK13" s="272"/>
      <c r="AL13" s="52"/>
      <c r="AM13" s="52"/>
      <c r="AN13" s="53">
        <f t="shared" si="0"/>
        <v>6</v>
      </c>
    </row>
    <row r="14" spans="2:63" ht="20.100000000000001" customHeight="1" x14ac:dyDescent="0.15">
      <c r="B14" s="1127" t="s">
        <v>375</v>
      </c>
      <c r="C14" s="1128"/>
      <c r="D14" s="272"/>
      <c r="E14" s="52"/>
      <c r="F14" s="52"/>
      <c r="G14" s="272"/>
      <c r="H14" s="52">
        <v>4</v>
      </c>
      <c r="I14" s="52"/>
      <c r="J14" s="272"/>
      <c r="K14" s="52"/>
      <c r="L14" s="52"/>
      <c r="M14" s="272"/>
      <c r="N14" s="52"/>
      <c r="O14" s="52">
        <v>8</v>
      </c>
      <c r="P14" s="272"/>
      <c r="Q14" s="52"/>
      <c r="R14" s="52"/>
      <c r="S14" s="272"/>
      <c r="T14" s="52"/>
      <c r="U14" s="52"/>
      <c r="V14" s="272"/>
      <c r="W14" s="52"/>
      <c r="X14" s="52"/>
      <c r="Y14" s="272"/>
      <c r="Z14" s="52"/>
      <c r="AA14" s="52"/>
      <c r="AB14" s="272"/>
      <c r="AC14" s="52"/>
      <c r="AD14" s="52"/>
      <c r="AE14" s="272"/>
      <c r="AF14" s="52"/>
      <c r="AG14" s="52"/>
      <c r="AH14" s="272"/>
      <c r="AI14" s="52"/>
      <c r="AJ14" s="52"/>
      <c r="AK14" s="272"/>
      <c r="AL14" s="52"/>
      <c r="AM14" s="52"/>
      <c r="AN14" s="53">
        <f t="shared" si="0"/>
        <v>12</v>
      </c>
    </row>
    <row r="15" spans="2:63" ht="20.100000000000001" customHeight="1" x14ac:dyDescent="0.15">
      <c r="B15" s="1127" t="s">
        <v>376</v>
      </c>
      <c r="C15" s="1128"/>
      <c r="D15" s="272"/>
      <c r="E15" s="52"/>
      <c r="F15" s="52"/>
      <c r="G15" s="272"/>
      <c r="H15" s="52"/>
      <c r="I15" s="52"/>
      <c r="J15" s="272"/>
      <c r="K15" s="52"/>
      <c r="L15" s="52"/>
      <c r="M15" s="272">
        <v>2</v>
      </c>
      <c r="N15" s="52"/>
      <c r="O15" s="52"/>
      <c r="P15" s="272">
        <v>2</v>
      </c>
      <c r="Q15" s="52"/>
      <c r="R15" s="52"/>
      <c r="S15" s="272"/>
      <c r="T15" s="52"/>
      <c r="U15" s="52"/>
      <c r="V15" s="272"/>
      <c r="W15" s="52">
        <v>2</v>
      </c>
      <c r="X15" s="52"/>
      <c r="Y15" s="272"/>
      <c r="Z15" s="52"/>
      <c r="AA15" s="52"/>
      <c r="AB15" s="272"/>
      <c r="AC15" s="52">
        <v>2</v>
      </c>
      <c r="AD15" s="52"/>
      <c r="AE15" s="272"/>
      <c r="AF15" s="52"/>
      <c r="AG15" s="52"/>
      <c r="AH15" s="272"/>
      <c r="AI15" s="52"/>
      <c r="AJ15" s="52"/>
      <c r="AK15" s="272"/>
      <c r="AL15" s="52"/>
      <c r="AM15" s="52"/>
      <c r="AN15" s="53">
        <f t="shared" si="0"/>
        <v>8</v>
      </c>
    </row>
    <row r="16" spans="2:63" ht="20.100000000000001" customHeight="1" x14ac:dyDescent="0.15">
      <c r="B16" s="1127" t="s">
        <v>377</v>
      </c>
      <c r="C16" s="1128"/>
      <c r="D16" s="272"/>
      <c r="E16" s="52"/>
      <c r="F16" s="52"/>
      <c r="G16" s="272"/>
      <c r="H16" s="52"/>
      <c r="I16" s="52"/>
      <c r="J16" s="272"/>
      <c r="K16" s="52"/>
      <c r="L16" s="52"/>
      <c r="M16" s="272">
        <v>20</v>
      </c>
      <c r="N16" s="52"/>
      <c r="O16" s="52"/>
      <c r="P16" s="272"/>
      <c r="Q16" s="52"/>
      <c r="R16" s="52"/>
      <c r="S16" s="272"/>
      <c r="T16" s="52"/>
      <c r="U16" s="52"/>
      <c r="V16" s="272"/>
      <c r="W16" s="52"/>
      <c r="X16" s="52"/>
      <c r="Y16" s="272"/>
      <c r="Z16" s="52"/>
      <c r="AA16" s="52"/>
      <c r="AB16" s="272"/>
      <c r="AC16" s="52"/>
      <c r="AD16" s="52"/>
      <c r="AE16" s="272"/>
      <c r="AF16" s="52">
        <v>10</v>
      </c>
      <c r="AG16" s="52"/>
      <c r="AH16" s="272"/>
      <c r="AI16" s="52">
        <v>10</v>
      </c>
      <c r="AJ16" s="52"/>
      <c r="AK16" s="272"/>
      <c r="AL16" s="52"/>
      <c r="AM16" s="52">
        <v>10</v>
      </c>
      <c r="AN16" s="53">
        <f t="shared" si="0"/>
        <v>50</v>
      </c>
    </row>
    <row r="17" spans="2:40" x14ac:dyDescent="0.15">
      <c r="B17" s="1127" t="s">
        <v>378</v>
      </c>
      <c r="C17" s="1128"/>
      <c r="D17" s="272"/>
      <c r="E17" s="52"/>
      <c r="F17" s="52"/>
      <c r="G17" s="272"/>
      <c r="H17" s="52"/>
      <c r="I17" s="52"/>
      <c r="J17" s="272"/>
      <c r="K17" s="52"/>
      <c r="L17" s="52"/>
      <c r="M17" s="272">
        <v>3</v>
      </c>
      <c r="N17" s="52">
        <v>3</v>
      </c>
      <c r="O17" s="52"/>
      <c r="P17" s="272"/>
      <c r="Q17" s="52"/>
      <c r="R17" s="52"/>
      <c r="S17" s="272"/>
      <c r="T17" s="52"/>
      <c r="U17" s="52"/>
      <c r="V17" s="272"/>
      <c r="W17" s="52"/>
      <c r="X17" s="52"/>
      <c r="Y17" s="272"/>
      <c r="Z17" s="52"/>
      <c r="AA17" s="52"/>
      <c r="AB17" s="272"/>
      <c r="AC17" s="52"/>
      <c r="AD17" s="52"/>
      <c r="AE17" s="272"/>
      <c r="AF17" s="52">
        <v>3</v>
      </c>
      <c r="AG17" s="52"/>
      <c r="AH17" s="272"/>
      <c r="AI17" s="52">
        <v>3</v>
      </c>
      <c r="AJ17" s="52"/>
      <c r="AK17" s="272"/>
      <c r="AL17" s="52"/>
      <c r="AM17" s="52">
        <v>3</v>
      </c>
      <c r="AN17" s="53">
        <f t="shared" si="0"/>
        <v>15</v>
      </c>
    </row>
    <row r="18" spans="2:40" x14ac:dyDescent="0.15">
      <c r="B18" s="1127" t="s">
        <v>136</v>
      </c>
      <c r="C18" s="1128"/>
      <c r="D18" s="272"/>
      <c r="E18" s="52"/>
      <c r="F18" s="52"/>
      <c r="G18" s="272"/>
      <c r="H18" s="52"/>
      <c r="I18" s="52"/>
      <c r="J18" s="272"/>
      <c r="K18" s="52"/>
      <c r="L18" s="52"/>
      <c r="M18" s="272"/>
      <c r="N18" s="52"/>
      <c r="O18" s="52">
        <v>1</v>
      </c>
      <c r="P18" s="272"/>
      <c r="Q18" s="52"/>
      <c r="R18" s="52"/>
      <c r="S18" s="272"/>
      <c r="T18" s="52"/>
      <c r="U18" s="52">
        <v>1</v>
      </c>
      <c r="V18" s="272"/>
      <c r="W18" s="52"/>
      <c r="X18" s="52">
        <v>1</v>
      </c>
      <c r="Y18" s="272"/>
      <c r="Z18" s="52"/>
      <c r="AA18" s="52">
        <v>1</v>
      </c>
      <c r="AB18" s="272"/>
      <c r="AC18" s="52"/>
      <c r="AD18" s="52"/>
      <c r="AE18" s="272"/>
      <c r="AF18" s="52">
        <v>1</v>
      </c>
      <c r="AG18" s="52"/>
      <c r="AH18" s="272"/>
      <c r="AI18" s="52"/>
      <c r="AJ18" s="52"/>
      <c r="AK18" s="272"/>
      <c r="AL18" s="52"/>
      <c r="AM18" s="52"/>
      <c r="AN18" s="53">
        <f t="shared" si="0"/>
        <v>5</v>
      </c>
    </row>
    <row r="19" spans="2:40" x14ac:dyDescent="0.15">
      <c r="B19" s="1110" t="s">
        <v>500</v>
      </c>
      <c r="C19" s="1111"/>
      <c r="D19" s="272">
        <f t="shared" ref="D19:AM19" si="1">SUM(D9:D18)</f>
        <v>0</v>
      </c>
      <c r="E19" s="54">
        <f t="shared" si="1"/>
        <v>0</v>
      </c>
      <c r="F19" s="493">
        <f t="shared" si="1"/>
        <v>0</v>
      </c>
      <c r="G19" s="272">
        <f t="shared" si="1"/>
        <v>0</v>
      </c>
      <c r="H19" s="54">
        <f t="shared" si="1"/>
        <v>4</v>
      </c>
      <c r="I19" s="493">
        <f t="shared" si="1"/>
        <v>2</v>
      </c>
      <c r="J19" s="272">
        <f t="shared" si="1"/>
        <v>2</v>
      </c>
      <c r="K19" s="54">
        <f t="shared" si="1"/>
        <v>0</v>
      </c>
      <c r="L19" s="493">
        <f t="shared" si="1"/>
        <v>4</v>
      </c>
      <c r="M19" s="272">
        <f t="shared" si="1"/>
        <v>28</v>
      </c>
      <c r="N19" s="54">
        <f t="shared" si="1"/>
        <v>9</v>
      </c>
      <c r="O19" s="493">
        <f t="shared" si="1"/>
        <v>11</v>
      </c>
      <c r="P19" s="272">
        <f t="shared" si="1"/>
        <v>2</v>
      </c>
      <c r="Q19" s="54">
        <f t="shared" si="1"/>
        <v>0</v>
      </c>
      <c r="R19" s="493">
        <f t="shared" si="1"/>
        <v>2</v>
      </c>
      <c r="S19" s="272">
        <f t="shared" si="1"/>
        <v>2</v>
      </c>
      <c r="T19" s="54">
        <f t="shared" si="1"/>
        <v>0</v>
      </c>
      <c r="U19" s="493">
        <f t="shared" si="1"/>
        <v>3</v>
      </c>
      <c r="V19" s="272">
        <f t="shared" si="1"/>
        <v>2</v>
      </c>
      <c r="W19" s="54">
        <f t="shared" si="1"/>
        <v>4</v>
      </c>
      <c r="X19" s="493">
        <f t="shared" si="1"/>
        <v>7</v>
      </c>
      <c r="Y19" s="272">
        <f t="shared" si="1"/>
        <v>0</v>
      </c>
      <c r="Z19" s="54">
        <f t="shared" si="1"/>
        <v>3</v>
      </c>
      <c r="AA19" s="493">
        <f t="shared" si="1"/>
        <v>6</v>
      </c>
      <c r="AB19" s="272">
        <f t="shared" si="1"/>
        <v>4</v>
      </c>
      <c r="AC19" s="54">
        <f t="shared" si="1"/>
        <v>4</v>
      </c>
      <c r="AD19" s="493">
        <f t="shared" si="1"/>
        <v>2</v>
      </c>
      <c r="AE19" s="272">
        <f t="shared" si="1"/>
        <v>0</v>
      </c>
      <c r="AF19" s="54">
        <f t="shared" si="1"/>
        <v>14</v>
      </c>
      <c r="AG19" s="493">
        <f t="shared" si="1"/>
        <v>0</v>
      </c>
      <c r="AH19" s="272">
        <f t="shared" si="1"/>
        <v>0</v>
      </c>
      <c r="AI19" s="54">
        <f t="shared" si="1"/>
        <v>13</v>
      </c>
      <c r="AJ19" s="493">
        <f t="shared" si="1"/>
        <v>0</v>
      </c>
      <c r="AK19" s="272">
        <f t="shared" si="1"/>
        <v>0</v>
      </c>
      <c r="AL19" s="54">
        <f t="shared" si="1"/>
        <v>0</v>
      </c>
      <c r="AM19" s="493">
        <f t="shared" si="1"/>
        <v>13</v>
      </c>
      <c r="AN19" s="53">
        <f t="shared" si="0"/>
        <v>141</v>
      </c>
    </row>
    <row r="20" spans="2:40" ht="14.25" thickBot="1" x14ac:dyDescent="0.2">
      <c r="B20" s="1112" t="s">
        <v>501</v>
      </c>
      <c r="C20" s="1113"/>
      <c r="D20" s="56"/>
      <c r="E20" s="57">
        <f>SUM(D19:F19)</f>
        <v>0</v>
      </c>
      <c r="F20" s="57"/>
      <c r="G20" s="56"/>
      <c r="H20" s="57">
        <f>SUM(G19:I19)</f>
        <v>6</v>
      </c>
      <c r="I20" s="57"/>
      <c r="J20" s="56"/>
      <c r="K20" s="57">
        <f>SUM(J19:L19)</f>
        <v>6</v>
      </c>
      <c r="L20" s="57"/>
      <c r="M20" s="56"/>
      <c r="N20" s="57">
        <f>SUM(M19:O19)</f>
        <v>48</v>
      </c>
      <c r="O20" s="57"/>
      <c r="P20" s="56"/>
      <c r="Q20" s="57">
        <f>SUM(P19:R19)</f>
        <v>4</v>
      </c>
      <c r="R20" s="57"/>
      <c r="S20" s="56"/>
      <c r="T20" s="57">
        <f>SUM(S19:U19)</f>
        <v>5</v>
      </c>
      <c r="U20" s="57"/>
      <c r="V20" s="56"/>
      <c r="W20" s="57">
        <f>SUM(V19:X19)</f>
        <v>13</v>
      </c>
      <c r="X20" s="57"/>
      <c r="Y20" s="56"/>
      <c r="Z20" s="57">
        <f>SUM(Y19:AA19)</f>
        <v>9</v>
      </c>
      <c r="AA20" s="57"/>
      <c r="AB20" s="56"/>
      <c r="AC20" s="57">
        <f>SUM(AB19:AD19)</f>
        <v>10</v>
      </c>
      <c r="AD20" s="57"/>
      <c r="AE20" s="56"/>
      <c r="AF20" s="57">
        <f>SUM(AE19:AG19)</f>
        <v>14</v>
      </c>
      <c r="AG20" s="57"/>
      <c r="AH20" s="56"/>
      <c r="AI20" s="57">
        <f>SUM(AH19:AJ19)</f>
        <v>13</v>
      </c>
      <c r="AJ20" s="57"/>
      <c r="AK20" s="56"/>
      <c r="AL20" s="57">
        <f>SUM(AK19:AM19)</f>
        <v>13</v>
      </c>
      <c r="AM20" s="57"/>
      <c r="AN20" s="58">
        <f>SUM(AN9:AN18)</f>
        <v>141</v>
      </c>
    </row>
    <row r="22" spans="2:40" x14ac:dyDescent="0.15">
      <c r="B22" s="2" t="s">
        <v>213</v>
      </c>
    </row>
    <row r="23" spans="2:40" ht="14.25" thickBot="1" x14ac:dyDescent="0.2"/>
    <row r="24" spans="2:40" ht="14.25" thickBot="1" x14ac:dyDescent="0.2">
      <c r="B24" s="1" t="s">
        <v>210</v>
      </c>
      <c r="C24" s="530">
        <f>'４　経営収支'!J4</f>
        <v>60</v>
      </c>
      <c r="D24" s="1" t="s">
        <v>211</v>
      </c>
    </row>
    <row r="25" spans="2:40" ht="14.25" thickBot="1" x14ac:dyDescent="0.2"/>
    <row r="26" spans="2:40" x14ac:dyDescent="0.15">
      <c r="B26" s="1125" t="s">
        <v>97</v>
      </c>
      <c r="C26" s="1126"/>
      <c r="D26" s="1121">
        <v>1</v>
      </c>
      <c r="E26" s="1122"/>
      <c r="F26" s="1123"/>
      <c r="G26" s="1121">
        <v>2</v>
      </c>
      <c r="H26" s="1122"/>
      <c r="I26" s="1123"/>
      <c r="J26" s="1121">
        <v>3</v>
      </c>
      <c r="K26" s="1122"/>
      <c r="L26" s="1123"/>
      <c r="M26" s="1121">
        <v>4</v>
      </c>
      <c r="N26" s="1122"/>
      <c r="O26" s="1123"/>
      <c r="P26" s="1121">
        <v>5</v>
      </c>
      <c r="Q26" s="1122"/>
      <c r="R26" s="1123"/>
      <c r="S26" s="1121">
        <v>6</v>
      </c>
      <c r="T26" s="1122"/>
      <c r="U26" s="1123"/>
      <c r="V26" s="1121">
        <v>7</v>
      </c>
      <c r="W26" s="1122"/>
      <c r="X26" s="1123"/>
      <c r="Y26" s="1121">
        <v>8</v>
      </c>
      <c r="Z26" s="1122"/>
      <c r="AA26" s="1123"/>
      <c r="AB26" s="1121">
        <v>9</v>
      </c>
      <c r="AC26" s="1122"/>
      <c r="AD26" s="1123"/>
      <c r="AE26" s="1121">
        <v>10</v>
      </c>
      <c r="AF26" s="1122"/>
      <c r="AG26" s="1123"/>
      <c r="AH26" s="1121">
        <v>11</v>
      </c>
      <c r="AI26" s="1122"/>
      <c r="AJ26" s="1123"/>
      <c r="AK26" s="1121">
        <v>12</v>
      </c>
      <c r="AL26" s="1122"/>
      <c r="AM26" s="1123"/>
      <c r="AN26" s="1124" t="s">
        <v>30</v>
      </c>
    </row>
    <row r="27" spans="2:40" x14ac:dyDescent="0.15">
      <c r="B27" s="1091"/>
      <c r="C27" s="1092"/>
      <c r="D27" s="482" t="s">
        <v>31</v>
      </c>
      <c r="E27" s="43" t="s">
        <v>32</v>
      </c>
      <c r="F27" s="44" t="s">
        <v>33</v>
      </c>
      <c r="G27" s="482" t="s">
        <v>31</v>
      </c>
      <c r="H27" s="44" t="s">
        <v>32</v>
      </c>
      <c r="I27" s="44" t="s">
        <v>33</v>
      </c>
      <c r="J27" s="482" t="s">
        <v>31</v>
      </c>
      <c r="K27" s="44" t="s">
        <v>32</v>
      </c>
      <c r="L27" s="44" t="s">
        <v>33</v>
      </c>
      <c r="M27" s="482" t="s">
        <v>31</v>
      </c>
      <c r="N27" s="44" t="s">
        <v>32</v>
      </c>
      <c r="O27" s="44" t="s">
        <v>33</v>
      </c>
      <c r="P27" s="482" t="s">
        <v>31</v>
      </c>
      <c r="Q27" s="44" t="s">
        <v>32</v>
      </c>
      <c r="R27" s="44" t="s">
        <v>33</v>
      </c>
      <c r="S27" s="482" t="s">
        <v>31</v>
      </c>
      <c r="T27" s="518" t="s">
        <v>32</v>
      </c>
      <c r="U27" s="518" t="s">
        <v>33</v>
      </c>
      <c r="V27" s="482" t="s">
        <v>31</v>
      </c>
      <c r="W27" s="44" t="s">
        <v>32</v>
      </c>
      <c r="X27" s="44" t="s">
        <v>33</v>
      </c>
      <c r="Y27" s="482" t="s">
        <v>31</v>
      </c>
      <c r="Z27" s="44" t="s">
        <v>32</v>
      </c>
      <c r="AA27" s="44" t="s">
        <v>33</v>
      </c>
      <c r="AB27" s="482" t="s">
        <v>31</v>
      </c>
      <c r="AC27" s="44" t="s">
        <v>32</v>
      </c>
      <c r="AD27" s="44" t="s">
        <v>33</v>
      </c>
      <c r="AE27" s="482" t="s">
        <v>31</v>
      </c>
      <c r="AF27" s="44" t="s">
        <v>32</v>
      </c>
      <c r="AG27" s="44" t="s">
        <v>33</v>
      </c>
      <c r="AH27" s="482" t="s">
        <v>31</v>
      </c>
      <c r="AI27" s="44" t="s">
        <v>32</v>
      </c>
      <c r="AJ27" s="44" t="s">
        <v>33</v>
      </c>
      <c r="AK27" s="482" t="s">
        <v>31</v>
      </c>
      <c r="AL27" s="44" t="s">
        <v>32</v>
      </c>
      <c r="AM27" s="44" t="s">
        <v>33</v>
      </c>
      <c r="AN27" s="1103"/>
    </row>
    <row r="28" spans="2:40" x14ac:dyDescent="0.15">
      <c r="B28" s="1081" t="s">
        <v>853</v>
      </c>
      <c r="C28" s="1092"/>
      <c r="D28" s="272">
        <f>D19*$C$24/10</f>
        <v>0</v>
      </c>
      <c r="E28" s="54">
        <f t="shared" ref="E28:AM28" si="2">E19*$C$24/10</f>
        <v>0</v>
      </c>
      <c r="F28" s="493">
        <f t="shared" si="2"/>
        <v>0</v>
      </c>
      <c r="G28" s="272">
        <f t="shared" si="2"/>
        <v>0</v>
      </c>
      <c r="H28" s="54">
        <f t="shared" si="2"/>
        <v>24</v>
      </c>
      <c r="I28" s="493">
        <f t="shared" si="2"/>
        <v>12</v>
      </c>
      <c r="J28" s="272">
        <f t="shared" si="2"/>
        <v>12</v>
      </c>
      <c r="K28" s="54">
        <f t="shared" si="2"/>
        <v>0</v>
      </c>
      <c r="L28" s="493">
        <f t="shared" si="2"/>
        <v>24</v>
      </c>
      <c r="M28" s="272">
        <f t="shared" si="2"/>
        <v>168</v>
      </c>
      <c r="N28" s="54">
        <f t="shared" si="2"/>
        <v>54</v>
      </c>
      <c r="O28" s="493">
        <f t="shared" si="2"/>
        <v>66</v>
      </c>
      <c r="P28" s="272">
        <f t="shared" si="2"/>
        <v>12</v>
      </c>
      <c r="Q28" s="54">
        <f t="shared" si="2"/>
        <v>0</v>
      </c>
      <c r="R28" s="493">
        <f t="shared" si="2"/>
        <v>12</v>
      </c>
      <c r="S28" s="272">
        <f t="shared" si="2"/>
        <v>12</v>
      </c>
      <c r="T28" s="54">
        <f t="shared" si="2"/>
        <v>0</v>
      </c>
      <c r="U28" s="493">
        <f t="shared" si="2"/>
        <v>18</v>
      </c>
      <c r="V28" s="272">
        <f t="shared" si="2"/>
        <v>12</v>
      </c>
      <c r="W28" s="54">
        <f t="shared" si="2"/>
        <v>24</v>
      </c>
      <c r="X28" s="493">
        <f t="shared" si="2"/>
        <v>42</v>
      </c>
      <c r="Y28" s="272">
        <f t="shared" si="2"/>
        <v>0</v>
      </c>
      <c r="Z28" s="54">
        <f t="shared" si="2"/>
        <v>18</v>
      </c>
      <c r="AA28" s="493">
        <f t="shared" si="2"/>
        <v>36</v>
      </c>
      <c r="AB28" s="272">
        <f t="shared" si="2"/>
        <v>24</v>
      </c>
      <c r="AC28" s="54">
        <f t="shared" si="2"/>
        <v>24</v>
      </c>
      <c r="AD28" s="493">
        <f t="shared" si="2"/>
        <v>12</v>
      </c>
      <c r="AE28" s="272">
        <f t="shared" si="2"/>
        <v>0</v>
      </c>
      <c r="AF28" s="54">
        <f t="shared" si="2"/>
        <v>84</v>
      </c>
      <c r="AG28" s="493">
        <f t="shared" si="2"/>
        <v>0</v>
      </c>
      <c r="AH28" s="272">
        <f t="shared" si="2"/>
        <v>0</v>
      </c>
      <c r="AI28" s="54">
        <f t="shared" si="2"/>
        <v>78</v>
      </c>
      <c r="AJ28" s="493">
        <f t="shared" si="2"/>
        <v>0</v>
      </c>
      <c r="AK28" s="272">
        <f t="shared" si="2"/>
        <v>0</v>
      </c>
      <c r="AL28" s="54">
        <f t="shared" si="2"/>
        <v>0</v>
      </c>
      <c r="AM28" s="493">
        <f t="shared" si="2"/>
        <v>78</v>
      </c>
      <c r="AN28" s="53">
        <f t="shared" ref="AN28:AN32" si="3">SUM(D28:AM28)</f>
        <v>846</v>
      </c>
    </row>
    <row r="29" spans="2:40" ht="14.25" thickBot="1" x14ac:dyDescent="0.2">
      <c r="B29" s="1104" t="s">
        <v>100</v>
      </c>
      <c r="C29" s="1105"/>
      <c r="D29" s="266"/>
      <c r="E29" s="262">
        <f>SUM(D28:F28)</f>
        <v>0</v>
      </c>
      <c r="F29" s="262"/>
      <c r="G29" s="266"/>
      <c r="H29" s="262">
        <f>SUM(G28:I28)</f>
        <v>36</v>
      </c>
      <c r="I29" s="262"/>
      <c r="J29" s="266"/>
      <c r="K29" s="262">
        <f>SUM(J28:L28)</f>
        <v>36</v>
      </c>
      <c r="L29" s="262"/>
      <c r="M29" s="266"/>
      <c r="N29" s="262">
        <f>SUM(M28:O28)</f>
        <v>288</v>
      </c>
      <c r="O29" s="262"/>
      <c r="P29" s="266"/>
      <c r="Q29" s="262">
        <f>SUM(P28:R28)</f>
        <v>24</v>
      </c>
      <c r="R29" s="262"/>
      <c r="S29" s="266"/>
      <c r="T29" s="262">
        <f>SUM(S28:U28)</f>
        <v>30</v>
      </c>
      <c r="U29" s="262"/>
      <c r="V29" s="266"/>
      <c r="W29" s="262">
        <f>SUM(V28:X28)</f>
        <v>78</v>
      </c>
      <c r="X29" s="262"/>
      <c r="Y29" s="266"/>
      <c r="Z29" s="262">
        <f>SUM(Y28:AA28)</f>
        <v>54</v>
      </c>
      <c r="AA29" s="262"/>
      <c r="AB29" s="266"/>
      <c r="AC29" s="262">
        <f>SUM(AB28:AD28)</f>
        <v>60</v>
      </c>
      <c r="AD29" s="262"/>
      <c r="AE29" s="266"/>
      <c r="AF29" s="262">
        <f>SUM(AE28:AG28)</f>
        <v>84</v>
      </c>
      <c r="AG29" s="262"/>
      <c r="AH29" s="266"/>
      <c r="AI29" s="262">
        <f>SUM(AH28:AJ28)</f>
        <v>78</v>
      </c>
      <c r="AJ29" s="262"/>
      <c r="AK29" s="266"/>
      <c r="AL29" s="262">
        <f>SUM(AK28:AM28)</f>
        <v>78</v>
      </c>
      <c r="AM29" s="262"/>
      <c r="AN29" s="267">
        <f t="shared" si="3"/>
        <v>846</v>
      </c>
    </row>
    <row r="30" spans="2:40" ht="14.25" thickTop="1" x14ac:dyDescent="0.15">
      <c r="B30" s="1114" t="s">
        <v>216</v>
      </c>
      <c r="C30" s="268" t="s">
        <v>214</v>
      </c>
      <c r="D30" s="269">
        <v>60</v>
      </c>
      <c r="E30" s="270">
        <v>60</v>
      </c>
      <c r="F30" s="270">
        <v>60</v>
      </c>
      <c r="G30" s="269">
        <v>60</v>
      </c>
      <c r="H30" s="270">
        <v>60</v>
      </c>
      <c r="I30" s="270">
        <v>60</v>
      </c>
      <c r="J30" s="269">
        <v>60</v>
      </c>
      <c r="K30" s="270">
        <v>60</v>
      </c>
      <c r="L30" s="270">
        <v>60</v>
      </c>
      <c r="M30" s="269">
        <v>60</v>
      </c>
      <c r="N30" s="270">
        <v>60</v>
      </c>
      <c r="O30" s="270">
        <v>60</v>
      </c>
      <c r="P30" s="269">
        <v>60</v>
      </c>
      <c r="Q30" s="270">
        <v>60</v>
      </c>
      <c r="R30" s="270">
        <v>60</v>
      </c>
      <c r="S30" s="269">
        <v>60</v>
      </c>
      <c r="T30" s="270">
        <v>60</v>
      </c>
      <c r="U30" s="270">
        <v>60</v>
      </c>
      <c r="V30" s="269">
        <v>60</v>
      </c>
      <c r="W30" s="270">
        <v>60</v>
      </c>
      <c r="X30" s="270">
        <v>60</v>
      </c>
      <c r="Y30" s="269">
        <v>60</v>
      </c>
      <c r="Z30" s="270">
        <v>60</v>
      </c>
      <c r="AA30" s="270">
        <v>60</v>
      </c>
      <c r="AB30" s="269">
        <v>60</v>
      </c>
      <c r="AC30" s="270">
        <v>60</v>
      </c>
      <c r="AD30" s="270">
        <v>60</v>
      </c>
      <c r="AE30" s="269">
        <v>60</v>
      </c>
      <c r="AF30" s="270">
        <v>60</v>
      </c>
      <c r="AG30" s="270">
        <v>60</v>
      </c>
      <c r="AH30" s="269">
        <v>60</v>
      </c>
      <c r="AI30" s="270">
        <v>60</v>
      </c>
      <c r="AJ30" s="270">
        <v>60</v>
      </c>
      <c r="AK30" s="269">
        <v>60</v>
      </c>
      <c r="AL30" s="270">
        <v>60</v>
      </c>
      <c r="AM30" s="270">
        <v>60</v>
      </c>
      <c r="AN30" s="271">
        <f t="shared" si="3"/>
        <v>2160</v>
      </c>
    </row>
    <row r="31" spans="2:40" x14ac:dyDescent="0.15">
      <c r="B31" s="1115"/>
      <c r="C31" s="264" t="s">
        <v>215</v>
      </c>
      <c r="D31" s="272">
        <v>50</v>
      </c>
      <c r="E31" s="52">
        <v>50</v>
      </c>
      <c r="F31" s="52">
        <v>50</v>
      </c>
      <c r="G31" s="272">
        <v>50</v>
      </c>
      <c r="H31" s="52">
        <v>50</v>
      </c>
      <c r="I31" s="52">
        <v>50</v>
      </c>
      <c r="J31" s="272">
        <v>50</v>
      </c>
      <c r="K31" s="52">
        <v>50</v>
      </c>
      <c r="L31" s="52">
        <v>50</v>
      </c>
      <c r="M31" s="272">
        <v>50</v>
      </c>
      <c r="N31" s="52">
        <v>50</v>
      </c>
      <c r="O31" s="52">
        <v>50</v>
      </c>
      <c r="P31" s="272">
        <v>50</v>
      </c>
      <c r="Q31" s="52">
        <v>50</v>
      </c>
      <c r="R31" s="52">
        <v>50</v>
      </c>
      <c r="S31" s="272">
        <v>50</v>
      </c>
      <c r="T31" s="52">
        <v>50</v>
      </c>
      <c r="U31" s="52">
        <v>50</v>
      </c>
      <c r="V31" s="272">
        <v>50</v>
      </c>
      <c r="W31" s="52">
        <v>50</v>
      </c>
      <c r="X31" s="52">
        <v>50</v>
      </c>
      <c r="Y31" s="272">
        <v>50</v>
      </c>
      <c r="Z31" s="52">
        <v>50</v>
      </c>
      <c r="AA31" s="52">
        <v>50</v>
      </c>
      <c r="AB31" s="272">
        <v>50</v>
      </c>
      <c r="AC31" s="52">
        <v>50</v>
      </c>
      <c r="AD31" s="52">
        <v>50</v>
      </c>
      <c r="AE31" s="272">
        <v>50</v>
      </c>
      <c r="AF31" s="52">
        <v>50</v>
      </c>
      <c r="AG31" s="52">
        <v>50</v>
      </c>
      <c r="AH31" s="272">
        <v>50</v>
      </c>
      <c r="AI31" s="52">
        <v>50</v>
      </c>
      <c r="AJ31" s="52">
        <v>50</v>
      </c>
      <c r="AK31" s="272">
        <v>50</v>
      </c>
      <c r="AL31" s="52">
        <v>50</v>
      </c>
      <c r="AM31" s="52">
        <v>50</v>
      </c>
      <c r="AN31" s="53">
        <f t="shared" si="3"/>
        <v>1800</v>
      </c>
    </row>
    <row r="32" spans="2:40" x14ac:dyDescent="0.15">
      <c r="B32" s="1115"/>
      <c r="C32" s="264" t="s">
        <v>221</v>
      </c>
      <c r="D32" s="272">
        <v>25</v>
      </c>
      <c r="E32" s="52">
        <v>25</v>
      </c>
      <c r="F32" s="52">
        <v>25</v>
      </c>
      <c r="G32" s="272">
        <v>25</v>
      </c>
      <c r="H32" s="52">
        <v>25</v>
      </c>
      <c r="I32" s="52">
        <v>25</v>
      </c>
      <c r="J32" s="272">
        <v>25</v>
      </c>
      <c r="K32" s="52">
        <v>25</v>
      </c>
      <c r="L32" s="52">
        <v>25</v>
      </c>
      <c r="M32" s="272">
        <v>25</v>
      </c>
      <c r="N32" s="52">
        <v>25</v>
      </c>
      <c r="O32" s="52">
        <v>25</v>
      </c>
      <c r="P32" s="272">
        <v>25</v>
      </c>
      <c r="Q32" s="52">
        <v>25</v>
      </c>
      <c r="R32" s="52">
        <v>25</v>
      </c>
      <c r="S32" s="272">
        <v>25</v>
      </c>
      <c r="T32" s="52">
        <v>25</v>
      </c>
      <c r="U32" s="52">
        <v>25</v>
      </c>
      <c r="V32" s="272">
        <v>25</v>
      </c>
      <c r="W32" s="52">
        <v>25</v>
      </c>
      <c r="X32" s="52">
        <v>25</v>
      </c>
      <c r="Y32" s="272">
        <v>25</v>
      </c>
      <c r="Z32" s="52">
        <v>25</v>
      </c>
      <c r="AA32" s="52">
        <v>25</v>
      </c>
      <c r="AB32" s="272">
        <v>25</v>
      </c>
      <c r="AC32" s="52">
        <v>25</v>
      </c>
      <c r="AD32" s="52">
        <v>25</v>
      </c>
      <c r="AE32" s="272">
        <v>25</v>
      </c>
      <c r="AF32" s="52">
        <v>25</v>
      </c>
      <c r="AG32" s="52">
        <v>25</v>
      </c>
      <c r="AH32" s="272">
        <v>25</v>
      </c>
      <c r="AI32" s="52">
        <v>25</v>
      </c>
      <c r="AJ32" s="52">
        <v>25</v>
      </c>
      <c r="AK32" s="272">
        <v>25</v>
      </c>
      <c r="AL32" s="52">
        <v>25</v>
      </c>
      <c r="AM32" s="52">
        <v>25</v>
      </c>
      <c r="AN32" s="53">
        <f t="shared" si="3"/>
        <v>900</v>
      </c>
    </row>
    <row r="33" spans="2:40" ht="14.25" thickBot="1" x14ac:dyDescent="0.2">
      <c r="B33" s="1116"/>
      <c r="C33" s="279" t="s">
        <v>219</v>
      </c>
      <c r="D33" s="273">
        <f t="shared" ref="D33:AM33" si="4">SUM(D30:D32)</f>
        <v>135</v>
      </c>
      <c r="E33" s="274">
        <f t="shared" si="4"/>
        <v>135</v>
      </c>
      <c r="F33" s="274">
        <f t="shared" si="4"/>
        <v>135</v>
      </c>
      <c r="G33" s="273">
        <f t="shared" si="4"/>
        <v>135</v>
      </c>
      <c r="H33" s="274">
        <f t="shared" si="4"/>
        <v>135</v>
      </c>
      <c r="I33" s="274">
        <f t="shared" si="4"/>
        <v>135</v>
      </c>
      <c r="J33" s="273">
        <f t="shared" si="4"/>
        <v>135</v>
      </c>
      <c r="K33" s="274">
        <f t="shared" si="4"/>
        <v>135</v>
      </c>
      <c r="L33" s="274">
        <f t="shared" si="4"/>
        <v>135</v>
      </c>
      <c r="M33" s="273">
        <f t="shared" si="4"/>
        <v>135</v>
      </c>
      <c r="N33" s="274">
        <f t="shared" si="4"/>
        <v>135</v>
      </c>
      <c r="O33" s="274">
        <f t="shared" si="4"/>
        <v>135</v>
      </c>
      <c r="P33" s="273">
        <f t="shared" si="4"/>
        <v>135</v>
      </c>
      <c r="Q33" s="274">
        <f t="shared" si="4"/>
        <v>135</v>
      </c>
      <c r="R33" s="274">
        <f t="shared" si="4"/>
        <v>135</v>
      </c>
      <c r="S33" s="273">
        <f t="shared" si="4"/>
        <v>135</v>
      </c>
      <c r="T33" s="274">
        <f t="shared" si="4"/>
        <v>135</v>
      </c>
      <c r="U33" s="274">
        <f t="shared" si="4"/>
        <v>135</v>
      </c>
      <c r="V33" s="273">
        <f t="shared" si="4"/>
        <v>135</v>
      </c>
      <c r="W33" s="274">
        <f t="shared" si="4"/>
        <v>135</v>
      </c>
      <c r="X33" s="274">
        <f t="shared" si="4"/>
        <v>135</v>
      </c>
      <c r="Y33" s="273">
        <f t="shared" si="4"/>
        <v>135</v>
      </c>
      <c r="Z33" s="274">
        <f t="shared" si="4"/>
        <v>135</v>
      </c>
      <c r="AA33" s="274">
        <f t="shared" si="4"/>
        <v>135</v>
      </c>
      <c r="AB33" s="273">
        <f t="shared" si="4"/>
        <v>135</v>
      </c>
      <c r="AC33" s="274">
        <f t="shared" si="4"/>
        <v>135</v>
      </c>
      <c r="AD33" s="274">
        <f t="shared" si="4"/>
        <v>135</v>
      </c>
      <c r="AE33" s="273">
        <f t="shared" si="4"/>
        <v>135</v>
      </c>
      <c r="AF33" s="274">
        <f t="shared" si="4"/>
        <v>135</v>
      </c>
      <c r="AG33" s="274">
        <f t="shared" si="4"/>
        <v>135</v>
      </c>
      <c r="AH33" s="273">
        <f t="shared" si="4"/>
        <v>135</v>
      </c>
      <c r="AI33" s="274">
        <f t="shared" si="4"/>
        <v>135</v>
      </c>
      <c r="AJ33" s="274">
        <f t="shared" si="4"/>
        <v>135</v>
      </c>
      <c r="AK33" s="273">
        <f t="shared" si="4"/>
        <v>135</v>
      </c>
      <c r="AL33" s="274">
        <f t="shared" si="4"/>
        <v>135</v>
      </c>
      <c r="AM33" s="274">
        <f t="shared" si="4"/>
        <v>135</v>
      </c>
      <c r="AN33" s="275">
        <f t="shared" ref="AN33:AN35" si="5">SUM(D33:AM33)</f>
        <v>4860</v>
      </c>
    </row>
    <row r="34" spans="2:40" ht="14.25" thickTop="1" x14ac:dyDescent="0.15">
      <c r="B34" s="1117" t="s">
        <v>220</v>
      </c>
      <c r="C34" s="1118"/>
      <c r="D34" s="280">
        <f t="shared" ref="D34:AM34" si="6">D33-D28</f>
        <v>135</v>
      </c>
      <c r="E34" s="281">
        <f t="shared" si="6"/>
        <v>135</v>
      </c>
      <c r="F34" s="281">
        <f t="shared" si="6"/>
        <v>135</v>
      </c>
      <c r="G34" s="280">
        <f t="shared" si="6"/>
        <v>135</v>
      </c>
      <c r="H34" s="281">
        <f t="shared" si="6"/>
        <v>111</v>
      </c>
      <c r="I34" s="281">
        <f t="shared" si="6"/>
        <v>123</v>
      </c>
      <c r="J34" s="280">
        <f t="shared" si="6"/>
        <v>123</v>
      </c>
      <c r="K34" s="281">
        <f t="shared" si="6"/>
        <v>135</v>
      </c>
      <c r="L34" s="281">
        <f t="shared" si="6"/>
        <v>111</v>
      </c>
      <c r="M34" s="280">
        <f t="shared" si="6"/>
        <v>-33</v>
      </c>
      <c r="N34" s="281">
        <f t="shared" si="6"/>
        <v>81</v>
      </c>
      <c r="O34" s="281">
        <f t="shared" si="6"/>
        <v>69</v>
      </c>
      <c r="P34" s="280">
        <f t="shared" si="6"/>
        <v>123</v>
      </c>
      <c r="Q34" s="281">
        <f t="shared" si="6"/>
        <v>135</v>
      </c>
      <c r="R34" s="281">
        <f t="shared" si="6"/>
        <v>123</v>
      </c>
      <c r="S34" s="280">
        <f t="shared" si="6"/>
        <v>123</v>
      </c>
      <c r="T34" s="281">
        <f t="shared" si="6"/>
        <v>135</v>
      </c>
      <c r="U34" s="281">
        <f t="shared" si="6"/>
        <v>117</v>
      </c>
      <c r="V34" s="280">
        <f t="shared" si="6"/>
        <v>123</v>
      </c>
      <c r="W34" s="281">
        <f t="shared" si="6"/>
        <v>111</v>
      </c>
      <c r="X34" s="281">
        <f t="shared" si="6"/>
        <v>93</v>
      </c>
      <c r="Y34" s="280">
        <f t="shared" si="6"/>
        <v>135</v>
      </c>
      <c r="Z34" s="281">
        <f t="shared" si="6"/>
        <v>117</v>
      </c>
      <c r="AA34" s="281">
        <f t="shared" si="6"/>
        <v>99</v>
      </c>
      <c r="AB34" s="280">
        <f t="shared" si="6"/>
        <v>111</v>
      </c>
      <c r="AC34" s="281">
        <f t="shared" si="6"/>
        <v>111</v>
      </c>
      <c r="AD34" s="281">
        <f t="shared" si="6"/>
        <v>123</v>
      </c>
      <c r="AE34" s="280">
        <f t="shared" si="6"/>
        <v>135</v>
      </c>
      <c r="AF34" s="281">
        <f t="shared" si="6"/>
        <v>51</v>
      </c>
      <c r="AG34" s="281">
        <f t="shared" si="6"/>
        <v>135</v>
      </c>
      <c r="AH34" s="280">
        <f t="shared" si="6"/>
        <v>135</v>
      </c>
      <c r="AI34" s="282">
        <f t="shared" si="6"/>
        <v>57</v>
      </c>
      <c r="AJ34" s="281">
        <f t="shared" si="6"/>
        <v>135</v>
      </c>
      <c r="AK34" s="280">
        <f t="shared" si="6"/>
        <v>135</v>
      </c>
      <c r="AL34" s="281">
        <f t="shared" si="6"/>
        <v>135</v>
      </c>
      <c r="AM34" s="281">
        <f t="shared" si="6"/>
        <v>57</v>
      </c>
      <c r="AN34" s="271">
        <f t="shared" si="5"/>
        <v>4014</v>
      </c>
    </row>
    <row r="35" spans="2:40" ht="14.25" thickBot="1" x14ac:dyDescent="0.2">
      <c r="B35" s="1119" t="s">
        <v>217</v>
      </c>
      <c r="C35" s="1120"/>
      <c r="D35" s="276">
        <f>IF(D34&gt;0,0,-(D34))</f>
        <v>0</v>
      </c>
      <c r="E35" s="276">
        <f t="shared" ref="E35:AM35" si="7">IF(E34&gt;0,0,-(E34))</f>
        <v>0</v>
      </c>
      <c r="F35" s="276">
        <f t="shared" si="7"/>
        <v>0</v>
      </c>
      <c r="G35" s="276">
        <f t="shared" si="7"/>
        <v>0</v>
      </c>
      <c r="H35" s="276">
        <f t="shared" si="7"/>
        <v>0</v>
      </c>
      <c r="I35" s="276">
        <f t="shared" si="7"/>
        <v>0</v>
      </c>
      <c r="J35" s="276">
        <f t="shared" si="7"/>
        <v>0</v>
      </c>
      <c r="K35" s="276">
        <f t="shared" si="7"/>
        <v>0</v>
      </c>
      <c r="L35" s="276">
        <f t="shared" si="7"/>
        <v>0</v>
      </c>
      <c r="M35" s="276">
        <f t="shared" si="7"/>
        <v>33</v>
      </c>
      <c r="N35" s="276">
        <f t="shared" si="7"/>
        <v>0</v>
      </c>
      <c r="O35" s="276">
        <f t="shared" si="7"/>
        <v>0</v>
      </c>
      <c r="P35" s="276">
        <f t="shared" si="7"/>
        <v>0</v>
      </c>
      <c r="Q35" s="276">
        <f t="shared" si="7"/>
        <v>0</v>
      </c>
      <c r="R35" s="276">
        <f t="shared" si="7"/>
        <v>0</v>
      </c>
      <c r="S35" s="276">
        <f t="shared" si="7"/>
        <v>0</v>
      </c>
      <c r="T35" s="276">
        <f t="shared" si="7"/>
        <v>0</v>
      </c>
      <c r="U35" s="276">
        <f t="shared" si="7"/>
        <v>0</v>
      </c>
      <c r="V35" s="276">
        <f t="shared" si="7"/>
        <v>0</v>
      </c>
      <c r="W35" s="276">
        <f t="shared" si="7"/>
        <v>0</v>
      </c>
      <c r="X35" s="276">
        <f t="shared" si="7"/>
        <v>0</v>
      </c>
      <c r="Y35" s="276">
        <f t="shared" si="7"/>
        <v>0</v>
      </c>
      <c r="Z35" s="276">
        <f t="shared" si="7"/>
        <v>0</v>
      </c>
      <c r="AA35" s="276">
        <f t="shared" si="7"/>
        <v>0</v>
      </c>
      <c r="AB35" s="276">
        <f t="shared" si="7"/>
        <v>0</v>
      </c>
      <c r="AC35" s="276">
        <f t="shared" si="7"/>
        <v>0</v>
      </c>
      <c r="AD35" s="276">
        <f t="shared" si="7"/>
        <v>0</v>
      </c>
      <c r="AE35" s="276">
        <f t="shared" si="7"/>
        <v>0</v>
      </c>
      <c r="AF35" s="276">
        <f t="shared" si="7"/>
        <v>0</v>
      </c>
      <c r="AG35" s="276">
        <f t="shared" si="7"/>
        <v>0</v>
      </c>
      <c r="AH35" s="276">
        <f t="shared" si="7"/>
        <v>0</v>
      </c>
      <c r="AI35" s="276">
        <f t="shared" si="7"/>
        <v>0</v>
      </c>
      <c r="AJ35" s="276">
        <f t="shared" si="7"/>
        <v>0</v>
      </c>
      <c r="AK35" s="276">
        <f t="shared" si="7"/>
        <v>0</v>
      </c>
      <c r="AL35" s="276">
        <f t="shared" si="7"/>
        <v>0</v>
      </c>
      <c r="AM35" s="276">
        <f t="shared" si="7"/>
        <v>0</v>
      </c>
      <c r="AN35" s="278">
        <f t="shared" si="5"/>
        <v>33</v>
      </c>
    </row>
  </sheetData>
  <mergeCells count="46">
    <mergeCell ref="B35:C35"/>
    <mergeCell ref="AK26:AM26"/>
    <mergeCell ref="AN26:AN27"/>
    <mergeCell ref="B28:C28"/>
    <mergeCell ref="B29:C29"/>
    <mergeCell ref="B30:B33"/>
    <mergeCell ref="B34:C34"/>
    <mergeCell ref="S26:U26"/>
    <mergeCell ref="V26:X26"/>
    <mergeCell ref="Y26:AA26"/>
    <mergeCell ref="AB26:AD26"/>
    <mergeCell ref="AE26:AG26"/>
    <mergeCell ref="AH26:AJ26"/>
    <mergeCell ref="B26:C27"/>
    <mergeCell ref="D26:F26"/>
    <mergeCell ref="G26:I26"/>
    <mergeCell ref="B18:C18"/>
    <mergeCell ref="J26:L26"/>
    <mergeCell ref="M26:O26"/>
    <mergeCell ref="P26:R26"/>
    <mergeCell ref="B19:C19"/>
    <mergeCell ref="B20:C20"/>
    <mergeCell ref="AN4:AN5"/>
    <mergeCell ref="B6:C8"/>
    <mergeCell ref="B9:C9"/>
    <mergeCell ref="B10:C10"/>
    <mergeCell ref="B11:C11"/>
    <mergeCell ref="S4:U4"/>
    <mergeCell ref="V4:X4"/>
    <mergeCell ref="Y4:AA4"/>
    <mergeCell ref="AB4:AD4"/>
    <mergeCell ref="AE4:AG4"/>
    <mergeCell ref="AH4:AJ4"/>
    <mergeCell ref="B4:C5"/>
    <mergeCell ref="D4:F4"/>
    <mergeCell ref="G4:I4"/>
    <mergeCell ref="J4:L4"/>
    <mergeCell ref="M4:O4"/>
    <mergeCell ref="P4:R4"/>
    <mergeCell ref="B17:C17"/>
    <mergeCell ref="AK4:AM4"/>
    <mergeCell ref="B12:C12"/>
    <mergeCell ref="B13:C13"/>
    <mergeCell ref="B14:C14"/>
    <mergeCell ref="B15:C15"/>
    <mergeCell ref="B16:C16"/>
  </mergeCells>
  <phoneticPr fontId="4"/>
  <pageMargins left="0.7" right="0.7" top="0.75" bottom="0.75" header="0.3" footer="0.3"/>
  <pageSetup paperSize="9" scale="5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P21"/>
  <sheetViews>
    <sheetView zoomScale="75" zoomScaleNormal="75" zoomScaleSheetLayoutView="80" workbookViewId="0"/>
  </sheetViews>
  <sheetFormatPr defaultRowHeight="13.5" x14ac:dyDescent="0.15"/>
  <cols>
    <col min="1" max="1" width="1.625" style="27" customWidth="1"/>
    <col min="2" max="2" width="5" style="27" customWidth="1"/>
    <col min="3" max="3" width="22.5" style="27" bestFit="1" customWidth="1"/>
    <col min="4" max="4" width="30" style="27" bestFit="1" customWidth="1"/>
    <col min="5" max="6" width="6" style="27" bestFit="1" customWidth="1"/>
    <col min="7" max="7" width="17.625" style="27" customWidth="1"/>
    <col min="8" max="8" width="10.625" style="27" customWidth="1"/>
    <col min="9" max="9" width="17.625" style="27" customWidth="1"/>
    <col min="10" max="10" width="10.625" style="27" customWidth="1"/>
    <col min="11" max="11" width="15.125" style="28" bestFit="1" customWidth="1"/>
    <col min="12" max="12" width="17.625" style="27" customWidth="1"/>
    <col min="13" max="13" width="10.625" style="27" customWidth="1"/>
    <col min="14" max="14" width="17.625" style="27" customWidth="1"/>
    <col min="15" max="15" width="10.625" style="27" customWidth="1"/>
    <col min="16" max="16" width="19.75" style="27" bestFit="1" customWidth="1"/>
    <col min="17" max="16384" width="9" style="27"/>
  </cols>
  <sheetData>
    <row r="1" spans="2:16" ht="9.9499999999999993" customHeight="1" x14ac:dyDescent="0.15"/>
    <row r="2" spans="2:16" ht="24.95" customHeight="1" thickBot="1" x14ac:dyDescent="0.2">
      <c r="B2" s="5" t="s">
        <v>228</v>
      </c>
      <c r="C2" s="5"/>
      <c r="D2" s="5"/>
      <c r="E2" s="29"/>
      <c r="F2" s="1134"/>
      <c r="G2" s="1135"/>
      <c r="H2" s="287" t="s">
        <v>208</v>
      </c>
      <c r="I2" s="259" t="s">
        <v>870</v>
      </c>
      <c r="J2" s="259"/>
      <c r="K2" s="287" t="s">
        <v>209</v>
      </c>
      <c r="L2" s="259" t="s">
        <v>382</v>
      </c>
      <c r="M2" s="30"/>
      <c r="P2" s="284"/>
    </row>
    <row r="3" spans="2:16" ht="20.100000000000001" customHeight="1" x14ac:dyDescent="0.15">
      <c r="B3" s="1136" t="s">
        <v>70</v>
      </c>
      <c r="C3" s="1129" t="s">
        <v>34</v>
      </c>
      <c r="D3" s="1129" t="s">
        <v>101</v>
      </c>
      <c r="E3" s="1138" t="s">
        <v>35</v>
      </c>
      <c r="F3" s="1139"/>
      <c r="G3" s="285" t="s">
        <v>36</v>
      </c>
      <c r="H3" s="285" t="s">
        <v>103</v>
      </c>
      <c r="I3" s="285" t="s">
        <v>102</v>
      </c>
      <c r="J3" s="1129" t="s">
        <v>76</v>
      </c>
      <c r="K3" s="31" t="s">
        <v>229</v>
      </c>
      <c r="L3" s="285" t="s">
        <v>37</v>
      </c>
      <c r="M3" s="285" t="s">
        <v>104</v>
      </c>
      <c r="N3" s="285" t="s">
        <v>38</v>
      </c>
      <c r="O3" s="285" t="s">
        <v>39</v>
      </c>
      <c r="P3" s="336" t="s">
        <v>40</v>
      </c>
    </row>
    <row r="4" spans="2:16" ht="20.100000000000001" customHeight="1" x14ac:dyDescent="0.15">
      <c r="B4" s="1137"/>
      <c r="C4" s="1130"/>
      <c r="D4" s="1130"/>
      <c r="E4" s="7" t="s">
        <v>77</v>
      </c>
      <c r="F4" s="7" t="s">
        <v>7</v>
      </c>
      <c r="G4" s="8" t="s">
        <v>230</v>
      </c>
      <c r="H4" s="8" t="s">
        <v>231</v>
      </c>
      <c r="I4" s="8" t="s">
        <v>105</v>
      </c>
      <c r="J4" s="1130"/>
      <c r="K4" s="9" t="s">
        <v>232</v>
      </c>
      <c r="L4" s="8" t="s">
        <v>233</v>
      </c>
      <c r="M4" s="8" t="s">
        <v>234</v>
      </c>
      <c r="N4" s="8" t="s">
        <v>106</v>
      </c>
      <c r="O4" s="8" t="s">
        <v>235</v>
      </c>
      <c r="P4" s="337" t="s">
        <v>236</v>
      </c>
    </row>
    <row r="5" spans="2:16" ht="20.100000000000001" customHeight="1" x14ac:dyDescent="0.15">
      <c r="B5" s="1133" t="s">
        <v>153</v>
      </c>
      <c r="C5" s="668" t="s">
        <v>348</v>
      </c>
      <c r="D5" s="668" t="s">
        <v>369</v>
      </c>
      <c r="E5" s="668">
        <v>50</v>
      </c>
      <c r="F5" s="671" t="s">
        <v>227</v>
      </c>
      <c r="G5" s="668">
        <v>0</v>
      </c>
      <c r="H5" s="670">
        <v>0</v>
      </c>
      <c r="I5" s="288">
        <f>G5*(1-H5)</f>
        <v>0</v>
      </c>
      <c r="J5" s="668">
        <v>100</v>
      </c>
      <c r="K5" s="821">
        <f>10/100</f>
        <v>0.1</v>
      </c>
      <c r="L5" s="822">
        <f>I5*K5</f>
        <v>0</v>
      </c>
      <c r="M5" s="823">
        <v>0</v>
      </c>
      <c r="N5" s="822">
        <f t="shared" ref="N5:N9" si="0">L5*M5</f>
        <v>0</v>
      </c>
      <c r="O5" s="822">
        <v>31</v>
      </c>
      <c r="P5" s="474">
        <f>IF(O5="","",(L5-N5)/O5)</f>
        <v>0</v>
      </c>
    </row>
    <row r="6" spans="2:16" ht="20.100000000000001" customHeight="1" x14ac:dyDescent="0.15">
      <c r="B6" s="1131"/>
      <c r="C6" s="668" t="s">
        <v>349</v>
      </c>
      <c r="D6" s="668" t="s">
        <v>369</v>
      </c>
      <c r="E6" s="668">
        <v>70</v>
      </c>
      <c r="F6" s="671" t="s">
        <v>227</v>
      </c>
      <c r="G6" s="668">
        <v>0</v>
      </c>
      <c r="H6" s="670">
        <v>0</v>
      </c>
      <c r="I6" s="288">
        <f t="shared" ref="I6:I7" si="1">G6*(1-H6)</f>
        <v>0</v>
      </c>
      <c r="J6" s="668">
        <v>100</v>
      </c>
      <c r="K6" s="821">
        <f t="shared" ref="K6:K9" si="2">10/100</f>
        <v>0.1</v>
      </c>
      <c r="L6" s="822">
        <f t="shared" ref="L6:L7" si="3">I6*K6</f>
        <v>0</v>
      </c>
      <c r="M6" s="823">
        <v>0</v>
      </c>
      <c r="N6" s="822">
        <f t="shared" si="0"/>
        <v>0</v>
      </c>
      <c r="O6" s="822">
        <v>31</v>
      </c>
      <c r="P6" s="474">
        <f t="shared" ref="P6:P7" si="4">IF(O6="","",(L6-N6)/O6)</f>
        <v>0</v>
      </c>
    </row>
    <row r="7" spans="2:16" ht="20.100000000000001" customHeight="1" x14ac:dyDescent="0.15">
      <c r="B7" s="1131"/>
      <c r="C7" s="668" t="s">
        <v>350</v>
      </c>
      <c r="D7" s="672" t="s">
        <v>351</v>
      </c>
      <c r="E7" s="668">
        <v>6</v>
      </c>
      <c r="F7" s="671" t="s">
        <v>227</v>
      </c>
      <c r="G7" s="668">
        <v>0</v>
      </c>
      <c r="H7" s="670">
        <v>0</v>
      </c>
      <c r="I7" s="288">
        <f t="shared" si="1"/>
        <v>0</v>
      </c>
      <c r="J7" s="668">
        <v>100</v>
      </c>
      <c r="K7" s="821">
        <f t="shared" si="2"/>
        <v>0.1</v>
      </c>
      <c r="L7" s="822">
        <f t="shared" si="3"/>
        <v>0</v>
      </c>
      <c r="M7" s="823">
        <v>0</v>
      </c>
      <c r="N7" s="822">
        <f t="shared" si="0"/>
        <v>0</v>
      </c>
      <c r="O7" s="822">
        <v>5</v>
      </c>
      <c r="P7" s="474">
        <f t="shared" si="4"/>
        <v>0</v>
      </c>
    </row>
    <row r="8" spans="2:16" ht="20.100000000000001" customHeight="1" x14ac:dyDescent="0.15">
      <c r="B8" s="1131"/>
      <c r="C8" s="668" t="s">
        <v>352</v>
      </c>
      <c r="D8" s="668" t="s">
        <v>950</v>
      </c>
      <c r="E8" s="673">
        <v>100</v>
      </c>
      <c r="F8" s="671" t="s">
        <v>951</v>
      </c>
      <c r="G8" s="674">
        <v>2400000</v>
      </c>
      <c r="H8" s="670">
        <v>0.5</v>
      </c>
      <c r="I8" s="288">
        <f t="shared" ref="I8:I9" si="5">G8*(1-H8)</f>
        <v>1200000</v>
      </c>
      <c r="J8" s="668">
        <v>100</v>
      </c>
      <c r="K8" s="821">
        <f>10/100</f>
        <v>0.1</v>
      </c>
      <c r="L8" s="822">
        <f t="shared" ref="L8:L9" si="6">I8*K8</f>
        <v>120000</v>
      </c>
      <c r="M8" s="823">
        <v>0</v>
      </c>
      <c r="N8" s="822">
        <f t="shared" si="0"/>
        <v>0</v>
      </c>
      <c r="O8" s="822">
        <v>7</v>
      </c>
      <c r="P8" s="474">
        <f t="shared" ref="P8:P9" si="7">IF(O8="","",(L8-N8)/O8)</f>
        <v>17142.857142857141</v>
      </c>
    </row>
    <row r="9" spans="2:16" ht="20.100000000000001" customHeight="1" x14ac:dyDescent="0.15">
      <c r="B9" s="1131"/>
      <c r="C9" s="668" t="s">
        <v>353</v>
      </c>
      <c r="D9" s="668" t="s">
        <v>354</v>
      </c>
      <c r="E9" s="673">
        <v>10</v>
      </c>
      <c r="F9" s="671" t="s">
        <v>355</v>
      </c>
      <c r="G9" s="668">
        <v>0</v>
      </c>
      <c r="H9" s="670">
        <v>0</v>
      </c>
      <c r="I9" s="288">
        <f t="shared" si="5"/>
        <v>0</v>
      </c>
      <c r="J9" s="668">
        <v>100</v>
      </c>
      <c r="K9" s="821">
        <f t="shared" si="2"/>
        <v>0.1</v>
      </c>
      <c r="L9" s="822">
        <f t="shared" si="6"/>
        <v>0</v>
      </c>
      <c r="M9" s="823">
        <v>0</v>
      </c>
      <c r="N9" s="822">
        <f t="shared" si="0"/>
        <v>0</v>
      </c>
      <c r="O9" s="822">
        <v>17</v>
      </c>
      <c r="P9" s="474">
        <f t="shared" si="7"/>
        <v>0</v>
      </c>
    </row>
    <row r="10" spans="2:16" ht="20.100000000000001" customHeight="1" x14ac:dyDescent="0.15">
      <c r="B10" s="1132"/>
      <c r="C10" s="675" t="s">
        <v>41</v>
      </c>
      <c r="D10" s="500"/>
      <c r="E10" s="500"/>
      <c r="F10" s="676"/>
      <c r="G10" s="500">
        <f>SUM(G5:G9)</f>
        <v>2400000</v>
      </c>
      <c r="H10" s="500"/>
      <c r="I10" s="500">
        <f>SUM(I5:I9)</f>
        <v>1200000</v>
      </c>
      <c r="J10" s="500"/>
      <c r="K10" s="503"/>
      <c r="L10" s="500">
        <f>SUM(L5:L9)</f>
        <v>120000</v>
      </c>
      <c r="M10" s="500"/>
      <c r="N10" s="500"/>
      <c r="O10" s="500"/>
      <c r="P10" s="504">
        <f>SUM(P5:P9)</f>
        <v>17142.857142857141</v>
      </c>
    </row>
    <row r="11" spans="2:16" ht="20.100000000000001" customHeight="1" x14ac:dyDescent="0.15">
      <c r="B11" s="1133" t="s">
        <v>154</v>
      </c>
      <c r="C11" s="668" t="s">
        <v>356</v>
      </c>
      <c r="D11" s="668" t="s">
        <v>357</v>
      </c>
      <c r="E11" s="668">
        <v>1</v>
      </c>
      <c r="F11" s="671" t="s">
        <v>43</v>
      </c>
      <c r="G11" s="668">
        <v>0</v>
      </c>
      <c r="H11" s="670">
        <v>0</v>
      </c>
      <c r="I11" s="288">
        <f>G11*(1-H11)</f>
        <v>0</v>
      </c>
      <c r="J11" s="668">
        <v>100</v>
      </c>
      <c r="K11" s="821">
        <f t="shared" ref="K11:K13" si="8">10/100</f>
        <v>0.1</v>
      </c>
      <c r="L11" s="668">
        <f t="shared" ref="L11:L14" si="9">I11*K11</f>
        <v>0</v>
      </c>
      <c r="M11" s="823">
        <v>0</v>
      </c>
      <c r="N11" s="822">
        <f t="shared" ref="N11:N14" si="10">L11*M11</f>
        <v>0</v>
      </c>
      <c r="O11" s="822">
        <v>5</v>
      </c>
      <c r="P11" s="474">
        <f t="shared" ref="P11" si="11">IF(O11="","",(L11-N11)/O11)</f>
        <v>0</v>
      </c>
    </row>
    <row r="12" spans="2:16" ht="20.100000000000001" customHeight="1" x14ac:dyDescent="0.15">
      <c r="B12" s="1131"/>
      <c r="C12" s="668" t="s">
        <v>193</v>
      </c>
      <c r="D12" s="668" t="s">
        <v>358</v>
      </c>
      <c r="E12" s="668">
        <v>1</v>
      </c>
      <c r="F12" s="671" t="s">
        <v>43</v>
      </c>
      <c r="G12" s="668">
        <v>940000</v>
      </c>
      <c r="H12" s="670">
        <v>0</v>
      </c>
      <c r="I12" s="288">
        <f t="shared" ref="I12:I14" si="12">G12*(1-H12)</f>
        <v>940000</v>
      </c>
      <c r="J12" s="668">
        <v>100</v>
      </c>
      <c r="K12" s="821">
        <f t="shared" si="8"/>
        <v>0.1</v>
      </c>
      <c r="L12" s="668">
        <f t="shared" si="9"/>
        <v>94000</v>
      </c>
      <c r="M12" s="823">
        <v>0</v>
      </c>
      <c r="N12" s="822">
        <f t="shared" si="10"/>
        <v>0</v>
      </c>
      <c r="O12" s="822">
        <v>4</v>
      </c>
      <c r="P12" s="474">
        <f t="shared" ref="P12:P14" si="13">IF(O12="","",(L12-N12)/O12)</f>
        <v>23500</v>
      </c>
    </row>
    <row r="13" spans="2:16" ht="20.100000000000001" customHeight="1" x14ac:dyDescent="0.15">
      <c r="B13" s="1131"/>
      <c r="C13" s="668" t="s">
        <v>424</v>
      </c>
      <c r="D13" s="668" t="s">
        <v>425</v>
      </c>
      <c r="E13" s="668">
        <v>1</v>
      </c>
      <c r="F13" s="669" t="s">
        <v>243</v>
      </c>
      <c r="G13" s="668">
        <v>0</v>
      </c>
      <c r="H13" s="670">
        <v>0</v>
      </c>
      <c r="I13" s="288">
        <f t="shared" si="12"/>
        <v>0</v>
      </c>
      <c r="J13" s="668">
        <v>100</v>
      </c>
      <c r="K13" s="821">
        <f t="shared" si="8"/>
        <v>0.1</v>
      </c>
      <c r="L13" s="668">
        <f t="shared" si="9"/>
        <v>0</v>
      </c>
      <c r="M13" s="823">
        <v>0</v>
      </c>
      <c r="N13" s="822">
        <f t="shared" si="10"/>
        <v>0</v>
      </c>
      <c r="O13" s="822">
        <v>6</v>
      </c>
      <c r="P13" s="474">
        <f t="shared" si="13"/>
        <v>0</v>
      </c>
    </row>
    <row r="14" spans="2:16" ht="20.100000000000001" customHeight="1" x14ac:dyDescent="0.15">
      <c r="B14" s="1131"/>
      <c r="C14" s="668" t="s">
        <v>880</v>
      </c>
      <c r="D14" s="668" t="s">
        <v>881</v>
      </c>
      <c r="E14" s="668">
        <v>1</v>
      </c>
      <c r="F14" s="671" t="s">
        <v>882</v>
      </c>
      <c r="G14" s="668">
        <v>0</v>
      </c>
      <c r="H14" s="289">
        <v>0</v>
      </c>
      <c r="I14" s="288">
        <f t="shared" si="12"/>
        <v>0</v>
      </c>
      <c r="J14" s="668">
        <v>100</v>
      </c>
      <c r="K14" s="821">
        <f>10/100</f>
        <v>0.1</v>
      </c>
      <c r="L14" s="668">
        <f t="shared" si="9"/>
        <v>0</v>
      </c>
      <c r="M14" s="824">
        <v>0</v>
      </c>
      <c r="N14" s="822">
        <f t="shared" si="10"/>
        <v>0</v>
      </c>
      <c r="O14" s="472">
        <v>7</v>
      </c>
      <c r="P14" s="474">
        <f t="shared" si="13"/>
        <v>0</v>
      </c>
    </row>
    <row r="15" spans="2:16" ht="20.100000000000001" customHeight="1" x14ac:dyDescent="0.15">
      <c r="B15" s="1132"/>
      <c r="C15" s="291" t="s">
        <v>42</v>
      </c>
      <c r="D15" s="291"/>
      <c r="E15" s="291"/>
      <c r="F15" s="292"/>
      <c r="G15" s="291">
        <f>SUM(G11:G14)</f>
        <v>940000</v>
      </c>
      <c r="H15" s="291"/>
      <c r="I15" s="291">
        <f>SUM(I11:I14)</f>
        <v>940000</v>
      </c>
      <c r="J15" s="291"/>
      <c r="K15" s="293"/>
      <c r="L15" s="291">
        <f>SUM(L11:L14)</f>
        <v>94000</v>
      </c>
      <c r="M15" s="33"/>
      <c r="N15" s="33"/>
      <c r="O15" s="33"/>
      <c r="P15" s="338">
        <f>SUM(P11:P14)</f>
        <v>23500</v>
      </c>
    </row>
    <row r="16" spans="2:16" ht="20.100000000000001" customHeight="1" x14ac:dyDescent="0.15">
      <c r="B16" s="1131" t="s">
        <v>978</v>
      </c>
      <c r="C16" s="288" t="s">
        <v>551</v>
      </c>
      <c r="D16" s="288" t="s">
        <v>460</v>
      </c>
      <c r="E16" s="288">
        <v>10</v>
      </c>
      <c r="F16" s="288" t="s">
        <v>471</v>
      </c>
      <c r="G16" s="501">
        <v>808000</v>
      </c>
      <c r="H16" s="294"/>
      <c r="I16" s="288">
        <f t="shared" ref="I16:I18" si="14">G16*(1-H16)</f>
        <v>808000</v>
      </c>
      <c r="J16" s="288"/>
      <c r="K16" s="290">
        <v>1</v>
      </c>
      <c r="L16" s="288">
        <f t="shared" ref="L16:L18" si="15">I16*K16</f>
        <v>808000</v>
      </c>
      <c r="M16" s="502">
        <v>0.05</v>
      </c>
      <c r="N16" s="26">
        <f t="shared" ref="N16:N18" si="16">L16*M16</f>
        <v>40400</v>
      </c>
      <c r="O16" s="311">
        <v>28</v>
      </c>
      <c r="P16" s="130">
        <f t="shared" ref="P16:P18" si="17">IF(O16="","",(L16-N16)/O16)</f>
        <v>27414.285714285714</v>
      </c>
    </row>
    <row r="17" spans="2:16" ht="20.100000000000001" customHeight="1" x14ac:dyDescent="0.15">
      <c r="B17" s="1131"/>
      <c r="C17" s="288" t="s">
        <v>551</v>
      </c>
      <c r="D17" s="288" t="s">
        <v>552</v>
      </c>
      <c r="E17" s="288">
        <v>10</v>
      </c>
      <c r="F17" s="288" t="s">
        <v>471</v>
      </c>
      <c r="G17" s="501">
        <v>808000</v>
      </c>
      <c r="H17" s="294"/>
      <c r="I17" s="288">
        <f t="shared" si="14"/>
        <v>808000</v>
      </c>
      <c r="J17" s="288"/>
      <c r="K17" s="290">
        <v>1</v>
      </c>
      <c r="L17" s="288">
        <f t="shared" si="15"/>
        <v>808000</v>
      </c>
      <c r="M17" s="502">
        <v>0.05</v>
      </c>
      <c r="N17" s="26">
        <f t="shared" si="16"/>
        <v>40400</v>
      </c>
      <c r="O17" s="311">
        <v>28</v>
      </c>
      <c r="P17" s="130">
        <f t="shared" si="17"/>
        <v>27414.285714285714</v>
      </c>
    </row>
    <row r="18" spans="2:16" ht="20.100000000000001" customHeight="1" x14ac:dyDescent="0.15">
      <c r="B18" s="1131"/>
      <c r="C18" s="311" t="s">
        <v>553</v>
      </c>
      <c r="D18" s="311"/>
      <c r="E18" s="311">
        <v>10</v>
      </c>
      <c r="F18" s="288" t="s">
        <v>471</v>
      </c>
      <c r="G18" s="501">
        <v>496000</v>
      </c>
      <c r="H18" s="294"/>
      <c r="I18" s="288">
        <f t="shared" si="14"/>
        <v>496000</v>
      </c>
      <c r="J18" s="288"/>
      <c r="K18" s="290">
        <v>1</v>
      </c>
      <c r="L18" s="288">
        <f t="shared" si="15"/>
        <v>496000</v>
      </c>
      <c r="M18" s="502">
        <v>0.05</v>
      </c>
      <c r="N18" s="26">
        <f t="shared" si="16"/>
        <v>24800</v>
      </c>
      <c r="O18" s="311">
        <v>30</v>
      </c>
      <c r="P18" s="130">
        <f t="shared" si="17"/>
        <v>15706.666666666666</v>
      </c>
    </row>
    <row r="19" spans="2:16" ht="20.100000000000001" customHeight="1" x14ac:dyDescent="0.15">
      <c r="B19" s="1132"/>
      <c r="C19" s="36" t="s">
        <v>42</v>
      </c>
      <c r="D19" s="33"/>
      <c r="E19" s="33"/>
      <c r="F19" s="34"/>
      <c r="G19" s="33">
        <f>SUM(G16:G18)</f>
        <v>2112000</v>
      </c>
      <c r="H19" s="33"/>
      <c r="I19" s="33">
        <f>SUM(I16:I18)</f>
        <v>2112000</v>
      </c>
      <c r="J19" s="33"/>
      <c r="K19" s="35"/>
      <c r="L19" s="33">
        <f>SUM(L16:L18)</f>
        <v>2112000</v>
      </c>
      <c r="M19" s="33"/>
      <c r="N19" s="33"/>
      <c r="O19" s="33"/>
      <c r="P19" s="338">
        <f>SUM(P16:P18)</f>
        <v>70535.238095238092</v>
      </c>
    </row>
    <row r="20" spans="2:16" ht="20.100000000000001" customHeight="1" thickBot="1" x14ac:dyDescent="0.2">
      <c r="B20" s="37"/>
      <c r="C20" s="38" t="s">
        <v>237</v>
      </c>
      <c r="D20" s="39"/>
      <c r="E20" s="39"/>
      <c r="F20" s="40"/>
      <c r="G20" s="39">
        <f>G10+G15+G19</f>
        <v>5452000</v>
      </c>
      <c r="H20" s="39"/>
      <c r="I20" s="39">
        <f>I10+I15+I19</f>
        <v>4252000</v>
      </c>
      <c r="J20" s="39"/>
      <c r="K20" s="41"/>
      <c r="L20" s="39">
        <f>L10+L15+L19</f>
        <v>2326000</v>
      </c>
      <c r="M20" s="39"/>
      <c r="N20" s="39"/>
      <c r="O20" s="39"/>
      <c r="P20" s="339">
        <f>P10+P15+P19</f>
        <v>111178.09523809524</v>
      </c>
    </row>
    <row r="21" spans="2:16" ht="11.25" customHeight="1" x14ac:dyDescent="0.15"/>
  </sheetData>
  <mergeCells count="9">
    <mergeCell ref="J3:J4"/>
    <mergeCell ref="B16:B19"/>
    <mergeCell ref="B11:B15"/>
    <mergeCell ref="B5:B10"/>
    <mergeCell ref="F2:G2"/>
    <mergeCell ref="B3:B4"/>
    <mergeCell ref="C3:C4"/>
    <mergeCell ref="D3:D4"/>
    <mergeCell ref="E3:F3"/>
  </mergeCells>
  <phoneticPr fontId="4"/>
  <pageMargins left="0.78740157480314965" right="0.78740157480314965" top="0.78740157480314965" bottom="0.78740157480314965" header="0.39370078740157483" footer="0.39370078740157483"/>
  <pageSetup paperSize="9" scale="5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zoomScale="75" zoomScaleNormal="75" workbookViewId="0"/>
  </sheetViews>
  <sheetFormatPr defaultColWidth="10.875" defaultRowHeight="13.5" x14ac:dyDescent="0.15"/>
  <cols>
    <col min="1" max="1" width="1.625" style="90" customWidth="1"/>
    <col min="2" max="2" width="5.875" style="90" customWidth="1"/>
    <col min="3" max="3" width="10.625" style="90" customWidth="1"/>
    <col min="4" max="4" width="12.375" style="90" customWidth="1"/>
    <col min="5" max="5" width="14.625" style="90" customWidth="1"/>
    <col min="6" max="7" width="15.875" style="90" customWidth="1"/>
    <col min="8" max="8" width="10.875" style="90"/>
    <col min="9" max="9" width="11.375" style="90" bestFit="1" customWidth="1"/>
    <col min="10" max="10" width="13.375" style="90" customWidth="1"/>
    <col min="11" max="11" width="7.125" style="90" customWidth="1"/>
    <col min="12" max="12" width="15.375" style="90" customWidth="1"/>
    <col min="13" max="13" width="9.375" style="90" bestFit="1" customWidth="1"/>
    <col min="14" max="14" width="10.875" style="90"/>
    <col min="15" max="15" width="7.25" style="90" customWidth="1"/>
    <col min="16" max="16" width="9.625" style="90" customWidth="1"/>
    <col min="17" max="17" width="10.875" style="90" customWidth="1"/>
    <col min="18" max="18" width="7.5" style="90" customWidth="1"/>
    <col min="19" max="19" width="3.75" style="90" customWidth="1"/>
    <col min="20" max="16384" width="10.875" style="90"/>
  </cols>
  <sheetData>
    <row r="1" spans="2:19" s="91" customFormat="1" x14ac:dyDescent="0.15">
      <c r="B1" s="698"/>
      <c r="C1" s="698"/>
      <c r="D1" s="698"/>
      <c r="E1" s="698"/>
      <c r="F1" s="698"/>
      <c r="G1" s="698"/>
      <c r="H1" s="698"/>
      <c r="I1" s="698"/>
      <c r="J1" s="698"/>
      <c r="K1" s="698"/>
      <c r="L1" s="698"/>
      <c r="M1" s="698"/>
      <c r="N1" s="698"/>
      <c r="O1" s="698"/>
      <c r="P1" s="698"/>
      <c r="Q1" s="698"/>
      <c r="R1" s="698"/>
      <c r="S1" s="698"/>
    </row>
    <row r="2" spans="2:19" s="91" customFormat="1" ht="14.25" thickBot="1" x14ac:dyDescent="0.2">
      <c r="B2" s="699" t="s">
        <v>995</v>
      </c>
      <c r="C2" s="101"/>
      <c r="D2" s="101"/>
      <c r="E2" s="101"/>
      <c r="F2" s="101"/>
      <c r="G2" s="101"/>
      <c r="H2" s="700" t="s">
        <v>208</v>
      </c>
      <c r="I2" s="699" t="s">
        <v>460</v>
      </c>
      <c r="J2" s="101"/>
      <c r="K2" s="700" t="s">
        <v>209</v>
      </c>
      <c r="L2" s="699" t="s">
        <v>273</v>
      </c>
      <c r="M2" s="101"/>
      <c r="N2" s="698"/>
      <c r="O2" s="698"/>
      <c r="P2" s="101"/>
      <c r="Q2" s="701"/>
      <c r="R2" s="701"/>
      <c r="S2" s="101"/>
    </row>
    <row r="3" spans="2:19" s="91" customFormat="1" x14ac:dyDescent="0.15">
      <c r="B3" s="1153" t="s">
        <v>17</v>
      </c>
      <c r="C3" s="1154"/>
      <c r="D3" s="1154"/>
      <c r="E3" s="1155"/>
      <c r="F3" s="702" t="s">
        <v>18</v>
      </c>
      <c r="G3" s="703"/>
      <c r="H3" s="692" t="s">
        <v>19</v>
      </c>
      <c r="I3" s="704"/>
      <c r="J3" s="704"/>
      <c r="K3" s="1048" t="s">
        <v>681</v>
      </c>
      <c r="L3" s="1049"/>
      <c r="M3" s="1049"/>
      <c r="N3" s="1049"/>
      <c r="O3" s="1049"/>
      <c r="P3" s="1049"/>
      <c r="Q3" s="1049"/>
      <c r="R3" s="1049"/>
      <c r="S3" s="1050"/>
    </row>
    <row r="4" spans="2:19" s="91" customFormat="1" x14ac:dyDescent="0.15">
      <c r="B4" s="1156" t="s">
        <v>20</v>
      </c>
      <c r="C4" s="1157"/>
      <c r="D4" s="694" t="s">
        <v>166</v>
      </c>
      <c r="E4" s="202"/>
      <c r="F4" s="610">
        <f>R6</f>
        <v>455400</v>
      </c>
      <c r="G4" s="694" t="s">
        <v>155</v>
      </c>
      <c r="H4" s="687"/>
      <c r="I4" s="687"/>
      <c r="J4" s="687"/>
      <c r="K4" s="607" t="s">
        <v>238</v>
      </c>
      <c r="L4" s="608" t="s">
        <v>682</v>
      </c>
      <c r="M4" s="693" t="s">
        <v>21</v>
      </c>
      <c r="N4" s="693" t="s">
        <v>20</v>
      </c>
      <c r="O4" s="608" t="s">
        <v>238</v>
      </c>
      <c r="P4" s="608" t="s">
        <v>682</v>
      </c>
      <c r="Q4" s="693" t="s">
        <v>21</v>
      </c>
      <c r="R4" s="1053" t="s">
        <v>20</v>
      </c>
      <c r="S4" s="1054"/>
    </row>
    <row r="5" spans="2:19" s="91" customFormat="1" x14ac:dyDescent="0.15">
      <c r="B5" s="1156"/>
      <c r="C5" s="1157"/>
      <c r="D5" s="694" t="s">
        <v>71</v>
      </c>
      <c r="E5" s="202"/>
      <c r="F5" s="610"/>
      <c r="G5" s="165"/>
      <c r="H5" s="178"/>
      <c r="I5" s="178"/>
      <c r="J5" s="178"/>
      <c r="K5" s="663" t="s">
        <v>854</v>
      </c>
      <c r="L5" s="610">
        <v>2300</v>
      </c>
      <c r="M5" s="610">
        <v>198</v>
      </c>
      <c r="N5" s="610">
        <f>L5*M5</f>
        <v>455400</v>
      </c>
      <c r="O5" s="610"/>
      <c r="P5" s="610"/>
      <c r="Q5" s="610"/>
      <c r="R5" s="1021"/>
      <c r="S5" s="1022"/>
    </row>
    <row r="6" spans="2:19" s="91" customFormat="1" ht="14.25" thickBot="1" x14ac:dyDescent="0.2">
      <c r="B6" s="1140" t="s">
        <v>169</v>
      </c>
      <c r="C6" s="1018" t="s">
        <v>266</v>
      </c>
      <c r="D6" s="610" t="s">
        <v>45</v>
      </c>
      <c r="E6" s="197"/>
      <c r="F6" s="610">
        <f>+P8</f>
        <v>0</v>
      </c>
      <c r="G6" s="165" t="s">
        <v>683</v>
      </c>
      <c r="H6" s="178"/>
      <c r="I6" s="178"/>
      <c r="J6" s="178"/>
      <c r="K6" s="777"/>
      <c r="L6" s="198"/>
      <c r="M6" s="198"/>
      <c r="N6" s="610"/>
      <c r="O6" s="768" t="s">
        <v>22</v>
      </c>
      <c r="P6" s="769">
        <f>SUM(L5:L6,P5:Q5)</f>
        <v>2300</v>
      </c>
      <c r="Q6" s="770">
        <f>R6/P6</f>
        <v>198</v>
      </c>
      <c r="R6" s="1146">
        <f>SUM(N5:N6,R5:S5)</f>
        <v>455400</v>
      </c>
      <c r="S6" s="1147"/>
    </row>
    <row r="7" spans="2:19" s="91" customFormat="1" ht="14.25" thickTop="1" x14ac:dyDescent="0.15">
      <c r="B7" s="1141"/>
      <c r="C7" s="1019"/>
      <c r="D7" s="610" t="s">
        <v>46</v>
      </c>
      <c r="E7" s="197"/>
      <c r="F7" s="610">
        <f>P17</f>
        <v>59822</v>
      </c>
      <c r="G7" s="694" t="s">
        <v>986</v>
      </c>
      <c r="H7" s="687"/>
      <c r="I7" s="687"/>
      <c r="J7" s="688"/>
      <c r="K7" s="1148" t="s">
        <v>170</v>
      </c>
      <c r="L7" s="191" t="s">
        <v>127</v>
      </c>
      <c r="M7" s="691" t="s">
        <v>7</v>
      </c>
      <c r="N7" s="302" t="s">
        <v>684</v>
      </c>
      <c r="O7" s="690" t="s">
        <v>21</v>
      </c>
      <c r="P7" s="690" t="s">
        <v>24</v>
      </c>
      <c r="Q7" s="1042" t="s">
        <v>25</v>
      </c>
      <c r="R7" s="1043"/>
      <c r="S7" s="1044"/>
    </row>
    <row r="8" spans="2:19" s="91" customFormat="1" x14ac:dyDescent="0.15">
      <c r="B8" s="1141"/>
      <c r="C8" s="1019"/>
      <c r="D8" s="610" t="s">
        <v>916</v>
      </c>
      <c r="E8" s="197"/>
      <c r="F8" s="610">
        <f>P23</f>
        <v>46169.614000000001</v>
      </c>
      <c r="G8" s="694" t="s">
        <v>987</v>
      </c>
      <c r="H8" s="687"/>
      <c r="I8" s="687"/>
      <c r="J8" s="688"/>
      <c r="K8" s="1149"/>
      <c r="L8" s="689"/>
      <c r="M8" s="301" t="s">
        <v>246</v>
      </c>
      <c r="N8" s="125"/>
      <c r="O8" s="125"/>
      <c r="P8" s="125"/>
      <c r="Q8" s="1057"/>
      <c r="R8" s="1058"/>
      <c r="S8" s="1059"/>
    </row>
    <row r="9" spans="2:19" s="91" customFormat="1" x14ac:dyDescent="0.15">
      <c r="B9" s="1141"/>
      <c r="C9" s="1019"/>
      <c r="D9" s="610" t="s">
        <v>72</v>
      </c>
      <c r="E9" s="197"/>
      <c r="F9" s="610">
        <f>P32</f>
        <v>6321.956000000001</v>
      </c>
      <c r="G9" s="694" t="s">
        <v>988</v>
      </c>
      <c r="H9" s="687"/>
      <c r="I9" s="687"/>
      <c r="J9" s="688"/>
      <c r="K9" s="1149"/>
      <c r="L9" s="684"/>
      <c r="M9" s="190"/>
      <c r="N9" s="125"/>
      <c r="O9" s="125"/>
      <c r="P9" s="125"/>
      <c r="Q9" s="1057"/>
      <c r="R9" s="1058"/>
      <c r="S9" s="1059"/>
    </row>
    <row r="10" spans="2:19" s="91" customFormat="1" ht="14.25" thickBot="1" x14ac:dyDescent="0.2">
      <c r="B10" s="1141"/>
      <c r="C10" s="1019"/>
      <c r="D10" s="610" t="s">
        <v>48</v>
      </c>
      <c r="E10" s="197"/>
      <c r="F10" s="610">
        <f>'８-１ 早生算出基礎'!V15</f>
        <v>0</v>
      </c>
      <c r="G10" s="1035"/>
      <c r="H10" s="1036"/>
      <c r="I10" s="1036"/>
      <c r="J10" s="1022"/>
      <c r="K10" s="1149"/>
      <c r="L10" s="771" t="s">
        <v>26</v>
      </c>
      <c r="M10" s="772"/>
      <c r="N10" s="771"/>
      <c r="O10" s="771"/>
      <c r="P10" s="771"/>
      <c r="Q10" s="1143"/>
      <c r="R10" s="1144"/>
      <c r="S10" s="1145"/>
    </row>
    <row r="11" spans="2:19" s="91" customFormat="1" ht="14.25" thickTop="1" x14ac:dyDescent="0.15">
      <c r="B11" s="1141"/>
      <c r="C11" s="1019"/>
      <c r="D11" s="610" t="s">
        <v>4</v>
      </c>
      <c r="E11" s="197"/>
      <c r="F11" s="610">
        <f>'８-１ 早生算出基礎'!V34</f>
        <v>2966.5714285714284</v>
      </c>
      <c r="G11" s="1035"/>
      <c r="H11" s="1036"/>
      <c r="I11" s="1036"/>
      <c r="J11" s="1022"/>
      <c r="K11" s="1149"/>
      <c r="L11" s="185" t="s">
        <v>686</v>
      </c>
      <c r="M11" s="186"/>
      <c r="N11" s="303" t="s">
        <v>684</v>
      </c>
      <c r="O11" s="685" t="s">
        <v>21</v>
      </c>
      <c r="P11" s="188" t="s">
        <v>24</v>
      </c>
      <c r="Q11" s="1029" t="s">
        <v>25</v>
      </c>
      <c r="R11" s="1030"/>
      <c r="S11" s="1031"/>
    </row>
    <row r="12" spans="2:19" s="91" customFormat="1" x14ac:dyDescent="0.15">
      <c r="B12" s="1141"/>
      <c r="C12" s="1019"/>
      <c r="D12" s="610" t="s">
        <v>5</v>
      </c>
      <c r="E12" s="197"/>
      <c r="F12" s="610"/>
      <c r="G12" s="165"/>
      <c r="H12" s="178"/>
      <c r="I12" s="178"/>
      <c r="J12" s="206"/>
      <c r="K12" s="1149"/>
      <c r="L12" s="694" t="s">
        <v>134</v>
      </c>
      <c r="M12" s="190"/>
      <c r="N12" s="165" t="s">
        <v>962</v>
      </c>
      <c r="O12" s="182"/>
      <c r="P12" s="180">
        <f>'８-１ 早生算出基礎'!G7</f>
        <v>24000</v>
      </c>
      <c r="Q12" s="1032"/>
      <c r="R12" s="1033"/>
      <c r="S12" s="1034"/>
    </row>
    <row r="13" spans="2:19" s="91" customFormat="1" x14ac:dyDescent="0.15">
      <c r="B13" s="1141"/>
      <c r="C13" s="1019"/>
      <c r="D13" s="1023" t="s">
        <v>49</v>
      </c>
      <c r="E13" s="613" t="s">
        <v>153</v>
      </c>
      <c r="F13" s="610">
        <f>'６　固定資本装備と減価償却費'!L10*H13</f>
        <v>1200</v>
      </c>
      <c r="G13" s="165" t="s">
        <v>685</v>
      </c>
      <c r="H13" s="706">
        <v>0.01</v>
      </c>
      <c r="I13" s="1055" t="s">
        <v>160</v>
      </c>
      <c r="J13" s="1056"/>
      <c r="K13" s="1149"/>
      <c r="L13" s="694" t="s">
        <v>132</v>
      </c>
      <c r="M13" s="190"/>
      <c r="N13" s="165" t="s">
        <v>687</v>
      </c>
      <c r="O13" s="182"/>
      <c r="P13" s="180">
        <f>'８-１ 早生算出基礎'!G11</f>
        <v>2300</v>
      </c>
      <c r="Q13" s="1032"/>
      <c r="R13" s="1033"/>
      <c r="S13" s="1034"/>
    </row>
    <row r="14" spans="2:19" s="91" customFormat="1" x14ac:dyDescent="0.15">
      <c r="B14" s="1141"/>
      <c r="C14" s="1019"/>
      <c r="D14" s="1025"/>
      <c r="E14" s="613" t="s">
        <v>154</v>
      </c>
      <c r="F14" s="610">
        <f>'６　固定資本装備と減価償却費'!L15*H14</f>
        <v>4700</v>
      </c>
      <c r="G14" s="165" t="s">
        <v>685</v>
      </c>
      <c r="H14" s="706">
        <v>0.05</v>
      </c>
      <c r="I14" s="1055" t="s">
        <v>160</v>
      </c>
      <c r="J14" s="1056"/>
      <c r="K14" s="1149"/>
      <c r="L14" s="165" t="s">
        <v>133</v>
      </c>
      <c r="M14" s="178"/>
      <c r="N14" s="165" t="s">
        <v>687</v>
      </c>
      <c r="O14" s="182"/>
      <c r="P14" s="180">
        <f>'８-１ 早生算出基礎'!G16</f>
        <v>29670</v>
      </c>
      <c r="Q14" s="1032"/>
      <c r="R14" s="1033"/>
      <c r="S14" s="1034"/>
    </row>
    <row r="15" spans="2:19" s="91" customFormat="1" x14ac:dyDescent="0.15">
      <c r="B15" s="1141"/>
      <c r="C15" s="1019"/>
      <c r="D15" s="1023" t="s">
        <v>73</v>
      </c>
      <c r="E15" s="613" t="s">
        <v>153</v>
      </c>
      <c r="F15" s="610">
        <f>'６　固定資本装備と減価償却費'!P10</f>
        <v>17142.857142857141</v>
      </c>
      <c r="G15" s="165" t="s">
        <v>160</v>
      </c>
      <c r="H15" s="178"/>
      <c r="I15" s="178"/>
      <c r="J15" s="206"/>
      <c r="K15" s="1149"/>
      <c r="L15" s="165" t="s">
        <v>135</v>
      </c>
      <c r="M15" s="178"/>
      <c r="N15" s="165" t="s">
        <v>963</v>
      </c>
      <c r="O15" s="182"/>
      <c r="P15" s="180">
        <f>'８-１ 早生算出基礎'!G20</f>
        <v>3852</v>
      </c>
      <c r="Q15" s="1032"/>
      <c r="R15" s="1033"/>
      <c r="S15" s="1034"/>
    </row>
    <row r="16" spans="2:19" s="91" customFormat="1" x14ac:dyDescent="0.15">
      <c r="B16" s="1141"/>
      <c r="C16" s="1019"/>
      <c r="D16" s="1024"/>
      <c r="E16" s="613" t="s">
        <v>154</v>
      </c>
      <c r="F16" s="610">
        <f>'６　固定資本装備と減価償却費'!P15</f>
        <v>23500</v>
      </c>
      <c r="G16" s="165" t="s">
        <v>160</v>
      </c>
      <c r="H16" s="178"/>
      <c r="I16" s="178"/>
      <c r="J16" s="206"/>
      <c r="K16" s="1149"/>
      <c r="L16" s="165" t="s">
        <v>136</v>
      </c>
      <c r="M16" s="178"/>
      <c r="N16" s="165"/>
      <c r="O16" s="180"/>
      <c r="P16" s="180"/>
      <c r="Q16" s="1032"/>
      <c r="R16" s="1033"/>
      <c r="S16" s="1034"/>
    </row>
    <row r="17" spans="1:19" s="91" customFormat="1" ht="14.25" thickBot="1" x14ac:dyDescent="0.2">
      <c r="B17" s="1141"/>
      <c r="C17" s="1019"/>
      <c r="D17" s="1025"/>
      <c r="E17" s="610" t="s">
        <v>50</v>
      </c>
      <c r="F17" s="610">
        <f>'６　固定資本装備と減価償却費'!P16</f>
        <v>27414.285714285714</v>
      </c>
      <c r="G17" s="165" t="s">
        <v>160</v>
      </c>
      <c r="H17" s="178"/>
      <c r="I17" s="178"/>
      <c r="J17" s="206"/>
      <c r="K17" s="1149"/>
      <c r="L17" s="771" t="s">
        <v>26</v>
      </c>
      <c r="M17" s="772"/>
      <c r="N17" s="771"/>
      <c r="O17" s="771"/>
      <c r="P17" s="771">
        <f>SUM(P12:P16)</f>
        <v>59822</v>
      </c>
      <c r="Q17" s="1143"/>
      <c r="R17" s="1144"/>
      <c r="S17" s="1145"/>
    </row>
    <row r="18" spans="1:19" s="91" customFormat="1" ht="14.25" thickTop="1" x14ac:dyDescent="0.15">
      <c r="A18" s="90"/>
      <c r="B18" s="1141"/>
      <c r="C18" s="1019"/>
      <c r="D18" s="610" t="s">
        <v>51</v>
      </c>
      <c r="E18" s="197"/>
      <c r="F18" s="610">
        <v>5000</v>
      </c>
      <c r="G18" s="165" t="s">
        <v>952</v>
      </c>
      <c r="H18" s="178"/>
      <c r="I18" s="695"/>
      <c r="J18" s="206"/>
      <c r="K18" s="1149"/>
      <c r="L18" s="165" t="s">
        <v>689</v>
      </c>
      <c r="M18" s="178"/>
      <c r="N18" s="179" t="s">
        <v>23</v>
      </c>
      <c r="O18" s="179" t="s">
        <v>21</v>
      </c>
      <c r="P18" s="179" t="s">
        <v>24</v>
      </c>
      <c r="Q18" s="1029" t="s">
        <v>25</v>
      </c>
      <c r="R18" s="1030"/>
      <c r="S18" s="1031"/>
    </row>
    <row r="19" spans="1:19" s="91" customFormat="1" x14ac:dyDescent="0.15">
      <c r="A19" s="90"/>
      <c r="B19" s="1141"/>
      <c r="C19" s="1019"/>
      <c r="D19" s="610" t="s">
        <v>131</v>
      </c>
      <c r="E19" s="197"/>
      <c r="F19" s="610">
        <f>SUM(F6:F18)*H19</f>
        <v>1942.372842857143</v>
      </c>
      <c r="G19" s="208" t="s">
        <v>172</v>
      </c>
      <c r="H19" s="617">
        <v>0.01</v>
      </c>
      <c r="I19" s="687"/>
      <c r="J19" s="696"/>
      <c r="K19" s="1149"/>
      <c r="L19" s="180" t="s">
        <v>27</v>
      </c>
      <c r="M19" s="178"/>
      <c r="N19" s="165" t="s">
        <v>970</v>
      </c>
      <c r="O19" s="180"/>
      <c r="P19" s="180">
        <f>'８-１ 早生算出基礎'!G36</f>
        <v>11461.353999999999</v>
      </c>
      <c r="Q19" s="1032"/>
      <c r="R19" s="1033"/>
      <c r="S19" s="1034"/>
    </row>
    <row r="20" spans="1:19" s="91" customFormat="1" x14ac:dyDescent="0.15">
      <c r="A20" s="90"/>
      <c r="B20" s="1141"/>
      <c r="C20" s="1020"/>
      <c r="D20" s="1151" t="s">
        <v>688</v>
      </c>
      <c r="E20" s="1152"/>
      <c r="F20" s="775">
        <f>SUM(F6:F19)</f>
        <v>196179.65712857145</v>
      </c>
      <c r="G20" s="180"/>
      <c r="H20" s="687"/>
      <c r="I20" s="687"/>
      <c r="J20" s="688"/>
      <c r="K20" s="1149"/>
      <c r="L20" s="180" t="s">
        <v>28</v>
      </c>
      <c r="M20" s="178"/>
      <c r="N20" s="165" t="s">
        <v>971</v>
      </c>
      <c r="O20" s="180"/>
      <c r="P20" s="180">
        <f>'８-１ 早生算出基礎'!G49</f>
        <v>22483.960000000003</v>
      </c>
      <c r="Q20" s="1032"/>
      <c r="R20" s="1033"/>
      <c r="S20" s="1034"/>
    </row>
    <row r="21" spans="1:19" s="91" customFormat="1" x14ac:dyDescent="0.15">
      <c r="A21" s="90"/>
      <c r="B21" s="1141"/>
      <c r="C21" s="1062" t="s">
        <v>159</v>
      </c>
      <c r="D21" s="981" t="s">
        <v>52</v>
      </c>
      <c r="E21" s="24" t="s">
        <v>1</v>
      </c>
      <c r="F21" s="610">
        <f>P6*41</f>
        <v>94300</v>
      </c>
      <c r="G21" s="694" t="s">
        <v>345</v>
      </c>
      <c r="H21" s="178"/>
      <c r="I21" s="101"/>
      <c r="J21" s="206"/>
      <c r="K21" s="1149"/>
      <c r="L21" s="180" t="s">
        <v>29</v>
      </c>
      <c r="M21" s="178"/>
      <c r="N21" s="165" t="s">
        <v>972</v>
      </c>
      <c r="O21" s="180"/>
      <c r="P21" s="180">
        <f>'８-１ 早生算出基礎'!G53</f>
        <v>4243</v>
      </c>
      <c r="Q21" s="1032"/>
      <c r="R21" s="1033"/>
      <c r="S21" s="1034"/>
    </row>
    <row r="22" spans="1:19" s="91" customFormat="1" x14ac:dyDescent="0.15">
      <c r="A22" s="90"/>
      <c r="B22" s="1141"/>
      <c r="C22" s="1063"/>
      <c r="D22" s="982"/>
      <c r="E22" s="24" t="s">
        <v>2</v>
      </c>
      <c r="F22" s="329"/>
      <c r="G22" s="694" t="s">
        <v>346</v>
      </c>
      <c r="H22" s="622"/>
      <c r="I22" s="622"/>
      <c r="J22" s="623"/>
      <c r="K22" s="1149"/>
      <c r="L22" s="180" t="s">
        <v>107</v>
      </c>
      <c r="M22" s="178"/>
      <c r="N22" s="165" t="s">
        <v>973</v>
      </c>
      <c r="O22" s="180"/>
      <c r="P22" s="180">
        <f>'８-１ 早生算出基礎'!G57</f>
        <v>7981.3</v>
      </c>
      <c r="Q22" s="1032"/>
      <c r="R22" s="1033"/>
      <c r="S22" s="1034"/>
    </row>
    <row r="23" spans="1:19" s="91" customFormat="1" ht="14.25" thickBot="1" x14ac:dyDescent="0.2">
      <c r="A23" s="90"/>
      <c r="B23" s="1141"/>
      <c r="C23" s="1063"/>
      <c r="D23" s="1161"/>
      <c r="E23" s="24" t="s">
        <v>6</v>
      </c>
      <c r="F23" s="610">
        <f>R6*0.135</f>
        <v>61479.000000000007</v>
      </c>
      <c r="G23" s="694" t="s">
        <v>347</v>
      </c>
      <c r="H23" s="687"/>
      <c r="I23" s="622"/>
      <c r="J23" s="688"/>
      <c r="K23" s="1149"/>
      <c r="L23" s="771" t="s">
        <v>26</v>
      </c>
      <c r="M23" s="772"/>
      <c r="N23" s="771"/>
      <c r="O23" s="771"/>
      <c r="P23" s="771">
        <f>SUM(P19:P22)</f>
        <v>46169.614000000001</v>
      </c>
      <c r="Q23" s="1143"/>
      <c r="R23" s="1144"/>
      <c r="S23" s="1145"/>
    </row>
    <row r="24" spans="1:19" s="91" customFormat="1" ht="14.25" thickTop="1" x14ac:dyDescent="0.15">
      <c r="A24" s="90"/>
      <c r="B24" s="1141"/>
      <c r="C24" s="1063"/>
      <c r="D24" s="24" t="s">
        <v>249</v>
      </c>
      <c r="E24" s="707"/>
      <c r="F24" s="329"/>
      <c r="G24" s="694"/>
      <c r="H24" s="624"/>
      <c r="I24" s="625"/>
      <c r="J24" s="626"/>
      <c r="K24" s="1149"/>
      <c r="L24" s="165" t="s">
        <v>694</v>
      </c>
      <c r="M24" s="178"/>
      <c r="N24" s="179" t="s">
        <v>23</v>
      </c>
      <c r="O24" s="179" t="s">
        <v>21</v>
      </c>
      <c r="P24" s="179" t="s">
        <v>24</v>
      </c>
      <c r="Q24" s="1029" t="s">
        <v>25</v>
      </c>
      <c r="R24" s="1030"/>
      <c r="S24" s="1031"/>
    </row>
    <row r="25" spans="1:19" s="91" customFormat="1" x14ac:dyDescent="0.15">
      <c r="A25" s="90"/>
      <c r="B25" s="1141"/>
      <c r="C25" s="1063"/>
      <c r="D25" s="24" t="s">
        <v>74</v>
      </c>
      <c r="E25" s="707"/>
      <c r="F25" s="329"/>
      <c r="G25" s="694"/>
      <c r="H25" s="214"/>
      <c r="I25" s="215"/>
      <c r="J25" s="216"/>
      <c r="K25" s="1149"/>
      <c r="L25" s="180" t="s">
        <v>695</v>
      </c>
      <c r="M25" s="181"/>
      <c r="N25" s="165"/>
      <c r="O25" s="182"/>
      <c r="P25" s="180"/>
      <c r="Q25" s="1068"/>
      <c r="R25" s="1069"/>
      <c r="S25" s="1070"/>
    </row>
    <row r="26" spans="1:19" s="91" customFormat="1" x14ac:dyDescent="0.15">
      <c r="A26" s="90"/>
      <c r="B26" s="1141"/>
      <c r="C26" s="1063"/>
      <c r="D26" s="24" t="s">
        <v>96</v>
      </c>
      <c r="E26" s="25"/>
      <c r="F26" s="329">
        <f>'８-１ 早生算出基礎'!V57</f>
        <v>8323</v>
      </c>
      <c r="G26" s="1035" t="s">
        <v>871</v>
      </c>
      <c r="H26" s="1036"/>
      <c r="I26" s="1036"/>
      <c r="J26" s="1022"/>
      <c r="K26" s="1149"/>
      <c r="L26" s="180" t="s">
        <v>696</v>
      </c>
      <c r="M26" s="181"/>
      <c r="N26" s="165" t="s">
        <v>964</v>
      </c>
      <c r="O26" s="182"/>
      <c r="P26" s="180">
        <f>'８-１ 早生算出基礎'!N17</f>
        <v>3690.7200000000003</v>
      </c>
      <c r="Q26" s="1068"/>
      <c r="R26" s="1069"/>
      <c r="S26" s="1070"/>
    </row>
    <row r="27" spans="1:19" s="91" customFormat="1" x14ac:dyDescent="0.15">
      <c r="A27" s="90"/>
      <c r="B27" s="1141"/>
      <c r="C27" s="1063"/>
      <c r="D27" s="24" t="s">
        <v>75</v>
      </c>
      <c r="E27" s="25"/>
      <c r="F27" s="329">
        <v>5000</v>
      </c>
      <c r="G27" s="165" t="s">
        <v>730</v>
      </c>
      <c r="H27" s="214"/>
      <c r="I27" s="215"/>
      <c r="J27" s="626"/>
      <c r="K27" s="1149"/>
      <c r="L27" s="180" t="s">
        <v>697</v>
      </c>
      <c r="M27" s="178"/>
      <c r="N27" s="182"/>
      <c r="O27" s="182"/>
      <c r="P27" s="180">
        <f>SUM(P25:P26)*R27</f>
        <v>1107.2160000000001</v>
      </c>
      <c r="Q27" s="686" t="s">
        <v>698</v>
      </c>
      <c r="R27" s="629">
        <v>0.3</v>
      </c>
      <c r="S27" s="630"/>
    </row>
    <row r="28" spans="1:19" s="91" customFormat="1" x14ac:dyDescent="0.15">
      <c r="A28" s="90"/>
      <c r="B28" s="1141"/>
      <c r="C28" s="1063"/>
      <c r="D28" s="24" t="s">
        <v>53</v>
      </c>
      <c r="E28" s="25"/>
      <c r="F28" s="329">
        <f>'８-１ 早生算出基礎'!N57</f>
        <v>910</v>
      </c>
      <c r="G28" s="1035" t="s">
        <v>871</v>
      </c>
      <c r="H28" s="1036"/>
      <c r="I28" s="1036"/>
      <c r="J28" s="1022"/>
      <c r="K28" s="1149"/>
      <c r="L28" s="180" t="s">
        <v>699</v>
      </c>
      <c r="M28" s="181"/>
      <c r="N28" s="165" t="s">
        <v>965</v>
      </c>
      <c r="O28" s="182"/>
      <c r="P28" s="180">
        <f>'８-１ 早生算出基礎'!N22</f>
        <v>1524.0200000000002</v>
      </c>
      <c r="Q28" s="1032"/>
      <c r="R28" s="1033"/>
      <c r="S28" s="1034"/>
    </row>
    <row r="29" spans="1:19" s="91" customFormat="1" x14ac:dyDescent="0.15">
      <c r="A29" s="90"/>
      <c r="B29" s="1141"/>
      <c r="C29" s="1063"/>
      <c r="D29" s="24" t="s">
        <v>250</v>
      </c>
      <c r="E29" s="707"/>
      <c r="F29" s="329">
        <f>SUM(F21:F28)*H29</f>
        <v>1700.1200000000001</v>
      </c>
      <c r="G29" s="329" t="s">
        <v>267</v>
      </c>
      <c r="H29" s="617">
        <v>0.01</v>
      </c>
      <c r="I29" s="215"/>
      <c r="J29" s="626"/>
      <c r="K29" s="1149"/>
      <c r="L29" s="180" t="s">
        <v>700</v>
      </c>
      <c r="M29" s="181"/>
      <c r="N29" s="165"/>
      <c r="O29" s="182"/>
      <c r="P29" s="180"/>
      <c r="Q29" s="1032"/>
      <c r="R29" s="1033"/>
      <c r="S29" s="1034"/>
    </row>
    <row r="30" spans="1:19" s="91" customFormat="1" ht="14.25" thickBot="1" x14ac:dyDescent="0.2">
      <c r="A30" s="90"/>
      <c r="B30" s="1142"/>
      <c r="C30" s="1064"/>
      <c r="D30" s="1162" t="s">
        <v>164</v>
      </c>
      <c r="E30" s="1163"/>
      <c r="F30" s="776">
        <f>SUM(F21:F29)</f>
        <v>171712.12</v>
      </c>
      <c r="G30" s="708"/>
      <c r="H30" s="709"/>
      <c r="I30" s="710"/>
      <c r="J30" s="711"/>
      <c r="K30" s="1149"/>
      <c r="L30" s="180" t="s">
        <v>247</v>
      </c>
      <c r="M30" s="181"/>
      <c r="N30" s="165"/>
      <c r="O30" s="182"/>
      <c r="P30" s="180"/>
      <c r="Q30" s="686"/>
      <c r="R30" s="687"/>
      <c r="S30" s="688"/>
    </row>
    <row r="31" spans="1:19" s="91" customFormat="1" ht="18" customHeight="1" x14ac:dyDescent="0.15">
      <c r="A31" s="90"/>
      <c r="B31" s="712"/>
      <c r="C31" s="596"/>
      <c r="D31" s="596"/>
      <c r="E31" s="596"/>
      <c r="F31" s="596"/>
      <c r="G31" s="596"/>
      <c r="H31" s="596"/>
      <c r="I31" s="596"/>
      <c r="J31" s="596"/>
      <c r="K31" s="1149"/>
      <c r="L31" s="180" t="s">
        <v>701</v>
      </c>
      <c r="M31" s="178"/>
      <c r="N31" s="165"/>
      <c r="O31" s="182"/>
      <c r="P31" s="180"/>
      <c r="Q31" s="1032"/>
      <c r="R31" s="1033"/>
      <c r="S31" s="1034"/>
    </row>
    <row r="32" spans="1:19" s="91" customFormat="1" ht="14.25" thickBot="1" x14ac:dyDescent="0.2">
      <c r="A32" s="90"/>
      <c r="B32" s="713"/>
      <c r="C32" s="714"/>
      <c r="D32" s="713"/>
      <c r="E32" s="713"/>
      <c r="F32" s="118"/>
      <c r="G32" s="118"/>
      <c r="H32" s="118"/>
      <c r="I32" s="596"/>
      <c r="J32" s="596"/>
      <c r="K32" s="1150"/>
      <c r="L32" s="773" t="s">
        <v>26</v>
      </c>
      <c r="M32" s="774"/>
      <c r="N32" s="773"/>
      <c r="O32" s="773"/>
      <c r="P32" s="773">
        <f>SUM(P25:P31)</f>
        <v>6321.956000000001</v>
      </c>
      <c r="Q32" s="1158"/>
      <c r="R32" s="1159"/>
      <c r="S32" s="1160"/>
    </row>
    <row r="33" spans="1:23" ht="18" customHeight="1" x14ac:dyDescent="0.15">
      <c r="B33" s="698"/>
      <c r="C33" s="698"/>
      <c r="D33" s="698"/>
      <c r="E33" s="698"/>
      <c r="F33" s="698"/>
      <c r="G33" s="698"/>
      <c r="H33" s="698"/>
      <c r="I33" s="698"/>
      <c r="J33" s="698"/>
      <c r="K33" s="109"/>
      <c r="L33" s="109"/>
      <c r="M33" s="109"/>
      <c r="N33" s="109"/>
      <c r="O33" s="109"/>
      <c r="P33" s="109"/>
      <c r="Q33" s="109"/>
      <c r="R33" s="109"/>
      <c r="S33" s="109"/>
    </row>
    <row r="34" spans="1:23" ht="18" customHeight="1" x14ac:dyDescent="0.15">
      <c r="B34" s="698"/>
      <c r="C34" s="698"/>
      <c r="D34" s="698"/>
      <c r="E34" s="698"/>
      <c r="F34" s="698"/>
      <c r="G34" s="698"/>
      <c r="H34" s="698"/>
      <c r="I34" s="698"/>
      <c r="J34" s="698"/>
      <c r="K34" s="109"/>
      <c r="L34" s="109"/>
      <c r="M34" s="109"/>
      <c r="N34" s="109"/>
      <c r="O34" s="109"/>
      <c r="P34" s="109"/>
      <c r="Q34" s="109"/>
      <c r="R34" s="109"/>
      <c r="S34" s="109"/>
    </row>
    <row r="35" spans="1:23" ht="18" customHeight="1" x14ac:dyDescent="0.15">
      <c r="B35" s="698"/>
      <c r="C35" s="698"/>
      <c r="D35" s="698"/>
      <c r="E35" s="698"/>
      <c r="F35" s="698"/>
      <c r="G35" s="698"/>
      <c r="H35" s="698"/>
      <c r="I35" s="698"/>
      <c r="J35" s="698"/>
      <c r="K35" s="109"/>
      <c r="L35" s="109"/>
      <c r="M35" s="109"/>
      <c r="N35" s="109"/>
      <c r="O35" s="109"/>
      <c r="P35" s="109"/>
      <c r="Q35" s="109"/>
      <c r="R35" s="109"/>
      <c r="S35" s="109"/>
    </row>
    <row r="36" spans="1:23" ht="18" customHeight="1" x14ac:dyDescent="0.15">
      <c r="B36" s="698"/>
      <c r="C36" s="698"/>
      <c r="D36" s="698"/>
      <c r="E36" s="698"/>
      <c r="F36" s="698"/>
      <c r="G36" s="698"/>
      <c r="H36" s="698"/>
      <c r="I36" s="698"/>
      <c r="J36" s="698"/>
      <c r="K36" s="109"/>
      <c r="L36" s="109"/>
      <c r="M36" s="109"/>
      <c r="N36" s="109"/>
      <c r="O36" s="109"/>
      <c r="P36" s="109"/>
      <c r="Q36" s="109"/>
      <c r="R36" s="109"/>
      <c r="S36" s="109"/>
    </row>
    <row r="37" spans="1:23" ht="18" customHeight="1" x14ac:dyDescent="0.15">
      <c r="B37" s="698"/>
      <c r="C37" s="698"/>
      <c r="D37" s="698"/>
      <c r="E37" s="698"/>
      <c r="F37" s="698"/>
      <c r="G37" s="698"/>
      <c r="H37" s="698"/>
      <c r="I37" s="698"/>
      <c r="J37" s="698"/>
      <c r="K37" s="109"/>
      <c r="L37" s="109"/>
      <c r="M37" s="109"/>
      <c r="N37" s="109"/>
      <c r="O37" s="109"/>
      <c r="P37" s="109"/>
      <c r="Q37" s="109"/>
      <c r="R37" s="109"/>
      <c r="S37" s="109"/>
    </row>
    <row r="38" spans="1:23" s="109" customFormat="1" ht="18" customHeight="1" x14ac:dyDescent="0.15">
      <c r="A38" s="90"/>
      <c r="B38" s="90"/>
      <c r="C38" s="90"/>
      <c r="D38" s="90"/>
      <c r="E38" s="90"/>
      <c r="F38" s="90"/>
      <c r="G38" s="90"/>
      <c r="H38" s="90"/>
      <c r="I38" s="90"/>
      <c r="J38" s="90"/>
    </row>
    <row r="39" spans="1:23" s="109" customFormat="1" ht="18" customHeight="1" x14ac:dyDescent="0.15">
      <c r="A39" s="90"/>
      <c r="B39" s="90"/>
      <c r="C39" s="90"/>
      <c r="D39" s="90"/>
      <c r="E39" s="90"/>
      <c r="F39" s="90"/>
      <c r="G39" s="90"/>
      <c r="H39" s="90"/>
      <c r="I39" s="90"/>
      <c r="J39" s="90"/>
      <c r="T39" s="110"/>
    </row>
    <row r="40" spans="1:23" s="109" customFormat="1" ht="18" customHeight="1" x14ac:dyDescent="0.15">
      <c r="A40" s="90"/>
      <c r="B40" s="90"/>
      <c r="C40" s="90"/>
      <c r="D40" s="90"/>
      <c r="E40" s="90"/>
      <c r="F40" s="90"/>
      <c r="G40" s="90"/>
      <c r="H40" s="90"/>
      <c r="I40" s="90"/>
      <c r="J40" s="90"/>
      <c r="T40" s="91"/>
      <c r="U40" s="91"/>
      <c r="V40" s="91"/>
      <c r="W40" s="91"/>
    </row>
    <row r="41" spans="1:23" s="109" customFormat="1" ht="18" customHeight="1" x14ac:dyDescent="0.15">
      <c r="A41" s="90"/>
      <c r="B41" s="90"/>
      <c r="C41" s="90"/>
      <c r="D41" s="90"/>
      <c r="E41" s="90"/>
      <c r="F41" s="90"/>
      <c r="G41" s="90"/>
      <c r="H41" s="90"/>
      <c r="I41" s="90"/>
      <c r="J41" s="90"/>
      <c r="T41" s="111"/>
      <c r="U41" s="112"/>
      <c r="V41" s="113"/>
      <c r="W41" s="111"/>
    </row>
    <row r="42" spans="1:23" s="109" customFormat="1" ht="18" customHeight="1" x14ac:dyDescent="0.15">
      <c r="A42" s="90"/>
      <c r="B42" s="90"/>
      <c r="C42" s="90"/>
      <c r="D42" s="90"/>
      <c r="E42" s="90"/>
      <c r="F42" s="90"/>
      <c r="G42" s="90"/>
      <c r="H42" s="90"/>
      <c r="I42" s="90"/>
      <c r="J42" s="90"/>
      <c r="T42" s="91"/>
      <c r="U42" s="91"/>
      <c r="V42" s="91"/>
      <c r="W42" s="91"/>
    </row>
    <row r="43" spans="1:23" s="109" customFormat="1" ht="18" customHeight="1" x14ac:dyDescent="0.15">
      <c r="B43" s="90"/>
      <c r="C43" s="90"/>
      <c r="D43" s="90"/>
      <c r="E43" s="90"/>
      <c r="F43" s="90"/>
      <c r="G43" s="90"/>
      <c r="H43" s="90"/>
      <c r="I43" s="90"/>
      <c r="J43" s="90"/>
      <c r="T43" s="92"/>
      <c r="U43" s="110"/>
      <c r="V43" s="91"/>
      <c r="W43" s="111"/>
    </row>
    <row r="44" spans="1:23" s="109" customFormat="1" ht="18" customHeight="1" x14ac:dyDescent="0.15">
      <c r="B44" s="90"/>
      <c r="C44" s="90"/>
      <c r="D44" s="90"/>
      <c r="E44" s="90"/>
      <c r="F44" s="90"/>
      <c r="G44" s="90"/>
      <c r="H44" s="90"/>
      <c r="I44" s="90"/>
      <c r="J44" s="90"/>
      <c r="T44" s="92"/>
      <c r="U44" s="110"/>
      <c r="V44" s="91"/>
      <c r="W44" s="111"/>
    </row>
    <row r="45" spans="1:23" s="109" customFormat="1" ht="18" customHeight="1" x14ac:dyDescent="0.15">
      <c r="B45" s="90"/>
      <c r="C45" s="90"/>
      <c r="D45" s="90"/>
      <c r="E45" s="90"/>
      <c r="F45" s="90"/>
      <c r="G45" s="90"/>
      <c r="H45" s="90"/>
      <c r="I45" s="90"/>
      <c r="J45" s="90"/>
      <c r="T45" s="91"/>
      <c r="U45" s="91"/>
      <c r="V45" s="112"/>
      <c r="W45" s="91"/>
    </row>
    <row r="46" spans="1:23" s="109" customFormat="1" x14ac:dyDescent="0.15">
      <c r="B46" s="90"/>
      <c r="C46" s="90"/>
      <c r="D46" s="90"/>
      <c r="E46" s="90"/>
      <c r="F46" s="90"/>
      <c r="G46" s="90"/>
      <c r="H46" s="90"/>
      <c r="I46" s="90"/>
      <c r="J46" s="90"/>
      <c r="T46" s="92"/>
      <c r="U46" s="91"/>
      <c r="V46" s="91"/>
      <c r="W46" s="111"/>
    </row>
    <row r="47" spans="1:23" s="109" customFormat="1" x14ac:dyDescent="0.15">
      <c r="B47" s="90"/>
      <c r="C47" s="90"/>
      <c r="D47" s="90"/>
      <c r="E47" s="90"/>
      <c r="F47" s="90"/>
      <c r="G47" s="90"/>
      <c r="H47" s="90"/>
      <c r="I47" s="90"/>
      <c r="J47" s="90"/>
      <c r="T47" s="92"/>
      <c r="U47" s="91"/>
      <c r="V47" s="91"/>
      <c r="W47" s="111"/>
    </row>
    <row r="48" spans="1:23" s="109" customFormat="1" x14ac:dyDescent="0.15">
      <c r="B48" s="90"/>
      <c r="C48" s="90"/>
      <c r="D48" s="90"/>
      <c r="E48" s="90"/>
      <c r="F48" s="90"/>
      <c r="G48" s="90"/>
      <c r="H48" s="90"/>
      <c r="I48" s="90"/>
      <c r="J48" s="90"/>
      <c r="T48" s="92"/>
      <c r="U48" s="91"/>
      <c r="V48" s="91"/>
      <c r="W48" s="111"/>
    </row>
    <row r="49" spans="2:23" s="109" customFormat="1" x14ac:dyDescent="0.15">
      <c r="B49" s="90"/>
      <c r="C49" s="90"/>
      <c r="D49" s="90"/>
      <c r="E49" s="90"/>
      <c r="F49" s="90"/>
      <c r="G49" s="90"/>
      <c r="H49" s="90"/>
      <c r="I49" s="90"/>
      <c r="J49" s="90"/>
      <c r="T49" s="92"/>
      <c r="U49" s="91"/>
      <c r="V49" s="91"/>
      <c r="W49" s="111"/>
    </row>
    <row r="50" spans="2:23" s="109" customFormat="1" x14ac:dyDescent="0.15">
      <c r="B50" s="90"/>
      <c r="C50" s="90"/>
      <c r="D50" s="90"/>
      <c r="E50" s="90"/>
      <c r="F50" s="90"/>
      <c r="G50" s="90"/>
      <c r="H50" s="90"/>
      <c r="I50" s="90"/>
      <c r="J50" s="90"/>
      <c r="T50" s="92"/>
      <c r="U50" s="92"/>
      <c r="V50" s="92"/>
      <c r="W50" s="91"/>
    </row>
    <row r="51" spans="2:23" s="109" customFormat="1" ht="13.5" customHeight="1" x14ac:dyDescent="0.15">
      <c r="B51" s="90"/>
      <c r="C51" s="90"/>
      <c r="D51" s="90"/>
      <c r="E51" s="90"/>
      <c r="F51" s="90"/>
      <c r="G51" s="90"/>
      <c r="H51" s="90"/>
      <c r="I51" s="90"/>
      <c r="J51" s="90"/>
      <c r="K51" s="90"/>
      <c r="L51" s="90"/>
      <c r="M51" s="90"/>
      <c r="N51" s="90"/>
      <c r="O51" s="90"/>
      <c r="P51" s="90"/>
      <c r="Q51" s="90"/>
      <c r="R51" s="90"/>
      <c r="S51" s="90"/>
      <c r="T51" s="91"/>
      <c r="U51" s="91"/>
      <c r="V51" s="91"/>
      <c r="W51" s="112"/>
    </row>
    <row r="52" spans="2:23" s="109" customFormat="1" x14ac:dyDescent="0.15">
      <c r="B52" s="90"/>
      <c r="C52" s="90"/>
      <c r="D52" s="90"/>
      <c r="E52" s="90"/>
      <c r="F52" s="90"/>
      <c r="G52" s="90"/>
      <c r="H52" s="90"/>
      <c r="I52" s="90"/>
      <c r="J52" s="90"/>
      <c r="K52" s="90"/>
      <c r="L52" s="90"/>
      <c r="M52" s="90"/>
      <c r="N52" s="90"/>
      <c r="O52" s="90"/>
      <c r="P52" s="90"/>
      <c r="Q52" s="90"/>
      <c r="R52" s="90"/>
      <c r="S52" s="90"/>
      <c r="T52" s="111"/>
      <c r="U52" s="91"/>
      <c r="V52" s="112"/>
      <c r="W52" s="111"/>
    </row>
    <row r="53" spans="2:23" s="109" customFormat="1" x14ac:dyDescent="0.15">
      <c r="B53" s="90"/>
      <c r="C53" s="90"/>
      <c r="D53" s="90"/>
      <c r="E53" s="90"/>
      <c r="F53" s="90"/>
      <c r="G53" s="90"/>
      <c r="H53" s="90"/>
      <c r="I53" s="90"/>
      <c r="J53" s="90"/>
      <c r="K53" s="90"/>
      <c r="L53" s="90"/>
      <c r="M53" s="90"/>
      <c r="N53" s="90"/>
      <c r="O53" s="90"/>
      <c r="P53" s="90"/>
      <c r="Q53" s="90"/>
      <c r="R53" s="90"/>
      <c r="S53" s="90"/>
      <c r="T53" s="91"/>
      <c r="U53" s="91"/>
      <c r="V53" s="91"/>
      <c r="W53" s="91"/>
    </row>
    <row r="54" spans="2:23" s="109" customFormat="1" ht="13.5" customHeight="1" x14ac:dyDescent="0.15">
      <c r="B54" s="90"/>
      <c r="C54" s="90"/>
      <c r="D54" s="90"/>
      <c r="E54" s="90"/>
      <c r="F54" s="90"/>
      <c r="G54" s="90"/>
      <c r="H54" s="90"/>
      <c r="I54" s="90"/>
      <c r="J54" s="90"/>
      <c r="K54" s="90"/>
      <c r="L54" s="90"/>
      <c r="M54" s="90"/>
      <c r="N54" s="90"/>
      <c r="O54" s="90"/>
      <c r="P54" s="90"/>
      <c r="Q54" s="90"/>
      <c r="R54" s="90"/>
      <c r="S54" s="90"/>
      <c r="T54" s="92"/>
      <c r="U54" s="91"/>
      <c r="V54" s="92"/>
      <c r="W54" s="111"/>
    </row>
    <row r="55" spans="2:23" s="109" customFormat="1" x14ac:dyDescent="0.15">
      <c r="B55" s="90"/>
      <c r="C55" s="90"/>
      <c r="D55" s="90"/>
      <c r="E55" s="90"/>
      <c r="F55" s="90"/>
      <c r="G55" s="90"/>
      <c r="H55" s="90"/>
      <c r="I55" s="90"/>
      <c r="J55" s="90"/>
      <c r="K55" s="90"/>
      <c r="L55" s="90"/>
      <c r="M55" s="90"/>
      <c r="N55" s="90"/>
      <c r="O55" s="90"/>
      <c r="P55" s="90"/>
      <c r="Q55" s="90"/>
      <c r="R55" s="90"/>
      <c r="S55" s="90"/>
      <c r="T55" s="120"/>
      <c r="U55" s="91"/>
      <c r="V55" s="91"/>
      <c r="W55" s="111"/>
    </row>
    <row r="56" spans="2:23" s="109" customFormat="1" x14ac:dyDescent="0.15">
      <c r="B56" s="90"/>
      <c r="C56" s="90"/>
      <c r="D56" s="90"/>
      <c r="E56" s="90"/>
      <c r="F56" s="90"/>
      <c r="G56" s="90"/>
      <c r="H56" s="90"/>
      <c r="I56" s="90"/>
      <c r="J56" s="90"/>
      <c r="K56" s="90"/>
      <c r="L56" s="90"/>
      <c r="M56" s="90"/>
      <c r="N56" s="90"/>
      <c r="O56" s="90"/>
      <c r="P56" s="90"/>
      <c r="Q56" s="90"/>
      <c r="R56" s="90"/>
      <c r="S56" s="90"/>
      <c r="T56" s="91"/>
      <c r="U56" s="92"/>
      <c r="V56" s="91"/>
      <c r="W56" s="91"/>
    </row>
    <row r="57" spans="2:23" s="109" customFormat="1" x14ac:dyDescent="0.15">
      <c r="B57" s="90"/>
      <c r="C57" s="90"/>
      <c r="D57" s="90"/>
      <c r="E57" s="90"/>
      <c r="F57" s="90"/>
      <c r="G57" s="90"/>
      <c r="H57" s="90"/>
      <c r="I57" s="90"/>
      <c r="J57" s="90"/>
      <c r="K57" s="90"/>
      <c r="L57" s="90"/>
      <c r="M57" s="90"/>
      <c r="N57" s="90"/>
      <c r="O57" s="90"/>
      <c r="P57" s="90"/>
      <c r="Q57" s="90"/>
      <c r="R57" s="90"/>
      <c r="S57" s="90"/>
      <c r="T57" s="110"/>
      <c r="U57" s="110"/>
      <c r="V57" s="110"/>
      <c r="W57" s="110"/>
    </row>
    <row r="58" spans="2:23" s="109" customFormat="1" x14ac:dyDescent="0.15">
      <c r="B58" s="90"/>
      <c r="C58" s="90"/>
      <c r="D58" s="90"/>
      <c r="E58" s="90"/>
      <c r="F58" s="90"/>
      <c r="G58" s="90"/>
      <c r="H58" s="90"/>
      <c r="I58" s="90"/>
      <c r="J58" s="90"/>
      <c r="K58" s="90"/>
      <c r="L58" s="90"/>
      <c r="M58" s="90"/>
      <c r="N58" s="90"/>
      <c r="O58" s="90"/>
      <c r="P58" s="90"/>
      <c r="Q58" s="90"/>
      <c r="R58" s="90"/>
      <c r="S58" s="90"/>
      <c r="T58" s="110"/>
    </row>
    <row r="59" spans="2:23" s="109" customFormat="1" x14ac:dyDescent="0.15">
      <c r="B59" s="90"/>
      <c r="C59" s="90"/>
      <c r="D59" s="90"/>
      <c r="E59" s="90"/>
      <c r="F59" s="90"/>
      <c r="G59" s="90"/>
      <c r="H59" s="90"/>
      <c r="I59" s="90"/>
      <c r="J59" s="90"/>
      <c r="K59" s="90"/>
      <c r="L59" s="90"/>
      <c r="M59" s="90"/>
      <c r="N59" s="90"/>
      <c r="O59" s="90"/>
      <c r="P59" s="90"/>
      <c r="Q59" s="90"/>
      <c r="R59" s="90"/>
      <c r="S59" s="90"/>
      <c r="T59" s="110"/>
    </row>
    <row r="60" spans="2:23" s="109" customFormat="1" x14ac:dyDescent="0.15">
      <c r="B60" s="90"/>
      <c r="C60" s="90"/>
      <c r="D60" s="90"/>
      <c r="E60" s="90"/>
      <c r="F60" s="90"/>
      <c r="G60" s="90"/>
      <c r="H60" s="90"/>
      <c r="I60" s="90"/>
      <c r="J60" s="90"/>
      <c r="K60" s="90"/>
      <c r="L60" s="90"/>
      <c r="M60" s="90"/>
      <c r="N60" s="90"/>
      <c r="O60" s="90"/>
      <c r="P60" s="90"/>
      <c r="Q60" s="90"/>
      <c r="R60" s="90"/>
      <c r="S60" s="90"/>
      <c r="T60" s="110"/>
    </row>
    <row r="61" spans="2:23" s="109" customFormat="1" x14ac:dyDescent="0.15">
      <c r="B61" s="90"/>
      <c r="C61" s="90"/>
      <c r="D61" s="90"/>
      <c r="E61" s="90"/>
      <c r="F61" s="90"/>
      <c r="G61" s="90"/>
      <c r="H61" s="90"/>
      <c r="I61" s="90"/>
      <c r="J61" s="90"/>
      <c r="K61" s="90"/>
      <c r="L61" s="90"/>
      <c r="M61" s="90"/>
      <c r="N61" s="90"/>
      <c r="O61" s="90"/>
      <c r="P61" s="90"/>
      <c r="Q61" s="90"/>
      <c r="R61" s="90"/>
      <c r="S61" s="90"/>
    </row>
    <row r="62" spans="2:23" s="109" customFormat="1" x14ac:dyDescent="0.15">
      <c r="B62" s="90"/>
      <c r="C62" s="90"/>
      <c r="D62" s="90"/>
      <c r="E62" s="90"/>
      <c r="F62" s="90"/>
      <c r="G62" s="90"/>
      <c r="H62" s="90"/>
      <c r="I62" s="90"/>
      <c r="J62" s="90"/>
      <c r="K62" s="90"/>
      <c r="L62" s="90"/>
      <c r="M62" s="90"/>
      <c r="N62" s="90"/>
      <c r="O62" s="90"/>
      <c r="P62" s="90"/>
      <c r="Q62" s="90"/>
      <c r="R62" s="90"/>
      <c r="S62" s="90"/>
    </row>
    <row r="63" spans="2:23" s="109" customFormat="1" ht="13.5" customHeight="1" x14ac:dyDescent="0.15">
      <c r="B63" s="90"/>
      <c r="C63" s="90"/>
      <c r="D63" s="90"/>
      <c r="E63" s="90"/>
      <c r="F63" s="90"/>
      <c r="G63" s="90"/>
      <c r="H63" s="90"/>
      <c r="I63" s="90"/>
      <c r="J63" s="90"/>
      <c r="K63" s="90"/>
      <c r="L63" s="90"/>
      <c r="M63" s="90"/>
      <c r="N63" s="90"/>
      <c r="O63" s="90"/>
      <c r="P63" s="90"/>
      <c r="Q63" s="90"/>
      <c r="R63" s="90"/>
      <c r="S63" s="90"/>
    </row>
    <row r="64" spans="2:23" s="109" customFormat="1" ht="13.5" customHeight="1" x14ac:dyDescent="0.15">
      <c r="B64" s="90"/>
      <c r="C64" s="90"/>
      <c r="D64" s="90"/>
      <c r="E64" s="90"/>
      <c r="F64" s="90"/>
      <c r="G64" s="90"/>
      <c r="H64" s="90"/>
      <c r="I64" s="90"/>
      <c r="J64" s="90"/>
      <c r="K64" s="90"/>
      <c r="L64" s="90"/>
      <c r="M64" s="90"/>
      <c r="N64" s="90"/>
      <c r="O64" s="90"/>
      <c r="P64" s="90"/>
      <c r="Q64" s="90"/>
      <c r="R64" s="90"/>
      <c r="S64" s="90"/>
    </row>
    <row r="65" spans="2:19" s="109" customFormat="1" x14ac:dyDescent="0.15">
      <c r="B65" s="90"/>
      <c r="C65" s="90"/>
      <c r="D65" s="90"/>
      <c r="E65" s="90"/>
      <c r="F65" s="90"/>
      <c r="G65" s="90"/>
      <c r="H65" s="90"/>
      <c r="I65" s="90"/>
      <c r="J65" s="90"/>
      <c r="K65" s="90"/>
      <c r="L65" s="90"/>
      <c r="M65" s="90"/>
      <c r="N65" s="90"/>
      <c r="O65" s="90"/>
      <c r="P65" s="90"/>
      <c r="Q65" s="90"/>
      <c r="R65" s="90"/>
      <c r="S65" s="90"/>
    </row>
    <row r="66" spans="2:19" s="109" customFormat="1" x14ac:dyDescent="0.15">
      <c r="B66" s="90"/>
      <c r="C66" s="90"/>
      <c r="D66" s="90"/>
      <c r="E66" s="90"/>
      <c r="F66" s="90"/>
      <c r="G66" s="90"/>
      <c r="H66" s="90"/>
      <c r="I66" s="90"/>
      <c r="J66" s="90"/>
      <c r="K66" s="90"/>
      <c r="L66" s="90"/>
      <c r="M66" s="90"/>
      <c r="N66" s="90"/>
      <c r="O66" s="90"/>
      <c r="P66" s="90"/>
      <c r="Q66" s="90"/>
      <c r="R66" s="90"/>
      <c r="S66" s="90"/>
    </row>
    <row r="67" spans="2:19" s="109" customFormat="1" x14ac:dyDescent="0.15">
      <c r="B67" s="90"/>
      <c r="C67" s="90"/>
      <c r="D67" s="90"/>
      <c r="E67" s="90"/>
      <c r="F67" s="90"/>
      <c r="G67" s="90"/>
      <c r="H67" s="90"/>
      <c r="I67" s="90"/>
      <c r="J67" s="90"/>
      <c r="K67" s="90"/>
      <c r="L67" s="90"/>
      <c r="M67" s="90"/>
      <c r="N67" s="90"/>
      <c r="O67" s="90"/>
      <c r="P67" s="90"/>
      <c r="Q67" s="90"/>
      <c r="R67" s="90"/>
      <c r="S67" s="90"/>
    </row>
    <row r="68" spans="2:19" s="109" customFormat="1" x14ac:dyDescent="0.15">
      <c r="B68" s="90"/>
      <c r="C68" s="90"/>
      <c r="D68" s="90"/>
      <c r="E68" s="90"/>
      <c r="F68" s="90"/>
      <c r="G68" s="90"/>
      <c r="H68" s="90"/>
      <c r="I68" s="90"/>
      <c r="J68" s="90"/>
      <c r="K68" s="90"/>
      <c r="L68" s="90"/>
      <c r="M68" s="90"/>
      <c r="N68" s="90"/>
      <c r="O68" s="90"/>
      <c r="P68" s="90"/>
      <c r="Q68" s="90"/>
      <c r="R68" s="90"/>
      <c r="S68" s="90"/>
    </row>
    <row r="69" spans="2:19" s="109" customFormat="1" x14ac:dyDescent="0.15">
      <c r="B69" s="90"/>
      <c r="C69" s="90"/>
      <c r="D69" s="90"/>
      <c r="E69" s="90"/>
      <c r="F69" s="90"/>
      <c r="G69" s="90"/>
      <c r="H69" s="90"/>
      <c r="I69" s="90"/>
      <c r="J69" s="90"/>
      <c r="K69" s="90"/>
      <c r="L69" s="90"/>
      <c r="M69" s="90"/>
      <c r="N69" s="90"/>
      <c r="O69" s="90"/>
      <c r="P69" s="90"/>
      <c r="Q69" s="90"/>
      <c r="R69" s="90"/>
      <c r="S69" s="90"/>
    </row>
    <row r="70" spans="2:19" s="109" customFormat="1" x14ac:dyDescent="0.15">
      <c r="B70" s="90"/>
      <c r="C70" s="90"/>
      <c r="D70" s="90"/>
      <c r="E70" s="90"/>
      <c r="F70" s="90"/>
      <c r="G70" s="90"/>
      <c r="H70" s="90"/>
      <c r="I70" s="90"/>
      <c r="J70" s="90"/>
      <c r="K70" s="90"/>
      <c r="L70" s="90"/>
      <c r="M70" s="90"/>
      <c r="N70" s="90"/>
      <c r="O70" s="90"/>
      <c r="P70" s="90"/>
      <c r="Q70" s="90"/>
      <c r="R70" s="90"/>
      <c r="S70" s="90"/>
    </row>
    <row r="71" spans="2:19" s="109" customFormat="1" x14ac:dyDescent="0.15">
      <c r="B71" s="90"/>
      <c r="C71" s="90"/>
      <c r="D71" s="90"/>
      <c r="E71" s="90"/>
      <c r="F71" s="90"/>
      <c r="G71" s="90"/>
      <c r="H71" s="90"/>
      <c r="I71" s="90"/>
      <c r="J71" s="90"/>
      <c r="K71" s="90"/>
      <c r="L71" s="90"/>
      <c r="M71" s="90"/>
      <c r="N71" s="90"/>
      <c r="O71" s="90"/>
      <c r="P71" s="90"/>
      <c r="Q71" s="90"/>
      <c r="R71" s="90"/>
      <c r="S71" s="90"/>
    </row>
    <row r="72" spans="2:19" s="109" customFormat="1" x14ac:dyDescent="0.15">
      <c r="B72" s="90"/>
      <c r="C72" s="90"/>
      <c r="D72" s="90"/>
      <c r="E72" s="90"/>
      <c r="F72" s="90"/>
      <c r="G72" s="90"/>
      <c r="H72" s="90"/>
      <c r="I72" s="90"/>
      <c r="J72" s="90"/>
      <c r="K72" s="90"/>
      <c r="L72" s="90"/>
      <c r="M72" s="90"/>
      <c r="N72" s="90"/>
      <c r="O72" s="90"/>
      <c r="P72" s="90"/>
      <c r="Q72" s="90"/>
      <c r="R72" s="90"/>
      <c r="S72" s="90"/>
    </row>
    <row r="73" spans="2:19" s="109" customFormat="1" x14ac:dyDescent="0.15">
      <c r="B73" s="90"/>
      <c r="C73" s="90"/>
      <c r="D73" s="90"/>
      <c r="E73" s="90"/>
      <c r="F73" s="90"/>
      <c r="G73" s="90"/>
      <c r="H73" s="90"/>
      <c r="I73" s="90"/>
      <c r="J73" s="90"/>
      <c r="K73" s="90"/>
      <c r="L73" s="90"/>
      <c r="M73" s="90"/>
      <c r="N73" s="90"/>
      <c r="O73" s="90"/>
      <c r="P73" s="90"/>
      <c r="Q73" s="90"/>
      <c r="R73" s="90"/>
      <c r="S73" s="90"/>
    </row>
    <row r="74" spans="2:19" s="109" customFormat="1" x14ac:dyDescent="0.15">
      <c r="B74" s="90"/>
      <c r="C74" s="90"/>
      <c r="D74" s="90"/>
      <c r="E74" s="90"/>
      <c r="F74" s="90"/>
      <c r="G74" s="90"/>
      <c r="H74" s="90"/>
      <c r="I74" s="90"/>
      <c r="J74" s="90"/>
      <c r="K74" s="90"/>
      <c r="L74" s="90"/>
      <c r="M74" s="90"/>
      <c r="N74" s="90"/>
      <c r="O74" s="90"/>
      <c r="P74" s="90"/>
      <c r="Q74" s="90"/>
      <c r="R74" s="90"/>
      <c r="S74" s="90"/>
    </row>
    <row r="75" spans="2:19" s="109" customFormat="1" x14ac:dyDescent="0.15">
      <c r="B75" s="90"/>
      <c r="C75" s="90"/>
      <c r="D75" s="90"/>
      <c r="E75" s="90"/>
      <c r="F75" s="90"/>
      <c r="G75" s="90"/>
      <c r="H75" s="90"/>
      <c r="I75" s="90"/>
      <c r="J75" s="90"/>
      <c r="K75" s="90"/>
      <c r="L75" s="90"/>
      <c r="M75" s="90"/>
      <c r="N75" s="90"/>
      <c r="O75" s="90"/>
      <c r="P75" s="90"/>
      <c r="Q75" s="90"/>
      <c r="R75" s="90"/>
      <c r="S75" s="90"/>
    </row>
    <row r="76" spans="2:19" s="109" customFormat="1" x14ac:dyDescent="0.15">
      <c r="B76" s="90"/>
      <c r="C76" s="90"/>
      <c r="D76" s="90"/>
      <c r="E76" s="90"/>
      <c r="F76" s="90"/>
      <c r="G76" s="90"/>
      <c r="H76" s="90"/>
      <c r="I76" s="90"/>
      <c r="J76" s="90"/>
      <c r="K76" s="90"/>
      <c r="L76" s="90"/>
      <c r="M76" s="90"/>
      <c r="N76" s="90"/>
      <c r="O76" s="90"/>
      <c r="P76" s="90"/>
      <c r="Q76" s="90"/>
      <c r="R76" s="90"/>
      <c r="S76" s="90"/>
    </row>
    <row r="77" spans="2:19" s="109" customFormat="1" x14ac:dyDescent="0.15">
      <c r="B77" s="90"/>
      <c r="C77" s="90"/>
      <c r="D77" s="90"/>
      <c r="E77" s="90"/>
      <c r="F77" s="90"/>
      <c r="G77" s="90"/>
      <c r="H77" s="90"/>
      <c r="I77" s="90"/>
      <c r="J77" s="90"/>
      <c r="K77" s="90"/>
      <c r="L77" s="90"/>
      <c r="M77" s="90"/>
      <c r="N77" s="90"/>
      <c r="O77" s="90"/>
      <c r="P77" s="90"/>
      <c r="Q77" s="90"/>
      <c r="R77" s="90"/>
      <c r="S77" s="90"/>
    </row>
    <row r="78" spans="2:19" s="109" customFormat="1" x14ac:dyDescent="0.15">
      <c r="B78" s="90"/>
      <c r="C78" s="90"/>
      <c r="D78" s="90"/>
      <c r="E78" s="90"/>
      <c r="F78" s="90"/>
      <c r="G78" s="90"/>
      <c r="H78" s="90"/>
      <c r="I78" s="90"/>
      <c r="J78" s="90"/>
      <c r="K78" s="90"/>
      <c r="L78" s="90"/>
      <c r="M78" s="90"/>
      <c r="N78" s="90"/>
      <c r="O78" s="90"/>
      <c r="P78" s="90"/>
      <c r="Q78" s="90"/>
      <c r="R78" s="90"/>
      <c r="S78" s="90"/>
    </row>
    <row r="79" spans="2:19" s="109" customFormat="1" x14ac:dyDescent="0.15">
      <c r="B79" s="90"/>
      <c r="C79" s="90"/>
      <c r="D79" s="90"/>
      <c r="E79" s="90"/>
      <c r="F79" s="90"/>
      <c r="G79" s="90"/>
      <c r="H79" s="90"/>
      <c r="I79" s="90"/>
      <c r="J79" s="90"/>
      <c r="K79" s="90"/>
      <c r="L79" s="90"/>
      <c r="M79" s="90"/>
      <c r="N79" s="90"/>
      <c r="O79" s="90"/>
      <c r="P79" s="90"/>
      <c r="Q79" s="90"/>
      <c r="R79" s="90"/>
      <c r="S79" s="90"/>
    </row>
    <row r="80" spans="2:19" s="109" customFormat="1" x14ac:dyDescent="0.15">
      <c r="B80" s="90"/>
      <c r="C80" s="90"/>
      <c r="D80" s="90"/>
      <c r="E80" s="90"/>
      <c r="F80" s="90"/>
      <c r="G80" s="90"/>
      <c r="H80" s="90"/>
      <c r="I80" s="90"/>
      <c r="J80" s="90"/>
      <c r="K80" s="90"/>
      <c r="L80" s="90"/>
      <c r="M80" s="90"/>
      <c r="N80" s="90"/>
      <c r="O80" s="90"/>
      <c r="P80" s="90"/>
      <c r="Q80" s="90"/>
      <c r="R80" s="90"/>
      <c r="S80" s="90"/>
    </row>
    <row r="81" spans="1:19" s="109" customFormat="1" x14ac:dyDescent="0.15">
      <c r="B81" s="90"/>
      <c r="C81" s="90"/>
      <c r="D81" s="90"/>
      <c r="E81" s="90"/>
      <c r="F81" s="90"/>
      <c r="G81" s="90"/>
      <c r="H81" s="90"/>
      <c r="I81" s="90"/>
      <c r="J81" s="90"/>
      <c r="K81" s="90"/>
      <c r="L81" s="90"/>
      <c r="M81" s="90"/>
      <c r="N81" s="90"/>
      <c r="O81" s="90"/>
      <c r="P81" s="90"/>
      <c r="Q81" s="90"/>
      <c r="R81" s="90"/>
      <c r="S81" s="90"/>
    </row>
    <row r="82" spans="1:19" s="109" customFormat="1" x14ac:dyDescent="0.15">
      <c r="B82" s="90"/>
      <c r="C82" s="90"/>
      <c r="D82" s="90"/>
      <c r="E82" s="90"/>
      <c r="F82" s="90"/>
      <c r="G82" s="90"/>
      <c r="H82" s="90"/>
      <c r="I82" s="90"/>
      <c r="J82" s="90"/>
      <c r="K82" s="90"/>
      <c r="L82" s="90"/>
      <c r="M82" s="90"/>
      <c r="N82" s="90"/>
      <c r="O82" s="90"/>
      <c r="P82" s="90"/>
      <c r="Q82" s="90"/>
      <c r="R82" s="90"/>
      <c r="S82" s="90"/>
    </row>
    <row r="83" spans="1:19" s="109" customFormat="1" x14ac:dyDescent="0.15">
      <c r="B83" s="90"/>
      <c r="C83" s="90"/>
      <c r="D83" s="90"/>
      <c r="E83" s="90"/>
      <c r="F83" s="90"/>
      <c r="G83" s="90"/>
      <c r="H83" s="90"/>
      <c r="I83" s="90"/>
      <c r="J83" s="90"/>
      <c r="K83" s="90"/>
      <c r="L83" s="90"/>
      <c r="M83" s="90"/>
      <c r="N83" s="90"/>
      <c r="O83" s="90"/>
      <c r="P83" s="90"/>
      <c r="Q83" s="90"/>
      <c r="R83" s="90"/>
      <c r="S83" s="90"/>
    </row>
    <row r="84" spans="1:19" s="109" customFormat="1" x14ac:dyDescent="0.15">
      <c r="B84" s="90"/>
      <c r="C84" s="90"/>
      <c r="D84" s="90"/>
      <c r="E84" s="90"/>
      <c r="F84" s="90"/>
      <c r="G84" s="90"/>
      <c r="H84" s="90"/>
      <c r="I84" s="90"/>
      <c r="J84" s="90"/>
      <c r="K84" s="90"/>
      <c r="L84" s="90"/>
      <c r="M84" s="90"/>
      <c r="N84" s="90"/>
      <c r="O84" s="90"/>
      <c r="P84" s="90"/>
      <c r="Q84" s="90"/>
      <c r="R84" s="90"/>
      <c r="S84" s="90"/>
    </row>
    <row r="85" spans="1:19" s="109" customFormat="1" x14ac:dyDescent="0.15">
      <c r="B85" s="90"/>
      <c r="C85" s="90"/>
      <c r="D85" s="90"/>
      <c r="E85" s="90"/>
      <c r="F85" s="90"/>
      <c r="G85" s="90"/>
      <c r="H85" s="90"/>
      <c r="I85" s="90"/>
      <c r="J85" s="90"/>
      <c r="K85" s="90"/>
      <c r="L85" s="90"/>
      <c r="M85" s="90"/>
      <c r="N85" s="90"/>
      <c r="O85" s="90"/>
      <c r="P85" s="90"/>
      <c r="Q85" s="90"/>
      <c r="R85" s="90"/>
      <c r="S85" s="90"/>
    </row>
    <row r="86" spans="1:19" s="109" customFormat="1" x14ac:dyDescent="0.15">
      <c r="B86" s="90"/>
      <c r="C86" s="90"/>
      <c r="D86" s="90"/>
      <c r="E86" s="90"/>
      <c r="F86" s="90"/>
      <c r="G86" s="90"/>
      <c r="H86" s="90"/>
      <c r="I86" s="90"/>
      <c r="J86" s="90"/>
      <c r="K86" s="90"/>
      <c r="L86" s="90"/>
      <c r="M86" s="90"/>
      <c r="N86" s="90"/>
      <c r="O86" s="90"/>
      <c r="P86" s="90"/>
      <c r="Q86" s="90"/>
      <c r="R86" s="90"/>
      <c r="S86" s="90"/>
    </row>
    <row r="87" spans="1:19" s="109" customFormat="1" x14ac:dyDescent="0.15">
      <c r="B87" s="90"/>
      <c r="C87" s="90"/>
      <c r="D87" s="90"/>
      <c r="E87" s="90"/>
      <c r="F87" s="90"/>
      <c r="G87" s="90"/>
      <c r="H87" s="90"/>
      <c r="I87" s="90"/>
      <c r="J87" s="90"/>
      <c r="K87" s="90"/>
      <c r="L87" s="90"/>
      <c r="M87" s="90"/>
      <c r="N87" s="90"/>
      <c r="O87" s="90"/>
      <c r="P87" s="90"/>
      <c r="Q87" s="90"/>
      <c r="R87" s="90"/>
      <c r="S87" s="90"/>
    </row>
    <row r="88" spans="1:19" s="109" customFormat="1" x14ac:dyDescent="0.15">
      <c r="B88" s="90"/>
      <c r="C88" s="90"/>
      <c r="D88" s="90"/>
      <c r="E88" s="90"/>
      <c r="F88" s="90"/>
      <c r="G88" s="90"/>
      <c r="H88" s="90"/>
      <c r="I88" s="90"/>
      <c r="J88" s="90"/>
      <c r="K88" s="90"/>
      <c r="L88" s="90"/>
      <c r="M88" s="90"/>
      <c r="N88" s="90"/>
      <c r="O88" s="90"/>
      <c r="P88" s="90"/>
      <c r="Q88" s="90"/>
      <c r="R88" s="90"/>
      <c r="S88" s="90"/>
    </row>
    <row r="89" spans="1:19" s="109" customFormat="1" x14ac:dyDescent="0.15">
      <c r="B89" s="90"/>
      <c r="C89" s="90"/>
      <c r="D89" s="90"/>
      <c r="E89" s="90"/>
      <c r="F89" s="90"/>
      <c r="G89" s="90"/>
      <c r="H89" s="90"/>
      <c r="I89" s="90"/>
      <c r="J89" s="90"/>
      <c r="K89" s="90"/>
      <c r="L89" s="90"/>
      <c r="M89" s="90"/>
      <c r="N89" s="90"/>
      <c r="O89" s="90"/>
      <c r="P89" s="90"/>
      <c r="Q89" s="90"/>
      <c r="R89" s="90"/>
      <c r="S89" s="90"/>
    </row>
    <row r="90" spans="1:19" s="109" customFormat="1" x14ac:dyDescent="0.15">
      <c r="B90" s="90"/>
      <c r="C90" s="90"/>
      <c r="D90" s="90"/>
      <c r="E90" s="90"/>
      <c r="F90" s="90"/>
      <c r="G90" s="90"/>
      <c r="H90" s="90"/>
      <c r="I90" s="90"/>
      <c r="J90" s="90"/>
      <c r="K90" s="90"/>
      <c r="L90" s="90"/>
      <c r="M90" s="90"/>
      <c r="N90" s="90"/>
      <c r="O90" s="90"/>
      <c r="P90" s="90"/>
      <c r="Q90" s="90"/>
      <c r="R90" s="90"/>
      <c r="S90" s="90"/>
    </row>
    <row r="91" spans="1:19" s="109" customFormat="1" x14ac:dyDescent="0.15">
      <c r="B91" s="90"/>
      <c r="C91" s="90"/>
      <c r="D91" s="90"/>
      <c r="E91" s="90"/>
      <c r="F91" s="90"/>
      <c r="G91" s="90"/>
      <c r="H91" s="90"/>
      <c r="I91" s="90"/>
      <c r="J91" s="90"/>
      <c r="K91" s="90"/>
      <c r="L91" s="90"/>
      <c r="M91" s="90"/>
      <c r="N91" s="90"/>
      <c r="O91" s="90"/>
      <c r="P91" s="90"/>
      <c r="Q91" s="90"/>
      <c r="R91" s="90"/>
      <c r="S91" s="90"/>
    </row>
    <row r="92" spans="1:19" s="109" customFormat="1" x14ac:dyDescent="0.15">
      <c r="B92" s="90"/>
      <c r="C92" s="90"/>
      <c r="D92" s="90"/>
      <c r="E92" s="90"/>
      <c r="F92" s="90"/>
      <c r="G92" s="90"/>
      <c r="H92" s="90"/>
      <c r="I92" s="90"/>
      <c r="J92" s="90"/>
      <c r="K92" s="90"/>
      <c r="L92" s="90"/>
      <c r="M92" s="90"/>
      <c r="N92" s="90"/>
      <c r="O92" s="90"/>
      <c r="P92" s="90"/>
      <c r="Q92" s="90"/>
      <c r="R92" s="90"/>
      <c r="S92" s="90"/>
    </row>
    <row r="93" spans="1:19" s="109" customFormat="1" x14ac:dyDescent="0.15">
      <c r="B93" s="90"/>
      <c r="C93" s="90"/>
      <c r="D93" s="90"/>
      <c r="E93" s="90"/>
      <c r="F93" s="90"/>
      <c r="G93" s="90"/>
      <c r="H93" s="90"/>
      <c r="I93" s="90"/>
      <c r="J93" s="90"/>
      <c r="K93" s="90"/>
      <c r="L93" s="90"/>
      <c r="M93" s="90"/>
      <c r="N93" s="90"/>
      <c r="O93" s="90"/>
      <c r="P93" s="90"/>
      <c r="Q93" s="90"/>
      <c r="R93" s="90"/>
      <c r="S93" s="90"/>
    </row>
    <row r="94" spans="1:19" s="109" customFormat="1" x14ac:dyDescent="0.15">
      <c r="B94" s="90"/>
      <c r="C94" s="90"/>
      <c r="D94" s="90"/>
      <c r="E94" s="90"/>
      <c r="F94" s="90"/>
      <c r="G94" s="90"/>
      <c r="H94" s="90"/>
      <c r="I94" s="90"/>
      <c r="J94" s="90"/>
      <c r="K94" s="90"/>
      <c r="L94" s="90"/>
      <c r="M94" s="90"/>
      <c r="N94" s="90"/>
      <c r="O94" s="90"/>
      <c r="P94" s="90"/>
      <c r="Q94" s="90"/>
      <c r="R94" s="90"/>
      <c r="S94" s="90"/>
    </row>
    <row r="95" spans="1:19" x14ac:dyDescent="0.15">
      <c r="A95" s="109"/>
    </row>
    <row r="96" spans="1:19" x14ac:dyDescent="0.15">
      <c r="A96" s="109"/>
    </row>
    <row r="97" spans="1:1" x14ac:dyDescent="0.15">
      <c r="A97" s="109"/>
    </row>
    <row r="98" spans="1:1" x14ac:dyDescent="0.15">
      <c r="A98" s="109"/>
    </row>
    <row r="99" spans="1:1" x14ac:dyDescent="0.15">
      <c r="A99" s="109"/>
    </row>
  </sheetData>
  <mergeCells count="45">
    <mergeCell ref="Q29:S29"/>
    <mergeCell ref="Q31:S31"/>
    <mergeCell ref="Q32:S32"/>
    <mergeCell ref="C21:C30"/>
    <mergeCell ref="D21:D23"/>
    <mergeCell ref="G26:J26"/>
    <mergeCell ref="Q22:S22"/>
    <mergeCell ref="G28:J28"/>
    <mergeCell ref="Q23:S23"/>
    <mergeCell ref="Q24:S24"/>
    <mergeCell ref="D30:E30"/>
    <mergeCell ref="Q25:S25"/>
    <mergeCell ref="Q26:S26"/>
    <mergeCell ref="Q28:S28"/>
    <mergeCell ref="Q13:S13"/>
    <mergeCell ref="Q14:S14"/>
    <mergeCell ref="Q21:S21"/>
    <mergeCell ref="D13:D14"/>
    <mergeCell ref="I13:J13"/>
    <mergeCell ref="Q16:S16"/>
    <mergeCell ref="Q17:S17"/>
    <mergeCell ref="Q18:S18"/>
    <mergeCell ref="Q19:S19"/>
    <mergeCell ref="Q20:S20"/>
    <mergeCell ref="B3:E3"/>
    <mergeCell ref="K3:S3"/>
    <mergeCell ref="B4:C5"/>
    <mergeCell ref="R4:S4"/>
    <mergeCell ref="R5:S5"/>
    <mergeCell ref="B6:B30"/>
    <mergeCell ref="C6:C20"/>
    <mergeCell ref="D15:D17"/>
    <mergeCell ref="Q10:S10"/>
    <mergeCell ref="Q11:S11"/>
    <mergeCell ref="Q12:S12"/>
    <mergeCell ref="G10:J10"/>
    <mergeCell ref="G11:J11"/>
    <mergeCell ref="R6:S6"/>
    <mergeCell ref="K7:K32"/>
    <mergeCell ref="Q7:S7"/>
    <mergeCell ref="Q8:S8"/>
    <mergeCell ref="I14:J14"/>
    <mergeCell ref="Q9:S9"/>
    <mergeCell ref="D20:E20"/>
    <mergeCell ref="Q15:S15"/>
  </mergeCells>
  <phoneticPr fontId="4"/>
  <conditionalFormatting sqref="F6">
    <cfRule type="cellIs" dxfId="10" priority="2" operator="equal">
      <formula>0</formula>
    </cfRule>
  </conditionalFormatting>
  <conditionalFormatting sqref="F10">
    <cfRule type="cellIs" dxfId="9" priority="1" operator="equal">
      <formula>0</formula>
    </cfRule>
  </conditionalFormatting>
  <pageMargins left="0.7" right="0.7" top="0.75" bottom="0.75" header="0.3" footer="0.3"/>
  <pageSetup paperSize="9" scale="6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zoomScale="75" zoomScaleNormal="75" workbookViewId="0"/>
  </sheetViews>
  <sheetFormatPr defaultColWidth="10.875" defaultRowHeight="13.5" x14ac:dyDescent="0.15"/>
  <cols>
    <col min="1" max="1" width="1.625" style="90" customWidth="1"/>
    <col min="2" max="2" width="5.875" style="90" customWidth="1"/>
    <col min="3" max="3" width="10.625" style="90" customWidth="1"/>
    <col min="4" max="4" width="12.375" style="90" customWidth="1"/>
    <col min="5" max="5" width="14.625" style="90" customWidth="1"/>
    <col min="6" max="7" width="15.875" style="90" customWidth="1"/>
    <col min="8" max="8" width="10.875" style="90"/>
    <col min="9" max="9" width="11.375" style="90" bestFit="1" customWidth="1"/>
    <col min="10" max="10" width="13.375" style="90" customWidth="1"/>
    <col min="11" max="11" width="7.125" style="90" customWidth="1"/>
    <col min="12" max="12" width="15.375" style="90" customWidth="1"/>
    <col min="13" max="13" width="9.375" style="90" bestFit="1" customWidth="1"/>
    <col min="14" max="14" width="10.875" style="90"/>
    <col min="15" max="15" width="7.25" style="90" customWidth="1"/>
    <col min="16" max="16" width="9.625" style="90" customWidth="1"/>
    <col min="17" max="17" width="10.875" style="90" customWidth="1"/>
    <col min="18" max="18" width="7.5" style="90" customWidth="1"/>
    <col min="19" max="19" width="3.75" style="90" customWidth="1"/>
    <col min="20" max="16384" width="10.875" style="90"/>
  </cols>
  <sheetData>
    <row r="1" spans="2:19" s="91" customFormat="1" x14ac:dyDescent="0.15">
      <c r="B1" s="90"/>
      <c r="C1" s="90"/>
      <c r="D1" s="90"/>
      <c r="E1" s="90"/>
      <c r="F1" s="90"/>
      <c r="G1" s="90"/>
      <c r="H1" s="90"/>
      <c r="I1" s="90"/>
      <c r="J1" s="90"/>
      <c r="K1" s="90"/>
      <c r="L1" s="90"/>
      <c r="M1" s="90"/>
      <c r="N1" s="90"/>
      <c r="O1" s="90"/>
      <c r="P1" s="90"/>
      <c r="Q1" s="90"/>
      <c r="R1" s="90"/>
      <c r="S1" s="90"/>
    </row>
    <row r="2" spans="2:19" s="91" customFormat="1" ht="14.25" thickBot="1" x14ac:dyDescent="0.2">
      <c r="B2" s="699" t="s">
        <v>996</v>
      </c>
      <c r="C2" s="101"/>
      <c r="D2" s="101"/>
      <c r="E2" s="101"/>
      <c r="F2" s="101"/>
      <c r="G2" s="101"/>
      <c r="H2" s="700" t="s">
        <v>208</v>
      </c>
      <c r="I2" s="699" t="s">
        <v>723</v>
      </c>
      <c r="J2" s="101"/>
      <c r="K2" s="700" t="s">
        <v>209</v>
      </c>
      <c r="L2" s="699" t="s">
        <v>273</v>
      </c>
      <c r="M2" s="101"/>
      <c r="N2" s="698"/>
      <c r="O2" s="698"/>
      <c r="P2" s="101"/>
      <c r="Q2" s="701"/>
      <c r="R2" s="701"/>
      <c r="S2" s="101"/>
    </row>
    <row r="3" spans="2:19" s="91" customFormat="1" x14ac:dyDescent="0.15">
      <c r="B3" s="1153" t="s">
        <v>17</v>
      </c>
      <c r="C3" s="1154"/>
      <c r="D3" s="1154"/>
      <c r="E3" s="1155"/>
      <c r="F3" s="702" t="s">
        <v>18</v>
      </c>
      <c r="G3" s="703"/>
      <c r="H3" s="692" t="s">
        <v>19</v>
      </c>
      <c r="I3" s="704"/>
      <c r="J3" s="704"/>
      <c r="K3" s="1048" t="s">
        <v>681</v>
      </c>
      <c r="L3" s="1049"/>
      <c r="M3" s="1049"/>
      <c r="N3" s="1049"/>
      <c r="O3" s="1049"/>
      <c r="P3" s="1049"/>
      <c r="Q3" s="1049"/>
      <c r="R3" s="1049"/>
      <c r="S3" s="1050"/>
    </row>
    <row r="4" spans="2:19" s="91" customFormat="1" x14ac:dyDescent="0.15">
      <c r="B4" s="1156" t="s">
        <v>20</v>
      </c>
      <c r="C4" s="1157"/>
      <c r="D4" s="694" t="s">
        <v>166</v>
      </c>
      <c r="E4" s="202"/>
      <c r="F4" s="610">
        <f>R6</f>
        <v>474000</v>
      </c>
      <c r="G4" s="694" t="s">
        <v>155</v>
      </c>
      <c r="H4" s="687"/>
      <c r="I4" s="687"/>
      <c r="J4" s="687"/>
      <c r="K4" s="607" t="s">
        <v>238</v>
      </c>
      <c r="L4" s="608" t="s">
        <v>682</v>
      </c>
      <c r="M4" s="693" t="s">
        <v>21</v>
      </c>
      <c r="N4" s="693" t="s">
        <v>20</v>
      </c>
      <c r="O4" s="608" t="s">
        <v>238</v>
      </c>
      <c r="P4" s="608" t="s">
        <v>682</v>
      </c>
      <c r="Q4" s="693" t="s">
        <v>21</v>
      </c>
      <c r="R4" s="1053" t="s">
        <v>20</v>
      </c>
      <c r="S4" s="1054"/>
    </row>
    <row r="5" spans="2:19" s="91" customFormat="1" x14ac:dyDescent="0.15">
      <c r="B5" s="1156"/>
      <c r="C5" s="1157"/>
      <c r="D5" s="694" t="s">
        <v>71</v>
      </c>
      <c r="E5" s="202"/>
      <c r="F5" s="610"/>
      <c r="G5" s="165"/>
      <c r="H5" s="178"/>
      <c r="I5" s="178"/>
      <c r="J5" s="178"/>
      <c r="K5" s="611">
        <v>12</v>
      </c>
      <c r="L5" s="610">
        <v>2000</v>
      </c>
      <c r="M5" s="610">
        <v>237</v>
      </c>
      <c r="N5" s="610">
        <f>L5*M5</f>
        <v>474000</v>
      </c>
      <c r="O5" s="610"/>
      <c r="P5" s="610"/>
      <c r="Q5" s="610"/>
      <c r="R5" s="1021"/>
      <c r="S5" s="1022"/>
    </row>
    <row r="6" spans="2:19" s="91" customFormat="1" ht="14.25" thickBot="1" x14ac:dyDescent="0.2">
      <c r="B6" s="1140" t="s">
        <v>169</v>
      </c>
      <c r="C6" s="1018" t="s">
        <v>266</v>
      </c>
      <c r="D6" s="610" t="s">
        <v>45</v>
      </c>
      <c r="E6" s="197"/>
      <c r="F6" s="610">
        <f>+P8</f>
        <v>0</v>
      </c>
      <c r="G6" s="165" t="s">
        <v>683</v>
      </c>
      <c r="H6" s="178"/>
      <c r="I6" s="178"/>
      <c r="J6" s="178"/>
      <c r="K6" s="777"/>
      <c r="L6" s="198"/>
      <c r="M6" s="198"/>
      <c r="N6" s="610"/>
      <c r="O6" s="768" t="s">
        <v>22</v>
      </c>
      <c r="P6" s="769">
        <f>SUM(L5:L6,P5:Q5)</f>
        <v>2000</v>
      </c>
      <c r="Q6" s="770">
        <f>R6/P6</f>
        <v>237</v>
      </c>
      <c r="R6" s="1146">
        <f>SUM(N5:N6,R5:S5)</f>
        <v>474000</v>
      </c>
      <c r="S6" s="1147"/>
    </row>
    <row r="7" spans="2:19" s="91" customFormat="1" ht="14.25" thickTop="1" x14ac:dyDescent="0.15">
      <c r="B7" s="1141"/>
      <c r="C7" s="1019"/>
      <c r="D7" s="610" t="s">
        <v>46</v>
      </c>
      <c r="E7" s="197"/>
      <c r="F7" s="610">
        <f>P17</f>
        <v>59822</v>
      </c>
      <c r="G7" s="694" t="s">
        <v>986</v>
      </c>
      <c r="H7" s="687"/>
      <c r="I7" s="687"/>
      <c r="J7" s="688"/>
      <c r="K7" s="1148" t="s">
        <v>170</v>
      </c>
      <c r="L7" s="191" t="s">
        <v>127</v>
      </c>
      <c r="M7" s="691" t="s">
        <v>7</v>
      </c>
      <c r="N7" s="302" t="s">
        <v>684</v>
      </c>
      <c r="O7" s="690" t="s">
        <v>21</v>
      </c>
      <c r="P7" s="690" t="s">
        <v>24</v>
      </c>
      <c r="Q7" s="1042" t="s">
        <v>25</v>
      </c>
      <c r="R7" s="1043"/>
      <c r="S7" s="1044"/>
    </row>
    <row r="8" spans="2:19" s="91" customFormat="1" x14ac:dyDescent="0.15">
      <c r="B8" s="1141"/>
      <c r="C8" s="1019"/>
      <c r="D8" s="610" t="s">
        <v>916</v>
      </c>
      <c r="E8" s="197"/>
      <c r="F8" s="610">
        <f>P23</f>
        <v>40174.313999999998</v>
      </c>
      <c r="G8" s="694" t="s">
        <v>987</v>
      </c>
      <c r="H8" s="687"/>
      <c r="I8" s="687"/>
      <c r="J8" s="688"/>
      <c r="K8" s="1149"/>
      <c r="L8" s="689"/>
      <c r="M8" s="301" t="s">
        <v>246</v>
      </c>
      <c r="N8" s="125"/>
      <c r="O8" s="125"/>
      <c r="P8" s="125">
        <f>N8*O8</f>
        <v>0</v>
      </c>
      <c r="Q8" s="1057"/>
      <c r="R8" s="1058"/>
      <c r="S8" s="1059"/>
    </row>
    <row r="9" spans="2:19" s="91" customFormat="1" x14ac:dyDescent="0.15">
      <c r="B9" s="1141"/>
      <c r="C9" s="1019"/>
      <c r="D9" s="610" t="s">
        <v>72</v>
      </c>
      <c r="E9" s="197"/>
      <c r="F9" s="610">
        <f>P32</f>
        <v>6321.956000000001</v>
      </c>
      <c r="G9" s="694" t="s">
        <v>988</v>
      </c>
      <c r="H9" s="687"/>
      <c r="I9" s="687"/>
      <c r="J9" s="688"/>
      <c r="K9" s="1149"/>
      <c r="L9" s="684"/>
      <c r="M9" s="190"/>
      <c r="N9" s="125"/>
      <c r="O9" s="125"/>
      <c r="P9" s="125">
        <f>N9*O9</f>
        <v>0</v>
      </c>
      <c r="Q9" s="1057"/>
      <c r="R9" s="1058"/>
      <c r="S9" s="1059"/>
    </row>
    <row r="10" spans="2:19" s="91" customFormat="1" ht="14.25" thickBot="1" x14ac:dyDescent="0.2">
      <c r="B10" s="1141"/>
      <c r="C10" s="1019"/>
      <c r="D10" s="610" t="s">
        <v>48</v>
      </c>
      <c r="E10" s="197"/>
      <c r="F10" s="610">
        <f>'８-２ いしじ算出基礎'!V15</f>
        <v>0</v>
      </c>
      <c r="G10" s="1035"/>
      <c r="H10" s="1036"/>
      <c r="I10" s="1036"/>
      <c r="J10" s="1022"/>
      <c r="K10" s="1149"/>
      <c r="L10" s="814" t="s">
        <v>26</v>
      </c>
      <c r="M10" s="815"/>
      <c r="N10" s="814"/>
      <c r="O10" s="814"/>
      <c r="P10" s="814"/>
      <c r="Q10" s="1032"/>
      <c r="R10" s="1033"/>
      <c r="S10" s="1034"/>
    </row>
    <row r="11" spans="2:19" s="91" customFormat="1" ht="14.25" thickTop="1" x14ac:dyDescent="0.15">
      <c r="B11" s="1141"/>
      <c r="C11" s="1019"/>
      <c r="D11" s="610" t="s">
        <v>4</v>
      </c>
      <c r="E11" s="197"/>
      <c r="F11" s="610">
        <f>'８-２ いしじ算出基礎'!V34</f>
        <v>2966.5714285714284</v>
      </c>
      <c r="G11" s="1035"/>
      <c r="H11" s="1036"/>
      <c r="I11" s="1036"/>
      <c r="J11" s="1022"/>
      <c r="K11" s="1149"/>
      <c r="L11" s="185" t="s">
        <v>686</v>
      </c>
      <c r="M11" s="186"/>
      <c r="N11" s="303" t="s">
        <v>684</v>
      </c>
      <c r="O11" s="685" t="s">
        <v>21</v>
      </c>
      <c r="P11" s="188" t="s">
        <v>24</v>
      </c>
      <c r="Q11" s="1029" t="s">
        <v>25</v>
      </c>
      <c r="R11" s="1030"/>
      <c r="S11" s="1031"/>
    </row>
    <row r="12" spans="2:19" s="91" customFormat="1" x14ac:dyDescent="0.15">
      <c r="B12" s="1141"/>
      <c r="C12" s="1019"/>
      <c r="D12" s="610" t="s">
        <v>5</v>
      </c>
      <c r="E12" s="197"/>
      <c r="F12" s="610"/>
      <c r="G12" s="165"/>
      <c r="H12" s="178"/>
      <c r="I12" s="178"/>
      <c r="J12" s="206"/>
      <c r="K12" s="1149"/>
      <c r="L12" s="694" t="s">
        <v>134</v>
      </c>
      <c r="M12" s="190"/>
      <c r="N12" s="165" t="s">
        <v>331</v>
      </c>
      <c r="O12" s="182"/>
      <c r="P12" s="180">
        <f>'８-２ いしじ算出基礎'!G7</f>
        <v>24000</v>
      </c>
      <c r="Q12" s="1032"/>
      <c r="R12" s="1033"/>
      <c r="S12" s="1034"/>
    </row>
    <row r="13" spans="2:19" s="91" customFormat="1" x14ac:dyDescent="0.15">
      <c r="B13" s="1141"/>
      <c r="C13" s="1019"/>
      <c r="D13" s="1023" t="s">
        <v>49</v>
      </c>
      <c r="E13" s="613" t="s">
        <v>153</v>
      </c>
      <c r="F13" s="610">
        <f>'６　固定資本装備と減価償却費'!L10*H13</f>
        <v>1200</v>
      </c>
      <c r="G13" s="165" t="s">
        <v>685</v>
      </c>
      <c r="H13" s="706">
        <v>0.01</v>
      </c>
      <c r="I13" s="1055" t="s">
        <v>160</v>
      </c>
      <c r="J13" s="1056"/>
      <c r="K13" s="1149"/>
      <c r="L13" s="694" t="s">
        <v>132</v>
      </c>
      <c r="M13" s="190"/>
      <c r="N13" s="165" t="s">
        <v>687</v>
      </c>
      <c r="O13" s="182"/>
      <c r="P13" s="180">
        <f>'８-２ いしじ算出基礎'!G11</f>
        <v>2300</v>
      </c>
      <c r="Q13" s="1032"/>
      <c r="R13" s="1033"/>
      <c r="S13" s="1034"/>
    </row>
    <row r="14" spans="2:19" s="91" customFormat="1" x14ac:dyDescent="0.15">
      <c r="B14" s="1141"/>
      <c r="C14" s="1019"/>
      <c r="D14" s="1025"/>
      <c r="E14" s="613" t="s">
        <v>154</v>
      </c>
      <c r="F14" s="610">
        <f>'６　固定資本装備と減価償却費'!L15*H14</f>
        <v>4700</v>
      </c>
      <c r="G14" s="165" t="s">
        <v>685</v>
      </c>
      <c r="H14" s="706">
        <v>0.05</v>
      </c>
      <c r="I14" s="1055" t="s">
        <v>160</v>
      </c>
      <c r="J14" s="1056"/>
      <c r="K14" s="1149"/>
      <c r="L14" s="165" t="s">
        <v>133</v>
      </c>
      <c r="M14" s="178"/>
      <c r="N14" s="165" t="s">
        <v>687</v>
      </c>
      <c r="O14" s="182"/>
      <c r="P14" s="180">
        <f>'８-２ いしじ算出基礎'!G16</f>
        <v>29670</v>
      </c>
      <c r="Q14" s="1032"/>
      <c r="R14" s="1033"/>
      <c r="S14" s="1034"/>
    </row>
    <row r="15" spans="2:19" s="91" customFormat="1" x14ac:dyDescent="0.15">
      <c r="B15" s="1141"/>
      <c r="C15" s="1019"/>
      <c r="D15" s="1023" t="s">
        <v>73</v>
      </c>
      <c r="E15" s="613" t="s">
        <v>153</v>
      </c>
      <c r="F15" s="610">
        <f>'６　固定資本装備と減価償却費'!P10</f>
        <v>17142.857142857141</v>
      </c>
      <c r="G15" s="165" t="s">
        <v>160</v>
      </c>
      <c r="H15" s="178"/>
      <c r="I15" s="178"/>
      <c r="J15" s="206"/>
      <c r="K15" s="1149"/>
      <c r="L15" s="165" t="s">
        <v>135</v>
      </c>
      <c r="M15" s="178"/>
      <c r="N15" s="165" t="s">
        <v>963</v>
      </c>
      <c r="O15" s="182"/>
      <c r="P15" s="180">
        <f>'８-２ いしじ算出基礎'!G20</f>
        <v>3852</v>
      </c>
      <c r="Q15" s="1032"/>
      <c r="R15" s="1033"/>
      <c r="S15" s="1034"/>
    </row>
    <row r="16" spans="2:19" s="91" customFormat="1" x14ac:dyDescent="0.15">
      <c r="B16" s="1141"/>
      <c r="C16" s="1019"/>
      <c r="D16" s="1024"/>
      <c r="E16" s="613" t="s">
        <v>154</v>
      </c>
      <c r="F16" s="610">
        <f>'６　固定資本装備と減価償却費'!P15</f>
        <v>23500</v>
      </c>
      <c r="G16" s="165" t="s">
        <v>160</v>
      </c>
      <c r="H16" s="178"/>
      <c r="I16" s="178"/>
      <c r="J16" s="206"/>
      <c r="K16" s="1149"/>
      <c r="L16" s="165" t="s">
        <v>136</v>
      </c>
      <c r="M16" s="178"/>
      <c r="N16" s="165"/>
      <c r="O16" s="180"/>
      <c r="P16" s="180"/>
      <c r="Q16" s="1032"/>
      <c r="R16" s="1033"/>
      <c r="S16" s="1034"/>
    </row>
    <row r="17" spans="1:19" s="91" customFormat="1" ht="14.25" thickBot="1" x14ac:dyDescent="0.2">
      <c r="B17" s="1141"/>
      <c r="C17" s="1019"/>
      <c r="D17" s="1025"/>
      <c r="E17" s="610" t="s">
        <v>50</v>
      </c>
      <c r="F17" s="610">
        <f>'６　固定資本装備と減価償却費'!P17</f>
        <v>27414.285714285714</v>
      </c>
      <c r="G17" s="165" t="s">
        <v>160</v>
      </c>
      <c r="H17" s="178"/>
      <c r="I17" s="178"/>
      <c r="J17" s="206"/>
      <c r="K17" s="1149"/>
      <c r="L17" s="814" t="s">
        <v>26</v>
      </c>
      <c r="M17" s="815"/>
      <c r="N17" s="814"/>
      <c r="O17" s="814"/>
      <c r="P17" s="814">
        <f>SUM(P12:P16)</f>
        <v>59822</v>
      </c>
      <c r="Q17" s="1032"/>
      <c r="R17" s="1033"/>
      <c r="S17" s="1034"/>
    </row>
    <row r="18" spans="1:19" s="91" customFormat="1" ht="14.25" thickTop="1" x14ac:dyDescent="0.15">
      <c r="A18" s="90"/>
      <c r="B18" s="1141"/>
      <c r="C18" s="1019"/>
      <c r="D18" s="610" t="s">
        <v>51</v>
      </c>
      <c r="E18" s="197"/>
      <c r="F18" s="610">
        <v>5000</v>
      </c>
      <c r="G18" s="165" t="s">
        <v>952</v>
      </c>
      <c r="H18" s="178"/>
      <c r="I18" s="695"/>
      <c r="J18" s="206"/>
      <c r="K18" s="1149"/>
      <c r="L18" s="165" t="s">
        <v>689</v>
      </c>
      <c r="M18" s="178"/>
      <c r="N18" s="179" t="s">
        <v>23</v>
      </c>
      <c r="O18" s="179" t="s">
        <v>21</v>
      </c>
      <c r="P18" s="179" t="s">
        <v>24</v>
      </c>
      <c r="Q18" s="1029" t="s">
        <v>25</v>
      </c>
      <c r="R18" s="1030"/>
      <c r="S18" s="1031"/>
    </row>
    <row r="19" spans="1:19" s="91" customFormat="1" x14ac:dyDescent="0.15">
      <c r="A19" s="90"/>
      <c r="B19" s="1141"/>
      <c r="C19" s="1019"/>
      <c r="D19" s="610" t="s">
        <v>131</v>
      </c>
      <c r="E19" s="197"/>
      <c r="F19" s="610">
        <f>SUM(F6:F18)/99</f>
        <v>1901.4341847041846</v>
      </c>
      <c r="G19" s="208" t="s">
        <v>172</v>
      </c>
      <c r="H19" s="617">
        <v>0.01</v>
      </c>
      <c r="I19" s="687"/>
      <c r="J19" s="696"/>
      <c r="K19" s="1149"/>
      <c r="L19" s="180" t="s">
        <v>27</v>
      </c>
      <c r="M19" s="178"/>
      <c r="N19" s="165" t="s">
        <v>968</v>
      </c>
      <c r="O19" s="180"/>
      <c r="P19" s="180">
        <f>'８-２ いしじ算出基礎'!G36</f>
        <v>11461.353999999999</v>
      </c>
      <c r="Q19" s="1032"/>
      <c r="R19" s="1033"/>
      <c r="S19" s="1034"/>
    </row>
    <row r="20" spans="1:19" s="91" customFormat="1" x14ac:dyDescent="0.15">
      <c r="A20" s="90"/>
      <c r="B20" s="1141"/>
      <c r="C20" s="1020"/>
      <c r="D20" s="1151" t="s">
        <v>688</v>
      </c>
      <c r="E20" s="1152"/>
      <c r="F20" s="775">
        <f>SUM(F6:F19)</f>
        <v>190143.41847041846</v>
      </c>
      <c r="G20" s="180"/>
      <c r="H20" s="687"/>
      <c r="I20" s="687"/>
      <c r="J20" s="688"/>
      <c r="K20" s="1149"/>
      <c r="L20" s="180" t="s">
        <v>28</v>
      </c>
      <c r="M20" s="178"/>
      <c r="N20" s="165" t="s">
        <v>969</v>
      </c>
      <c r="O20" s="180"/>
      <c r="P20" s="180">
        <f>'８-２ いしじ算出基礎'!G49</f>
        <v>22483.960000000003</v>
      </c>
      <c r="Q20" s="1032"/>
      <c r="R20" s="1033"/>
      <c r="S20" s="1034"/>
    </row>
    <row r="21" spans="1:19" s="91" customFormat="1" x14ac:dyDescent="0.15">
      <c r="A21" s="90"/>
      <c r="B21" s="1141"/>
      <c r="C21" s="1062" t="s">
        <v>159</v>
      </c>
      <c r="D21" s="981" t="s">
        <v>52</v>
      </c>
      <c r="E21" s="24" t="s">
        <v>1</v>
      </c>
      <c r="F21" s="610">
        <f>P6*41</f>
        <v>82000</v>
      </c>
      <c r="G21" s="694" t="s">
        <v>345</v>
      </c>
      <c r="H21" s="178"/>
      <c r="I21" s="101"/>
      <c r="J21" s="206"/>
      <c r="K21" s="1149"/>
      <c r="L21" s="180" t="s">
        <v>29</v>
      </c>
      <c r="M21" s="178"/>
      <c r="N21" s="165" t="s">
        <v>334</v>
      </c>
      <c r="O21" s="180"/>
      <c r="P21" s="180">
        <f>'８-２ いしじ算出基礎'!G53</f>
        <v>4243</v>
      </c>
      <c r="Q21" s="1032"/>
      <c r="R21" s="1033"/>
      <c r="S21" s="1034"/>
    </row>
    <row r="22" spans="1:19" s="91" customFormat="1" x14ac:dyDescent="0.15">
      <c r="A22" s="90"/>
      <c r="B22" s="1141"/>
      <c r="C22" s="1063"/>
      <c r="D22" s="982"/>
      <c r="E22" s="24" t="s">
        <v>2</v>
      </c>
      <c r="F22" s="329"/>
      <c r="G22" s="694" t="s">
        <v>346</v>
      </c>
      <c r="H22" s="622"/>
      <c r="I22" s="622"/>
      <c r="J22" s="623"/>
      <c r="K22" s="1149"/>
      <c r="L22" s="180" t="s">
        <v>107</v>
      </c>
      <c r="M22" s="178"/>
      <c r="N22" s="165" t="s">
        <v>693</v>
      </c>
      <c r="O22" s="180"/>
      <c r="P22" s="180">
        <f>'８-２ いしじ算出基礎'!G57</f>
        <v>1986</v>
      </c>
      <c r="Q22" s="1032"/>
      <c r="R22" s="1033"/>
      <c r="S22" s="1034"/>
    </row>
    <row r="23" spans="1:19" s="91" customFormat="1" ht="14.25" thickBot="1" x14ac:dyDescent="0.2">
      <c r="A23" s="90"/>
      <c r="B23" s="1141"/>
      <c r="C23" s="1063"/>
      <c r="D23" s="1161"/>
      <c r="E23" s="24" t="s">
        <v>6</v>
      </c>
      <c r="F23" s="610">
        <f>R6*0.135</f>
        <v>63990.000000000007</v>
      </c>
      <c r="G23" s="694" t="s">
        <v>347</v>
      </c>
      <c r="H23" s="687"/>
      <c r="I23" s="622"/>
      <c r="J23" s="688"/>
      <c r="K23" s="1149"/>
      <c r="L23" s="814" t="s">
        <v>26</v>
      </c>
      <c r="M23" s="815"/>
      <c r="N23" s="814"/>
      <c r="O23" s="814"/>
      <c r="P23" s="814">
        <f>SUM(P19:P22)</f>
        <v>40174.313999999998</v>
      </c>
      <c r="Q23" s="1032"/>
      <c r="R23" s="1033"/>
      <c r="S23" s="1034"/>
    </row>
    <row r="24" spans="1:19" s="91" customFormat="1" ht="14.25" thickTop="1" x14ac:dyDescent="0.15">
      <c r="A24" s="90"/>
      <c r="B24" s="1141"/>
      <c r="C24" s="1063"/>
      <c r="D24" s="24" t="s">
        <v>249</v>
      </c>
      <c r="E24" s="707"/>
      <c r="F24" s="329"/>
      <c r="G24" s="694"/>
      <c r="H24" s="624"/>
      <c r="I24" s="625"/>
      <c r="J24" s="626"/>
      <c r="K24" s="1149"/>
      <c r="L24" s="165" t="s">
        <v>694</v>
      </c>
      <c r="M24" s="178"/>
      <c r="N24" s="179" t="s">
        <v>23</v>
      </c>
      <c r="O24" s="179" t="s">
        <v>21</v>
      </c>
      <c r="P24" s="179" t="s">
        <v>24</v>
      </c>
      <c r="Q24" s="1029" t="s">
        <v>25</v>
      </c>
      <c r="R24" s="1030"/>
      <c r="S24" s="1031"/>
    </row>
    <row r="25" spans="1:19" s="91" customFormat="1" x14ac:dyDescent="0.15">
      <c r="A25" s="90"/>
      <c r="B25" s="1141"/>
      <c r="C25" s="1063"/>
      <c r="D25" s="24" t="s">
        <v>74</v>
      </c>
      <c r="E25" s="707"/>
      <c r="F25" s="329"/>
      <c r="G25" s="694"/>
      <c r="H25" s="214"/>
      <c r="I25" s="215"/>
      <c r="J25" s="216"/>
      <c r="K25" s="1149"/>
      <c r="L25" s="180" t="s">
        <v>695</v>
      </c>
      <c r="M25" s="181"/>
      <c r="N25" s="165"/>
      <c r="O25" s="182"/>
      <c r="P25" s="180">
        <f>'８-２ いしじ算出基礎'!N10</f>
        <v>0</v>
      </c>
      <c r="Q25" s="1068"/>
      <c r="R25" s="1069"/>
      <c r="S25" s="1070"/>
    </row>
    <row r="26" spans="1:19" s="91" customFormat="1" x14ac:dyDescent="0.15">
      <c r="A26" s="90"/>
      <c r="B26" s="1141"/>
      <c r="C26" s="1063"/>
      <c r="D26" s="24" t="s">
        <v>96</v>
      </c>
      <c r="E26" s="25"/>
      <c r="F26" s="329">
        <f>'８-２ いしじ算出基礎'!V57</f>
        <v>8323</v>
      </c>
      <c r="G26" s="1035"/>
      <c r="H26" s="1036"/>
      <c r="I26" s="1036"/>
      <c r="J26" s="1022"/>
      <c r="K26" s="1149"/>
      <c r="L26" s="180" t="s">
        <v>696</v>
      </c>
      <c r="M26" s="181"/>
      <c r="N26" s="165" t="s">
        <v>964</v>
      </c>
      <c r="O26" s="182"/>
      <c r="P26" s="180">
        <f>'８-２ いしじ算出基礎'!N17</f>
        <v>3690.7200000000003</v>
      </c>
      <c r="Q26" s="1068"/>
      <c r="R26" s="1069"/>
      <c r="S26" s="1070"/>
    </row>
    <row r="27" spans="1:19" s="91" customFormat="1" x14ac:dyDescent="0.15">
      <c r="A27" s="90"/>
      <c r="B27" s="1141"/>
      <c r="C27" s="1063"/>
      <c r="D27" s="24" t="s">
        <v>75</v>
      </c>
      <c r="E27" s="25"/>
      <c r="F27" s="329">
        <v>5000</v>
      </c>
      <c r="G27" s="165" t="s">
        <v>730</v>
      </c>
      <c r="H27" s="214"/>
      <c r="I27" s="215"/>
      <c r="J27" s="626"/>
      <c r="K27" s="1149"/>
      <c r="L27" s="180" t="s">
        <v>697</v>
      </c>
      <c r="M27" s="178"/>
      <c r="N27" s="182"/>
      <c r="O27" s="182"/>
      <c r="P27" s="180">
        <f>SUM(P25:P26)*R27</f>
        <v>1107.2160000000001</v>
      </c>
      <c r="Q27" s="686" t="s">
        <v>698</v>
      </c>
      <c r="R27" s="629">
        <v>0.3</v>
      </c>
      <c r="S27" s="630"/>
    </row>
    <row r="28" spans="1:19" s="91" customFormat="1" x14ac:dyDescent="0.15">
      <c r="A28" s="90"/>
      <c r="B28" s="1141"/>
      <c r="C28" s="1063"/>
      <c r="D28" s="24" t="s">
        <v>53</v>
      </c>
      <c r="E28" s="25"/>
      <c r="F28" s="329">
        <f>'８-２ いしじ算出基礎'!N57</f>
        <v>910</v>
      </c>
      <c r="G28" s="1035"/>
      <c r="H28" s="1036"/>
      <c r="I28" s="1036"/>
      <c r="J28" s="1022"/>
      <c r="K28" s="1149"/>
      <c r="L28" s="180" t="s">
        <v>699</v>
      </c>
      <c r="M28" s="181"/>
      <c r="N28" s="165" t="s">
        <v>965</v>
      </c>
      <c r="O28" s="182"/>
      <c r="P28" s="180">
        <f>'８-２ いしじ算出基礎'!N22</f>
        <v>1524.0200000000002</v>
      </c>
      <c r="Q28" s="1032"/>
      <c r="R28" s="1033"/>
      <c r="S28" s="1034"/>
    </row>
    <row r="29" spans="1:19" s="91" customFormat="1" x14ac:dyDescent="0.15">
      <c r="A29" s="90"/>
      <c r="B29" s="1141"/>
      <c r="C29" s="1063"/>
      <c r="D29" s="24" t="s">
        <v>250</v>
      </c>
      <c r="E29" s="707"/>
      <c r="F29" s="329">
        <f>SUM(F21:F28)/99</f>
        <v>1618.4141414141413</v>
      </c>
      <c r="G29" s="329" t="s">
        <v>267</v>
      </c>
      <c r="H29" s="617">
        <v>0.01</v>
      </c>
      <c r="I29" s="215"/>
      <c r="J29" s="626"/>
      <c r="K29" s="1149"/>
      <c r="L29" s="180" t="s">
        <v>700</v>
      </c>
      <c r="M29" s="181"/>
      <c r="N29" s="165"/>
      <c r="O29" s="182"/>
      <c r="P29" s="180"/>
      <c r="Q29" s="1032"/>
      <c r="R29" s="1033"/>
      <c r="S29" s="1034"/>
    </row>
    <row r="30" spans="1:19" s="91" customFormat="1" ht="14.25" thickBot="1" x14ac:dyDescent="0.2">
      <c r="A30" s="90"/>
      <c r="B30" s="1142"/>
      <c r="C30" s="1064"/>
      <c r="D30" s="1162" t="s">
        <v>164</v>
      </c>
      <c r="E30" s="1163"/>
      <c r="F30" s="776">
        <f>SUM(F21:F29)</f>
        <v>161841.41414141413</v>
      </c>
      <c r="G30" s="708"/>
      <c r="H30" s="709"/>
      <c r="I30" s="710"/>
      <c r="J30" s="711"/>
      <c r="K30" s="1149"/>
      <c r="L30" s="180" t="s">
        <v>247</v>
      </c>
      <c r="M30" s="181"/>
      <c r="N30" s="165"/>
      <c r="O30" s="182"/>
      <c r="P30" s="180"/>
      <c r="Q30" s="686"/>
      <c r="R30" s="687"/>
      <c r="S30" s="688"/>
    </row>
    <row r="31" spans="1:19" s="91" customFormat="1" x14ac:dyDescent="0.15">
      <c r="A31" s="90"/>
      <c r="B31" s="712"/>
      <c r="C31" s="596"/>
      <c r="D31" s="596"/>
      <c r="E31" s="596"/>
      <c r="F31" s="596"/>
      <c r="G31" s="596"/>
      <c r="H31" s="596"/>
      <c r="I31" s="596"/>
      <c r="J31" s="596"/>
      <c r="K31" s="1149"/>
      <c r="L31" s="180" t="s">
        <v>701</v>
      </c>
      <c r="M31" s="178"/>
      <c r="N31" s="165"/>
      <c r="O31" s="182"/>
      <c r="P31" s="180"/>
      <c r="Q31" s="1032"/>
      <c r="R31" s="1033"/>
      <c r="S31" s="1034"/>
    </row>
    <row r="32" spans="1:19" s="91" customFormat="1" ht="14.25" thickBot="1" x14ac:dyDescent="0.2">
      <c r="A32" s="90"/>
      <c r="B32" s="713"/>
      <c r="C32" s="714"/>
      <c r="D32" s="713"/>
      <c r="E32" s="713"/>
      <c r="F32" s="118"/>
      <c r="G32" s="118"/>
      <c r="H32" s="118"/>
      <c r="I32" s="596"/>
      <c r="J32" s="596"/>
      <c r="K32" s="1150"/>
      <c r="L32" s="812" t="s">
        <v>26</v>
      </c>
      <c r="M32" s="813"/>
      <c r="N32" s="812"/>
      <c r="O32" s="812"/>
      <c r="P32" s="812">
        <f>SUM(P25:P31)</f>
        <v>6321.956000000001</v>
      </c>
      <c r="Q32" s="1164"/>
      <c r="R32" s="1165"/>
      <c r="S32" s="1166"/>
    </row>
    <row r="33" spans="1:23" ht="18" customHeight="1" x14ac:dyDescent="0.15">
      <c r="B33" s="698"/>
      <c r="C33" s="698"/>
      <c r="D33" s="698"/>
      <c r="E33" s="698"/>
      <c r="F33" s="698"/>
      <c r="G33" s="698"/>
      <c r="H33" s="698"/>
      <c r="I33" s="698"/>
      <c r="J33" s="698"/>
      <c r="K33" s="109"/>
      <c r="L33" s="109"/>
      <c r="M33" s="109"/>
      <c r="N33" s="109"/>
      <c r="O33" s="109"/>
      <c r="P33" s="109"/>
      <c r="Q33" s="109"/>
      <c r="R33" s="109"/>
      <c r="S33" s="109"/>
    </row>
    <row r="34" spans="1:23" ht="18" customHeight="1" x14ac:dyDescent="0.15">
      <c r="B34" s="698"/>
      <c r="C34" s="698"/>
      <c r="D34" s="698"/>
      <c r="E34" s="698"/>
      <c r="F34" s="698"/>
      <c r="G34" s="698"/>
      <c r="H34" s="698"/>
      <c r="I34" s="698"/>
      <c r="J34" s="698"/>
      <c r="K34" s="109"/>
      <c r="L34" s="109"/>
      <c r="M34" s="109"/>
      <c r="N34" s="109"/>
      <c r="O34" s="109"/>
      <c r="P34" s="109"/>
      <c r="Q34" s="109"/>
      <c r="R34" s="109"/>
      <c r="S34" s="109"/>
    </row>
    <row r="35" spans="1:23" ht="18" customHeight="1" x14ac:dyDescent="0.15">
      <c r="B35" s="698"/>
      <c r="C35" s="698"/>
      <c r="D35" s="698"/>
      <c r="E35" s="698"/>
      <c r="F35" s="698"/>
      <c r="G35" s="698"/>
      <c r="H35" s="698"/>
      <c r="I35" s="698"/>
      <c r="J35" s="698"/>
      <c r="K35" s="109"/>
      <c r="L35" s="109"/>
      <c r="M35" s="109"/>
      <c r="N35" s="109"/>
      <c r="O35" s="109"/>
      <c r="P35" s="109"/>
      <c r="Q35" s="109"/>
      <c r="R35" s="109"/>
      <c r="S35" s="109"/>
    </row>
    <row r="36" spans="1:23" ht="18" customHeight="1" x14ac:dyDescent="0.15">
      <c r="B36" s="698"/>
      <c r="C36" s="698"/>
      <c r="D36" s="698"/>
      <c r="E36" s="698"/>
      <c r="F36" s="698"/>
      <c r="G36" s="698"/>
      <c r="H36" s="698"/>
      <c r="I36" s="698"/>
      <c r="J36" s="698"/>
      <c r="K36" s="109"/>
      <c r="L36" s="109"/>
      <c r="M36" s="109"/>
      <c r="N36" s="109"/>
      <c r="O36" s="109"/>
      <c r="P36" s="109"/>
      <c r="Q36" s="109"/>
      <c r="R36" s="109"/>
      <c r="S36" s="109"/>
    </row>
    <row r="37" spans="1:23" ht="18" customHeight="1" x14ac:dyDescent="0.15">
      <c r="B37" s="698"/>
      <c r="C37" s="698"/>
      <c r="D37" s="698"/>
      <c r="E37" s="698"/>
      <c r="F37" s="698"/>
      <c r="G37" s="698"/>
      <c r="H37" s="698"/>
      <c r="I37" s="698"/>
      <c r="J37" s="698"/>
      <c r="K37" s="109"/>
      <c r="L37" s="109"/>
      <c r="M37" s="109"/>
      <c r="N37" s="109"/>
      <c r="O37" s="109"/>
      <c r="P37" s="109"/>
      <c r="Q37" s="109"/>
      <c r="R37" s="109"/>
      <c r="S37" s="109"/>
    </row>
    <row r="38" spans="1:23" s="109" customFormat="1" ht="18" customHeight="1" x14ac:dyDescent="0.15">
      <c r="A38" s="90"/>
      <c r="B38" s="90"/>
      <c r="C38" s="90"/>
      <c r="D38" s="90"/>
      <c r="E38" s="90"/>
      <c r="F38" s="90"/>
      <c r="G38" s="90"/>
      <c r="H38" s="90"/>
      <c r="I38" s="90"/>
      <c r="J38" s="90"/>
    </row>
    <row r="39" spans="1:23" s="109" customFormat="1" ht="18" customHeight="1" x14ac:dyDescent="0.15">
      <c r="A39" s="90"/>
      <c r="B39" s="90"/>
      <c r="C39" s="90"/>
      <c r="D39" s="90"/>
      <c r="E39" s="90"/>
      <c r="F39" s="90"/>
      <c r="G39" s="90"/>
      <c r="H39" s="90"/>
      <c r="I39" s="90"/>
      <c r="J39" s="90"/>
      <c r="T39" s="110"/>
    </row>
    <row r="40" spans="1:23" s="109" customFormat="1" ht="18" customHeight="1" x14ac:dyDescent="0.15">
      <c r="A40" s="90"/>
      <c r="B40" s="90"/>
      <c r="C40" s="90"/>
      <c r="D40" s="90"/>
      <c r="E40" s="90"/>
      <c r="F40" s="90"/>
      <c r="G40" s="90"/>
      <c r="H40" s="90"/>
      <c r="I40" s="90"/>
      <c r="J40" s="90"/>
      <c r="T40" s="91"/>
      <c r="U40" s="91"/>
      <c r="V40" s="91"/>
      <c r="W40" s="91"/>
    </row>
    <row r="41" spans="1:23" s="109" customFormat="1" ht="18" customHeight="1" x14ac:dyDescent="0.15">
      <c r="A41" s="90"/>
      <c r="B41" s="90"/>
      <c r="C41" s="90"/>
      <c r="D41" s="90"/>
      <c r="E41" s="90"/>
      <c r="F41" s="90"/>
      <c r="G41" s="90"/>
      <c r="H41" s="90"/>
      <c r="I41" s="90"/>
      <c r="J41" s="90"/>
      <c r="T41" s="111"/>
      <c r="U41" s="112"/>
      <c r="V41" s="113"/>
      <c r="W41" s="111"/>
    </row>
    <row r="42" spans="1:23" s="109" customFormat="1" ht="18" customHeight="1" x14ac:dyDescent="0.15">
      <c r="A42" s="90"/>
      <c r="B42" s="90"/>
      <c r="C42" s="90"/>
      <c r="D42" s="90"/>
      <c r="E42" s="90"/>
      <c r="F42" s="90"/>
      <c r="G42" s="90"/>
      <c r="H42" s="90"/>
      <c r="I42" s="90"/>
      <c r="J42" s="90"/>
      <c r="T42" s="91"/>
      <c r="U42" s="91"/>
      <c r="V42" s="91"/>
      <c r="W42" s="91"/>
    </row>
    <row r="43" spans="1:23" s="109" customFormat="1" ht="18" customHeight="1" x14ac:dyDescent="0.15">
      <c r="B43" s="90"/>
      <c r="C43" s="90"/>
      <c r="D43" s="90"/>
      <c r="E43" s="90"/>
      <c r="F43" s="90"/>
      <c r="G43" s="90"/>
      <c r="H43" s="90"/>
      <c r="I43" s="90"/>
      <c r="J43" s="90"/>
      <c r="T43" s="92"/>
      <c r="U43" s="110"/>
      <c r="V43" s="91"/>
      <c r="W43" s="111"/>
    </row>
    <row r="44" spans="1:23" s="109" customFormat="1" ht="18" customHeight="1" x14ac:dyDescent="0.15">
      <c r="B44" s="90"/>
      <c r="C44" s="90"/>
      <c r="D44" s="90"/>
      <c r="E44" s="90"/>
      <c r="F44" s="90"/>
      <c r="G44" s="90"/>
      <c r="H44" s="90"/>
      <c r="I44" s="90"/>
      <c r="J44" s="90"/>
      <c r="T44" s="92"/>
      <c r="U44" s="110"/>
      <c r="V44" s="91"/>
      <c r="W44" s="111"/>
    </row>
    <row r="45" spans="1:23" s="109" customFormat="1" ht="18" customHeight="1" x14ac:dyDescent="0.15">
      <c r="B45" s="90"/>
      <c r="C45" s="90"/>
      <c r="D45" s="90"/>
      <c r="E45" s="90"/>
      <c r="F45" s="90"/>
      <c r="G45" s="90"/>
      <c r="H45" s="90"/>
      <c r="I45" s="90"/>
      <c r="J45" s="90"/>
      <c r="T45" s="91"/>
      <c r="U45" s="91"/>
      <c r="V45" s="112"/>
      <c r="W45" s="91"/>
    </row>
    <row r="46" spans="1:23" s="109" customFormat="1" x14ac:dyDescent="0.15">
      <c r="B46" s="90"/>
      <c r="C46" s="90"/>
      <c r="D46" s="90"/>
      <c r="E46" s="90"/>
      <c r="F46" s="90"/>
      <c r="G46" s="90"/>
      <c r="H46" s="90"/>
      <c r="I46" s="90"/>
      <c r="J46" s="90"/>
      <c r="T46" s="92"/>
      <c r="U46" s="91"/>
      <c r="V46" s="91"/>
      <c r="W46" s="111"/>
    </row>
    <row r="47" spans="1:23" s="109" customFormat="1" x14ac:dyDescent="0.15">
      <c r="B47" s="90"/>
      <c r="C47" s="90"/>
      <c r="D47" s="90"/>
      <c r="E47" s="90"/>
      <c r="F47" s="90"/>
      <c r="G47" s="90"/>
      <c r="H47" s="90"/>
      <c r="I47" s="90"/>
      <c r="J47" s="90"/>
      <c r="T47" s="92"/>
      <c r="U47" s="91"/>
      <c r="V47" s="91"/>
      <c r="W47" s="111"/>
    </row>
    <row r="48" spans="1:23" s="109" customFormat="1" x14ac:dyDescent="0.15">
      <c r="B48" s="90"/>
      <c r="C48" s="90"/>
      <c r="D48" s="90"/>
      <c r="E48" s="90"/>
      <c r="F48" s="90"/>
      <c r="G48" s="90"/>
      <c r="H48" s="90"/>
      <c r="I48" s="90"/>
      <c r="J48" s="90"/>
      <c r="T48" s="92"/>
      <c r="U48" s="91"/>
      <c r="V48" s="91"/>
      <c r="W48" s="111"/>
    </row>
    <row r="49" spans="2:23" s="109" customFormat="1" x14ac:dyDescent="0.15">
      <c r="B49" s="90"/>
      <c r="C49" s="90"/>
      <c r="D49" s="90"/>
      <c r="E49" s="90"/>
      <c r="F49" s="90"/>
      <c r="G49" s="90"/>
      <c r="H49" s="90"/>
      <c r="I49" s="90"/>
      <c r="J49" s="90"/>
      <c r="T49" s="92"/>
      <c r="U49" s="91"/>
      <c r="V49" s="91"/>
      <c r="W49" s="111"/>
    </row>
    <row r="50" spans="2:23" s="109" customFormat="1" x14ac:dyDescent="0.15">
      <c r="B50" s="90"/>
      <c r="C50" s="90"/>
      <c r="D50" s="90"/>
      <c r="E50" s="90"/>
      <c r="F50" s="90"/>
      <c r="G50" s="90"/>
      <c r="H50" s="90"/>
      <c r="I50" s="90"/>
      <c r="J50" s="90"/>
      <c r="T50" s="92"/>
      <c r="U50" s="92"/>
      <c r="V50" s="92"/>
      <c r="W50" s="91"/>
    </row>
    <row r="51" spans="2:23" s="109" customFormat="1" ht="13.5" customHeight="1" x14ac:dyDescent="0.15">
      <c r="B51" s="90"/>
      <c r="C51" s="90"/>
      <c r="D51" s="90"/>
      <c r="E51" s="90"/>
      <c r="F51" s="90"/>
      <c r="G51" s="90"/>
      <c r="H51" s="90"/>
      <c r="I51" s="90"/>
      <c r="J51" s="90"/>
      <c r="K51" s="90"/>
      <c r="L51" s="90"/>
      <c r="M51" s="90"/>
      <c r="N51" s="90"/>
      <c r="O51" s="90"/>
      <c r="P51" s="90"/>
      <c r="Q51" s="90"/>
      <c r="R51" s="90"/>
      <c r="S51" s="90"/>
      <c r="T51" s="91"/>
      <c r="U51" s="91"/>
      <c r="V51" s="91"/>
      <c r="W51" s="112"/>
    </row>
    <row r="52" spans="2:23" s="109" customFormat="1" x14ac:dyDescent="0.15">
      <c r="B52" s="90"/>
      <c r="C52" s="90"/>
      <c r="D52" s="90"/>
      <c r="E52" s="90"/>
      <c r="F52" s="90"/>
      <c r="G52" s="90"/>
      <c r="H52" s="90"/>
      <c r="I52" s="90"/>
      <c r="J52" s="90"/>
      <c r="K52" s="90"/>
      <c r="L52" s="90"/>
      <c r="M52" s="90"/>
      <c r="N52" s="90"/>
      <c r="O52" s="90"/>
      <c r="P52" s="90"/>
      <c r="Q52" s="90"/>
      <c r="R52" s="90"/>
      <c r="S52" s="90"/>
      <c r="T52" s="111"/>
      <c r="U52" s="91"/>
      <c r="V52" s="112"/>
      <c r="W52" s="111"/>
    </row>
    <row r="53" spans="2:23" s="109" customFormat="1" x14ac:dyDescent="0.15">
      <c r="B53" s="90"/>
      <c r="C53" s="90"/>
      <c r="D53" s="90"/>
      <c r="E53" s="90"/>
      <c r="F53" s="90"/>
      <c r="G53" s="90"/>
      <c r="H53" s="90"/>
      <c r="I53" s="90"/>
      <c r="J53" s="90"/>
      <c r="K53" s="90"/>
      <c r="L53" s="90"/>
      <c r="M53" s="90"/>
      <c r="N53" s="90"/>
      <c r="O53" s="90"/>
      <c r="P53" s="90"/>
      <c r="Q53" s="90"/>
      <c r="R53" s="90"/>
      <c r="S53" s="90"/>
      <c r="T53" s="91"/>
      <c r="U53" s="91"/>
      <c r="V53" s="91"/>
      <c r="W53" s="91"/>
    </row>
    <row r="54" spans="2:23" s="109" customFormat="1" ht="13.5" customHeight="1" x14ac:dyDescent="0.15">
      <c r="B54" s="90"/>
      <c r="C54" s="90"/>
      <c r="D54" s="90"/>
      <c r="E54" s="90"/>
      <c r="F54" s="90"/>
      <c r="G54" s="90"/>
      <c r="H54" s="90"/>
      <c r="I54" s="90"/>
      <c r="J54" s="90"/>
      <c r="K54" s="90"/>
      <c r="L54" s="90"/>
      <c r="M54" s="90"/>
      <c r="N54" s="90"/>
      <c r="O54" s="90"/>
      <c r="P54" s="90"/>
      <c r="Q54" s="90"/>
      <c r="R54" s="90"/>
      <c r="S54" s="90"/>
      <c r="T54" s="92"/>
      <c r="U54" s="91"/>
      <c r="V54" s="92"/>
      <c r="W54" s="111"/>
    </row>
    <row r="55" spans="2:23" s="109" customFormat="1" x14ac:dyDescent="0.15">
      <c r="B55" s="90"/>
      <c r="C55" s="90"/>
      <c r="D55" s="90"/>
      <c r="E55" s="90"/>
      <c r="F55" s="90"/>
      <c r="G55" s="90"/>
      <c r="H55" s="90"/>
      <c r="I55" s="90"/>
      <c r="J55" s="90"/>
      <c r="K55" s="90"/>
      <c r="L55" s="90"/>
      <c r="M55" s="90"/>
      <c r="N55" s="90"/>
      <c r="O55" s="90"/>
      <c r="P55" s="90"/>
      <c r="Q55" s="90"/>
      <c r="R55" s="90"/>
      <c r="S55" s="90"/>
      <c r="T55" s="120"/>
      <c r="U55" s="91"/>
      <c r="V55" s="91"/>
      <c r="W55" s="111"/>
    </row>
    <row r="56" spans="2:23" s="109" customFormat="1" x14ac:dyDescent="0.15">
      <c r="B56" s="90"/>
      <c r="C56" s="90"/>
      <c r="D56" s="90"/>
      <c r="E56" s="90"/>
      <c r="F56" s="90"/>
      <c r="G56" s="90"/>
      <c r="H56" s="90"/>
      <c r="I56" s="90"/>
      <c r="J56" s="90"/>
      <c r="K56" s="90"/>
      <c r="L56" s="90"/>
      <c r="M56" s="90"/>
      <c r="N56" s="90"/>
      <c r="O56" s="90"/>
      <c r="P56" s="90"/>
      <c r="Q56" s="90"/>
      <c r="R56" s="90"/>
      <c r="S56" s="90"/>
      <c r="T56" s="91"/>
      <c r="U56" s="92"/>
      <c r="V56" s="91"/>
      <c r="W56" s="91"/>
    </row>
    <row r="57" spans="2:23" s="109" customFormat="1" x14ac:dyDescent="0.15">
      <c r="B57" s="90"/>
      <c r="C57" s="90"/>
      <c r="D57" s="90"/>
      <c r="E57" s="90"/>
      <c r="F57" s="90"/>
      <c r="G57" s="90"/>
      <c r="H57" s="90"/>
      <c r="I57" s="90"/>
      <c r="J57" s="90"/>
      <c r="K57" s="90"/>
      <c r="L57" s="90"/>
      <c r="M57" s="90"/>
      <c r="N57" s="90"/>
      <c r="O57" s="90"/>
      <c r="P57" s="90"/>
      <c r="Q57" s="90"/>
      <c r="R57" s="90"/>
      <c r="S57" s="90"/>
      <c r="T57" s="110"/>
      <c r="U57" s="110"/>
      <c r="V57" s="110"/>
      <c r="W57" s="110"/>
    </row>
    <row r="58" spans="2:23" s="109" customFormat="1" x14ac:dyDescent="0.15">
      <c r="B58" s="90"/>
      <c r="C58" s="90"/>
      <c r="D58" s="90"/>
      <c r="E58" s="90"/>
      <c r="F58" s="90"/>
      <c r="G58" s="90"/>
      <c r="H58" s="90"/>
      <c r="I58" s="90"/>
      <c r="J58" s="90"/>
      <c r="K58" s="90"/>
      <c r="L58" s="90"/>
      <c r="M58" s="90"/>
      <c r="N58" s="90"/>
      <c r="O58" s="90"/>
      <c r="P58" s="90"/>
      <c r="Q58" s="90"/>
      <c r="R58" s="90"/>
      <c r="S58" s="90"/>
      <c r="T58" s="110"/>
    </row>
    <row r="59" spans="2:23" s="109" customFormat="1" x14ac:dyDescent="0.15">
      <c r="B59" s="90"/>
      <c r="C59" s="90"/>
      <c r="D59" s="90"/>
      <c r="E59" s="90"/>
      <c r="F59" s="90"/>
      <c r="G59" s="90"/>
      <c r="H59" s="90"/>
      <c r="I59" s="90"/>
      <c r="J59" s="90"/>
      <c r="K59" s="90"/>
      <c r="L59" s="90"/>
      <c r="M59" s="90"/>
      <c r="N59" s="90"/>
      <c r="O59" s="90"/>
      <c r="P59" s="90"/>
      <c r="Q59" s="90"/>
      <c r="R59" s="90"/>
      <c r="S59" s="90"/>
      <c r="T59" s="110"/>
    </row>
    <row r="60" spans="2:23" s="109" customFormat="1" x14ac:dyDescent="0.15">
      <c r="B60" s="90"/>
      <c r="C60" s="90"/>
      <c r="D60" s="90"/>
      <c r="E60" s="90"/>
      <c r="F60" s="90"/>
      <c r="G60" s="90"/>
      <c r="H60" s="90"/>
      <c r="I60" s="90"/>
      <c r="J60" s="90"/>
      <c r="K60" s="90"/>
      <c r="L60" s="90"/>
      <c r="M60" s="90"/>
      <c r="N60" s="90"/>
      <c r="O60" s="90"/>
      <c r="P60" s="90"/>
      <c r="Q60" s="90"/>
      <c r="R60" s="90"/>
      <c r="S60" s="90"/>
      <c r="T60" s="110"/>
    </row>
    <row r="61" spans="2:23" s="109" customFormat="1" x14ac:dyDescent="0.15">
      <c r="B61" s="90"/>
      <c r="C61" s="90"/>
      <c r="D61" s="90"/>
      <c r="E61" s="90"/>
      <c r="F61" s="90"/>
      <c r="G61" s="90"/>
      <c r="H61" s="90"/>
      <c r="I61" s="90"/>
      <c r="J61" s="90"/>
      <c r="K61" s="90"/>
      <c r="L61" s="90"/>
      <c r="M61" s="90"/>
      <c r="N61" s="90"/>
      <c r="O61" s="90"/>
      <c r="P61" s="90"/>
      <c r="Q61" s="90"/>
      <c r="R61" s="90"/>
      <c r="S61" s="90"/>
    </row>
    <row r="62" spans="2:23" s="109" customFormat="1" x14ac:dyDescent="0.15">
      <c r="B62" s="90"/>
      <c r="C62" s="90"/>
      <c r="D62" s="90"/>
      <c r="E62" s="90"/>
      <c r="F62" s="90"/>
      <c r="G62" s="90"/>
      <c r="H62" s="90"/>
      <c r="I62" s="90"/>
      <c r="J62" s="90"/>
      <c r="K62" s="90"/>
      <c r="L62" s="90"/>
      <c r="M62" s="90"/>
      <c r="N62" s="90"/>
      <c r="O62" s="90"/>
      <c r="P62" s="90"/>
      <c r="Q62" s="90"/>
      <c r="R62" s="90"/>
      <c r="S62" s="90"/>
    </row>
    <row r="63" spans="2:23" s="109" customFormat="1" ht="13.5" customHeight="1" x14ac:dyDescent="0.15">
      <c r="B63" s="90"/>
      <c r="C63" s="90"/>
      <c r="D63" s="90"/>
      <c r="E63" s="90"/>
      <c r="F63" s="90"/>
      <c r="G63" s="90"/>
      <c r="H63" s="90"/>
      <c r="I63" s="90"/>
      <c r="J63" s="90"/>
      <c r="K63" s="90"/>
      <c r="L63" s="90"/>
      <c r="M63" s="90"/>
      <c r="N63" s="90"/>
      <c r="O63" s="90"/>
      <c r="P63" s="90"/>
      <c r="Q63" s="90"/>
      <c r="R63" s="90"/>
      <c r="S63" s="90"/>
    </row>
    <row r="64" spans="2:23" s="109" customFormat="1" ht="13.5" customHeight="1" x14ac:dyDescent="0.15">
      <c r="B64" s="90"/>
      <c r="C64" s="90"/>
      <c r="D64" s="90"/>
      <c r="E64" s="90"/>
      <c r="F64" s="90"/>
      <c r="G64" s="90"/>
      <c r="H64" s="90"/>
      <c r="I64" s="90"/>
      <c r="J64" s="90"/>
      <c r="K64" s="90"/>
      <c r="L64" s="90"/>
      <c r="M64" s="90"/>
      <c r="N64" s="90"/>
      <c r="O64" s="90"/>
      <c r="P64" s="90"/>
      <c r="Q64" s="90"/>
      <c r="R64" s="90"/>
      <c r="S64" s="90"/>
    </row>
    <row r="65" spans="2:19" s="109" customFormat="1" x14ac:dyDescent="0.15">
      <c r="B65" s="90"/>
      <c r="C65" s="90"/>
      <c r="D65" s="90"/>
      <c r="E65" s="90"/>
      <c r="F65" s="90"/>
      <c r="G65" s="90"/>
      <c r="H65" s="90"/>
      <c r="I65" s="90"/>
      <c r="J65" s="90"/>
      <c r="K65" s="90"/>
      <c r="L65" s="90"/>
      <c r="M65" s="90"/>
      <c r="N65" s="90"/>
      <c r="O65" s="90"/>
      <c r="P65" s="90"/>
      <c r="Q65" s="90"/>
      <c r="R65" s="90"/>
      <c r="S65" s="90"/>
    </row>
    <row r="66" spans="2:19" s="109" customFormat="1" x14ac:dyDescent="0.15">
      <c r="B66" s="90"/>
      <c r="C66" s="90"/>
      <c r="D66" s="90"/>
      <c r="E66" s="90"/>
      <c r="F66" s="90"/>
      <c r="G66" s="90"/>
      <c r="H66" s="90"/>
      <c r="I66" s="90"/>
      <c r="J66" s="90"/>
      <c r="K66" s="90"/>
      <c r="L66" s="90"/>
      <c r="M66" s="90"/>
      <c r="N66" s="90"/>
      <c r="O66" s="90"/>
      <c r="P66" s="90"/>
      <c r="Q66" s="90"/>
      <c r="R66" s="90"/>
      <c r="S66" s="90"/>
    </row>
    <row r="67" spans="2:19" s="109" customFormat="1" x14ac:dyDescent="0.15">
      <c r="B67" s="90"/>
      <c r="C67" s="90"/>
      <c r="D67" s="90"/>
      <c r="E67" s="90"/>
      <c r="F67" s="90"/>
      <c r="G67" s="90"/>
      <c r="H67" s="90"/>
      <c r="I67" s="90"/>
      <c r="J67" s="90"/>
      <c r="K67" s="90"/>
      <c r="L67" s="90"/>
      <c r="M67" s="90"/>
      <c r="N67" s="90"/>
      <c r="O67" s="90"/>
      <c r="P67" s="90"/>
      <c r="Q67" s="90"/>
      <c r="R67" s="90"/>
      <c r="S67" s="90"/>
    </row>
    <row r="68" spans="2:19" s="109" customFormat="1" x14ac:dyDescent="0.15">
      <c r="B68" s="90"/>
      <c r="C68" s="90"/>
      <c r="D68" s="90"/>
      <c r="E68" s="90"/>
      <c r="F68" s="90"/>
      <c r="G68" s="90"/>
      <c r="H68" s="90"/>
      <c r="I68" s="90"/>
      <c r="J68" s="90"/>
      <c r="K68" s="90"/>
      <c r="L68" s="90"/>
      <c r="M68" s="90"/>
      <c r="N68" s="90"/>
      <c r="O68" s="90"/>
      <c r="P68" s="90"/>
      <c r="Q68" s="90"/>
      <c r="R68" s="90"/>
      <c r="S68" s="90"/>
    </row>
    <row r="69" spans="2:19" s="109" customFormat="1" x14ac:dyDescent="0.15">
      <c r="B69" s="90"/>
      <c r="C69" s="90"/>
      <c r="D69" s="90"/>
      <c r="E69" s="90"/>
      <c r="F69" s="90"/>
      <c r="G69" s="90"/>
      <c r="H69" s="90"/>
      <c r="I69" s="90"/>
      <c r="J69" s="90"/>
      <c r="K69" s="90"/>
      <c r="L69" s="90"/>
      <c r="M69" s="90"/>
      <c r="N69" s="90"/>
      <c r="O69" s="90"/>
      <c r="P69" s="90"/>
      <c r="Q69" s="90"/>
      <c r="R69" s="90"/>
      <c r="S69" s="90"/>
    </row>
    <row r="70" spans="2:19" s="109" customFormat="1" x14ac:dyDescent="0.15">
      <c r="B70" s="90"/>
      <c r="C70" s="90"/>
      <c r="D70" s="90"/>
      <c r="E70" s="90"/>
      <c r="F70" s="90"/>
      <c r="G70" s="90"/>
      <c r="H70" s="90"/>
      <c r="I70" s="90"/>
      <c r="J70" s="90"/>
      <c r="K70" s="90"/>
      <c r="L70" s="90"/>
      <c r="M70" s="90"/>
      <c r="N70" s="90"/>
      <c r="O70" s="90"/>
      <c r="P70" s="90"/>
      <c r="Q70" s="90"/>
      <c r="R70" s="90"/>
      <c r="S70" s="90"/>
    </row>
    <row r="71" spans="2:19" s="109" customFormat="1" x14ac:dyDescent="0.15">
      <c r="B71" s="90"/>
      <c r="C71" s="90"/>
      <c r="D71" s="90"/>
      <c r="E71" s="90"/>
      <c r="F71" s="90"/>
      <c r="G71" s="90"/>
      <c r="H71" s="90"/>
      <c r="I71" s="90"/>
      <c r="J71" s="90"/>
      <c r="K71" s="90"/>
      <c r="L71" s="90"/>
      <c r="M71" s="90"/>
      <c r="N71" s="90"/>
      <c r="O71" s="90"/>
      <c r="P71" s="90"/>
      <c r="Q71" s="90"/>
      <c r="R71" s="90"/>
      <c r="S71" s="90"/>
    </row>
    <row r="72" spans="2:19" s="109" customFormat="1" x14ac:dyDescent="0.15">
      <c r="B72" s="90"/>
      <c r="C72" s="90"/>
      <c r="D72" s="90"/>
      <c r="E72" s="90"/>
      <c r="F72" s="90"/>
      <c r="G72" s="90"/>
      <c r="H72" s="90"/>
      <c r="I72" s="90"/>
      <c r="J72" s="90"/>
      <c r="K72" s="90"/>
      <c r="L72" s="90"/>
      <c r="M72" s="90"/>
      <c r="N72" s="90"/>
      <c r="O72" s="90"/>
      <c r="P72" s="90"/>
      <c r="Q72" s="90"/>
      <c r="R72" s="90"/>
      <c r="S72" s="90"/>
    </row>
    <row r="73" spans="2:19" s="109" customFormat="1" x14ac:dyDescent="0.15">
      <c r="B73" s="90"/>
      <c r="C73" s="90"/>
      <c r="D73" s="90"/>
      <c r="E73" s="90"/>
      <c r="F73" s="90"/>
      <c r="G73" s="90"/>
      <c r="H73" s="90"/>
      <c r="I73" s="90"/>
      <c r="J73" s="90"/>
      <c r="K73" s="90"/>
      <c r="L73" s="90"/>
      <c r="M73" s="90"/>
      <c r="N73" s="90"/>
      <c r="O73" s="90"/>
      <c r="P73" s="90"/>
      <c r="Q73" s="90"/>
      <c r="R73" s="90"/>
      <c r="S73" s="90"/>
    </row>
    <row r="74" spans="2:19" s="109" customFormat="1" x14ac:dyDescent="0.15">
      <c r="B74" s="90"/>
      <c r="C74" s="90"/>
      <c r="D74" s="90"/>
      <c r="E74" s="90"/>
      <c r="F74" s="90"/>
      <c r="G74" s="90"/>
      <c r="H74" s="90"/>
      <c r="I74" s="90"/>
      <c r="J74" s="90"/>
      <c r="K74" s="90"/>
      <c r="L74" s="90"/>
      <c r="M74" s="90"/>
      <c r="N74" s="90"/>
      <c r="O74" s="90"/>
      <c r="P74" s="90"/>
      <c r="Q74" s="90"/>
      <c r="R74" s="90"/>
      <c r="S74" s="90"/>
    </row>
    <row r="75" spans="2:19" s="109" customFormat="1" x14ac:dyDescent="0.15">
      <c r="B75" s="90"/>
      <c r="C75" s="90"/>
      <c r="D75" s="90"/>
      <c r="E75" s="90"/>
      <c r="F75" s="90"/>
      <c r="G75" s="90"/>
      <c r="H75" s="90"/>
      <c r="I75" s="90"/>
      <c r="J75" s="90"/>
      <c r="K75" s="90"/>
      <c r="L75" s="90"/>
      <c r="M75" s="90"/>
      <c r="N75" s="90"/>
      <c r="O75" s="90"/>
      <c r="P75" s="90"/>
      <c r="Q75" s="90"/>
      <c r="R75" s="90"/>
      <c r="S75" s="90"/>
    </row>
    <row r="76" spans="2:19" s="109" customFormat="1" x14ac:dyDescent="0.15">
      <c r="B76" s="90"/>
      <c r="C76" s="90"/>
      <c r="D76" s="90"/>
      <c r="E76" s="90"/>
      <c r="F76" s="90"/>
      <c r="G76" s="90"/>
      <c r="H76" s="90"/>
      <c r="I76" s="90"/>
      <c r="J76" s="90"/>
      <c r="K76" s="90"/>
      <c r="L76" s="90"/>
      <c r="M76" s="90"/>
      <c r="N76" s="90"/>
      <c r="O76" s="90"/>
      <c r="P76" s="90"/>
      <c r="Q76" s="90"/>
      <c r="R76" s="90"/>
      <c r="S76" s="90"/>
    </row>
    <row r="77" spans="2:19" s="109" customFormat="1" x14ac:dyDescent="0.15">
      <c r="B77" s="90"/>
      <c r="C77" s="90"/>
      <c r="D77" s="90"/>
      <c r="E77" s="90"/>
      <c r="F77" s="90"/>
      <c r="G77" s="90"/>
      <c r="H77" s="90"/>
      <c r="I77" s="90"/>
      <c r="J77" s="90"/>
      <c r="K77" s="90"/>
      <c r="L77" s="90"/>
      <c r="M77" s="90"/>
      <c r="N77" s="90"/>
      <c r="O77" s="90"/>
      <c r="P77" s="90"/>
      <c r="Q77" s="90"/>
      <c r="R77" s="90"/>
      <c r="S77" s="90"/>
    </row>
    <row r="78" spans="2:19" s="109" customFormat="1" x14ac:dyDescent="0.15">
      <c r="B78" s="90"/>
      <c r="C78" s="90"/>
      <c r="D78" s="90"/>
      <c r="E78" s="90"/>
      <c r="F78" s="90"/>
      <c r="G78" s="90"/>
      <c r="H78" s="90"/>
      <c r="I78" s="90"/>
      <c r="J78" s="90"/>
      <c r="K78" s="90"/>
      <c r="L78" s="90"/>
      <c r="M78" s="90"/>
      <c r="N78" s="90"/>
      <c r="O78" s="90"/>
      <c r="P78" s="90"/>
      <c r="Q78" s="90"/>
      <c r="R78" s="90"/>
      <c r="S78" s="90"/>
    </row>
    <row r="79" spans="2:19" s="109" customFormat="1" x14ac:dyDescent="0.15">
      <c r="B79" s="90"/>
      <c r="C79" s="90"/>
      <c r="D79" s="90"/>
      <c r="E79" s="90"/>
      <c r="F79" s="90"/>
      <c r="G79" s="90"/>
      <c r="H79" s="90"/>
      <c r="I79" s="90"/>
      <c r="J79" s="90"/>
      <c r="K79" s="90"/>
      <c r="L79" s="90"/>
      <c r="M79" s="90"/>
      <c r="N79" s="90"/>
      <c r="O79" s="90"/>
      <c r="P79" s="90"/>
      <c r="Q79" s="90"/>
      <c r="R79" s="90"/>
      <c r="S79" s="90"/>
    </row>
    <row r="80" spans="2:19" s="109" customFormat="1" x14ac:dyDescent="0.15">
      <c r="B80" s="90"/>
      <c r="C80" s="90"/>
      <c r="D80" s="90"/>
      <c r="E80" s="90"/>
      <c r="F80" s="90"/>
      <c r="G80" s="90"/>
      <c r="H80" s="90"/>
      <c r="I80" s="90"/>
      <c r="J80" s="90"/>
      <c r="K80" s="90"/>
      <c r="L80" s="90"/>
      <c r="M80" s="90"/>
      <c r="N80" s="90"/>
      <c r="O80" s="90"/>
      <c r="P80" s="90"/>
      <c r="Q80" s="90"/>
      <c r="R80" s="90"/>
      <c r="S80" s="90"/>
    </row>
    <row r="81" spans="1:19" s="109" customFormat="1" x14ac:dyDescent="0.15">
      <c r="B81" s="90"/>
      <c r="C81" s="90"/>
      <c r="D81" s="90"/>
      <c r="E81" s="90"/>
      <c r="F81" s="90"/>
      <c r="G81" s="90"/>
      <c r="H81" s="90"/>
      <c r="I81" s="90"/>
      <c r="J81" s="90"/>
      <c r="K81" s="90"/>
      <c r="L81" s="90"/>
      <c r="M81" s="90"/>
      <c r="N81" s="90"/>
      <c r="O81" s="90"/>
      <c r="P81" s="90"/>
      <c r="Q81" s="90"/>
      <c r="R81" s="90"/>
      <c r="S81" s="90"/>
    </row>
    <row r="82" spans="1:19" s="109" customFormat="1" x14ac:dyDescent="0.15">
      <c r="B82" s="90"/>
      <c r="C82" s="90"/>
      <c r="D82" s="90"/>
      <c r="E82" s="90"/>
      <c r="F82" s="90"/>
      <c r="G82" s="90"/>
      <c r="H82" s="90"/>
      <c r="I82" s="90"/>
      <c r="J82" s="90"/>
      <c r="K82" s="90"/>
      <c r="L82" s="90"/>
      <c r="M82" s="90"/>
      <c r="N82" s="90"/>
      <c r="O82" s="90"/>
      <c r="P82" s="90"/>
      <c r="Q82" s="90"/>
      <c r="R82" s="90"/>
      <c r="S82" s="90"/>
    </row>
    <row r="83" spans="1:19" s="109" customFormat="1" x14ac:dyDescent="0.15">
      <c r="B83" s="90"/>
      <c r="C83" s="90"/>
      <c r="D83" s="90"/>
      <c r="E83" s="90"/>
      <c r="F83" s="90"/>
      <c r="G83" s="90"/>
      <c r="H83" s="90"/>
      <c r="I83" s="90"/>
      <c r="J83" s="90"/>
      <c r="K83" s="90"/>
      <c r="L83" s="90"/>
      <c r="M83" s="90"/>
      <c r="N83" s="90"/>
      <c r="O83" s="90"/>
      <c r="P83" s="90"/>
      <c r="Q83" s="90"/>
      <c r="R83" s="90"/>
      <c r="S83" s="90"/>
    </row>
    <row r="84" spans="1:19" s="109" customFormat="1" x14ac:dyDescent="0.15">
      <c r="B84" s="90"/>
      <c r="C84" s="90"/>
      <c r="D84" s="90"/>
      <c r="E84" s="90"/>
      <c r="F84" s="90"/>
      <c r="G84" s="90"/>
      <c r="H84" s="90"/>
      <c r="I84" s="90"/>
      <c r="J84" s="90"/>
      <c r="K84" s="90"/>
      <c r="L84" s="90"/>
      <c r="M84" s="90"/>
      <c r="N84" s="90"/>
      <c r="O84" s="90"/>
      <c r="P84" s="90"/>
      <c r="Q84" s="90"/>
      <c r="R84" s="90"/>
      <c r="S84" s="90"/>
    </row>
    <row r="85" spans="1:19" s="109" customFormat="1" x14ac:dyDescent="0.15">
      <c r="B85" s="90"/>
      <c r="C85" s="90"/>
      <c r="D85" s="90"/>
      <c r="E85" s="90"/>
      <c r="F85" s="90"/>
      <c r="G85" s="90"/>
      <c r="H85" s="90"/>
      <c r="I85" s="90"/>
      <c r="J85" s="90"/>
      <c r="K85" s="90"/>
      <c r="L85" s="90"/>
      <c r="M85" s="90"/>
      <c r="N85" s="90"/>
      <c r="O85" s="90"/>
      <c r="P85" s="90"/>
      <c r="Q85" s="90"/>
      <c r="R85" s="90"/>
      <c r="S85" s="90"/>
    </row>
    <row r="86" spans="1:19" s="109" customFormat="1" x14ac:dyDescent="0.15">
      <c r="B86" s="90"/>
      <c r="C86" s="90"/>
      <c r="D86" s="90"/>
      <c r="E86" s="90"/>
      <c r="F86" s="90"/>
      <c r="G86" s="90"/>
      <c r="H86" s="90"/>
      <c r="I86" s="90"/>
      <c r="J86" s="90"/>
      <c r="K86" s="90"/>
      <c r="L86" s="90"/>
      <c r="M86" s="90"/>
      <c r="N86" s="90"/>
      <c r="O86" s="90"/>
      <c r="P86" s="90"/>
      <c r="Q86" s="90"/>
      <c r="R86" s="90"/>
      <c r="S86" s="90"/>
    </row>
    <row r="87" spans="1:19" s="109" customFormat="1" x14ac:dyDescent="0.15">
      <c r="B87" s="90"/>
      <c r="C87" s="90"/>
      <c r="D87" s="90"/>
      <c r="E87" s="90"/>
      <c r="F87" s="90"/>
      <c r="G87" s="90"/>
      <c r="H87" s="90"/>
      <c r="I87" s="90"/>
      <c r="J87" s="90"/>
      <c r="K87" s="90"/>
      <c r="L87" s="90"/>
      <c r="M87" s="90"/>
      <c r="N87" s="90"/>
      <c r="O87" s="90"/>
      <c r="P87" s="90"/>
      <c r="Q87" s="90"/>
      <c r="R87" s="90"/>
      <c r="S87" s="90"/>
    </row>
    <row r="88" spans="1:19" s="109" customFormat="1" x14ac:dyDescent="0.15">
      <c r="B88" s="90"/>
      <c r="C88" s="90"/>
      <c r="D88" s="90"/>
      <c r="E88" s="90"/>
      <c r="F88" s="90"/>
      <c r="G88" s="90"/>
      <c r="H88" s="90"/>
      <c r="I88" s="90"/>
      <c r="J88" s="90"/>
      <c r="K88" s="90"/>
      <c r="L88" s="90"/>
      <c r="M88" s="90"/>
      <c r="N88" s="90"/>
      <c r="O88" s="90"/>
      <c r="P88" s="90"/>
      <c r="Q88" s="90"/>
      <c r="R88" s="90"/>
      <c r="S88" s="90"/>
    </row>
    <row r="89" spans="1:19" s="109" customFormat="1" x14ac:dyDescent="0.15">
      <c r="B89" s="90"/>
      <c r="C89" s="90"/>
      <c r="D89" s="90"/>
      <c r="E89" s="90"/>
      <c r="F89" s="90"/>
      <c r="G89" s="90"/>
      <c r="H89" s="90"/>
      <c r="I89" s="90"/>
      <c r="J89" s="90"/>
      <c r="K89" s="90"/>
      <c r="L89" s="90"/>
      <c r="M89" s="90"/>
      <c r="N89" s="90"/>
      <c r="O89" s="90"/>
      <c r="P89" s="90"/>
      <c r="Q89" s="90"/>
      <c r="R89" s="90"/>
      <c r="S89" s="90"/>
    </row>
    <row r="90" spans="1:19" s="109" customFormat="1" x14ac:dyDescent="0.15">
      <c r="B90" s="90"/>
      <c r="C90" s="90"/>
      <c r="D90" s="90"/>
      <c r="E90" s="90"/>
      <c r="F90" s="90"/>
      <c r="G90" s="90"/>
      <c r="H90" s="90"/>
      <c r="I90" s="90"/>
      <c r="J90" s="90"/>
      <c r="K90" s="90"/>
      <c r="L90" s="90"/>
      <c r="M90" s="90"/>
      <c r="N90" s="90"/>
      <c r="O90" s="90"/>
      <c r="P90" s="90"/>
      <c r="Q90" s="90"/>
      <c r="R90" s="90"/>
      <c r="S90" s="90"/>
    </row>
    <row r="91" spans="1:19" s="109" customFormat="1" x14ac:dyDescent="0.15">
      <c r="B91" s="90"/>
      <c r="C91" s="90"/>
      <c r="D91" s="90"/>
      <c r="E91" s="90"/>
      <c r="F91" s="90"/>
      <c r="G91" s="90"/>
      <c r="H91" s="90"/>
      <c r="I91" s="90"/>
      <c r="J91" s="90"/>
      <c r="K91" s="90"/>
      <c r="L91" s="90"/>
      <c r="M91" s="90"/>
      <c r="N91" s="90"/>
      <c r="O91" s="90"/>
      <c r="P91" s="90"/>
      <c r="Q91" s="90"/>
      <c r="R91" s="90"/>
      <c r="S91" s="90"/>
    </row>
    <row r="92" spans="1:19" s="109" customFormat="1" x14ac:dyDescent="0.15">
      <c r="B92" s="90"/>
      <c r="C92" s="90"/>
      <c r="D92" s="90"/>
      <c r="E92" s="90"/>
      <c r="F92" s="90"/>
      <c r="G92" s="90"/>
      <c r="H92" s="90"/>
      <c r="I92" s="90"/>
      <c r="J92" s="90"/>
      <c r="K92" s="90"/>
      <c r="L92" s="90"/>
      <c r="M92" s="90"/>
      <c r="N92" s="90"/>
      <c r="O92" s="90"/>
      <c r="P92" s="90"/>
      <c r="Q92" s="90"/>
      <c r="R92" s="90"/>
      <c r="S92" s="90"/>
    </row>
    <row r="93" spans="1:19" s="109" customFormat="1" x14ac:dyDescent="0.15">
      <c r="B93" s="90"/>
      <c r="C93" s="90"/>
      <c r="D93" s="90"/>
      <c r="E93" s="90"/>
      <c r="F93" s="90"/>
      <c r="G93" s="90"/>
      <c r="H93" s="90"/>
      <c r="I93" s="90"/>
      <c r="J93" s="90"/>
      <c r="K93" s="90"/>
      <c r="L93" s="90"/>
      <c r="M93" s="90"/>
      <c r="N93" s="90"/>
      <c r="O93" s="90"/>
      <c r="P93" s="90"/>
      <c r="Q93" s="90"/>
      <c r="R93" s="90"/>
      <c r="S93" s="90"/>
    </row>
    <row r="94" spans="1:19" s="109" customFormat="1" x14ac:dyDescent="0.15">
      <c r="B94" s="90"/>
      <c r="C94" s="90"/>
      <c r="D94" s="90"/>
      <c r="E94" s="90"/>
      <c r="F94" s="90"/>
      <c r="G94" s="90"/>
      <c r="H94" s="90"/>
      <c r="I94" s="90"/>
      <c r="J94" s="90"/>
      <c r="K94" s="90"/>
      <c r="L94" s="90"/>
      <c r="M94" s="90"/>
      <c r="N94" s="90"/>
      <c r="O94" s="90"/>
      <c r="P94" s="90"/>
      <c r="Q94" s="90"/>
      <c r="R94" s="90"/>
      <c r="S94" s="90"/>
    </row>
    <row r="95" spans="1:19" x14ac:dyDescent="0.15">
      <c r="A95" s="109"/>
    </row>
    <row r="96" spans="1:19" x14ac:dyDescent="0.15">
      <c r="A96" s="109"/>
    </row>
    <row r="97" spans="1:1" x14ac:dyDescent="0.15">
      <c r="A97" s="109"/>
    </row>
    <row r="98" spans="1:1" x14ac:dyDescent="0.15">
      <c r="A98" s="109"/>
    </row>
    <row r="99" spans="1:1" x14ac:dyDescent="0.15">
      <c r="A99" s="109"/>
    </row>
  </sheetData>
  <mergeCells count="45">
    <mergeCell ref="Q29:S29"/>
    <mergeCell ref="Q31:S31"/>
    <mergeCell ref="Q32:S32"/>
    <mergeCell ref="C21:C30"/>
    <mergeCell ref="D21:D23"/>
    <mergeCell ref="G26:J26"/>
    <mergeCell ref="Q22:S22"/>
    <mergeCell ref="G28:J28"/>
    <mergeCell ref="Q23:S23"/>
    <mergeCell ref="Q24:S24"/>
    <mergeCell ref="D30:E30"/>
    <mergeCell ref="Q25:S25"/>
    <mergeCell ref="Q26:S26"/>
    <mergeCell ref="Q28:S28"/>
    <mergeCell ref="Q13:S13"/>
    <mergeCell ref="Q14:S14"/>
    <mergeCell ref="Q21:S21"/>
    <mergeCell ref="D13:D14"/>
    <mergeCell ref="I13:J13"/>
    <mergeCell ref="Q16:S16"/>
    <mergeCell ref="Q17:S17"/>
    <mergeCell ref="Q18:S18"/>
    <mergeCell ref="Q19:S19"/>
    <mergeCell ref="Q20:S20"/>
    <mergeCell ref="B3:E3"/>
    <mergeCell ref="K3:S3"/>
    <mergeCell ref="B4:C5"/>
    <mergeCell ref="R4:S4"/>
    <mergeCell ref="R5:S5"/>
    <mergeCell ref="B6:B30"/>
    <mergeCell ref="C6:C20"/>
    <mergeCell ref="D15:D17"/>
    <mergeCell ref="Q10:S10"/>
    <mergeCell ref="Q11:S11"/>
    <mergeCell ref="Q12:S12"/>
    <mergeCell ref="G10:J10"/>
    <mergeCell ref="G11:J11"/>
    <mergeCell ref="R6:S6"/>
    <mergeCell ref="K7:K32"/>
    <mergeCell ref="Q7:S7"/>
    <mergeCell ref="Q8:S8"/>
    <mergeCell ref="I14:J14"/>
    <mergeCell ref="Q9:S9"/>
    <mergeCell ref="D20:E20"/>
    <mergeCell ref="Q15:S15"/>
  </mergeCells>
  <phoneticPr fontId="4"/>
  <conditionalFormatting sqref="F6">
    <cfRule type="cellIs" dxfId="8" priority="4" operator="equal">
      <formula>0</formula>
    </cfRule>
  </conditionalFormatting>
  <conditionalFormatting sqref="F10">
    <cfRule type="cellIs" dxfId="7" priority="3" operator="equal">
      <formula>0</formula>
    </cfRule>
  </conditionalFormatting>
  <conditionalFormatting sqref="P8:P9">
    <cfRule type="cellIs" dxfId="6" priority="2" operator="equal">
      <formula>0</formula>
    </cfRule>
  </conditionalFormatting>
  <conditionalFormatting sqref="P25">
    <cfRule type="cellIs" dxfId="5" priority="1" operator="equal">
      <formula>0</formula>
    </cfRule>
  </conditionalFormatting>
  <pageMargins left="0.7" right="0.7" top="0.75" bottom="0.75" header="0.3" footer="0.3"/>
  <pageSetup paperSize="9" scale="6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zoomScale="75" zoomScaleNormal="75" workbookViewId="0"/>
  </sheetViews>
  <sheetFormatPr defaultColWidth="10.875" defaultRowHeight="13.5" x14ac:dyDescent="0.15"/>
  <cols>
    <col min="1" max="1" width="1.625" style="698" customWidth="1"/>
    <col min="2" max="2" width="5.875" style="698" customWidth="1"/>
    <col min="3" max="3" width="10.625" style="698" customWidth="1"/>
    <col min="4" max="4" width="12.375" style="698" customWidth="1"/>
    <col min="5" max="5" width="14.625" style="698" customWidth="1"/>
    <col min="6" max="7" width="15.875" style="698" customWidth="1"/>
    <col min="8" max="8" width="10.875" style="698"/>
    <col min="9" max="9" width="11.375" style="698" bestFit="1" customWidth="1"/>
    <col min="10" max="10" width="13.375" style="698" customWidth="1"/>
    <col min="11" max="11" width="7.125" style="698" customWidth="1"/>
    <col min="12" max="12" width="15.375" style="698" customWidth="1"/>
    <col min="13" max="13" width="9.375" style="698" bestFit="1" customWidth="1"/>
    <col min="14" max="14" width="10.875" style="698"/>
    <col min="15" max="15" width="7.25" style="698" customWidth="1"/>
    <col min="16" max="16" width="9.625" style="698" customWidth="1"/>
    <col min="17" max="17" width="10.875" style="698" customWidth="1"/>
    <col min="18" max="18" width="7.5" style="698" customWidth="1"/>
    <col min="19" max="19" width="3.75" style="698" customWidth="1"/>
    <col min="20" max="16384" width="10.875" style="698"/>
  </cols>
  <sheetData>
    <row r="1" spans="2:19" s="101" customFormat="1" x14ac:dyDescent="0.15">
      <c r="B1" s="698"/>
      <c r="C1" s="698"/>
      <c r="D1" s="698"/>
      <c r="E1" s="698"/>
      <c r="F1" s="698"/>
      <c r="G1" s="698"/>
      <c r="H1" s="698"/>
      <c r="I1" s="698"/>
      <c r="J1" s="698"/>
      <c r="K1" s="698"/>
      <c r="L1" s="698"/>
      <c r="M1" s="698"/>
      <c r="N1" s="698"/>
      <c r="O1" s="698"/>
      <c r="P1" s="698"/>
      <c r="Q1" s="698"/>
      <c r="R1" s="698"/>
      <c r="S1" s="698"/>
    </row>
    <row r="2" spans="2:19" s="101" customFormat="1" ht="14.25" thickBot="1" x14ac:dyDescent="0.2">
      <c r="B2" s="699" t="s">
        <v>997</v>
      </c>
      <c r="H2" s="700" t="s">
        <v>208</v>
      </c>
      <c r="I2" s="699" t="s">
        <v>722</v>
      </c>
      <c r="K2" s="700" t="s">
        <v>209</v>
      </c>
      <c r="L2" s="699" t="s">
        <v>273</v>
      </c>
      <c r="N2" s="698"/>
      <c r="O2" s="698"/>
      <c r="Q2" s="701"/>
      <c r="R2" s="701"/>
    </row>
    <row r="3" spans="2:19" s="101" customFormat="1" x14ac:dyDescent="0.15">
      <c r="B3" s="1153" t="s">
        <v>17</v>
      </c>
      <c r="C3" s="1154"/>
      <c r="D3" s="1154"/>
      <c r="E3" s="1155"/>
      <c r="F3" s="702" t="s">
        <v>18</v>
      </c>
      <c r="G3" s="703"/>
      <c r="H3" s="692" t="s">
        <v>19</v>
      </c>
      <c r="I3" s="704"/>
      <c r="J3" s="704"/>
      <c r="K3" s="1048" t="s">
        <v>681</v>
      </c>
      <c r="L3" s="1049"/>
      <c r="M3" s="1049"/>
      <c r="N3" s="1049"/>
      <c r="O3" s="1049"/>
      <c r="P3" s="1049"/>
      <c r="Q3" s="1049"/>
      <c r="R3" s="1049"/>
      <c r="S3" s="1050"/>
    </row>
    <row r="4" spans="2:19" s="101" customFormat="1" x14ac:dyDescent="0.15">
      <c r="B4" s="1156" t="s">
        <v>20</v>
      </c>
      <c r="C4" s="1157"/>
      <c r="D4" s="694" t="s">
        <v>166</v>
      </c>
      <c r="E4" s="202"/>
      <c r="F4" s="610">
        <f>R6</f>
        <v>819000</v>
      </c>
      <c r="G4" s="694" t="s">
        <v>155</v>
      </c>
      <c r="H4" s="687"/>
      <c r="I4" s="687"/>
      <c r="J4" s="687"/>
      <c r="K4" s="607" t="s">
        <v>238</v>
      </c>
      <c r="L4" s="608" t="s">
        <v>682</v>
      </c>
      <c r="M4" s="693" t="s">
        <v>21</v>
      </c>
      <c r="N4" s="693" t="s">
        <v>20</v>
      </c>
      <c r="O4" s="608" t="s">
        <v>238</v>
      </c>
      <c r="P4" s="608" t="s">
        <v>682</v>
      </c>
      <c r="Q4" s="693" t="s">
        <v>21</v>
      </c>
      <c r="R4" s="1053" t="s">
        <v>20</v>
      </c>
      <c r="S4" s="1054"/>
    </row>
    <row r="5" spans="2:19" s="101" customFormat="1" x14ac:dyDescent="0.15">
      <c r="B5" s="1156"/>
      <c r="C5" s="1157"/>
      <c r="D5" s="694" t="s">
        <v>71</v>
      </c>
      <c r="E5" s="202"/>
      <c r="F5" s="610"/>
      <c r="G5" s="165"/>
      <c r="H5" s="178"/>
      <c r="I5" s="178"/>
      <c r="J5" s="178"/>
      <c r="K5" s="663" t="s">
        <v>844</v>
      </c>
      <c r="L5" s="610">
        <v>3000</v>
      </c>
      <c r="M5" s="610">
        <v>273</v>
      </c>
      <c r="N5" s="610">
        <f>L5*M5</f>
        <v>819000</v>
      </c>
      <c r="O5" s="610"/>
      <c r="P5" s="610"/>
      <c r="Q5" s="610"/>
      <c r="R5" s="1021">
        <f>P5*Q5</f>
        <v>0</v>
      </c>
      <c r="S5" s="1022"/>
    </row>
    <row r="6" spans="2:19" s="101" customFormat="1" ht="14.25" thickBot="1" x14ac:dyDescent="0.2">
      <c r="B6" s="1140" t="s">
        <v>169</v>
      </c>
      <c r="C6" s="1018" t="s">
        <v>266</v>
      </c>
      <c r="D6" s="610" t="s">
        <v>45</v>
      </c>
      <c r="E6" s="197"/>
      <c r="F6" s="610">
        <f>+P8</f>
        <v>0</v>
      </c>
      <c r="G6" s="165" t="s">
        <v>683</v>
      </c>
      <c r="H6" s="178"/>
      <c r="I6" s="178"/>
      <c r="J6" s="178"/>
      <c r="K6" s="777"/>
      <c r="L6" s="198"/>
      <c r="M6" s="198"/>
      <c r="N6" s="610">
        <f t="shared" ref="N6" si="0">L6*M6</f>
        <v>0</v>
      </c>
      <c r="O6" s="768" t="s">
        <v>22</v>
      </c>
      <c r="P6" s="769">
        <f>SUM(L5:L6,P5:Q5)</f>
        <v>3000</v>
      </c>
      <c r="Q6" s="770">
        <f>R6/P6</f>
        <v>273</v>
      </c>
      <c r="R6" s="1146">
        <f>SUM(N5:N6,R5:S5)</f>
        <v>819000</v>
      </c>
      <c r="S6" s="1147"/>
    </row>
    <row r="7" spans="2:19" s="101" customFormat="1" ht="14.25" thickTop="1" x14ac:dyDescent="0.15">
      <c r="B7" s="1141"/>
      <c r="C7" s="1019"/>
      <c r="D7" s="610" t="s">
        <v>46</v>
      </c>
      <c r="E7" s="197"/>
      <c r="F7" s="610">
        <f>P17</f>
        <v>76850</v>
      </c>
      <c r="G7" s="694" t="s">
        <v>986</v>
      </c>
      <c r="H7" s="687"/>
      <c r="I7" s="687"/>
      <c r="J7" s="688"/>
      <c r="K7" s="1148" t="s">
        <v>170</v>
      </c>
      <c r="L7" s="191" t="s">
        <v>127</v>
      </c>
      <c r="M7" s="691" t="s">
        <v>7</v>
      </c>
      <c r="N7" s="302" t="s">
        <v>684</v>
      </c>
      <c r="O7" s="690" t="s">
        <v>21</v>
      </c>
      <c r="P7" s="690" t="s">
        <v>24</v>
      </c>
      <c r="Q7" s="1042" t="s">
        <v>25</v>
      </c>
      <c r="R7" s="1043"/>
      <c r="S7" s="1044"/>
    </row>
    <row r="8" spans="2:19" s="101" customFormat="1" x14ac:dyDescent="0.15">
      <c r="B8" s="1141"/>
      <c r="C8" s="1019"/>
      <c r="D8" s="610" t="s">
        <v>916</v>
      </c>
      <c r="E8" s="197"/>
      <c r="F8" s="610">
        <f>P23</f>
        <v>43001.5</v>
      </c>
      <c r="G8" s="694" t="s">
        <v>987</v>
      </c>
      <c r="H8" s="178"/>
      <c r="I8" s="178"/>
      <c r="J8" s="206"/>
      <c r="K8" s="1149"/>
      <c r="L8" s="689"/>
      <c r="M8" s="301" t="s">
        <v>246</v>
      </c>
      <c r="N8" s="125"/>
      <c r="O8" s="125"/>
      <c r="P8" s="125"/>
      <c r="Q8" s="1057"/>
      <c r="R8" s="1058"/>
      <c r="S8" s="1059"/>
    </row>
    <row r="9" spans="2:19" s="101" customFormat="1" x14ac:dyDescent="0.15">
      <c r="B9" s="1141"/>
      <c r="C9" s="1019"/>
      <c r="D9" s="610" t="s">
        <v>72</v>
      </c>
      <c r="E9" s="197"/>
      <c r="F9" s="610">
        <f>P32</f>
        <v>6321.956000000001</v>
      </c>
      <c r="G9" s="165" t="s">
        <v>988</v>
      </c>
      <c r="H9" s="178"/>
      <c r="I9" s="178"/>
      <c r="J9" s="206"/>
      <c r="K9" s="1149"/>
      <c r="L9" s="684"/>
      <c r="M9" s="190"/>
      <c r="N9" s="125"/>
      <c r="O9" s="125"/>
      <c r="P9" s="125"/>
      <c r="Q9" s="1057"/>
      <c r="R9" s="1058"/>
      <c r="S9" s="1059"/>
    </row>
    <row r="10" spans="2:19" s="101" customFormat="1" ht="14.25" thickBot="1" x14ac:dyDescent="0.2">
      <c r="B10" s="1141"/>
      <c r="C10" s="1019"/>
      <c r="D10" s="610" t="s">
        <v>48</v>
      </c>
      <c r="E10" s="197"/>
      <c r="F10" s="610">
        <f>'８-３ レモン算出基礎'!V16</f>
        <v>0</v>
      </c>
      <c r="G10" s="1035"/>
      <c r="H10" s="1036"/>
      <c r="I10" s="1036"/>
      <c r="J10" s="1022"/>
      <c r="K10" s="1149"/>
      <c r="L10" s="825" t="s">
        <v>26</v>
      </c>
      <c r="M10" s="826"/>
      <c r="N10" s="825"/>
      <c r="O10" s="825"/>
      <c r="P10" s="825"/>
      <c r="Q10" s="1032"/>
      <c r="R10" s="1033"/>
      <c r="S10" s="1034"/>
    </row>
    <row r="11" spans="2:19" s="101" customFormat="1" ht="14.25" thickTop="1" x14ac:dyDescent="0.15">
      <c r="B11" s="1141"/>
      <c r="C11" s="1019"/>
      <c r="D11" s="610" t="s">
        <v>4</v>
      </c>
      <c r="E11" s="197"/>
      <c r="F11" s="610">
        <f>'８-３ レモン算出基礎'!V37</f>
        <v>2966.5714285714284</v>
      </c>
      <c r="G11" s="1035"/>
      <c r="H11" s="1036"/>
      <c r="I11" s="1036"/>
      <c r="J11" s="1022"/>
      <c r="K11" s="1149"/>
      <c r="L11" s="185" t="s">
        <v>686</v>
      </c>
      <c r="M11" s="186"/>
      <c r="N11" s="303" t="s">
        <v>684</v>
      </c>
      <c r="O11" s="685" t="s">
        <v>21</v>
      </c>
      <c r="P11" s="188" t="s">
        <v>24</v>
      </c>
      <c r="Q11" s="1029" t="s">
        <v>25</v>
      </c>
      <c r="R11" s="1030"/>
      <c r="S11" s="1031"/>
    </row>
    <row r="12" spans="2:19" s="101" customFormat="1" x14ac:dyDescent="0.15">
      <c r="B12" s="1141"/>
      <c r="C12" s="1019"/>
      <c r="D12" s="610" t="s">
        <v>5</v>
      </c>
      <c r="E12" s="197"/>
      <c r="F12" s="610"/>
      <c r="G12" s="165"/>
      <c r="H12" s="178"/>
      <c r="I12" s="178"/>
      <c r="J12" s="206"/>
      <c r="K12" s="1149"/>
      <c r="L12" s="694" t="s">
        <v>134</v>
      </c>
      <c r="M12" s="190"/>
      <c r="N12" s="165" t="s">
        <v>331</v>
      </c>
      <c r="O12" s="182"/>
      <c r="P12" s="180">
        <f>'８-３ レモン算出基礎'!G7</f>
        <v>24000</v>
      </c>
      <c r="Q12" s="1032"/>
      <c r="R12" s="1033"/>
      <c r="S12" s="1034"/>
    </row>
    <row r="13" spans="2:19" s="101" customFormat="1" x14ac:dyDescent="0.15">
      <c r="B13" s="1141"/>
      <c r="C13" s="1019"/>
      <c r="D13" s="1023" t="s">
        <v>49</v>
      </c>
      <c r="E13" s="613" t="s">
        <v>153</v>
      </c>
      <c r="F13" s="610">
        <f>'６　固定資本装備と減価償却費'!L10*H13</f>
        <v>1200</v>
      </c>
      <c r="G13" s="165" t="s">
        <v>685</v>
      </c>
      <c r="H13" s="706">
        <v>0.01</v>
      </c>
      <c r="I13" s="1055" t="s">
        <v>160</v>
      </c>
      <c r="J13" s="1056"/>
      <c r="K13" s="1149"/>
      <c r="L13" s="694" t="s">
        <v>132</v>
      </c>
      <c r="M13" s="190"/>
      <c r="N13" s="165" t="s">
        <v>687</v>
      </c>
      <c r="O13" s="182"/>
      <c r="P13" s="180">
        <f>'８-３ レモン算出基礎'!G11</f>
        <v>2300</v>
      </c>
      <c r="Q13" s="1032"/>
      <c r="R13" s="1033"/>
      <c r="S13" s="1034"/>
    </row>
    <row r="14" spans="2:19" s="101" customFormat="1" x14ac:dyDescent="0.15">
      <c r="B14" s="1141"/>
      <c r="C14" s="1019"/>
      <c r="D14" s="1025"/>
      <c r="E14" s="613" t="s">
        <v>154</v>
      </c>
      <c r="F14" s="610">
        <f>'６　固定資本装備と減価償却費'!L15*H14</f>
        <v>4700</v>
      </c>
      <c r="G14" s="165" t="s">
        <v>685</v>
      </c>
      <c r="H14" s="706">
        <v>0.05</v>
      </c>
      <c r="I14" s="1055" t="s">
        <v>160</v>
      </c>
      <c r="J14" s="1056"/>
      <c r="K14" s="1149"/>
      <c r="L14" s="165" t="s">
        <v>133</v>
      </c>
      <c r="M14" s="178"/>
      <c r="N14" s="165" t="s">
        <v>687</v>
      </c>
      <c r="O14" s="182"/>
      <c r="P14" s="180">
        <f>'８-３ レモン算出基礎'!G16</f>
        <v>50550</v>
      </c>
      <c r="Q14" s="1032"/>
      <c r="R14" s="1033"/>
      <c r="S14" s="1034"/>
    </row>
    <row r="15" spans="2:19" s="101" customFormat="1" x14ac:dyDescent="0.15">
      <c r="B15" s="1141"/>
      <c r="C15" s="1019"/>
      <c r="D15" s="1023" t="s">
        <v>73</v>
      </c>
      <c r="E15" s="613" t="s">
        <v>153</v>
      </c>
      <c r="F15" s="610">
        <f>'６　固定資本装備と減価償却費'!P10</f>
        <v>17142.857142857141</v>
      </c>
      <c r="G15" s="165" t="s">
        <v>160</v>
      </c>
      <c r="H15" s="178"/>
      <c r="I15" s="178"/>
      <c r="J15" s="206"/>
      <c r="K15" s="1149"/>
      <c r="L15" s="165" t="s">
        <v>135</v>
      </c>
      <c r="M15" s="178"/>
      <c r="N15" s="165"/>
      <c r="O15" s="182"/>
      <c r="P15" s="180"/>
      <c r="Q15" s="1032"/>
      <c r="R15" s="1033"/>
      <c r="S15" s="1034"/>
    </row>
    <row r="16" spans="2:19" s="101" customFormat="1" x14ac:dyDescent="0.15">
      <c r="B16" s="1141"/>
      <c r="C16" s="1019"/>
      <c r="D16" s="1024"/>
      <c r="E16" s="613" t="s">
        <v>154</v>
      </c>
      <c r="F16" s="610">
        <f>'６　固定資本装備と減価償却費'!P15</f>
        <v>23500</v>
      </c>
      <c r="G16" s="165" t="s">
        <v>160</v>
      </c>
      <c r="H16" s="178"/>
      <c r="I16" s="178"/>
      <c r="J16" s="206"/>
      <c r="K16" s="1149"/>
      <c r="L16" s="165" t="s">
        <v>136</v>
      </c>
      <c r="M16" s="178"/>
      <c r="N16" s="165"/>
      <c r="O16" s="180"/>
      <c r="P16" s="180"/>
      <c r="Q16" s="1032"/>
      <c r="R16" s="1033"/>
      <c r="S16" s="1034"/>
    </row>
    <row r="17" spans="1:19" s="101" customFormat="1" ht="14.25" thickBot="1" x14ac:dyDescent="0.2">
      <c r="B17" s="1141"/>
      <c r="C17" s="1019"/>
      <c r="D17" s="1025"/>
      <c r="E17" s="610" t="s">
        <v>50</v>
      </c>
      <c r="F17" s="610">
        <f>'６　固定資本装備と減価償却費'!P18</f>
        <v>15706.666666666666</v>
      </c>
      <c r="G17" s="165" t="s">
        <v>160</v>
      </c>
      <c r="H17" s="178"/>
      <c r="I17" s="178"/>
      <c r="J17" s="206"/>
      <c r="K17" s="1149"/>
      <c r="L17" s="825" t="s">
        <v>26</v>
      </c>
      <c r="M17" s="826"/>
      <c r="N17" s="825"/>
      <c r="O17" s="825"/>
      <c r="P17" s="825">
        <f>SUM(P12:P16)</f>
        <v>76850</v>
      </c>
      <c r="Q17" s="1032"/>
      <c r="R17" s="1033"/>
      <c r="S17" s="1034"/>
    </row>
    <row r="18" spans="1:19" s="101" customFormat="1" ht="14.25" thickTop="1" x14ac:dyDescent="0.15">
      <c r="A18" s="698"/>
      <c r="B18" s="1141"/>
      <c r="C18" s="1019"/>
      <c r="D18" s="610" t="s">
        <v>51</v>
      </c>
      <c r="E18" s="197"/>
      <c r="F18" s="610">
        <v>5000</v>
      </c>
      <c r="G18" s="165" t="s">
        <v>952</v>
      </c>
      <c r="H18" s="178"/>
      <c r="I18" s="695"/>
      <c r="J18" s="206"/>
      <c r="K18" s="1149"/>
      <c r="L18" s="165" t="s">
        <v>689</v>
      </c>
      <c r="M18" s="178"/>
      <c r="N18" s="179" t="s">
        <v>23</v>
      </c>
      <c r="O18" s="179" t="s">
        <v>21</v>
      </c>
      <c r="P18" s="179" t="s">
        <v>24</v>
      </c>
      <c r="Q18" s="1029" t="s">
        <v>25</v>
      </c>
      <c r="R18" s="1030"/>
      <c r="S18" s="1031"/>
    </row>
    <row r="19" spans="1:19" s="101" customFormat="1" x14ac:dyDescent="0.15">
      <c r="A19" s="698"/>
      <c r="B19" s="1141"/>
      <c r="C19" s="1019"/>
      <c r="D19" s="610" t="s">
        <v>131</v>
      </c>
      <c r="E19" s="197"/>
      <c r="F19" s="610">
        <f>SUM(F6:F18)*H19</f>
        <v>1963.8955123809521</v>
      </c>
      <c r="G19" s="208" t="s">
        <v>172</v>
      </c>
      <c r="H19" s="617">
        <v>0.01</v>
      </c>
      <c r="I19" s="687"/>
      <c r="J19" s="696"/>
      <c r="K19" s="1149"/>
      <c r="L19" s="180" t="s">
        <v>27</v>
      </c>
      <c r="M19" s="178"/>
      <c r="N19" s="165" t="s">
        <v>966</v>
      </c>
      <c r="O19" s="180"/>
      <c r="P19" s="180">
        <f>'８-３ レモン算出基礎'!G38</f>
        <v>14814.9</v>
      </c>
      <c r="Q19" s="1032"/>
      <c r="R19" s="1033"/>
      <c r="S19" s="1034"/>
    </row>
    <row r="20" spans="1:19" s="101" customFormat="1" x14ac:dyDescent="0.15">
      <c r="A20" s="698"/>
      <c r="B20" s="1141"/>
      <c r="C20" s="1020"/>
      <c r="D20" s="1151" t="s">
        <v>688</v>
      </c>
      <c r="E20" s="1152"/>
      <c r="F20" s="775">
        <f>SUM(F6:F19)</f>
        <v>198353.44675047617</v>
      </c>
      <c r="G20" s="180"/>
      <c r="H20" s="687"/>
      <c r="I20" s="687"/>
      <c r="J20" s="688"/>
      <c r="K20" s="1149"/>
      <c r="L20" s="180" t="s">
        <v>28</v>
      </c>
      <c r="M20" s="178"/>
      <c r="N20" s="165" t="s">
        <v>967</v>
      </c>
      <c r="O20" s="180"/>
      <c r="P20" s="180">
        <f>'８-３ レモン算出基礎'!G49</f>
        <v>21291.599999999999</v>
      </c>
      <c r="Q20" s="1032"/>
      <c r="R20" s="1033"/>
      <c r="S20" s="1034"/>
    </row>
    <row r="21" spans="1:19" s="101" customFormat="1" x14ac:dyDescent="0.15">
      <c r="A21" s="698"/>
      <c r="B21" s="1141"/>
      <c r="C21" s="1062" t="s">
        <v>159</v>
      </c>
      <c r="D21" s="981" t="s">
        <v>52</v>
      </c>
      <c r="E21" s="24" t="s">
        <v>1</v>
      </c>
      <c r="F21" s="610">
        <f>P6*41</f>
        <v>123000</v>
      </c>
      <c r="G21" s="694" t="s">
        <v>345</v>
      </c>
      <c r="H21" s="178"/>
      <c r="J21" s="206"/>
      <c r="K21" s="1149"/>
      <c r="L21" s="180" t="s">
        <v>29</v>
      </c>
      <c r="M21" s="178"/>
      <c r="N21" s="165" t="s">
        <v>687</v>
      </c>
      <c r="O21" s="180"/>
      <c r="P21" s="180">
        <f>'８-３ レモン算出基礎'!G53</f>
        <v>6240</v>
      </c>
      <c r="Q21" s="1032"/>
      <c r="R21" s="1033"/>
      <c r="S21" s="1034"/>
    </row>
    <row r="22" spans="1:19" s="101" customFormat="1" x14ac:dyDescent="0.15">
      <c r="A22" s="698"/>
      <c r="B22" s="1141"/>
      <c r="C22" s="1063"/>
      <c r="D22" s="982"/>
      <c r="E22" s="24" t="s">
        <v>2</v>
      </c>
      <c r="F22" s="329"/>
      <c r="G22" s="694" t="s">
        <v>346</v>
      </c>
      <c r="H22" s="622"/>
      <c r="I22" s="622"/>
      <c r="J22" s="623"/>
      <c r="K22" s="1149"/>
      <c r="L22" s="180" t="s">
        <v>107</v>
      </c>
      <c r="M22" s="178"/>
      <c r="N22" s="165" t="s">
        <v>331</v>
      </c>
      <c r="O22" s="180"/>
      <c r="P22" s="180">
        <f>'８-３ レモン算出基礎'!G57</f>
        <v>655</v>
      </c>
      <c r="Q22" s="1032"/>
      <c r="R22" s="1033"/>
      <c r="S22" s="1034"/>
    </row>
    <row r="23" spans="1:19" s="101" customFormat="1" ht="14.25" thickBot="1" x14ac:dyDescent="0.2">
      <c r="A23" s="698"/>
      <c r="B23" s="1141"/>
      <c r="C23" s="1063"/>
      <c r="D23" s="1161"/>
      <c r="E23" s="24" t="s">
        <v>6</v>
      </c>
      <c r="F23" s="610">
        <f>R6*0.135</f>
        <v>110565</v>
      </c>
      <c r="G23" s="694" t="s">
        <v>347</v>
      </c>
      <c r="H23" s="687"/>
      <c r="I23" s="622"/>
      <c r="J23" s="688"/>
      <c r="K23" s="1149"/>
      <c r="L23" s="825" t="s">
        <v>26</v>
      </c>
      <c r="M23" s="826"/>
      <c r="N23" s="825"/>
      <c r="O23" s="825"/>
      <c r="P23" s="825">
        <f>SUM(P19:P22)</f>
        <v>43001.5</v>
      </c>
      <c r="Q23" s="1032"/>
      <c r="R23" s="1033"/>
      <c r="S23" s="1034"/>
    </row>
    <row r="24" spans="1:19" s="101" customFormat="1" ht="14.25" thickTop="1" x14ac:dyDescent="0.15">
      <c r="A24" s="698"/>
      <c r="B24" s="1141"/>
      <c r="C24" s="1063"/>
      <c r="D24" s="24" t="s">
        <v>249</v>
      </c>
      <c r="E24" s="707"/>
      <c r="F24" s="329"/>
      <c r="G24" s="694"/>
      <c r="H24" s="624"/>
      <c r="I24" s="625"/>
      <c r="J24" s="626"/>
      <c r="K24" s="1149"/>
      <c r="L24" s="165" t="s">
        <v>694</v>
      </c>
      <c r="M24" s="178"/>
      <c r="N24" s="179" t="s">
        <v>23</v>
      </c>
      <c r="O24" s="179" t="s">
        <v>21</v>
      </c>
      <c r="P24" s="179" t="s">
        <v>24</v>
      </c>
      <c r="Q24" s="1029" t="s">
        <v>25</v>
      </c>
      <c r="R24" s="1030"/>
      <c r="S24" s="1031"/>
    </row>
    <row r="25" spans="1:19" s="101" customFormat="1" x14ac:dyDescent="0.15">
      <c r="A25" s="698"/>
      <c r="B25" s="1141"/>
      <c r="C25" s="1063"/>
      <c r="D25" s="24" t="s">
        <v>74</v>
      </c>
      <c r="E25" s="707"/>
      <c r="F25" s="329"/>
      <c r="G25" s="694"/>
      <c r="H25" s="214"/>
      <c r="I25" s="215"/>
      <c r="J25" s="216"/>
      <c r="K25" s="1149"/>
      <c r="L25" s="180" t="s">
        <v>695</v>
      </c>
      <c r="M25" s="181"/>
      <c r="N25" s="165"/>
      <c r="O25" s="182"/>
      <c r="P25" s="180">
        <f>'８-３ レモン算出基礎'!N10</f>
        <v>0</v>
      </c>
      <c r="Q25" s="1068"/>
      <c r="R25" s="1069"/>
      <c r="S25" s="1070"/>
    </row>
    <row r="26" spans="1:19" s="101" customFormat="1" x14ac:dyDescent="0.15">
      <c r="A26" s="698"/>
      <c r="B26" s="1141"/>
      <c r="C26" s="1063"/>
      <c r="D26" s="24" t="s">
        <v>96</v>
      </c>
      <c r="E26" s="25"/>
      <c r="F26" s="329">
        <f>'８-３ レモン算出基礎'!V60</f>
        <v>7296</v>
      </c>
      <c r="G26" s="1035"/>
      <c r="H26" s="1036"/>
      <c r="I26" s="1036"/>
      <c r="J26" s="1022"/>
      <c r="K26" s="1149"/>
      <c r="L26" s="180" t="s">
        <v>696</v>
      </c>
      <c r="M26" s="181"/>
      <c r="N26" s="165" t="s">
        <v>964</v>
      </c>
      <c r="O26" s="182"/>
      <c r="P26" s="180">
        <f>'８-３ レモン算出基礎'!N17</f>
        <v>3690.7200000000003</v>
      </c>
      <c r="Q26" s="1068"/>
      <c r="R26" s="1069"/>
      <c r="S26" s="1070"/>
    </row>
    <row r="27" spans="1:19" s="101" customFormat="1" x14ac:dyDescent="0.15">
      <c r="A27" s="698"/>
      <c r="B27" s="1141"/>
      <c r="C27" s="1063"/>
      <c r="D27" s="24" t="s">
        <v>75</v>
      </c>
      <c r="E27" s="25"/>
      <c r="F27" s="329">
        <v>5000</v>
      </c>
      <c r="G27" s="165" t="s">
        <v>730</v>
      </c>
      <c r="H27" s="214"/>
      <c r="I27" s="215"/>
      <c r="J27" s="626"/>
      <c r="K27" s="1149"/>
      <c r="L27" s="180" t="s">
        <v>697</v>
      </c>
      <c r="M27" s="178"/>
      <c r="N27" s="182"/>
      <c r="O27" s="182"/>
      <c r="P27" s="180">
        <f>SUM(P25:P26)*R27</f>
        <v>1107.2160000000001</v>
      </c>
      <c r="Q27" s="686" t="s">
        <v>698</v>
      </c>
      <c r="R27" s="629">
        <v>0.3</v>
      </c>
      <c r="S27" s="630"/>
    </row>
    <row r="28" spans="1:19" s="101" customFormat="1" x14ac:dyDescent="0.15">
      <c r="A28" s="698"/>
      <c r="B28" s="1141"/>
      <c r="C28" s="1063"/>
      <c r="D28" s="24" t="s">
        <v>53</v>
      </c>
      <c r="E28" s="25"/>
      <c r="F28" s="329">
        <f>'８-３ レモン算出基礎'!N60</f>
        <v>910</v>
      </c>
      <c r="G28" s="1035"/>
      <c r="H28" s="1036"/>
      <c r="I28" s="1036"/>
      <c r="J28" s="1022"/>
      <c r="K28" s="1149"/>
      <c r="L28" s="180" t="s">
        <v>699</v>
      </c>
      <c r="M28" s="181"/>
      <c r="N28" s="165" t="s">
        <v>965</v>
      </c>
      <c r="O28" s="182"/>
      <c r="P28" s="180">
        <f>'８-３ レモン算出基礎'!N22</f>
        <v>1524.0200000000002</v>
      </c>
      <c r="Q28" s="1032"/>
      <c r="R28" s="1033"/>
      <c r="S28" s="1034"/>
    </row>
    <row r="29" spans="1:19" s="101" customFormat="1" x14ac:dyDescent="0.15">
      <c r="A29" s="698"/>
      <c r="B29" s="1141"/>
      <c r="C29" s="1063"/>
      <c r="D29" s="24" t="s">
        <v>250</v>
      </c>
      <c r="E29" s="707"/>
      <c r="F29" s="329">
        <f>SUM(F21:F28)*H29</f>
        <v>2467.71</v>
      </c>
      <c r="G29" s="329" t="s">
        <v>267</v>
      </c>
      <c r="H29" s="617">
        <v>0.01</v>
      </c>
      <c r="I29" s="215"/>
      <c r="J29" s="626"/>
      <c r="K29" s="1149"/>
      <c r="L29" s="180" t="s">
        <v>700</v>
      </c>
      <c r="M29" s="181"/>
      <c r="N29" s="165"/>
      <c r="O29" s="182"/>
      <c r="P29" s="180"/>
      <c r="Q29" s="1032"/>
      <c r="R29" s="1033"/>
      <c r="S29" s="1034"/>
    </row>
    <row r="30" spans="1:19" s="101" customFormat="1" ht="14.25" thickBot="1" x14ac:dyDescent="0.2">
      <c r="A30" s="698"/>
      <c r="B30" s="1142"/>
      <c r="C30" s="1064"/>
      <c r="D30" s="1162" t="s">
        <v>164</v>
      </c>
      <c r="E30" s="1163"/>
      <c r="F30" s="776">
        <f>SUM(F21:F29)</f>
        <v>249238.71</v>
      </c>
      <c r="G30" s="708"/>
      <c r="H30" s="709"/>
      <c r="I30" s="710"/>
      <c r="J30" s="711"/>
      <c r="K30" s="1149"/>
      <c r="L30" s="180" t="s">
        <v>247</v>
      </c>
      <c r="M30" s="181"/>
      <c r="N30" s="165"/>
      <c r="O30" s="182"/>
      <c r="P30" s="180"/>
      <c r="Q30" s="686"/>
      <c r="R30" s="687"/>
      <c r="S30" s="688"/>
    </row>
    <row r="31" spans="1:19" s="101" customFormat="1" x14ac:dyDescent="0.15">
      <c r="A31" s="698"/>
      <c r="B31" s="712"/>
      <c r="C31" s="596"/>
      <c r="D31" s="596"/>
      <c r="E31" s="596"/>
      <c r="F31" s="596"/>
      <c r="G31" s="596"/>
      <c r="H31" s="596"/>
      <c r="I31" s="596"/>
      <c r="J31" s="596"/>
      <c r="K31" s="1149"/>
      <c r="L31" s="180" t="s">
        <v>701</v>
      </c>
      <c r="M31" s="178"/>
      <c r="N31" s="165"/>
      <c r="O31" s="182"/>
      <c r="P31" s="180"/>
      <c r="Q31" s="1032"/>
      <c r="R31" s="1033"/>
      <c r="S31" s="1034"/>
    </row>
    <row r="32" spans="1:19" s="101" customFormat="1" ht="14.25" thickBot="1" x14ac:dyDescent="0.2">
      <c r="A32" s="698"/>
      <c r="B32" s="713"/>
      <c r="C32" s="714"/>
      <c r="D32" s="713"/>
      <c r="E32" s="713"/>
      <c r="F32" s="118"/>
      <c r="G32" s="118"/>
      <c r="H32" s="118"/>
      <c r="I32" s="596"/>
      <c r="J32" s="596"/>
      <c r="K32" s="1150"/>
      <c r="L32" s="827" t="s">
        <v>26</v>
      </c>
      <c r="M32" s="828"/>
      <c r="N32" s="827"/>
      <c r="O32" s="827"/>
      <c r="P32" s="827">
        <f>SUM(P25:P31)</f>
        <v>6321.956000000001</v>
      </c>
      <c r="Q32" s="1164"/>
      <c r="R32" s="1165"/>
      <c r="S32" s="1166"/>
    </row>
    <row r="33" spans="1:23" ht="18" customHeight="1" x14ac:dyDescent="0.15">
      <c r="K33" s="715"/>
      <c r="L33" s="715"/>
      <c r="M33" s="715"/>
      <c r="N33" s="715"/>
      <c r="O33" s="715"/>
      <c r="P33" s="715"/>
      <c r="Q33" s="715"/>
      <c r="R33" s="715"/>
      <c r="S33" s="715"/>
    </row>
    <row r="34" spans="1:23" ht="18" customHeight="1" x14ac:dyDescent="0.15">
      <c r="K34" s="715"/>
      <c r="L34" s="715"/>
      <c r="M34" s="715"/>
      <c r="N34" s="715"/>
      <c r="O34" s="715"/>
      <c r="P34" s="715"/>
      <c r="Q34" s="715"/>
      <c r="R34" s="715"/>
      <c r="S34" s="715"/>
    </row>
    <row r="35" spans="1:23" ht="18" customHeight="1" x14ac:dyDescent="0.15">
      <c r="K35" s="715"/>
      <c r="L35" s="715"/>
      <c r="M35" s="715"/>
      <c r="N35" s="715"/>
      <c r="O35" s="715"/>
      <c r="P35" s="715"/>
      <c r="Q35" s="715"/>
      <c r="R35" s="715"/>
      <c r="S35" s="715"/>
    </row>
    <row r="36" spans="1:23" ht="18" customHeight="1" x14ac:dyDescent="0.15">
      <c r="K36" s="715"/>
      <c r="L36" s="715"/>
      <c r="M36" s="715"/>
      <c r="N36" s="715"/>
      <c r="O36" s="715"/>
      <c r="P36" s="715"/>
      <c r="Q36" s="715"/>
      <c r="R36" s="715"/>
      <c r="S36" s="715"/>
    </row>
    <row r="37" spans="1:23" ht="18" customHeight="1" x14ac:dyDescent="0.15">
      <c r="K37" s="715"/>
      <c r="L37" s="715"/>
      <c r="M37" s="715"/>
      <c r="N37" s="715"/>
      <c r="O37" s="715"/>
      <c r="P37" s="715"/>
      <c r="Q37" s="715"/>
      <c r="R37" s="715"/>
      <c r="S37" s="715"/>
    </row>
    <row r="38" spans="1:23" s="715" customFormat="1" ht="18" customHeight="1" x14ac:dyDescent="0.15">
      <c r="A38" s="698"/>
      <c r="B38" s="698"/>
      <c r="C38" s="698"/>
      <c r="D38" s="698"/>
      <c r="E38" s="698"/>
      <c r="F38" s="698"/>
      <c r="G38" s="698"/>
      <c r="H38" s="698"/>
      <c r="I38" s="698"/>
      <c r="J38" s="698"/>
    </row>
    <row r="39" spans="1:23" s="715" customFormat="1" ht="18" customHeight="1" x14ac:dyDescent="0.15">
      <c r="A39" s="698"/>
      <c r="B39" s="698"/>
      <c r="C39" s="698"/>
      <c r="D39" s="698"/>
      <c r="E39" s="698"/>
      <c r="F39" s="698"/>
      <c r="G39" s="698"/>
      <c r="H39" s="698"/>
      <c r="I39" s="698"/>
      <c r="J39" s="698"/>
      <c r="T39" s="596"/>
    </row>
    <row r="40" spans="1:23" s="715" customFormat="1" ht="18" customHeight="1" x14ac:dyDescent="0.15">
      <c r="A40" s="698"/>
      <c r="B40" s="698"/>
      <c r="C40" s="698"/>
      <c r="D40" s="698"/>
      <c r="E40" s="698"/>
      <c r="F40" s="698"/>
      <c r="G40" s="698"/>
      <c r="H40" s="698"/>
      <c r="I40" s="698"/>
      <c r="J40" s="698"/>
      <c r="T40" s="101"/>
      <c r="U40" s="101"/>
      <c r="V40" s="101"/>
      <c r="W40" s="101"/>
    </row>
    <row r="41" spans="1:23" s="715" customFormat="1" ht="18" customHeight="1" x14ac:dyDescent="0.15">
      <c r="A41" s="698"/>
      <c r="B41" s="698"/>
      <c r="C41" s="698"/>
      <c r="D41" s="698"/>
      <c r="E41" s="698"/>
      <c r="F41" s="698"/>
      <c r="G41" s="698"/>
      <c r="H41" s="698"/>
      <c r="I41" s="698"/>
      <c r="J41" s="698"/>
      <c r="T41" s="716"/>
      <c r="U41" s="705"/>
      <c r="V41" s="717"/>
      <c r="W41" s="716"/>
    </row>
    <row r="42" spans="1:23" s="715" customFormat="1" ht="18" customHeight="1" x14ac:dyDescent="0.15">
      <c r="A42" s="698"/>
      <c r="B42" s="698"/>
      <c r="C42" s="698"/>
      <c r="D42" s="698"/>
      <c r="E42" s="698"/>
      <c r="F42" s="698"/>
      <c r="G42" s="698"/>
      <c r="H42" s="698"/>
      <c r="I42" s="698"/>
      <c r="J42" s="698"/>
      <c r="T42" s="101"/>
      <c r="U42" s="101"/>
      <c r="V42" s="101"/>
      <c r="W42" s="101"/>
    </row>
    <row r="43" spans="1:23" s="715" customFormat="1" ht="18" customHeight="1" x14ac:dyDescent="0.15">
      <c r="B43" s="698"/>
      <c r="C43" s="698"/>
      <c r="D43" s="698"/>
      <c r="E43" s="698"/>
      <c r="F43" s="698"/>
      <c r="G43" s="698"/>
      <c r="H43" s="698"/>
      <c r="I43" s="698"/>
      <c r="J43" s="698"/>
      <c r="T43" s="700"/>
      <c r="U43" s="596"/>
      <c r="V43" s="101"/>
      <c r="W43" s="716"/>
    </row>
    <row r="44" spans="1:23" s="715" customFormat="1" ht="18" customHeight="1" x14ac:dyDescent="0.15">
      <c r="B44" s="698"/>
      <c r="C44" s="698"/>
      <c r="D44" s="698"/>
      <c r="E44" s="698"/>
      <c r="F44" s="698"/>
      <c r="G44" s="698"/>
      <c r="H44" s="698"/>
      <c r="I44" s="698"/>
      <c r="J44" s="698"/>
      <c r="T44" s="700"/>
      <c r="U44" s="596"/>
      <c r="V44" s="101"/>
      <c r="W44" s="716"/>
    </row>
    <row r="45" spans="1:23" s="715" customFormat="1" ht="18" customHeight="1" x14ac:dyDescent="0.15">
      <c r="B45" s="698"/>
      <c r="C45" s="698"/>
      <c r="D45" s="698"/>
      <c r="E45" s="698"/>
      <c r="F45" s="698"/>
      <c r="G45" s="698"/>
      <c r="H45" s="698"/>
      <c r="I45" s="698"/>
      <c r="J45" s="698"/>
      <c r="T45" s="101"/>
      <c r="U45" s="101"/>
      <c r="V45" s="705"/>
      <c r="W45" s="101"/>
    </row>
    <row r="46" spans="1:23" s="715" customFormat="1" x14ac:dyDescent="0.15">
      <c r="B46" s="698"/>
      <c r="C46" s="698"/>
      <c r="D46" s="698"/>
      <c r="E46" s="698"/>
      <c r="F46" s="698"/>
      <c r="G46" s="698"/>
      <c r="H46" s="698"/>
      <c r="I46" s="698"/>
      <c r="J46" s="698"/>
      <c r="T46" s="700"/>
      <c r="U46" s="101"/>
      <c r="V46" s="101"/>
      <c r="W46" s="716"/>
    </row>
    <row r="47" spans="1:23" s="715" customFormat="1" x14ac:dyDescent="0.15">
      <c r="B47" s="698"/>
      <c r="C47" s="698"/>
      <c r="D47" s="698"/>
      <c r="E47" s="698"/>
      <c r="F47" s="698"/>
      <c r="G47" s="698"/>
      <c r="H47" s="698"/>
      <c r="I47" s="698"/>
      <c r="J47" s="698"/>
      <c r="T47" s="700"/>
      <c r="U47" s="101"/>
      <c r="V47" s="101"/>
      <c r="W47" s="716"/>
    </row>
    <row r="48" spans="1:23" s="715" customFormat="1" x14ac:dyDescent="0.15">
      <c r="B48" s="698"/>
      <c r="C48" s="698"/>
      <c r="D48" s="698"/>
      <c r="E48" s="698"/>
      <c r="F48" s="698"/>
      <c r="G48" s="698"/>
      <c r="H48" s="698"/>
      <c r="I48" s="698"/>
      <c r="J48" s="698"/>
      <c r="T48" s="700"/>
      <c r="U48" s="101"/>
      <c r="V48" s="101"/>
      <c r="W48" s="716"/>
    </row>
    <row r="49" spans="2:23" s="715" customFormat="1" x14ac:dyDescent="0.15">
      <c r="B49" s="698"/>
      <c r="C49" s="698"/>
      <c r="D49" s="698"/>
      <c r="E49" s="698"/>
      <c r="F49" s="698"/>
      <c r="G49" s="698"/>
      <c r="H49" s="698"/>
      <c r="I49" s="698"/>
      <c r="J49" s="698"/>
      <c r="T49" s="700"/>
      <c r="U49" s="101"/>
      <c r="V49" s="101"/>
      <c r="W49" s="716"/>
    </row>
    <row r="50" spans="2:23" s="715" customFormat="1" x14ac:dyDescent="0.15">
      <c r="B50" s="698"/>
      <c r="C50" s="698"/>
      <c r="D50" s="698"/>
      <c r="E50" s="698"/>
      <c r="F50" s="698"/>
      <c r="G50" s="698"/>
      <c r="H50" s="698"/>
      <c r="I50" s="698"/>
      <c r="J50" s="698"/>
      <c r="T50" s="700"/>
      <c r="U50" s="700"/>
      <c r="V50" s="700"/>
      <c r="W50" s="101"/>
    </row>
    <row r="51" spans="2:23" s="715" customFormat="1" ht="13.5" customHeight="1" x14ac:dyDescent="0.15">
      <c r="B51" s="698"/>
      <c r="C51" s="698"/>
      <c r="D51" s="698"/>
      <c r="E51" s="698"/>
      <c r="F51" s="698"/>
      <c r="G51" s="698"/>
      <c r="H51" s="698"/>
      <c r="I51" s="698"/>
      <c r="J51" s="698"/>
      <c r="K51" s="698"/>
      <c r="L51" s="698"/>
      <c r="M51" s="698"/>
      <c r="N51" s="698"/>
      <c r="O51" s="698"/>
      <c r="P51" s="698"/>
      <c r="Q51" s="698"/>
      <c r="R51" s="698"/>
      <c r="S51" s="698"/>
      <c r="T51" s="101"/>
      <c r="U51" s="101"/>
      <c r="V51" s="101"/>
      <c r="W51" s="705"/>
    </row>
    <row r="52" spans="2:23" s="715" customFormat="1" x14ac:dyDescent="0.15">
      <c r="B52" s="698"/>
      <c r="C52" s="698"/>
      <c r="D52" s="698"/>
      <c r="E52" s="698"/>
      <c r="F52" s="698"/>
      <c r="G52" s="698"/>
      <c r="H52" s="698"/>
      <c r="I52" s="698"/>
      <c r="J52" s="698"/>
      <c r="K52" s="698"/>
      <c r="L52" s="698"/>
      <c r="M52" s="698"/>
      <c r="N52" s="698"/>
      <c r="O52" s="698"/>
      <c r="P52" s="698"/>
      <c r="Q52" s="698"/>
      <c r="R52" s="698"/>
      <c r="S52" s="698"/>
      <c r="T52" s="716"/>
      <c r="U52" s="101"/>
      <c r="V52" s="705"/>
      <c r="W52" s="716"/>
    </row>
    <row r="53" spans="2:23" s="715" customFormat="1" x14ac:dyDescent="0.15">
      <c r="B53" s="698"/>
      <c r="C53" s="698"/>
      <c r="D53" s="698"/>
      <c r="E53" s="698"/>
      <c r="F53" s="698"/>
      <c r="G53" s="698"/>
      <c r="H53" s="698"/>
      <c r="I53" s="698"/>
      <c r="J53" s="698"/>
      <c r="K53" s="698"/>
      <c r="L53" s="698"/>
      <c r="M53" s="698"/>
      <c r="N53" s="698"/>
      <c r="O53" s="698"/>
      <c r="P53" s="698"/>
      <c r="Q53" s="698"/>
      <c r="R53" s="698"/>
      <c r="S53" s="698"/>
      <c r="T53" s="101"/>
      <c r="U53" s="101"/>
      <c r="V53" s="101"/>
      <c r="W53" s="101"/>
    </row>
    <row r="54" spans="2:23" s="715" customFormat="1" ht="13.5" customHeight="1" x14ac:dyDescent="0.15">
      <c r="B54" s="698"/>
      <c r="C54" s="698"/>
      <c r="D54" s="698"/>
      <c r="E54" s="698"/>
      <c r="F54" s="698"/>
      <c r="G54" s="698"/>
      <c r="H54" s="698"/>
      <c r="I54" s="698"/>
      <c r="J54" s="698"/>
      <c r="K54" s="698"/>
      <c r="L54" s="698"/>
      <c r="M54" s="698"/>
      <c r="N54" s="698"/>
      <c r="O54" s="698"/>
      <c r="P54" s="698"/>
      <c r="Q54" s="698"/>
      <c r="R54" s="698"/>
      <c r="S54" s="698"/>
      <c r="T54" s="700"/>
      <c r="U54" s="101"/>
      <c r="V54" s="700"/>
      <c r="W54" s="716"/>
    </row>
    <row r="55" spans="2:23" s="715" customFormat="1" x14ac:dyDescent="0.15">
      <c r="B55" s="698"/>
      <c r="C55" s="698"/>
      <c r="D55" s="698"/>
      <c r="E55" s="698"/>
      <c r="F55" s="698"/>
      <c r="G55" s="698"/>
      <c r="H55" s="698"/>
      <c r="I55" s="698"/>
      <c r="J55" s="698"/>
      <c r="K55" s="698"/>
      <c r="L55" s="698"/>
      <c r="M55" s="698"/>
      <c r="N55" s="698"/>
      <c r="O55" s="698"/>
      <c r="P55" s="698"/>
      <c r="Q55" s="698"/>
      <c r="R55" s="698"/>
      <c r="S55" s="698"/>
      <c r="T55" s="718"/>
      <c r="U55" s="101"/>
      <c r="V55" s="101"/>
      <c r="W55" s="716"/>
    </row>
    <row r="56" spans="2:23" s="715" customFormat="1" x14ac:dyDescent="0.15">
      <c r="B56" s="698"/>
      <c r="C56" s="698"/>
      <c r="D56" s="698"/>
      <c r="E56" s="698"/>
      <c r="F56" s="698"/>
      <c r="G56" s="698"/>
      <c r="H56" s="698"/>
      <c r="I56" s="698"/>
      <c r="J56" s="698"/>
      <c r="K56" s="698"/>
      <c r="L56" s="698"/>
      <c r="M56" s="698"/>
      <c r="N56" s="698"/>
      <c r="O56" s="698"/>
      <c r="P56" s="698"/>
      <c r="Q56" s="698"/>
      <c r="R56" s="698"/>
      <c r="S56" s="698"/>
      <c r="T56" s="101"/>
      <c r="U56" s="700"/>
      <c r="V56" s="101"/>
      <c r="W56" s="101"/>
    </row>
    <row r="57" spans="2:23" s="715" customFormat="1" x14ac:dyDescent="0.15">
      <c r="B57" s="698"/>
      <c r="C57" s="698"/>
      <c r="D57" s="698"/>
      <c r="E57" s="698"/>
      <c r="F57" s="698"/>
      <c r="G57" s="698"/>
      <c r="H57" s="698"/>
      <c r="I57" s="698"/>
      <c r="J57" s="698"/>
      <c r="K57" s="698"/>
      <c r="L57" s="698"/>
      <c r="M57" s="698"/>
      <c r="N57" s="698"/>
      <c r="O57" s="698"/>
      <c r="P57" s="698"/>
      <c r="Q57" s="698"/>
      <c r="R57" s="698"/>
      <c r="S57" s="698"/>
      <c r="T57" s="596"/>
      <c r="U57" s="596"/>
      <c r="V57" s="596"/>
      <c r="W57" s="596"/>
    </row>
    <row r="58" spans="2:23" s="715" customFormat="1" x14ac:dyDescent="0.15">
      <c r="B58" s="698"/>
      <c r="C58" s="698"/>
      <c r="D58" s="698"/>
      <c r="E58" s="698"/>
      <c r="F58" s="698"/>
      <c r="G58" s="698"/>
      <c r="H58" s="698"/>
      <c r="I58" s="698"/>
      <c r="J58" s="698"/>
      <c r="K58" s="698"/>
      <c r="L58" s="698"/>
      <c r="M58" s="698"/>
      <c r="N58" s="698"/>
      <c r="O58" s="698"/>
      <c r="P58" s="698"/>
      <c r="Q58" s="698"/>
      <c r="R58" s="698"/>
      <c r="S58" s="698"/>
      <c r="T58" s="596"/>
    </row>
    <row r="59" spans="2:23" s="715" customFormat="1" x14ac:dyDescent="0.15">
      <c r="B59" s="698"/>
      <c r="C59" s="698"/>
      <c r="D59" s="698"/>
      <c r="E59" s="698"/>
      <c r="F59" s="698"/>
      <c r="G59" s="698"/>
      <c r="H59" s="698"/>
      <c r="I59" s="698"/>
      <c r="J59" s="698"/>
      <c r="K59" s="698"/>
      <c r="L59" s="698"/>
      <c r="M59" s="698"/>
      <c r="N59" s="698"/>
      <c r="O59" s="698"/>
      <c r="P59" s="698"/>
      <c r="Q59" s="698"/>
      <c r="R59" s="698"/>
      <c r="S59" s="698"/>
      <c r="T59" s="596"/>
    </row>
    <row r="60" spans="2:23" s="715" customFormat="1" x14ac:dyDescent="0.15">
      <c r="B60" s="698"/>
      <c r="C60" s="698"/>
      <c r="D60" s="698"/>
      <c r="E60" s="698"/>
      <c r="F60" s="698"/>
      <c r="G60" s="698"/>
      <c r="H60" s="698"/>
      <c r="I60" s="698"/>
      <c r="J60" s="698"/>
      <c r="K60" s="698"/>
      <c r="L60" s="698"/>
      <c r="M60" s="698"/>
      <c r="N60" s="698"/>
      <c r="O60" s="698"/>
      <c r="P60" s="698"/>
      <c r="Q60" s="698"/>
      <c r="R60" s="698"/>
      <c r="S60" s="698"/>
      <c r="T60" s="596"/>
    </row>
    <row r="61" spans="2:23" s="715" customFormat="1" x14ac:dyDescent="0.15">
      <c r="B61" s="698"/>
      <c r="C61" s="698"/>
      <c r="D61" s="698"/>
      <c r="E61" s="698"/>
      <c r="F61" s="698"/>
      <c r="G61" s="698"/>
      <c r="H61" s="698"/>
      <c r="I61" s="698"/>
      <c r="J61" s="698"/>
      <c r="K61" s="698"/>
      <c r="L61" s="698"/>
      <c r="M61" s="698"/>
      <c r="N61" s="698"/>
      <c r="O61" s="698"/>
      <c r="P61" s="698"/>
      <c r="Q61" s="698"/>
      <c r="R61" s="698"/>
      <c r="S61" s="698"/>
    </row>
    <row r="62" spans="2:23" s="715" customFormat="1" x14ac:dyDescent="0.15">
      <c r="B62" s="698"/>
      <c r="C62" s="698"/>
      <c r="D62" s="698"/>
      <c r="E62" s="698"/>
      <c r="F62" s="698"/>
      <c r="G62" s="698"/>
      <c r="H62" s="698"/>
      <c r="I62" s="698"/>
      <c r="J62" s="698"/>
      <c r="K62" s="698"/>
      <c r="L62" s="698"/>
      <c r="M62" s="698"/>
      <c r="N62" s="698"/>
      <c r="O62" s="698"/>
      <c r="P62" s="698"/>
      <c r="Q62" s="698"/>
      <c r="R62" s="698"/>
      <c r="S62" s="698"/>
    </row>
    <row r="63" spans="2:23" s="715" customFormat="1" ht="13.5" customHeight="1" x14ac:dyDescent="0.15">
      <c r="B63" s="698"/>
      <c r="C63" s="698"/>
      <c r="D63" s="698"/>
      <c r="E63" s="698"/>
      <c r="F63" s="698"/>
      <c r="G63" s="698"/>
      <c r="H63" s="698"/>
      <c r="I63" s="698"/>
      <c r="J63" s="698"/>
      <c r="K63" s="698"/>
      <c r="L63" s="698"/>
      <c r="M63" s="698"/>
      <c r="N63" s="698"/>
      <c r="O63" s="698"/>
      <c r="P63" s="698"/>
      <c r="Q63" s="698"/>
      <c r="R63" s="698"/>
      <c r="S63" s="698"/>
    </row>
    <row r="64" spans="2:23" s="715" customFormat="1" ht="13.5" customHeight="1" x14ac:dyDescent="0.15">
      <c r="B64" s="698"/>
      <c r="C64" s="698"/>
      <c r="D64" s="698"/>
      <c r="E64" s="698"/>
      <c r="F64" s="698"/>
      <c r="G64" s="698"/>
      <c r="H64" s="698"/>
      <c r="I64" s="698"/>
      <c r="J64" s="698"/>
      <c r="K64" s="698"/>
      <c r="L64" s="698"/>
      <c r="M64" s="698"/>
      <c r="N64" s="698"/>
      <c r="O64" s="698"/>
      <c r="P64" s="698"/>
      <c r="Q64" s="698"/>
      <c r="R64" s="698"/>
      <c r="S64" s="698"/>
    </row>
    <row r="65" spans="2:19" s="715" customFormat="1" x14ac:dyDescent="0.15">
      <c r="B65" s="698"/>
      <c r="C65" s="698"/>
      <c r="D65" s="698"/>
      <c r="E65" s="698"/>
      <c r="F65" s="698"/>
      <c r="G65" s="698"/>
      <c r="H65" s="698"/>
      <c r="I65" s="698"/>
      <c r="J65" s="698"/>
      <c r="K65" s="698"/>
      <c r="L65" s="698"/>
      <c r="M65" s="698"/>
      <c r="N65" s="698"/>
      <c r="O65" s="698"/>
      <c r="P65" s="698"/>
      <c r="Q65" s="698"/>
      <c r="R65" s="698"/>
      <c r="S65" s="698"/>
    </row>
    <row r="66" spans="2:19" s="715" customFormat="1" x14ac:dyDescent="0.15">
      <c r="B66" s="698"/>
      <c r="C66" s="698"/>
      <c r="D66" s="698"/>
      <c r="E66" s="698"/>
      <c r="F66" s="698"/>
      <c r="G66" s="698"/>
      <c r="H66" s="698"/>
      <c r="I66" s="698"/>
      <c r="J66" s="698"/>
      <c r="K66" s="698"/>
      <c r="L66" s="698"/>
      <c r="M66" s="698"/>
      <c r="N66" s="698"/>
      <c r="O66" s="698"/>
      <c r="P66" s="698"/>
      <c r="Q66" s="698"/>
      <c r="R66" s="698"/>
      <c r="S66" s="698"/>
    </row>
    <row r="67" spans="2:19" s="715" customFormat="1" x14ac:dyDescent="0.15">
      <c r="B67" s="698"/>
      <c r="C67" s="698"/>
      <c r="D67" s="698"/>
      <c r="E67" s="698"/>
      <c r="F67" s="698"/>
      <c r="G67" s="698"/>
      <c r="H67" s="698"/>
      <c r="I67" s="698"/>
      <c r="J67" s="698"/>
      <c r="K67" s="698"/>
      <c r="L67" s="698"/>
      <c r="M67" s="698"/>
      <c r="N67" s="698"/>
      <c r="O67" s="698"/>
      <c r="P67" s="698"/>
      <c r="Q67" s="698"/>
      <c r="R67" s="698"/>
      <c r="S67" s="698"/>
    </row>
    <row r="68" spans="2:19" s="715" customFormat="1" x14ac:dyDescent="0.15">
      <c r="B68" s="698"/>
      <c r="C68" s="698"/>
      <c r="D68" s="698"/>
      <c r="E68" s="698"/>
      <c r="F68" s="698"/>
      <c r="G68" s="698"/>
      <c r="H68" s="698"/>
      <c r="I68" s="698"/>
      <c r="J68" s="698"/>
      <c r="K68" s="698"/>
      <c r="L68" s="698"/>
      <c r="M68" s="698"/>
      <c r="N68" s="698"/>
      <c r="O68" s="698"/>
      <c r="P68" s="698"/>
      <c r="Q68" s="698"/>
      <c r="R68" s="698"/>
      <c r="S68" s="698"/>
    </row>
    <row r="69" spans="2:19" s="715" customFormat="1" x14ac:dyDescent="0.15">
      <c r="B69" s="698"/>
      <c r="C69" s="698"/>
      <c r="D69" s="698"/>
      <c r="E69" s="698"/>
      <c r="F69" s="698"/>
      <c r="G69" s="698"/>
      <c r="H69" s="698"/>
      <c r="I69" s="698"/>
      <c r="J69" s="698"/>
      <c r="K69" s="698"/>
      <c r="L69" s="698"/>
      <c r="M69" s="698"/>
      <c r="N69" s="698"/>
      <c r="O69" s="698"/>
      <c r="P69" s="698"/>
      <c r="Q69" s="698"/>
      <c r="R69" s="698"/>
      <c r="S69" s="698"/>
    </row>
    <row r="70" spans="2:19" s="715" customFormat="1" x14ac:dyDescent="0.15">
      <c r="B70" s="698"/>
      <c r="C70" s="698"/>
      <c r="D70" s="698"/>
      <c r="E70" s="698"/>
      <c r="F70" s="698"/>
      <c r="G70" s="698"/>
      <c r="H70" s="698"/>
      <c r="I70" s="698"/>
      <c r="J70" s="698"/>
      <c r="K70" s="698"/>
      <c r="L70" s="698"/>
      <c r="M70" s="698"/>
      <c r="N70" s="698"/>
      <c r="O70" s="698"/>
      <c r="P70" s="698"/>
      <c r="Q70" s="698"/>
      <c r="R70" s="698"/>
      <c r="S70" s="698"/>
    </row>
    <row r="71" spans="2:19" s="715" customFormat="1" x14ac:dyDescent="0.15">
      <c r="B71" s="698"/>
      <c r="C71" s="698"/>
      <c r="D71" s="698"/>
      <c r="E71" s="698"/>
      <c r="F71" s="698"/>
      <c r="G71" s="698"/>
      <c r="H71" s="698"/>
      <c r="I71" s="698"/>
      <c r="J71" s="698"/>
      <c r="K71" s="698"/>
      <c r="L71" s="698"/>
      <c r="M71" s="698"/>
      <c r="N71" s="698"/>
      <c r="O71" s="698"/>
      <c r="P71" s="698"/>
      <c r="Q71" s="698"/>
      <c r="R71" s="698"/>
      <c r="S71" s="698"/>
    </row>
    <row r="72" spans="2:19" s="715" customFormat="1" x14ac:dyDescent="0.15">
      <c r="B72" s="698"/>
      <c r="C72" s="698"/>
      <c r="D72" s="698"/>
      <c r="E72" s="698"/>
      <c r="F72" s="698"/>
      <c r="G72" s="698"/>
      <c r="H72" s="698"/>
      <c r="I72" s="698"/>
      <c r="J72" s="698"/>
      <c r="K72" s="698"/>
      <c r="L72" s="698"/>
      <c r="M72" s="698"/>
      <c r="N72" s="698"/>
      <c r="O72" s="698"/>
      <c r="P72" s="698"/>
      <c r="Q72" s="698"/>
      <c r="R72" s="698"/>
      <c r="S72" s="698"/>
    </row>
    <row r="73" spans="2:19" s="715" customFormat="1" x14ac:dyDescent="0.15">
      <c r="B73" s="698"/>
      <c r="C73" s="698"/>
      <c r="D73" s="698"/>
      <c r="E73" s="698"/>
      <c r="F73" s="698"/>
      <c r="G73" s="698"/>
      <c r="H73" s="698"/>
      <c r="I73" s="698"/>
      <c r="J73" s="698"/>
      <c r="K73" s="698"/>
      <c r="L73" s="698"/>
      <c r="M73" s="698"/>
      <c r="N73" s="698"/>
      <c r="O73" s="698"/>
      <c r="P73" s="698"/>
      <c r="Q73" s="698"/>
      <c r="R73" s="698"/>
      <c r="S73" s="698"/>
    </row>
    <row r="74" spans="2:19" s="715" customFormat="1" x14ac:dyDescent="0.15">
      <c r="B74" s="698"/>
      <c r="C74" s="698"/>
      <c r="D74" s="698"/>
      <c r="E74" s="698"/>
      <c r="F74" s="698"/>
      <c r="G74" s="698"/>
      <c r="H74" s="698"/>
      <c r="I74" s="698"/>
      <c r="J74" s="698"/>
      <c r="K74" s="698"/>
      <c r="L74" s="698"/>
      <c r="M74" s="698"/>
      <c r="N74" s="698"/>
      <c r="O74" s="698"/>
      <c r="P74" s="698"/>
      <c r="Q74" s="698"/>
      <c r="R74" s="698"/>
      <c r="S74" s="698"/>
    </row>
    <row r="75" spans="2:19" s="715" customFormat="1" x14ac:dyDescent="0.15">
      <c r="B75" s="698"/>
      <c r="C75" s="698"/>
      <c r="D75" s="698"/>
      <c r="E75" s="698"/>
      <c r="F75" s="698"/>
      <c r="G75" s="698"/>
      <c r="H75" s="698"/>
      <c r="I75" s="698"/>
      <c r="J75" s="698"/>
      <c r="K75" s="698"/>
      <c r="L75" s="698"/>
      <c r="M75" s="698"/>
      <c r="N75" s="698"/>
      <c r="O75" s="698"/>
      <c r="P75" s="698"/>
      <c r="Q75" s="698"/>
      <c r="R75" s="698"/>
      <c r="S75" s="698"/>
    </row>
    <row r="76" spans="2:19" s="715" customFormat="1" x14ac:dyDescent="0.15">
      <c r="B76" s="698"/>
      <c r="C76" s="698"/>
      <c r="D76" s="698"/>
      <c r="E76" s="698"/>
      <c r="F76" s="698"/>
      <c r="G76" s="698"/>
      <c r="H76" s="698"/>
      <c r="I76" s="698"/>
      <c r="J76" s="698"/>
      <c r="K76" s="698"/>
      <c r="L76" s="698"/>
      <c r="M76" s="698"/>
      <c r="N76" s="698"/>
      <c r="O76" s="698"/>
      <c r="P76" s="698"/>
      <c r="Q76" s="698"/>
      <c r="R76" s="698"/>
      <c r="S76" s="698"/>
    </row>
    <row r="77" spans="2:19" s="715" customFormat="1" x14ac:dyDescent="0.15">
      <c r="B77" s="698"/>
      <c r="C77" s="698"/>
      <c r="D77" s="698"/>
      <c r="E77" s="698"/>
      <c r="F77" s="698"/>
      <c r="G77" s="698"/>
      <c r="H77" s="698"/>
      <c r="I77" s="698"/>
      <c r="J77" s="698"/>
      <c r="K77" s="698"/>
      <c r="L77" s="698"/>
      <c r="M77" s="698"/>
      <c r="N77" s="698"/>
      <c r="O77" s="698"/>
      <c r="P77" s="698"/>
      <c r="Q77" s="698"/>
      <c r="R77" s="698"/>
      <c r="S77" s="698"/>
    </row>
    <row r="78" spans="2:19" s="715" customFormat="1" x14ac:dyDescent="0.15">
      <c r="B78" s="698"/>
      <c r="C78" s="698"/>
      <c r="D78" s="698"/>
      <c r="E78" s="698"/>
      <c r="F78" s="698"/>
      <c r="G78" s="698"/>
      <c r="H78" s="698"/>
      <c r="I78" s="698"/>
      <c r="J78" s="698"/>
      <c r="K78" s="698"/>
      <c r="L78" s="698"/>
      <c r="M78" s="698"/>
      <c r="N78" s="698"/>
      <c r="O78" s="698"/>
      <c r="P78" s="698"/>
      <c r="Q78" s="698"/>
      <c r="R78" s="698"/>
      <c r="S78" s="698"/>
    </row>
    <row r="79" spans="2:19" s="715" customFormat="1" x14ac:dyDescent="0.15">
      <c r="B79" s="698"/>
      <c r="C79" s="698"/>
      <c r="D79" s="698"/>
      <c r="E79" s="698"/>
      <c r="F79" s="698"/>
      <c r="G79" s="698"/>
      <c r="H79" s="698"/>
      <c r="I79" s="698"/>
      <c r="J79" s="698"/>
      <c r="K79" s="698"/>
      <c r="L79" s="698"/>
      <c r="M79" s="698"/>
      <c r="N79" s="698"/>
      <c r="O79" s="698"/>
      <c r="P79" s="698"/>
      <c r="Q79" s="698"/>
      <c r="R79" s="698"/>
      <c r="S79" s="698"/>
    </row>
    <row r="80" spans="2:19" s="715" customFormat="1" x14ac:dyDescent="0.15">
      <c r="B80" s="698"/>
      <c r="C80" s="698"/>
      <c r="D80" s="698"/>
      <c r="E80" s="698"/>
      <c r="F80" s="698"/>
      <c r="G80" s="698"/>
      <c r="H80" s="698"/>
      <c r="I80" s="698"/>
      <c r="J80" s="698"/>
      <c r="K80" s="698"/>
      <c r="L80" s="698"/>
      <c r="M80" s="698"/>
      <c r="N80" s="698"/>
      <c r="O80" s="698"/>
      <c r="P80" s="698"/>
      <c r="Q80" s="698"/>
      <c r="R80" s="698"/>
      <c r="S80" s="698"/>
    </row>
    <row r="81" spans="1:19" s="715" customFormat="1" x14ac:dyDescent="0.15">
      <c r="B81" s="698"/>
      <c r="C81" s="698"/>
      <c r="D81" s="698"/>
      <c r="E81" s="698"/>
      <c r="F81" s="698"/>
      <c r="G81" s="698"/>
      <c r="H81" s="698"/>
      <c r="I81" s="698"/>
      <c r="J81" s="698"/>
      <c r="K81" s="698"/>
      <c r="L81" s="698"/>
      <c r="M81" s="698"/>
      <c r="N81" s="698"/>
      <c r="O81" s="698"/>
      <c r="P81" s="698"/>
      <c r="Q81" s="698"/>
      <c r="R81" s="698"/>
      <c r="S81" s="698"/>
    </row>
    <row r="82" spans="1:19" s="715" customFormat="1" x14ac:dyDescent="0.15">
      <c r="B82" s="698"/>
      <c r="C82" s="698"/>
      <c r="D82" s="698"/>
      <c r="E82" s="698"/>
      <c r="F82" s="698"/>
      <c r="G82" s="698"/>
      <c r="H82" s="698"/>
      <c r="I82" s="698"/>
      <c r="J82" s="698"/>
      <c r="K82" s="698"/>
      <c r="L82" s="698"/>
      <c r="M82" s="698"/>
      <c r="N82" s="698"/>
      <c r="O82" s="698"/>
      <c r="P82" s="698"/>
      <c r="Q82" s="698"/>
      <c r="R82" s="698"/>
      <c r="S82" s="698"/>
    </row>
    <row r="83" spans="1:19" s="715" customFormat="1" x14ac:dyDescent="0.15">
      <c r="B83" s="698"/>
      <c r="C83" s="698"/>
      <c r="D83" s="698"/>
      <c r="E83" s="698"/>
      <c r="F83" s="698"/>
      <c r="G83" s="698"/>
      <c r="H83" s="698"/>
      <c r="I83" s="698"/>
      <c r="J83" s="698"/>
      <c r="K83" s="698"/>
      <c r="L83" s="698"/>
      <c r="M83" s="698"/>
      <c r="N83" s="698"/>
      <c r="O83" s="698"/>
      <c r="P83" s="698"/>
      <c r="Q83" s="698"/>
      <c r="R83" s="698"/>
      <c r="S83" s="698"/>
    </row>
    <row r="84" spans="1:19" s="715" customFormat="1" x14ac:dyDescent="0.15">
      <c r="B84" s="698"/>
      <c r="C84" s="698"/>
      <c r="D84" s="698"/>
      <c r="E84" s="698"/>
      <c r="F84" s="698"/>
      <c r="G84" s="698"/>
      <c r="H84" s="698"/>
      <c r="I84" s="698"/>
      <c r="J84" s="698"/>
      <c r="K84" s="698"/>
      <c r="L84" s="698"/>
      <c r="M84" s="698"/>
      <c r="N84" s="698"/>
      <c r="O84" s="698"/>
      <c r="P84" s="698"/>
      <c r="Q84" s="698"/>
      <c r="R84" s="698"/>
      <c r="S84" s="698"/>
    </row>
    <row r="85" spans="1:19" s="715" customFormat="1" x14ac:dyDescent="0.15">
      <c r="B85" s="698"/>
      <c r="C85" s="698"/>
      <c r="D85" s="698"/>
      <c r="E85" s="698"/>
      <c r="F85" s="698"/>
      <c r="G85" s="698"/>
      <c r="H85" s="698"/>
      <c r="I85" s="698"/>
      <c r="J85" s="698"/>
      <c r="K85" s="698"/>
      <c r="L85" s="698"/>
      <c r="M85" s="698"/>
      <c r="N85" s="698"/>
      <c r="O85" s="698"/>
      <c r="P85" s="698"/>
      <c r="Q85" s="698"/>
      <c r="R85" s="698"/>
      <c r="S85" s="698"/>
    </row>
    <row r="86" spans="1:19" s="715" customFormat="1" x14ac:dyDescent="0.15">
      <c r="B86" s="698"/>
      <c r="C86" s="698"/>
      <c r="D86" s="698"/>
      <c r="E86" s="698"/>
      <c r="F86" s="698"/>
      <c r="G86" s="698"/>
      <c r="H86" s="698"/>
      <c r="I86" s="698"/>
      <c r="J86" s="698"/>
      <c r="K86" s="698"/>
      <c r="L86" s="698"/>
      <c r="M86" s="698"/>
      <c r="N86" s="698"/>
      <c r="O86" s="698"/>
      <c r="P86" s="698"/>
      <c r="Q86" s="698"/>
      <c r="R86" s="698"/>
      <c r="S86" s="698"/>
    </row>
    <row r="87" spans="1:19" s="715" customFormat="1" x14ac:dyDescent="0.15">
      <c r="B87" s="698"/>
      <c r="C87" s="698"/>
      <c r="D87" s="698"/>
      <c r="E87" s="698"/>
      <c r="F87" s="698"/>
      <c r="G87" s="698"/>
      <c r="H87" s="698"/>
      <c r="I87" s="698"/>
      <c r="J87" s="698"/>
      <c r="K87" s="698"/>
      <c r="L87" s="698"/>
      <c r="M87" s="698"/>
      <c r="N87" s="698"/>
      <c r="O87" s="698"/>
      <c r="P87" s="698"/>
      <c r="Q87" s="698"/>
      <c r="R87" s="698"/>
      <c r="S87" s="698"/>
    </row>
    <row r="88" spans="1:19" s="715" customFormat="1" x14ac:dyDescent="0.15">
      <c r="B88" s="698"/>
      <c r="C88" s="698"/>
      <c r="D88" s="698"/>
      <c r="E88" s="698"/>
      <c r="F88" s="698"/>
      <c r="G88" s="698"/>
      <c r="H88" s="698"/>
      <c r="I88" s="698"/>
      <c r="J88" s="698"/>
      <c r="K88" s="698"/>
      <c r="L88" s="698"/>
      <c r="M88" s="698"/>
      <c r="N88" s="698"/>
      <c r="O88" s="698"/>
      <c r="P88" s="698"/>
      <c r="Q88" s="698"/>
      <c r="R88" s="698"/>
      <c r="S88" s="698"/>
    </row>
    <row r="89" spans="1:19" s="715" customFormat="1" x14ac:dyDescent="0.15">
      <c r="B89" s="698"/>
      <c r="C89" s="698"/>
      <c r="D89" s="698"/>
      <c r="E89" s="698"/>
      <c r="F89" s="698"/>
      <c r="G89" s="698"/>
      <c r="H89" s="698"/>
      <c r="I89" s="698"/>
      <c r="J89" s="698"/>
      <c r="K89" s="698"/>
      <c r="L89" s="698"/>
      <c r="M89" s="698"/>
      <c r="N89" s="698"/>
      <c r="O89" s="698"/>
      <c r="P89" s="698"/>
      <c r="Q89" s="698"/>
      <c r="R89" s="698"/>
      <c r="S89" s="698"/>
    </row>
    <row r="90" spans="1:19" s="715" customFormat="1" x14ac:dyDescent="0.15">
      <c r="B90" s="698"/>
      <c r="C90" s="698"/>
      <c r="D90" s="698"/>
      <c r="E90" s="698"/>
      <c r="F90" s="698"/>
      <c r="G90" s="698"/>
      <c r="H90" s="698"/>
      <c r="I90" s="698"/>
      <c r="J90" s="698"/>
      <c r="K90" s="698"/>
      <c r="L90" s="698"/>
      <c r="M90" s="698"/>
      <c r="N90" s="698"/>
      <c r="O90" s="698"/>
      <c r="P90" s="698"/>
      <c r="Q90" s="698"/>
      <c r="R90" s="698"/>
      <c r="S90" s="698"/>
    </row>
    <row r="91" spans="1:19" s="715" customFormat="1" x14ac:dyDescent="0.15">
      <c r="B91" s="698"/>
      <c r="C91" s="698"/>
      <c r="D91" s="698"/>
      <c r="E91" s="698"/>
      <c r="F91" s="698"/>
      <c r="G91" s="698"/>
      <c r="H91" s="698"/>
      <c r="I91" s="698"/>
      <c r="J91" s="698"/>
      <c r="K91" s="698"/>
      <c r="L91" s="698"/>
      <c r="M91" s="698"/>
      <c r="N91" s="698"/>
      <c r="O91" s="698"/>
      <c r="P91" s="698"/>
      <c r="Q91" s="698"/>
      <c r="R91" s="698"/>
      <c r="S91" s="698"/>
    </row>
    <row r="92" spans="1:19" s="715" customFormat="1" x14ac:dyDescent="0.15">
      <c r="B92" s="698"/>
      <c r="C92" s="698"/>
      <c r="D92" s="698"/>
      <c r="E92" s="698"/>
      <c r="F92" s="698"/>
      <c r="G92" s="698"/>
      <c r="H92" s="698"/>
      <c r="I92" s="698"/>
      <c r="J92" s="698"/>
      <c r="K92" s="698"/>
      <c r="L92" s="698"/>
      <c r="M92" s="698"/>
      <c r="N92" s="698"/>
      <c r="O92" s="698"/>
      <c r="P92" s="698"/>
      <c r="Q92" s="698"/>
      <c r="R92" s="698"/>
      <c r="S92" s="698"/>
    </row>
    <row r="93" spans="1:19" s="715" customFormat="1" x14ac:dyDescent="0.15">
      <c r="B93" s="698"/>
      <c r="C93" s="698"/>
      <c r="D93" s="698"/>
      <c r="E93" s="698"/>
      <c r="F93" s="698"/>
      <c r="G93" s="698"/>
      <c r="H93" s="698"/>
      <c r="I93" s="698"/>
      <c r="J93" s="698"/>
      <c r="K93" s="698"/>
      <c r="L93" s="698"/>
      <c r="M93" s="698"/>
      <c r="N93" s="698"/>
      <c r="O93" s="698"/>
      <c r="P93" s="698"/>
      <c r="Q93" s="698"/>
      <c r="R93" s="698"/>
      <c r="S93" s="698"/>
    </row>
    <row r="94" spans="1:19" s="715" customFormat="1" x14ac:dyDescent="0.15">
      <c r="B94" s="698"/>
      <c r="C94" s="698"/>
      <c r="D94" s="698"/>
      <c r="E94" s="698"/>
      <c r="F94" s="698"/>
      <c r="G94" s="698"/>
      <c r="H94" s="698"/>
      <c r="I94" s="698"/>
      <c r="J94" s="698"/>
      <c r="K94" s="698"/>
      <c r="L94" s="698"/>
      <c r="M94" s="698"/>
      <c r="N94" s="698"/>
      <c r="O94" s="698"/>
      <c r="P94" s="698"/>
      <c r="Q94" s="698"/>
      <c r="R94" s="698"/>
      <c r="S94" s="698"/>
    </row>
    <row r="95" spans="1:19" x14ac:dyDescent="0.15">
      <c r="A95" s="715"/>
    </row>
    <row r="96" spans="1:19" x14ac:dyDescent="0.15">
      <c r="A96" s="715"/>
    </row>
    <row r="97" spans="1:1" x14ac:dyDescent="0.15">
      <c r="A97" s="715"/>
    </row>
    <row r="98" spans="1:1" x14ac:dyDescent="0.15">
      <c r="A98" s="715"/>
    </row>
    <row r="99" spans="1:1" x14ac:dyDescent="0.15">
      <c r="A99" s="715"/>
    </row>
  </sheetData>
  <mergeCells count="45">
    <mergeCell ref="Q31:S31"/>
    <mergeCell ref="Q32:S32"/>
    <mergeCell ref="G26:J26"/>
    <mergeCell ref="G28:J28"/>
    <mergeCell ref="Q23:S23"/>
    <mergeCell ref="Q24:S24"/>
    <mergeCell ref="Q26:S26"/>
    <mergeCell ref="Q28:S28"/>
    <mergeCell ref="Q29:S29"/>
    <mergeCell ref="C21:C30"/>
    <mergeCell ref="D21:D23"/>
    <mergeCell ref="Q16:S16"/>
    <mergeCell ref="Q17:S17"/>
    <mergeCell ref="Q18:S18"/>
    <mergeCell ref="Q19:S19"/>
    <mergeCell ref="Q20:S20"/>
    <mergeCell ref="Q21:S21"/>
    <mergeCell ref="D30:E30"/>
    <mergeCell ref="Q25:S25"/>
    <mergeCell ref="Q13:S13"/>
    <mergeCell ref="Q14:S14"/>
    <mergeCell ref="Q22:S22"/>
    <mergeCell ref="D13:D14"/>
    <mergeCell ref="I13:J13"/>
    <mergeCell ref="B3:E3"/>
    <mergeCell ref="K3:S3"/>
    <mergeCell ref="B4:C5"/>
    <mergeCell ref="R4:S4"/>
    <mergeCell ref="R5:S5"/>
    <mergeCell ref="B6:B30"/>
    <mergeCell ref="C6:C20"/>
    <mergeCell ref="D15:D17"/>
    <mergeCell ref="Q10:S10"/>
    <mergeCell ref="Q11:S11"/>
    <mergeCell ref="Q12:S12"/>
    <mergeCell ref="G10:J10"/>
    <mergeCell ref="G11:J11"/>
    <mergeCell ref="R6:S6"/>
    <mergeCell ref="K7:K32"/>
    <mergeCell ref="Q7:S7"/>
    <mergeCell ref="Q8:S8"/>
    <mergeCell ref="I14:J14"/>
    <mergeCell ref="Q9:S9"/>
    <mergeCell ref="D20:E20"/>
    <mergeCell ref="Q15:S15"/>
  </mergeCells>
  <phoneticPr fontId="4"/>
  <conditionalFormatting sqref="F6">
    <cfRule type="cellIs" dxfId="4" priority="5" operator="equal">
      <formula>0</formula>
    </cfRule>
  </conditionalFormatting>
  <conditionalFormatting sqref="F10">
    <cfRule type="cellIs" dxfId="3" priority="4" operator="equal">
      <formula>0</formula>
    </cfRule>
  </conditionalFormatting>
  <conditionalFormatting sqref="N6">
    <cfRule type="cellIs" dxfId="2" priority="3" operator="equal">
      <formula>0</formula>
    </cfRule>
  </conditionalFormatting>
  <conditionalFormatting sqref="R5:S5">
    <cfRule type="cellIs" dxfId="1" priority="2" operator="equal">
      <formula>0</formula>
    </cfRule>
  </conditionalFormatting>
  <conditionalFormatting sqref="P25">
    <cfRule type="cellIs" dxfId="0" priority="1" operator="equal">
      <formula>0</formula>
    </cfRule>
  </conditionalFormatting>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2"/>
  <sheetViews>
    <sheetView workbookViewId="0">
      <selection activeCell="J6" sqref="J6"/>
    </sheetView>
  </sheetViews>
  <sheetFormatPr defaultRowHeight="13.5" x14ac:dyDescent="0.15"/>
  <cols>
    <col min="1" max="1" width="1.625" style="60" customWidth="1"/>
    <col min="2" max="2" width="7.625" style="60" customWidth="1"/>
    <col min="3" max="3" width="25.625" style="60" customWidth="1"/>
    <col min="4" max="15" width="15.625" style="60" customWidth="1"/>
    <col min="16" max="16384" width="9" style="60"/>
  </cols>
  <sheetData>
    <row r="1" spans="2:15" x14ac:dyDescent="0.15">
      <c r="B1" s="59"/>
      <c r="C1" s="59"/>
      <c r="D1" s="59"/>
      <c r="E1" s="59"/>
      <c r="F1" s="59"/>
      <c r="G1" s="59"/>
      <c r="H1" s="59"/>
      <c r="I1" s="59"/>
      <c r="J1" s="59"/>
      <c r="K1" s="59"/>
      <c r="L1" s="59"/>
      <c r="M1" s="59"/>
      <c r="N1" s="59"/>
    </row>
    <row r="2" spans="2:15" ht="14.25" thickBot="1" x14ac:dyDescent="0.2">
      <c r="B2" s="259" t="s">
        <v>835</v>
      </c>
      <c r="F2" s="283" t="s">
        <v>208</v>
      </c>
      <c r="G2" s="259" t="s">
        <v>725</v>
      </c>
      <c r="I2" s="283" t="s">
        <v>209</v>
      </c>
      <c r="J2" s="259" t="s">
        <v>273</v>
      </c>
    </row>
    <row r="3" spans="2:15" x14ac:dyDescent="0.15">
      <c r="B3" s="943" t="s">
        <v>89</v>
      </c>
      <c r="C3" s="944"/>
      <c r="D3" s="637" t="s">
        <v>383</v>
      </c>
      <c r="E3" s="637" t="s">
        <v>371</v>
      </c>
      <c r="F3" s="637" t="s">
        <v>372</v>
      </c>
      <c r="G3" s="637" t="s">
        <v>373</v>
      </c>
      <c r="H3" s="637" t="s">
        <v>374</v>
      </c>
      <c r="I3" s="637" t="s">
        <v>375</v>
      </c>
      <c r="J3" s="637" t="s">
        <v>376</v>
      </c>
      <c r="K3" s="637" t="s">
        <v>377</v>
      </c>
      <c r="L3" s="637" t="s">
        <v>400</v>
      </c>
      <c r="M3" s="638" t="s">
        <v>378</v>
      </c>
      <c r="N3" s="638" t="s">
        <v>136</v>
      </c>
      <c r="O3" s="638" t="s">
        <v>136</v>
      </c>
    </row>
    <row r="4" spans="2:15" ht="135" x14ac:dyDescent="0.15">
      <c r="B4" s="945" t="s">
        <v>80</v>
      </c>
      <c r="C4" s="635" t="s">
        <v>81</v>
      </c>
      <c r="D4" s="64" t="s">
        <v>813</v>
      </c>
      <c r="E4" s="64" t="s">
        <v>828</v>
      </c>
      <c r="F4" s="64" t="s">
        <v>388</v>
      </c>
      <c r="G4" s="64" t="s">
        <v>829</v>
      </c>
      <c r="H4" s="64" t="s">
        <v>402</v>
      </c>
      <c r="I4" s="64" t="s">
        <v>839</v>
      </c>
      <c r="J4" s="64" t="s">
        <v>814</v>
      </c>
      <c r="K4" s="64" t="s">
        <v>815</v>
      </c>
      <c r="L4" s="64"/>
      <c r="M4" s="65" t="s">
        <v>421</v>
      </c>
      <c r="N4" s="64"/>
      <c r="O4" s="65"/>
    </row>
    <row r="5" spans="2:15" ht="54" x14ac:dyDescent="0.15">
      <c r="B5" s="945"/>
      <c r="C5" s="635" t="s">
        <v>82</v>
      </c>
      <c r="D5" s="463" t="s">
        <v>739</v>
      </c>
      <c r="E5" s="463" t="s">
        <v>825</v>
      </c>
      <c r="F5" s="463" t="s">
        <v>830</v>
      </c>
      <c r="G5" s="635" t="s">
        <v>831</v>
      </c>
      <c r="H5" s="635" t="s">
        <v>393</v>
      </c>
      <c r="I5" s="635" t="s">
        <v>743</v>
      </c>
      <c r="J5" s="635" t="s">
        <v>818</v>
      </c>
      <c r="K5" s="635" t="s">
        <v>832</v>
      </c>
      <c r="L5" s="635"/>
      <c r="M5" s="67" t="s">
        <v>833</v>
      </c>
      <c r="N5" s="635"/>
      <c r="O5" s="67"/>
    </row>
    <row r="6" spans="2:15" ht="94.5" x14ac:dyDescent="0.15">
      <c r="B6" s="945"/>
      <c r="C6" s="635" t="s">
        <v>88</v>
      </c>
      <c r="D6" s="464" t="s">
        <v>749</v>
      </c>
      <c r="E6" s="464" t="s">
        <v>842</v>
      </c>
      <c r="F6" s="464" t="s">
        <v>838</v>
      </c>
      <c r="G6" s="64" t="s">
        <v>750</v>
      </c>
      <c r="H6" s="64" t="s">
        <v>751</v>
      </c>
      <c r="I6" s="64" t="s">
        <v>415</v>
      </c>
      <c r="J6" s="64" t="s">
        <v>414</v>
      </c>
      <c r="K6" s="64" t="s">
        <v>413</v>
      </c>
      <c r="L6" s="64"/>
      <c r="M6" s="65" t="s">
        <v>423</v>
      </c>
      <c r="N6" s="64"/>
      <c r="O6" s="65"/>
    </row>
    <row r="7" spans="2:15" x14ac:dyDescent="0.15">
      <c r="B7" s="945"/>
      <c r="C7" s="69" t="s">
        <v>85</v>
      </c>
      <c r="D7" s="636"/>
      <c r="E7" s="636">
        <v>2</v>
      </c>
      <c r="F7" s="636">
        <v>12</v>
      </c>
      <c r="G7" s="636"/>
      <c r="H7" s="635">
        <v>7</v>
      </c>
      <c r="I7" s="635">
        <v>8</v>
      </c>
      <c r="J7" s="635">
        <v>8</v>
      </c>
      <c r="K7" s="635">
        <v>13</v>
      </c>
      <c r="L7" s="635"/>
      <c r="M7" s="635">
        <v>2</v>
      </c>
      <c r="N7" s="635"/>
      <c r="O7" s="67"/>
    </row>
    <row r="8" spans="2:15" x14ac:dyDescent="0.15">
      <c r="B8" s="945"/>
      <c r="C8" s="636" t="s">
        <v>86</v>
      </c>
      <c r="D8" s="636">
        <v>24</v>
      </c>
      <c r="E8" s="636">
        <v>8</v>
      </c>
      <c r="F8" s="636">
        <v>16</v>
      </c>
      <c r="G8" s="636">
        <v>32</v>
      </c>
      <c r="H8" s="635">
        <v>8</v>
      </c>
      <c r="I8" s="635">
        <v>12</v>
      </c>
      <c r="J8" s="635">
        <v>8</v>
      </c>
      <c r="K8" s="635">
        <v>70</v>
      </c>
      <c r="L8" s="635"/>
      <c r="M8" s="635">
        <v>10</v>
      </c>
      <c r="N8" s="635"/>
      <c r="O8" s="67"/>
    </row>
    <row r="9" spans="2:15" x14ac:dyDescent="0.15">
      <c r="B9" s="945"/>
      <c r="C9" s="635" t="s">
        <v>87</v>
      </c>
      <c r="D9" s="635"/>
      <c r="E9" s="635"/>
      <c r="F9" s="635">
        <v>2</v>
      </c>
      <c r="G9" s="635"/>
      <c r="H9" s="635"/>
      <c r="I9" s="635"/>
      <c r="J9" s="635">
        <v>2</v>
      </c>
      <c r="K9" s="635">
        <v>2</v>
      </c>
      <c r="L9" s="635"/>
      <c r="M9" s="635">
        <v>2</v>
      </c>
      <c r="N9" s="635"/>
      <c r="O9" s="67"/>
    </row>
    <row r="10" spans="2:15" ht="27" x14ac:dyDescent="0.15">
      <c r="B10" s="946" t="s">
        <v>83</v>
      </c>
      <c r="C10" s="947"/>
      <c r="D10" s="64" t="s">
        <v>821</v>
      </c>
      <c r="E10" s="650"/>
      <c r="F10" s="466" t="s">
        <v>418</v>
      </c>
      <c r="G10" s="463"/>
      <c r="H10" s="636"/>
      <c r="I10" s="636" t="s">
        <v>396</v>
      </c>
      <c r="J10" s="636"/>
      <c r="K10" s="636"/>
      <c r="L10" s="636"/>
      <c r="M10" s="636"/>
      <c r="N10" s="636"/>
      <c r="O10" s="646"/>
    </row>
    <row r="11" spans="2:15" ht="41.25" thickBot="1" x14ac:dyDescent="0.2">
      <c r="B11" s="948" t="s">
        <v>84</v>
      </c>
      <c r="C11" s="949"/>
      <c r="D11" s="639" t="s">
        <v>822</v>
      </c>
      <c r="E11" s="639"/>
      <c r="F11" s="662"/>
      <c r="G11" s="641" t="s">
        <v>823</v>
      </c>
      <c r="H11" s="641" t="s">
        <v>834</v>
      </c>
      <c r="I11" s="642"/>
      <c r="J11" s="642"/>
      <c r="K11" s="642"/>
      <c r="L11" s="642"/>
      <c r="M11" s="642"/>
      <c r="N11" s="642"/>
      <c r="O11" s="643"/>
    </row>
    <row r="12" spans="2:15" x14ac:dyDescent="0.15">
      <c r="B12" s="70"/>
    </row>
  </sheetData>
  <mergeCells count="4">
    <mergeCell ref="B3:C3"/>
    <mergeCell ref="B4:B9"/>
    <mergeCell ref="B10:C10"/>
    <mergeCell ref="B11:C11"/>
  </mergeCells>
  <phoneticPr fontId="4"/>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99"/>
  <sheetViews>
    <sheetView workbookViewId="0">
      <selection activeCell="G27" sqref="G27"/>
    </sheetView>
  </sheetViews>
  <sheetFormatPr defaultColWidth="10.875" defaultRowHeight="13.5" x14ac:dyDescent="0.15"/>
  <cols>
    <col min="1" max="1" width="1.625" style="90" customWidth="1"/>
    <col min="2" max="2" width="5.875" style="90" customWidth="1"/>
    <col min="3" max="3" width="10.625" style="90" customWidth="1"/>
    <col min="4" max="4" width="12.375" style="90" customWidth="1"/>
    <col min="5" max="5" width="14.625" style="90" customWidth="1"/>
    <col min="6" max="7" width="15.875" style="90" customWidth="1"/>
    <col min="8" max="8" width="10.875" style="90"/>
    <col min="9" max="9" width="11.375" style="90" bestFit="1" customWidth="1"/>
    <col min="10" max="10" width="13.375" style="90" customWidth="1"/>
    <col min="11" max="11" width="7.125" style="90" customWidth="1"/>
    <col min="12" max="12" width="15.375" style="90" customWidth="1"/>
    <col min="13" max="13" width="9.375" style="90" bestFit="1" customWidth="1"/>
    <col min="14" max="14" width="10.875" style="90"/>
    <col min="15" max="15" width="7.25" style="90" customWidth="1"/>
    <col min="16" max="16" width="9.625" style="90" customWidth="1"/>
    <col min="17" max="17" width="10.875" style="90" customWidth="1"/>
    <col min="18" max="18" width="7.5" style="90" customWidth="1"/>
    <col min="19" max="19" width="3.75" style="90" customWidth="1"/>
    <col min="20" max="16384" width="10.875" style="90"/>
  </cols>
  <sheetData>
    <row r="1" spans="2:19" s="91" customFormat="1" x14ac:dyDescent="0.15">
      <c r="B1" s="90"/>
      <c r="C1" s="90"/>
      <c r="D1" s="90"/>
      <c r="E1" s="90"/>
      <c r="F1" s="90"/>
      <c r="G1" s="90"/>
      <c r="H1" s="90"/>
      <c r="I1" s="90"/>
      <c r="J1" s="90"/>
      <c r="K1" s="90"/>
      <c r="L1" s="90"/>
      <c r="M1" s="90"/>
      <c r="N1" s="90"/>
      <c r="O1" s="90"/>
      <c r="P1" s="90"/>
      <c r="Q1" s="90"/>
      <c r="R1" s="90"/>
      <c r="S1" s="90"/>
    </row>
    <row r="2" spans="2:19" s="91" customFormat="1" ht="14.25" thickBot="1" x14ac:dyDescent="0.2">
      <c r="B2" s="3" t="s">
        <v>279</v>
      </c>
      <c r="H2" s="92" t="s">
        <v>208</v>
      </c>
      <c r="I2" s="3" t="s">
        <v>503</v>
      </c>
      <c r="K2" s="92" t="s">
        <v>209</v>
      </c>
      <c r="L2" s="3" t="s">
        <v>273</v>
      </c>
      <c r="N2" s="90"/>
      <c r="O2" s="90"/>
      <c r="Q2" s="4"/>
      <c r="R2" s="4"/>
    </row>
    <row r="3" spans="2:19" s="91" customFormat="1" x14ac:dyDescent="0.15">
      <c r="B3" s="1045" t="s">
        <v>17</v>
      </c>
      <c r="C3" s="1046"/>
      <c r="D3" s="1046"/>
      <c r="E3" s="1047"/>
      <c r="F3" s="631" t="s">
        <v>18</v>
      </c>
      <c r="G3" s="632"/>
      <c r="H3" s="604" t="s">
        <v>19</v>
      </c>
      <c r="I3" s="605"/>
      <c r="J3" s="605"/>
      <c r="K3" s="1048" t="s">
        <v>681</v>
      </c>
      <c r="L3" s="1049"/>
      <c r="M3" s="1049"/>
      <c r="N3" s="1049"/>
      <c r="O3" s="1049"/>
      <c r="P3" s="1049"/>
      <c r="Q3" s="1049"/>
      <c r="R3" s="1049"/>
      <c r="S3" s="1050"/>
    </row>
    <row r="4" spans="2:19" s="91" customFormat="1" x14ac:dyDescent="0.15">
      <c r="B4" s="1051" t="s">
        <v>20</v>
      </c>
      <c r="C4" s="1052"/>
      <c r="D4" s="258" t="s">
        <v>166</v>
      </c>
      <c r="E4" s="202"/>
      <c r="F4" s="606">
        <f>R11</f>
        <v>708000</v>
      </c>
      <c r="G4" s="258" t="s">
        <v>155</v>
      </c>
      <c r="H4" s="308"/>
      <c r="I4" s="308"/>
      <c r="J4" s="308"/>
      <c r="K4" s="607" t="s">
        <v>238</v>
      </c>
      <c r="L4" s="608" t="s">
        <v>682</v>
      </c>
      <c r="M4" s="609" t="s">
        <v>21</v>
      </c>
      <c r="N4" s="609" t="s">
        <v>20</v>
      </c>
      <c r="O4" s="608" t="s">
        <v>238</v>
      </c>
      <c r="P4" s="608" t="s">
        <v>682</v>
      </c>
      <c r="Q4" s="609" t="s">
        <v>21</v>
      </c>
      <c r="R4" s="1053" t="s">
        <v>20</v>
      </c>
      <c r="S4" s="1054"/>
    </row>
    <row r="5" spans="2:19" s="91" customFormat="1" x14ac:dyDescent="0.15">
      <c r="B5" s="1051"/>
      <c r="C5" s="1052"/>
      <c r="D5" s="258" t="s">
        <v>71</v>
      </c>
      <c r="E5" s="202"/>
      <c r="F5" s="610"/>
      <c r="G5" s="165" t="s">
        <v>157</v>
      </c>
      <c r="H5" s="178"/>
      <c r="I5" s="178"/>
      <c r="J5" s="178"/>
      <c r="K5" s="611">
        <v>1</v>
      </c>
      <c r="L5" s="610">
        <v>2400</v>
      </c>
      <c r="M5" s="610">
        <v>295</v>
      </c>
      <c r="N5" s="606">
        <f>L5*M5</f>
        <v>708000</v>
      </c>
      <c r="O5" s="610"/>
      <c r="P5" s="610"/>
      <c r="Q5" s="610"/>
      <c r="R5" s="1021">
        <f>P5*Q5</f>
        <v>0</v>
      </c>
      <c r="S5" s="1022"/>
    </row>
    <row r="6" spans="2:19" s="91" customFormat="1" x14ac:dyDescent="0.15">
      <c r="B6" s="1015" t="s">
        <v>169</v>
      </c>
      <c r="C6" s="1018" t="s">
        <v>266</v>
      </c>
      <c r="D6" s="610" t="s">
        <v>45</v>
      </c>
      <c r="E6" s="197"/>
      <c r="F6" s="610">
        <f>+P13</f>
        <v>0</v>
      </c>
      <c r="G6" s="165" t="s">
        <v>683</v>
      </c>
      <c r="H6" s="178"/>
      <c r="I6" s="178"/>
      <c r="J6" s="178"/>
      <c r="K6" s="201"/>
      <c r="L6" s="610"/>
      <c r="M6" s="610"/>
      <c r="N6" s="606">
        <f>L6*M6</f>
        <v>0</v>
      </c>
      <c r="O6" s="610"/>
      <c r="P6" s="610"/>
      <c r="Q6" s="610"/>
      <c r="R6" s="1021">
        <f t="shared" ref="R6:R9" si="0">P6*Q6</f>
        <v>0</v>
      </c>
      <c r="S6" s="1022"/>
    </row>
    <row r="7" spans="2:19" s="91" customFormat="1" x14ac:dyDescent="0.15">
      <c r="B7" s="1016"/>
      <c r="C7" s="1019"/>
      <c r="D7" s="610" t="s">
        <v>46</v>
      </c>
      <c r="E7" s="197"/>
      <c r="F7" s="606">
        <f>P22</f>
        <v>89214</v>
      </c>
      <c r="G7" s="258" t="s">
        <v>709</v>
      </c>
      <c r="H7" s="308"/>
      <c r="I7" s="308"/>
      <c r="J7" s="309"/>
      <c r="K7" s="199"/>
      <c r="L7" s="200"/>
      <c r="M7" s="610"/>
      <c r="N7" s="606">
        <f t="shared" ref="N7:N11" si="1">L7*M7</f>
        <v>0</v>
      </c>
      <c r="O7" s="610"/>
      <c r="P7" s="610"/>
      <c r="Q7" s="610"/>
      <c r="R7" s="1021">
        <f t="shared" si="0"/>
        <v>0</v>
      </c>
      <c r="S7" s="1022"/>
    </row>
    <row r="8" spans="2:19" s="91" customFormat="1" x14ac:dyDescent="0.15">
      <c r="B8" s="1016"/>
      <c r="C8" s="1019"/>
      <c r="D8" s="610" t="s">
        <v>47</v>
      </c>
      <c r="E8" s="197"/>
      <c r="F8" s="606">
        <f>P28</f>
        <v>46842.333333333328</v>
      </c>
      <c r="G8" s="165" t="s">
        <v>710</v>
      </c>
      <c r="H8" s="178"/>
      <c r="I8" s="178"/>
      <c r="J8" s="206"/>
      <c r="K8" s="197"/>
      <c r="L8" s="610"/>
      <c r="M8" s="610"/>
      <c r="N8" s="606">
        <f t="shared" si="1"/>
        <v>0</v>
      </c>
      <c r="O8" s="610"/>
      <c r="P8" s="610"/>
      <c r="Q8" s="610"/>
      <c r="R8" s="1021">
        <f t="shared" si="0"/>
        <v>0</v>
      </c>
      <c r="S8" s="1022"/>
    </row>
    <row r="9" spans="2:19" s="91" customFormat="1" x14ac:dyDescent="0.15">
      <c r="B9" s="1016"/>
      <c r="C9" s="1019"/>
      <c r="D9" s="610" t="s">
        <v>72</v>
      </c>
      <c r="E9" s="197"/>
      <c r="F9" s="606">
        <f>P37</f>
        <v>5739.1000000000013</v>
      </c>
      <c r="G9" s="165" t="s">
        <v>711</v>
      </c>
      <c r="H9" s="178"/>
      <c r="I9" s="178"/>
      <c r="J9" s="206"/>
      <c r="K9" s="197"/>
      <c r="L9" s="610"/>
      <c r="M9" s="610"/>
      <c r="N9" s="606">
        <f t="shared" si="1"/>
        <v>0</v>
      </c>
      <c r="O9" s="610"/>
      <c r="P9" s="610"/>
      <c r="Q9" s="610"/>
      <c r="R9" s="1021">
        <f t="shared" si="0"/>
        <v>0</v>
      </c>
      <c r="S9" s="1022"/>
    </row>
    <row r="10" spans="2:19" s="91" customFormat="1" x14ac:dyDescent="0.15">
      <c r="B10" s="1016"/>
      <c r="C10" s="1019"/>
      <c r="D10" s="610" t="s">
        <v>48</v>
      </c>
      <c r="E10" s="197"/>
      <c r="F10" s="606">
        <f>'8-5はるみ算出基礎'!V11</f>
        <v>0</v>
      </c>
      <c r="G10" s="1035" t="s">
        <v>708</v>
      </c>
      <c r="H10" s="1036"/>
      <c r="I10" s="1036"/>
      <c r="J10" s="1022"/>
      <c r="K10" s="197"/>
      <c r="L10" s="610"/>
      <c r="M10" s="610"/>
      <c r="N10" s="610">
        <f t="shared" si="1"/>
        <v>0</v>
      </c>
      <c r="O10" s="610"/>
      <c r="P10" s="610"/>
      <c r="Q10" s="610"/>
      <c r="R10" s="1021"/>
      <c r="S10" s="1022"/>
    </row>
    <row r="11" spans="2:19" s="91" customFormat="1" ht="14.25" thickBot="1" x14ac:dyDescent="0.2">
      <c r="B11" s="1016"/>
      <c r="C11" s="1019"/>
      <c r="D11" s="610" t="s">
        <v>4</v>
      </c>
      <c r="E11" s="197"/>
      <c r="F11" s="606">
        <f>'8-5はるみ算出基礎'!V34</f>
        <v>32.665714285714287</v>
      </c>
      <c r="G11" s="1035" t="s">
        <v>708</v>
      </c>
      <c r="H11" s="1036"/>
      <c r="I11" s="1036"/>
      <c r="J11" s="1022"/>
      <c r="K11" s="112"/>
      <c r="L11" s="97"/>
      <c r="M11" s="97"/>
      <c r="N11" s="612">
        <f t="shared" si="1"/>
        <v>0</v>
      </c>
      <c r="O11" s="98" t="s">
        <v>22</v>
      </c>
      <c r="P11" s="99">
        <f>SUM(L5:L11,P5:Q10)</f>
        <v>2400</v>
      </c>
      <c r="Q11" s="100">
        <f>R11/P11</f>
        <v>295</v>
      </c>
      <c r="R11" s="1037">
        <f>SUM(N5:N11,R5:S10)</f>
        <v>708000</v>
      </c>
      <c r="S11" s="1038"/>
    </row>
    <row r="12" spans="2:19" s="91" customFormat="1" ht="14.25" thickTop="1" x14ac:dyDescent="0.15">
      <c r="B12" s="1016"/>
      <c r="C12" s="1019"/>
      <c r="D12" s="610" t="s">
        <v>5</v>
      </c>
      <c r="E12" s="197"/>
      <c r="F12" s="610"/>
      <c r="G12" s="165" t="s">
        <v>157</v>
      </c>
      <c r="H12" s="178"/>
      <c r="I12" s="178"/>
      <c r="J12" s="206"/>
      <c r="K12" s="1039" t="s">
        <v>170</v>
      </c>
      <c r="L12" s="191" t="s">
        <v>127</v>
      </c>
      <c r="M12" s="539" t="s">
        <v>7</v>
      </c>
      <c r="N12" s="302" t="s">
        <v>684</v>
      </c>
      <c r="O12" s="538" t="s">
        <v>21</v>
      </c>
      <c r="P12" s="538" t="s">
        <v>24</v>
      </c>
      <c r="Q12" s="1042" t="s">
        <v>25</v>
      </c>
      <c r="R12" s="1043"/>
      <c r="S12" s="1044"/>
    </row>
    <row r="13" spans="2:19" s="91" customFormat="1" x14ac:dyDescent="0.15">
      <c r="B13" s="1016"/>
      <c r="C13" s="1019"/>
      <c r="D13" s="1023" t="s">
        <v>49</v>
      </c>
      <c r="E13" s="613" t="s">
        <v>153</v>
      </c>
      <c r="F13" s="610">
        <f>'６　固定資本装備と減価償却費'!L10*H13</f>
        <v>1200</v>
      </c>
      <c r="G13" s="165" t="s">
        <v>685</v>
      </c>
      <c r="H13" s="173">
        <v>0.01</v>
      </c>
      <c r="I13" s="1055" t="s">
        <v>160</v>
      </c>
      <c r="J13" s="1056"/>
      <c r="K13" s="1040"/>
      <c r="L13" s="614"/>
      <c r="M13" s="301" t="s">
        <v>246</v>
      </c>
      <c r="N13" s="125"/>
      <c r="O13" s="125"/>
      <c r="P13" s="343">
        <f>N13*O13</f>
        <v>0</v>
      </c>
      <c r="Q13" s="1057"/>
      <c r="R13" s="1058"/>
      <c r="S13" s="1059"/>
    </row>
    <row r="14" spans="2:19" s="91" customFormat="1" x14ac:dyDescent="0.15">
      <c r="B14" s="1016"/>
      <c r="C14" s="1019"/>
      <c r="D14" s="1025"/>
      <c r="E14" s="613" t="s">
        <v>154</v>
      </c>
      <c r="F14" s="610">
        <f>'６　固定資本装備と減価償却費'!L15*H14</f>
        <v>4700</v>
      </c>
      <c r="G14" s="165" t="s">
        <v>685</v>
      </c>
      <c r="H14" s="173">
        <v>0.05</v>
      </c>
      <c r="I14" s="1055" t="s">
        <v>160</v>
      </c>
      <c r="J14" s="1056"/>
      <c r="K14" s="1040"/>
      <c r="L14" s="615"/>
      <c r="M14" s="190"/>
      <c r="N14" s="125"/>
      <c r="O14" s="125"/>
      <c r="P14" s="343">
        <f>N14*O14</f>
        <v>0</v>
      </c>
      <c r="Q14" s="1057"/>
      <c r="R14" s="1058"/>
      <c r="S14" s="1059"/>
    </row>
    <row r="15" spans="2:19" s="91" customFormat="1" ht="14.25" thickBot="1" x14ac:dyDescent="0.2">
      <c r="B15" s="1016"/>
      <c r="C15" s="1019"/>
      <c r="D15" s="1023" t="s">
        <v>73</v>
      </c>
      <c r="E15" s="613" t="s">
        <v>153</v>
      </c>
      <c r="F15" s="610">
        <f>'６　固定資本装備と減価償却費'!P10</f>
        <v>17142.857142857141</v>
      </c>
      <c r="G15" s="165" t="s">
        <v>160</v>
      </c>
      <c r="H15" s="171"/>
      <c r="I15" s="171"/>
      <c r="J15" s="172"/>
      <c r="K15" s="1040"/>
      <c r="L15" s="104" t="s">
        <v>26</v>
      </c>
      <c r="M15" s="103"/>
      <c r="N15" s="104"/>
      <c r="O15" s="104"/>
      <c r="P15" s="104">
        <f>SUM(P10:P14)</f>
        <v>2400</v>
      </c>
      <c r="Q15" s="1026"/>
      <c r="R15" s="1027"/>
      <c r="S15" s="1028"/>
    </row>
    <row r="16" spans="2:19" s="91" customFormat="1" ht="14.25" thickTop="1" x14ac:dyDescent="0.15">
      <c r="B16" s="1016"/>
      <c r="C16" s="1019"/>
      <c r="D16" s="1024"/>
      <c r="E16" s="613" t="s">
        <v>154</v>
      </c>
      <c r="F16" s="610">
        <f>'６　固定資本装備と減価償却費'!P15</f>
        <v>23500</v>
      </c>
      <c r="G16" s="165" t="s">
        <v>160</v>
      </c>
      <c r="H16" s="171"/>
      <c r="I16" s="171"/>
      <c r="J16" s="172"/>
      <c r="K16" s="1040"/>
      <c r="L16" s="185" t="s">
        <v>686</v>
      </c>
      <c r="M16" s="186"/>
      <c r="N16" s="303" t="s">
        <v>684</v>
      </c>
      <c r="O16" s="537" t="s">
        <v>21</v>
      </c>
      <c r="P16" s="188" t="s">
        <v>24</v>
      </c>
      <c r="Q16" s="1029" t="s">
        <v>25</v>
      </c>
      <c r="R16" s="1030"/>
      <c r="S16" s="1031"/>
    </row>
    <row r="17" spans="1:19" s="91" customFormat="1" x14ac:dyDescent="0.15">
      <c r="B17" s="1016"/>
      <c r="C17" s="1019"/>
      <c r="D17" s="1025"/>
      <c r="E17" s="610" t="s">
        <v>50</v>
      </c>
      <c r="F17" s="610" t="e">
        <f>'６　固定資本装備と減価償却費'!#REF!</f>
        <v>#REF!</v>
      </c>
      <c r="G17" s="165" t="s">
        <v>160</v>
      </c>
      <c r="H17" s="171"/>
      <c r="I17" s="171"/>
      <c r="J17" s="172"/>
      <c r="K17" s="1040"/>
      <c r="L17" s="258" t="s">
        <v>134</v>
      </c>
      <c r="M17" s="190"/>
      <c r="N17" s="165"/>
      <c r="O17" s="182"/>
      <c r="P17" s="344">
        <f>'8-5はるみ算出基礎'!G7</f>
        <v>24000</v>
      </c>
      <c r="Q17" s="1032"/>
      <c r="R17" s="1033"/>
      <c r="S17" s="1034"/>
    </row>
    <row r="18" spans="1:19" s="91" customFormat="1" x14ac:dyDescent="0.15">
      <c r="A18" s="90"/>
      <c r="B18" s="1016"/>
      <c r="C18" s="1019"/>
      <c r="D18" s="610" t="s">
        <v>51</v>
      </c>
      <c r="E18" s="197"/>
      <c r="F18" s="610"/>
      <c r="G18" s="165" t="s">
        <v>157</v>
      </c>
      <c r="H18" s="171"/>
      <c r="I18" s="616" t="s">
        <v>161</v>
      </c>
      <c r="J18" s="172"/>
      <c r="K18" s="1040"/>
      <c r="L18" s="258" t="s">
        <v>132</v>
      </c>
      <c r="M18" s="190"/>
      <c r="N18" s="165" t="s">
        <v>687</v>
      </c>
      <c r="O18" s="182"/>
      <c r="P18" s="344">
        <f>'8-5はるみ算出基礎'!G11</f>
        <v>4680</v>
      </c>
      <c r="Q18" s="1032"/>
      <c r="R18" s="1033"/>
      <c r="S18" s="1034"/>
    </row>
    <row r="19" spans="1:19" s="91" customFormat="1" x14ac:dyDescent="0.15">
      <c r="A19" s="90"/>
      <c r="B19" s="1016"/>
      <c r="C19" s="1019"/>
      <c r="D19" s="610" t="s">
        <v>131</v>
      </c>
      <c r="E19" s="197"/>
      <c r="F19" s="610" t="e">
        <f>SUM(F6:F18)/99</f>
        <v>#REF!</v>
      </c>
      <c r="G19" s="208" t="s">
        <v>172</v>
      </c>
      <c r="H19" s="617">
        <v>0.01</v>
      </c>
      <c r="I19" s="618"/>
      <c r="J19" s="619"/>
      <c r="K19" s="1040"/>
      <c r="L19" s="165" t="s">
        <v>133</v>
      </c>
      <c r="M19" s="178"/>
      <c r="N19" s="165" t="s">
        <v>687</v>
      </c>
      <c r="O19" s="182"/>
      <c r="P19" s="344">
        <f>'8-5はるみ算出基礎'!G16</f>
        <v>60534</v>
      </c>
      <c r="Q19" s="1032"/>
      <c r="R19" s="1033"/>
      <c r="S19" s="1034"/>
    </row>
    <row r="20" spans="1:19" s="91" customFormat="1" x14ac:dyDescent="0.15">
      <c r="A20" s="90"/>
      <c r="B20" s="1016"/>
      <c r="C20" s="1020"/>
      <c r="D20" s="1060" t="s">
        <v>688</v>
      </c>
      <c r="E20" s="1061"/>
      <c r="F20" s="620" t="e">
        <f>SUM(F6:F19)</f>
        <v>#REF!</v>
      </c>
      <c r="G20" s="174"/>
      <c r="H20" s="618"/>
      <c r="I20" s="618"/>
      <c r="J20" s="621"/>
      <c r="K20" s="1040"/>
      <c r="L20" s="165" t="s">
        <v>135</v>
      </c>
      <c r="M20" s="178"/>
      <c r="N20" s="165"/>
      <c r="O20" s="182"/>
      <c r="P20" s="344"/>
      <c r="Q20" s="1032"/>
      <c r="R20" s="1033"/>
      <c r="S20" s="1034"/>
    </row>
    <row r="21" spans="1:19" s="91" customFormat="1" x14ac:dyDescent="0.15">
      <c r="A21" s="90"/>
      <c r="B21" s="1016"/>
      <c r="C21" s="1062" t="s">
        <v>159</v>
      </c>
      <c r="D21" s="996" t="s">
        <v>52</v>
      </c>
      <c r="E21" s="17" t="s">
        <v>1</v>
      </c>
      <c r="F21" s="606">
        <f>P11*41</f>
        <v>98400</v>
      </c>
      <c r="G21" s="258" t="s">
        <v>345</v>
      </c>
      <c r="H21" s="178"/>
      <c r="I21" s="101"/>
      <c r="J21" s="206"/>
      <c r="K21" s="1040"/>
      <c r="L21" s="165" t="s">
        <v>136</v>
      </c>
      <c r="M21" s="178"/>
      <c r="N21" s="165"/>
      <c r="O21" s="180"/>
      <c r="P21" s="344"/>
      <c r="Q21" s="1032"/>
      <c r="R21" s="1033"/>
      <c r="S21" s="1034"/>
    </row>
    <row r="22" spans="1:19" s="91" customFormat="1" ht="14.25" thickBot="1" x14ac:dyDescent="0.2">
      <c r="A22" s="90"/>
      <c r="B22" s="1016"/>
      <c r="C22" s="1063"/>
      <c r="D22" s="999"/>
      <c r="E22" s="17" t="s">
        <v>2</v>
      </c>
      <c r="F22" s="329"/>
      <c r="G22" s="258" t="s">
        <v>346</v>
      </c>
      <c r="H22" s="622"/>
      <c r="I22" s="622"/>
      <c r="J22" s="623"/>
      <c r="K22" s="1040"/>
      <c r="L22" s="104" t="s">
        <v>26</v>
      </c>
      <c r="M22" s="103"/>
      <c r="N22" s="104"/>
      <c r="O22" s="104"/>
      <c r="P22" s="104">
        <f>SUM(P17:P21)</f>
        <v>89214</v>
      </c>
      <c r="Q22" s="1026"/>
      <c r="R22" s="1027"/>
      <c r="S22" s="1028"/>
    </row>
    <row r="23" spans="1:19" s="91" customFormat="1" ht="14.25" thickTop="1" x14ac:dyDescent="0.15">
      <c r="A23" s="90"/>
      <c r="B23" s="1016"/>
      <c r="C23" s="1063"/>
      <c r="D23" s="1065"/>
      <c r="E23" s="17" t="s">
        <v>6</v>
      </c>
      <c r="F23" s="606">
        <f>R11*0.135</f>
        <v>95580</v>
      </c>
      <c r="G23" s="258" t="s">
        <v>347</v>
      </c>
      <c r="H23" s="308"/>
      <c r="I23" s="622"/>
      <c r="J23" s="309"/>
      <c r="K23" s="1040"/>
      <c r="L23" s="165" t="s">
        <v>689</v>
      </c>
      <c r="M23" s="178"/>
      <c r="N23" s="179" t="s">
        <v>23</v>
      </c>
      <c r="O23" s="179" t="s">
        <v>21</v>
      </c>
      <c r="P23" s="179" t="s">
        <v>24</v>
      </c>
      <c r="Q23" s="1029" t="s">
        <v>25</v>
      </c>
      <c r="R23" s="1030"/>
      <c r="S23" s="1031"/>
    </row>
    <row r="24" spans="1:19" s="91" customFormat="1" x14ac:dyDescent="0.15">
      <c r="A24" s="90"/>
      <c r="B24" s="1016"/>
      <c r="C24" s="1063"/>
      <c r="D24" s="17" t="s">
        <v>249</v>
      </c>
      <c r="E24" s="23"/>
      <c r="F24" s="329"/>
      <c r="G24" s="258" t="s">
        <v>157</v>
      </c>
      <c r="H24" s="624"/>
      <c r="I24" s="625"/>
      <c r="J24" s="626"/>
      <c r="K24" s="1040"/>
      <c r="L24" s="180" t="s">
        <v>27</v>
      </c>
      <c r="M24" s="178"/>
      <c r="N24" s="165" t="s">
        <v>690</v>
      </c>
      <c r="O24" s="180"/>
      <c r="P24" s="344">
        <f>'8-5はるみ算出基礎'!G38</f>
        <v>20120</v>
      </c>
      <c r="Q24" s="1032"/>
      <c r="R24" s="1033"/>
      <c r="S24" s="1034"/>
    </row>
    <row r="25" spans="1:19" s="91" customFormat="1" x14ac:dyDescent="0.15">
      <c r="A25" s="90"/>
      <c r="B25" s="1016"/>
      <c r="C25" s="1063"/>
      <c r="D25" s="17" t="s">
        <v>74</v>
      </c>
      <c r="E25" s="23"/>
      <c r="F25" s="329"/>
      <c r="G25" s="258" t="s">
        <v>157</v>
      </c>
      <c r="H25" s="214"/>
      <c r="I25" s="215"/>
      <c r="J25" s="216"/>
      <c r="K25" s="1040"/>
      <c r="L25" s="180" t="s">
        <v>28</v>
      </c>
      <c r="M25" s="178"/>
      <c r="N25" s="165" t="s">
        <v>691</v>
      </c>
      <c r="O25" s="180"/>
      <c r="P25" s="344">
        <f>'8-5はるみ算出基礎'!G49</f>
        <v>17696.666666666664</v>
      </c>
      <c r="Q25" s="1032"/>
      <c r="R25" s="1033"/>
      <c r="S25" s="1034"/>
    </row>
    <row r="26" spans="1:19" s="91" customFormat="1" x14ac:dyDescent="0.15">
      <c r="A26" s="90"/>
      <c r="B26" s="1016"/>
      <c r="C26" s="1063"/>
      <c r="D26" s="17" t="s">
        <v>96</v>
      </c>
      <c r="E26" s="18"/>
      <c r="F26" s="627">
        <f>'8-5はるみ算出基礎'!V57</f>
        <v>124.64</v>
      </c>
      <c r="G26" s="258" t="s">
        <v>708</v>
      </c>
      <c r="H26" s="256"/>
      <c r="I26" s="256"/>
      <c r="J26" s="257"/>
      <c r="K26" s="1040"/>
      <c r="L26" s="180" t="s">
        <v>29</v>
      </c>
      <c r="M26" s="178"/>
      <c r="N26" s="165" t="s">
        <v>687</v>
      </c>
      <c r="O26" s="180"/>
      <c r="P26" s="344">
        <f>'8-5はるみ算出基礎'!G53</f>
        <v>6239.9999999999991</v>
      </c>
      <c r="Q26" s="1032"/>
      <c r="R26" s="1033"/>
      <c r="S26" s="1034"/>
    </row>
    <row r="27" spans="1:19" s="91" customFormat="1" x14ac:dyDescent="0.15">
      <c r="A27" s="90"/>
      <c r="B27" s="1016"/>
      <c r="C27" s="1063"/>
      <c r="D27" s="24" t="s">
        <v>75</v>
      </c>
      <c r="E27" s="25"/>
      <c r="F27" s="329">
        <v>5000</v>
      </c>
      <c r="G27" s="165" t="s">
        <v>730</v>
      </c>
      <c r="H27" s="214"/>
      <c r="I27" s="215"/>
      <c r="J27" s="626"/>
      <c r="K27" s="1040"/>
      <c r="L27" s="180" t="s">
        <v>107</v>
      </c>
      <c r="M27" s="178"/>
      <c r="N27" s="165" t="s">
        <v>693</v>
      </c>
      <c r="O27" s="180"/>
      <c r="P27" s="344">
        <f>'8-5はるみ算出基礎'!G57</f>
        <v>2785.666666666667</v>
      </c>
      <c r="Q27" s="1032"/>
      <c r="R27" s="1033"/>
      <c r="S27" s="1034"/>
    </row>
    <row r="28" spans="1:19" s="91" customFormat="1" ht="14.25" thickBot="1" x14ac:dyDescent="0.2">
      <c r="A28" s="90"/>
      <c r="B28" s="1016"/>
      <c r="C28" s="1063"/>
      <c r="D28" s="17" t="s">
        <v>53</v>
      </c>
      <c r="E28" s="18"/>
      <c r="F28" s="329">
        <f>'8-5はるみ算出基礎'!N57</f>
        <v>7680.9929999999995</v>
      </c>
      <c r="G28" s="258" t="s">
        <v>712</v>
      </c>
      <c r="H28" s="256"/>
      <c r="I28" s="256"/>
      <c r="J28" s="257"/>
      <c r="K28" s="1040"/>
      <c r="L28" s="104" t="s">
        <v>26</v>
      </c>
      <c r="M28" s="103"/>
      <c r="N28" s="104"/>
      <c r="O28" s="104"/>
      <c r="P28" s="104">
        <f>SUM(P24:P27)</f>
        <v>46842.333333333328</v>
      </c>
      <c r="Q28" s="1026"/>
      <c r="R28" s="1027"/>
      <c r="S28" s="1028"/>
    </row>
    <row r="29" spans="1:19" s="91" customFormat="1" ht="14.25" thickTop="1" x14ac:dyDescent="0.15">
      <c r="A29" s="90"/>
      <c r="B29" s="1016"/>
      <c r="C29" s="1063"/>
      <c r="D29" s="17" t="s">
        <v>250</v>
      </c>
      <c r="E29" s="23"/>
      <c r="F29" s="329">
        <f>SUM(F21:F28)/99</f>
        <v>2088.7437676767677</v>
      </c>
      <c r="G29" s="329" t="s">
        <v>267</v>
      </c>
      <c r="H29" s="617">
        <v>0.01</v>
      </c>
      <c r="I29" s="176"/>
      <c r="J29" s="628"/>
      <c r="K29" s="1040"/>
      <c r="L29" s="165" t="s">
        <v>694</v>
      </c>
      <c r="M29" s="178"/>
      <c r="N29" s="179" t="s">
        <v>23</v>
      </c>
      <c r="O29" s="179" t="s">
        <v>21</v>
      </c>
      <c r="P29" s="179" t="s">
        <v>24</v>
      </c>
      <c r="Q29" s="1029" t="s">
        <v>25</v>
      </c>
      <c r="R29" s="1030"/>
      <c r="S29" s="1031"/>
    </row>
    <row r="30" spans="1:19" s="91" customFormat="1" ht="14.25" thickBot="1" x14ac:dyDescent="0.2">
      <c r="A30" s="90"/>
      <c r="B30" s="1017"/>
      <c r="C30" s="1064"/>
      <c r="D30" s="1066" t="s">
        <v>164</v>
      </c>
      <c r="E30" s="1067"/>
      <c r="F30" s="166">
        <f>SUM(F21:F29)</f>
        <v>208874.37676767676</v>
      </c>
      <c r="G30" s="167"/>
      <c r="H30" s="168"/>
      <c r="I30" s="169"/>
      <c r="J30" s="170"/>
      <c r="K30" s="1040"/>
      <c r="L30" s="180" t="s">
        <v>695</v>
      </c>
      <c r="M30" s="181"/>
      <c r="N30" s="165"/>
      <c r="O30" s="182"/>
      <c r="P30" s="344">
        <f>'8-5はるみ算出基礎'!N10</f>
        <v>560.64</v>
      </c>
      <c r="Q30" s="1068"/>
      <c r="R30" s="1069"/>
      <c r="S30" s="1070"/>
    </row>
    <row r="31" spans="1:19" s="91" customFormat="1" x14ac:dyDescent="0.15">
      <c r="A31" s="90"/>
      <c r="B31" s="114"/>
      <c r="C31" s="110"/>
      <c r="D31" s="110"/>
      <c r="E31" s="110"/>
      <c r="F31" s="110"/>
      <c r="G31" s="110"/>
      <c r="H31" s="110"/>
      <c r="I31" s="110"/>
      <c r="J31" s="110"/>
      <c r="K31" s="1040"/>
      <c r="L31" s="180" t="s">
        <v>696</v>
      </c>
      <c r="M31" s="181"/>
      <c r="N31" s="165"/>
      <c r="O31" s="182">
        <v>0</v>
      </c>
      <c r="P31" s="344">
        <f>'8-5はるみ算出基礎'!N17</f>
        <v>3627.3600000000006</v>
      </c>
      <c r="Q31" s="1068"/>
      <c r="R31" s="1069"/>
      <c r="S31" s="1070"/>
    </row>
    <row r="32" spans="1:19" s="91" customFormat="1" x14ac:dyDescent="0.15">
      <c r="A32" s="90"/>
      <c r="B32" s="102"/>
      <c r="C32" s="119"/>
      <c r="D32" s="102"/>
      <c r="E32" s="102"/>
      <c r="F32" s="117"/>
      <c r="G32" s="117"/>
      <c r="H32" s="118"/>
      <c r="I32" s="110"/>
      <c r="J32" s="110"/>
      <c r="K32" s="1040"/>
      <c r="L32" s="180" t="s">
        <v>697</v>
      </c>
      <c r="M32" s="178"/>
      <c r="N32" s="182"/>
      <c r="O32" s="182"/>
      <c r="P32" s="344">
        <f>SUM(P30:P31)*R32</f>
        <v>1256.4000000000003</v>
      </c>
      <c r="Q32" s="307" t="s">
        <v>698</v>
      </c>
      <c r="R32" s="629">
        <v>0.3</v>
      </c>
      <c r="S32" s="630"/>
    </row>
    <row r="33" spans="1:23" ht="18" customHeight="1" x14ac:dyDescent="0.15">
      <c r="K33" s="1040"/>
      <c r="L33" s="180" t="s">
        <v>699</v>
      </c>
      <c r="M33" s="181"/>
      <c r="N33" s="165"/>
      <c r="O33" s="182">
        <v>0</v>
      </c>
      <c r="P33" s="344">
        <f>'8-5はるみ算出基礎'!N22</f>
        <v>294.7</v>
      </c>
      <c r="Q33" s="1032"/>
      <c r="R33" s="1033"/>
      <c r="S33" s="1034"/>
    </row>
    <row r="34" spans="1:23" ht="18" customHeight="1" x14ac:dyDescent="0.15">
      <c r="K34" s="1040"/>
      <c r="L34" s="180" t="s">
        <v>700</v>
      </c>
      <c r="M34" s="181"/>
      <c r="N34" s="165"/>
      <c r="O34" s="182"/>
      <c r="P34" s="344">
        <v>0</v>
      </c>
      <c r="Q34" s="1032"/>
      <c r="R34" s="1033"/>
      <c r="S34" s="1034"/>
    </row>
    <row r="35" spans="1:23" ht="18" customHeight="1" x14ac:dyDescent="0.15">
      <c r="K35" s="1040"/>
      <c r="L35" s="180" t="s">
        <v>247</v>
      </c>
      <c r="M35" s="181"/>
      <c r="N35" s="165"/>
      <c r="O35" s="182"/>
      <c r="P35" s="344">
        <v>0</v>
      </c>
      <c r="Q35" s="307"/>
      <c r="R35" s="308"/>
      <c r="S35" s="309"/>
    </row>
    <row r="36" spans="1:23" ht="18" customHeight="1" x14ac:dyDescent="0.15">
      <c r="K36" s="1040"/>
      <c r="L36" s="180" t="s">
        <v>701</v>
      </c>
      <c r="M36" s="178"/>
      <c r="N36" s="165"/>
      <c r="O36" s="182"/>
      <c r="P36" s="344">
        <v>0</v>
      </c>
      <c r="Q36" s="1032"/>
      <c r="R36" s="1033"/>
      <c r="S36" s="1034"/>
    </row>
    <row r="37" spans="1:23" ht="18" customHeight="1" thickBot="1" x14ac:dyDescent="0.2">
      <c r="K37" s="1041"/>
      <c r="L37" s="116" t="s">
        <v>26</v>
      </c>
      <c r="M37" s="115"/>
      <c r="N37" s="116"/>
      <c r="O37" s="116"/>
      <c r="P37" s="116">
        <f>SUM(P30:P36)</f>
        <v>5739.1000000000013</v>
      </c>
      <c r="Q37" s="1071"/>
      <c r="R37" s="1072"/>
      <c r="S37" s="1073"/>
    </row>
    <row r="38" spans="1:23" s="109" customFormat="1" ht="18" customHeight="1" x14ac:dyDescent="0.15">
      <c r="A38" s="90"/>
      <c r="B38" s="90"/>
      <c r="C38" s="90"/>
      <c r="D38" s="90"/>
      <c r="E38" s="90"/>
      <c r="F38" s="90"/>
      <c r="G38" s="90"/>
      <c r="H38" s="90"/>
      <c r="I38" s="90"/>
      <c r="J38" s="90"/>
    </row>
    <row r="39" spans="1:23" s="109" customFormat="1" ht="18" customHeight="1" x14ac:dyDescent="0.15">
      <c r="A39" s="90"/>
      <c r="B39" s="90"/>
      <c r="C39" s="90"/>
      <c r="D39" s="90"/>
      <c r="E39" s="90"/>
      <c r="F39" s="90"/>
      <c r="G39" s="90"/>
      <c r="H39" s="90"/>
      <c r="I39" s="90"/>
      <c r="J39" s="90"/>
      <c r="T39" s="110"/>
    </row>
    <row r="40" spans="1:23" s="109" customFormat="1" ht="18" customHeight="1" x14ac:dyDescent="0.15">
      <c r="A40" s="90"/>
      <c r="B40" s="90"/>
      <c r="C40" s="90"/>
      <c r="D40" s="90"/>
      <c r="E40" s="90"/>
      <c r="F40" s="90"/>
      <c r="G40" s="90"/>
      <c r="H40" s="90"/>
      <c r="I40" s="90"/>
      <c r="J40" s="90"/>
      <c r="T40" s="91"/>
      <c r="U40" s="91"/>
      <c r="V40" s="91"/>
      <c r="W40" s="91"/>
    </row>
    <row r="41" spans="1:23" s="109" customFormat="1" ht="18" customHeight="1" x14ac:dyDescent="0.15">
      <c r="A41" s="90"/>
      <c r="B41" s="90"/>
      <c r="C41" s="90"/>
      <c r="D41" s="90"/>
      <c r="E41" s="90"/>
      <c r="F41" s="90"/>
      <c r="G41" s="90"/>
      <c r="H41" s="90"/>
      <c r="I41" s="90"/>
      <c r="J41" s="90"/>
      <c r="T41" s="111"/>
      <c r="U41" s="112"/>
      <c r="V41" s="113"/>
      <c r="W41" s="111"/>
    </row>
    <row r="42" spans="1:23" s="109" customFormat="1" ht="18" customHeight="1" x14ac:dyDescent="0.15">
      <c r="A42" s="90"/>
      <c r="B42" s="90"/>
      <c r="C42" s="90"/>
      <c r="D42" s="90"/>
      <c r="E42" s="90"/>
      <c r="F42" s="90"/>
      <c r="G42" s="90"/>
      <c r="H42" s="90"/>
      <c r="I42" s="90"/>
      <c r="J42" s="90"/>
      <c r="T42" s="91"/>
      <c r="U42" s="91"/>
      <c r="V42" s="91"/>
      <c r="W42" s="91"/>
    </row>
    <row r="43" spans="1:23" s="109" customFormat="1" ht="18" customHeight="1" x14ac:dyDescent="0.15">
      <c r="B43" s="90"/>
      <c r="C43" s="90"/>
      <c r="D43" s="90"/>
      <c r="E43" s="90"/>
      <c r="F43" s="90"/>
      <c r="G43" s="90"/>
      <c r="H43" s="90"/>
      <c r="I43" s="90"/>
      <c r="J43" s="90"/>
      <c r="T43" s="92"/>
      <c r="U43" s="110"/>
      <c r="V43" s="91"/>
      <c r="W43" s="111"/>
    </row>
    <row r="44" spans="1:23" s="109" customFormat="1" ht="18" customHeight="1" x14ac:dyDescent="0.15">
      <c r="B44" s="90"/>
      <c r="C44" s="90"/>
      <c r="D44" s="90"/>
      <c r="E44" s="90"/>
      <c r="F44" s="90"/>
      <c r="G44" s="90"/>
      <c r="H44" s="90"/>
      <c r="I44" s="90"/>
      <c r="J44" s="90"/>
      <c r="T44" s="92"/>
      <c r="U44" s="110"/>
      <c r="V44" s="91"/>
      <c r="W44" s="111"/>
    </row>
    <row r="45" spans="1:23" s="109" customFormat="1" ht="18" customHeight="1" x14ac:dyDescent="0.15">
      <c r="B45" s="90"/>
      <c r="C45" s="90"/>
      <c r="D45" s="90"/>
      <c r="E45" s="90"/>
      <c r="F45" s="90"/>
      <c r="G45" s="90"/>
      <c r="H45" s="90"/>
      <c r="I45" s="90"/>
      <c r="J45" s="90"/>
      <c r="T45" s="91"/>
      <c r="U45" s="91"/>
      <c r="V45" s="112"/>
      <c r="W45" s="91"/>
    </row>
    <row r="46" spans="1:23" s="109" customFormat="1" x14ac:dyDescent="0.15">
      <c r="B46" s="90"/>
      <c r="C46" s="90"/>
      <c r="D46" s="90"/>
      <c r="E46" s="90"/>
      <c r="F46" s="90"/>
      <c r="G46" s="90"/>
      <c r="H46" s="90"/>
      <c r="I46" s="90"/>
      <c r="J46" s="90"/>
      <c r="T46" s="92"/>
      <c r="U46" s="91"/>
      <c r="V46" s="91"/>
      <c r="W46" s="111"/>
    </row>
    <row r="47" spans="1:23" s="109" customFormat="1" x14ac:dyDescent="0.15">
      <c r="B47" s="90"/>
      <c r="C47" s="90"/>
      <c r="D47" s="90"/>
      <c r="E47" s="90"/>
      <c r="F47" s="90"/>
      <c r="G47" s="90"/>
      <c r="H47" s="90"/>
      <c r="I47" s="90"/>
      <c r="J47" s="90"/>
      <c r="T47" s="92"/>
      <c r="U47" s="91"/>
      <c r="V47" s="91"/>
      <c r="W47" s="111"/>
    </row>
    <row r="48" spans="1:23" s="109" customFormat="1" x14ac:dyDescent="0.15">
      <c r="B48" s="90"/>
      <c r="C48" s="90"/>
      <c r="D48" s="90"/>
      <c r="E48" s="90"/>
      <c r="F48" s="90"/>
      <c r="G48" s="90"/>
      <c r="H48" s="90"/>
      <c r="I48" s="90"/>
      <c r="J48" s="90"/>
      <c r="T48" s="92"/>
      <c r="U48" s="91"/>
      <c r="V48" s="91"/>
      <c r="W48" s="111"/>
    </row>
    <row r="49" spans="2:23" s="109" customFormat="1" x14ac:dyDescent="0.15">
      <c r="B49" s="90"/>
      <c r="C49" s="90"/>
      <c r="D49" s="90"/>
      <c r="E49" s="90"/>
      <c r="F49" s="90"/>
      <c r="G49" s="90"/>
      <c r="H49" s="90"/>
      <c r="I49" s="90"/>
      <c r="J49" s="90"/>
      <c r="T49" s="92"/>
      <c r="U49" s="91"/>
      <c r="V49" s="91"/>
      <c r="W49" s="111"/>
    </row>
    <row r="50" spans="2:23" s="109" customFormat="1" x14ac:dyDescent="0.15">
      <c r="B50" s="90"/>
      <c r="C50" s="90"/>
      <c r="D50" s="90"/>
      <c r="E50" s="90"/>
      <c r="F50" s="90"/>
      <c r="G50" s="90"/>
      <c r="H50" s="90"/>
      <c r="I50" s="90"/>
      <c r="J50" s="90"/>
      <c r="T50" s="92"/>
      <c r="U50" s="92"/>
      <c r="V50" s="92"/>
      <c r="W50" s="91"/>
    </row>
    <row r="51" spans="2:23" s="109" customFormat="1" ht="13.5" customHeight="1" x14ac:dyDescent="0.15">
      <c r="B51" s="90"/>
      <c r="C51" s="90"/>
      <c r="D51" s="90"/>
      <c r="E51" s="90"/>
      <c r="F51" s="90"/>
      <c r="G51" s="90"/>
      <c r="H51" s="90"/>
      <c r="I51" s="90"/>
      <c r="J51" s="90"/>
      <c r="T51" s="91"/>
      <c r="U51" s="91"/>
      <c r="V51" s="91"/>
      <c r="W51" s="112"/>
    </row>
    <row r="52" spans="2:23" s="109" customFormat="1" x14ac:dyDescent="0.15">
      <c r="B52" s="90"/>
      <c r="C52" s="90"/>
      <c r="D52" s="90"/>
      <c r="E52" s="90"/>
      <c r="F52" s="90"/>
      <c r="G52" s="90"/>
      <c r="H52" s="90"/>
      <c r="I52" s="90"/>
      <c r="J52" s="90"/>
      <c r="T52" s="111"/>
      <c r="U52" s="91"/>
      <c r="V52" s="112"/>
      <c r="W52" s="111"/>
    </row>
    <row r="53" spans="2:23" s="109" customFormat="1" x14ac:dyDescent="0.15">
      <c r="B53" s="90"/>
      <c r="C53" s="90"/>
      <c r="D53" s="90"/>
      <c r="E53" s="90"/>
      <c r="F53" s="90"/>
      <c r="G53" s="90"/>
      <c r="H53" s="90"/>
      <c r="I53" s="90"/>
      <c r="J53" s="90"/>
      <c r="T53" s="91"/>
      <c r="U53" s="91"/>
      <c r="V53" s="91"/>
      <c r="W53" s="91"/>
    </row>
    <row r="54" spans="2:23" s="109" customFormat="1" ht="13.5" customHeight="1" x14ac:dyDescent="0.15">
      <c r="B54" s="90"/>
      <c r="C54" s="90"/>
      <c r="D54" s="90"/>
      <c r="E54" s="90"/>
      <c r="F54" s="90"/>
      <c r="G54" s="90"/>
      <c r="H54" s="90"/>
      <c r="I54" s="90"/>
      <c r="J54" s="90"/>
      <c r="T54" s="92"/>
      <c r="U54" s="91"/>
      <c r="V54" s="92"/>
      <c r="W54" s="111"/>
    </row>
    <row r="55" spans="2:23" s="109" customFormat="1" x14ac:dyDescent="0.15">
      <c r="B55" s="90"/>
      <c r="C55" s="90"/>
      <c r="D55" s="90"/>
      <c r="E55" s="90"/>
      <c r="F55" s="90"/>
      <c r="G55" s="90"/>
      <c r="H55" s="90"/>
      <c r="I55" s="90"/>
      <c r="J55" s="90"/>
      <c r="T55" s="120"/>
      <c r="U55" s="91"/>
      <c r="V55" s="91"/>
      <c r="W55" s="111"/>
    </row>
    <row r="56" spans="2:23" s="109" customFormat="1" x14ac:dyDescent="0.15">
      <c r="B56" s="90"/>
      <c r="C56" s="90"/>
      <c r="D56" s="90"/>
      <c r="E56" s="90"/>
      <c r="F56" s="90"/>
      <c r="G56" s="90"/>
      <c r="H56" s="90"/>
      <c r="I56" s="90"/>
      <c r="J56" s="90"/>
      <c r="K56" s="90"/>
      <c r="L56" s="90"/>
      <c r="M56" s="90"/>
      <c r="N56" s="90"/>
      <c r="O56" s="90"/>
      <c r="P56" s="90"/>
      <c r="Q56" s="90"/>
      <c r="R56" s="90"/>
      <c r="S56" s="90"/>
      <c r="T56" s="91"/>
      <c r="U56" s="92"/>
      <c r="V56" s="91"/>
      <c r="W56" s="91"/>
    </row>
    <row r="57" spans="2:23" s="109" customFormat="1" x14ac:dyDescent="0.15">
      <c r="B57" s="90"/>
      <c r="C57" s="90"/>
      <c r="D57" s="90"/>
      <c r="E57" s="90"/>
      <c r="F57" s="90"/>
      <c r="G57" s="90"/>
      <c r="H57" s="90"/>
      <c r="I57" s="90"/>
      <c r="J57" s="90"/>
      <c r="K57" s="90"/>
      <c r="L57" s="90"/>
      <c r="M57" s="90"/>
      <c r="N57" s="90"/>
      <c r="O57" s="90"/>
      <c r="P57" s="90"/>
      <c r="Q57" s="90"/>
      <c r="R57" s="90"/>
      <c r="S57" s="90"/>
      <c r="T57" s="110"/>
      <c r="U57" s="110"/>
      <c r="V57" s="110"/>
      <c r="W57" s="110"/>
    </row>
    <row r="58" spans="2:23" s="109" customFormat="1" x14ac:dyDescent="0.15">
      <c r="B58" s="90"/>
      <c r="C58" s="90"/>
      <c r="D58" s="90"/>
      <c r="E58" s="90"/>
      <c r="F58" s="90"/>
      <c r="G58" s="90"/>
      <c r="H58" s="90"/>
      <c r="I58" s="90"/>
      <c r="J58" s="90"/>
      <c r="K58" s="90"/>
      <c r="L58" s="90"/>
      <c r="M58" s="90"/>
      <c r="N58" s="90"/>
      <c r="O58" s="90"/>
      <c r="P58" s="90"/>
      <c r="Q58" s="90"/>
      <c r="R58" s="90"/>
      <c r="S58" s="90"/>
      <c r="T58" s="110"/>
    </row>
    <row r="59" spans="2:23" s="109" customFormat="1" x14ac:dyDescent="0.15">
      <c r="B59" s="90"/>
      <c r="C59" s="90"/>
      <c r="D59" s="90"/>
      <c r="E59" s="90"/>
      <c r="F59" s="90"/>
      <c r="G59" s="90"/>
      <c r="H59" s="90"/>
      <c r="I59" s="90"/>
      <c r="J59" s="90"/>
      <c r="K59" s="90"/>
      <c r="L59" s="90"/>
      <c r="M59" s="90"/>
      <c r="N59" s="90"/>
      <c r="O59" s="90"/>
      <c r="P59" s="90"/>
      <c r="Q59" s="90"/>
      <c r="R59" s="90"/>
      <c r="S59" s="90"/>
      <c r="T59" s="110"/>
    </row>
    <row r="60" spans="2:23" s="109" customFormat="1" x14ac:dyDescent="0.15">
      <c r="B60" s="90"/>
      <c r="C60" s="90"/>
      <c r="D60" s="90"/>
      <c r="E60" s="90"/>
      <c r="F60" s="90"/>
      <c r="G60" s="90"/>
      <c r="H60" s="90"/>
      <c r="I60" s="90"/>
      <c r="J60" s="90"/>
      <c r="K60" s="90"/>
      <c r="L60" s="90"/>
      <c r="M60" s="90"/>
      <c r="N60" s="90"/>
      <c r="O60" s="90"/>
      <c r="P60" s="90"/>
      <c r="Q60" s="90"/>
      <c r="R60" s="90"/>
      <c r="S60" s="90"/>
      <c r="T60" s="110"/>
    </row>
    <row r="61" spans="2:23" s="109" customFormat="1" x14ac:dyDescent="0.15">
      <c r="B61" s="90"/>
      <c r="C61" s="90"/>
      <c r="D61" s="90"/>
      <c r="E61" s="90"/>
      <c r="F61" s="90"/>
      <c r="G61" s="90"/>
      <c r="H61" s="90"/>
      <c r="I61" s="90"/>
      <c r="J61" s="90"/>
      <c r="K61" s="90"/>
      <c r="L61" s="90"/>
      <c r="M61" s="90"/>
      <c r="N61" s="90"/>
      <c r="O61" s="90"/>
      <c r="P61" s="90"/>
      <c r="Q61" s="90"/>
      <c r="R61" s="90"/>
      <c r="S61" s="90"/>
    </row>
    <row r="62" spans="2:23" s="109" customFormat="1" x14ac:dyDescent="0.15">
      <c r="B62" s="90"/>
      <c r="C62" s="90"/>
      <c r="D62" s="90"/>
      <c r="E62" s="90"/>
      <c r="F62" s="90"/>
      <c r="G62" s="90"/>
      <c r="H62" s="90"/>
      <c r="I62" s="90"/>
      <c r="J62" s="90"/>
      <c r="K62" s="90"/>
      <c r="L62" s="90"/>
      <c r="M62" s="90"/>
      <c r="N62" s="90"/>
      <c r="O62" s="90"/>
      <c r="P62" s="90"/>
      <c r="Q62" s="90"/>
      <c r="R62" s="90"/>
      <c r="S62" s="90"/>
    </row>
    <row r="63" spans="2:23" s="109" customFormat="1" ht="13.5" customHeight="1" x14ac:dyDescent="0.15">
      <c r="B63" s="90"/>
      <c r="C63" s="90"/>
      <c r="D63" s="90"/>
      <c r="E63" s="90"/>
      <c r="F63" s="90"/>
      <c r="G63" s="90"/>
      <c r="H63" s="90"/>
      <c r="I63" s="90"/>
      <c r="J63" s="90"/>
      <c r="K63" s="90"/>
      <c r="L63" s="90"/>
      <c r="M63" s="90"/>
      <c r="N63" s="90"/>
      <c r="O63" s="90"/>
      <c r="P63" s="90"/>
      <c r="Q63" s="90"/>
      <c r="R63" s="90"/>
      <c r="S63" s="90"/>
    </row>
    <row r="64" spans="2:23" s="109" customFormat="1" ht="13.5" customHeight="1" x14ac:dyDescent="0.15">
      <c r="B64" s="90"/>
      <c r="C64" s="90"/>
      <c r="D64" s="90"/>
      <c r="E64" s="90"/>
      <c r="F64" s="90"/>
      <c r="G64" s="90"/>
      <c r="H64" s="90"/>
      <c r="I64" s="90"/>
      <c r="J64" s="90"/>
      <c r="K64" s="90"/>
      <c r="L64" s="90"/>
      <c r="M64" s="90"/>
      <c r="N64" s="90"/>
      <c r="O64" s="90"/>
      <c r="P64" s="90"/>
      <c r="Q64" s="90"/>
      <c r="R64" s="90"/>
      <c r="S64" s="90"/>
    </row>
    <row r="65" spans="2:19" s="109" customFormat="1" x14ac:dyDescent="0.15">
      <c r="B65" s="90"/>
      <c r="C65" s="90"/>
      <c r="D65" s="90"/>
      <c r="E65" s="90"/>
      <c r="F65" s="90"/>
      <c r="G65" s="90"/>
      <c r="H65" s="90"/>
      <c r="I65" s="90"/>
      <c r="J65" s="90"/>
      <c r="K65" s="90"/>
      <c r="L65" s="90"/>
      <c r="M65" s="90"/>
      <c r="N65" s="90"/>
      <c r="O65" s="90"/>
      <c r="P65" s="90"/>
      <c r="Q65" s="90"/>
      <c r="R65" s="90"/>
      <c r="S65" s="90"/>
    </row>
    <row r="66" spans="2:19" s="109" customFormat="1" x14ac:dyDescent="0.15">
      <c r="B66" s="90"/>
      <c r="C66" s="90"/>
      <c r="D66" s="90"/>
      <c r="E66" s="90"/>
      <c r="F66" s="90"/>
      <c r="G66" s="90"/>
      <c r="H66" s="90"/>
      <c r="I66" s="90"/>
      <c r="J66" s="90"/>
      <c r="K66" s="90"/>
      <c r="L66" s="90"/>
      <c r="M66" s="90"/>
      <c r="N66" s="90"/>
      <c r="O66" s="90"/>
      <c r="P66" s="90"/>
      <c r="Q66" s="90"/>
      <c r="R66" s="90"/>
      <c r="S66" s="90"/>
    </row>
    <row r="67" spans="2:19" s="109" customFormat="1" x14ac:dyDescent="0.15">
      <c r="B67" s="90"/>
      <c r="C67" s="90"/>
      <c r="D67" s="90"/>
      <c r="E67" s="90"/>
      <c r="F67" s="90"/>
      <c r="G67" s="90"/>
      <c r="H67" s="90"/>
      <c r="I67" s="90"/>
      <c r="J67" s="90"/>
      <c r="K67" s="90"/>
      <c r="L67" s="90"/>
      <c r="M67" s="90"/>
      <c r="N67" s="90"/>
      <c r="O67" s="90"/>
      <c r="P67" s="90"/>
      <c r="Q67" s="90"/>
      <c r="R67" s="90"/>
      <c r="S67" s="90"/>
    </row>
    <row r="68" spans="2:19" s="109" customFormat="1" x14ac:dyDescent="0.15">
      <c r="B68" s="90"/>
      <c r="C68" s="90"/>
      <c r="D68" s="90"/>
      <c r="E68" s="90"/>
      <c r="F68" s="90"/>
      <c r="G68" s="90"/>
      <c r="H68" s="90"/>
      <c r="I68" s="90"/>
      <c r="J68" s="90"/>
      <c r="K68" s="90"/>
      <c r="L68" s="90"/>
      <c r="M68" s="90"/>
      <c r="N68" s="90"/>
      <c r="O68" s="90"/>
      <c r="P68" s="90"/>
      <c r="Q68" s="90"/>
      <c r="R68" s="90"/>
      <c r="S68" s="90"/>
    </row>
    <row r="69" spans="2:19" s="109" customFormat="1" x14ac:dyDescent="0.15">
      <c r="B69" s="90"/>
      <c r="C69" s="90"/>
      <c r="D69" s="90"/>
      <c r="E69" s="90"/>
      <c r="F69" s="90"/>
      <c r="G69" s="90"/>
      <c r="H69" s="90"/>
      <c r="I69" s="90"/>
      <c r="J69" s="90"/>
      <c r="K69" s="90"/>
      <c r="L69" s="90"/>
      <c r="M69" s="90"/>
      <c r="N69" s="90"/>
      <c r="O69" s="90"/>
      <c r="P69" s="90"/>
      <c r="Q69" s="90"/>
      <c r="R69" s="90"/>
      <c r="S69" s="90"/>
    </row>
    <row r="70" spans="2:19" s="109" customFormat="1" x14ac:dyDescent="0.15">
      <c r="B70" s="90"/>
      <c r="C70" s="90"/>
      <c r="D70" s="90"/>
      <c r="E70" s="90"/>
      <c r="F70" s="90"/>
      <c r="G70" s="90"/>
      <c r="H70" s="90"/>
      <c r="I70" s="90"/>
      <c r="J70" s="90"/>
      <c r="K70" s="90"/>
      <c r="L70" s="90"/>
      <c r="M70" s="90"/>
      <c r="N70" s="90"/>
      <c r="O70" s="90"/>
      <c r="P70" s="90"/>
      <c r="Q70" s="90"/>
      <c r="R70" s="90"/>
      <c r="S70" s="90"/>
    </row>
    <row r="71" spans="2:19" s="109" customFormat="1" x14ac:dyDescent="0.15">
      <c r="B71" s="90"/>
      <c r="C71" s="90"/>
      <c r="D71" s="90"/>
      <c r="E71" s="90"/>
      <c r="F71" s="90"/>
      <c r="G71" s="90"/>
      <c r="H71" s="90"/>
      <c r="I71" s="90"/>
      <c r="J71" s="90"/>
      <c r="K71" s="90"/>
      <c r="L71" s="90"/>
      <c r="M71" s="90"/>
      <c r="N71" s="90"/>
      <c r="O71" s="90"/>
      <c r="P71" s="90"/>
      <c r="Q71" s="90"/>
      <c r="R71" s="90"/>
      <c r="S71" s="90"/>
    </row>
    <row r="72" spans="2:19" s="109" customFormat="1" x14ac:dyDescent="0.15">
      <c r="B72" s="90"/>
      <c r="C72" s="90"/>
      <c r="D72" s="90"/>
      <c r="E72" s="90"/>
      <c r="F72" s="90"/>
      <c r="G72" s="90"/>
      <c r="H72" s="90"/>
      <c r="I72" s="90"/>
      <c r="J72" s="90"/>
      <c r="K72" s="90"/>
      <c r="L72" s="90"/>
      <c r="M72" s="90"/>
      <c r="N72" s="90"/>
      <c r="O72" s="90"/>
      <c r="P72" s="90"/>
      <c r="Q72" s="90"/>
      <c r="R72" s="90"/>
      <c r="S72" s="90"/>
    </row>
    <row r="73" spans="2:19" s="109" customFormat="1" x14ac:dyDescent="0.15">
      <c r="B73" s="90"/>
      <c r="C73" s="90"/>
      <c r="D73" s="90"/>
      <c r="E73" s="90"/>
      <c r="F73" s="90"/>
      <c r="G73" s="90"/>
      <c r="H73" s="90"/>
      <c r="I73" s="90"/>
      <c r="J73" s="90"/>
      <c r="K73" s="90"/>
      <c r="L73" s="90"/>
      <c r="M73" s="90"/>
      <c r="N73" s="90"/>
      <c r="O73" s="90"/>
      <c r="P73" s="90"/>
      <c r="Q73" s="90"/>
      <c r="R73" s="90"/>
      <c r="S73" s="90"/>
    </row>
    <row r="74" spans="2:19" s="109" customFormat="1" x14ac:dyDescent="0.15">
      <c r="B74" s="90"/>
      <c r="C74" s="90"/>
      <c r="D74" s="90"/>
      <c r="E74" s="90"/>
      <c r="F74" s="90"/>
      <c r="G74" s="90"/>
      <c r="H74" s="90"/>
      <c r="I74" s="90"/>
      <c r="J74" s="90"/>
      <c r="K74" s="90"/>
      <c r="L74" s="90"/>
      <c r="M74" s="90"/>
      <c r="N74" s="90"/>
      <c r="O74" s="90"/>
      <c r="P74" s="90"/>
      <c r="Q74" s="90"/>
      <c r="R74" s="90"/>
      <c r="S74" s="90"/>
    </row>
    <row r="75" spans="2:19" s="109" customFormat="1" x14ac:dyDescent="0.15">
      <c r="B75" s="90"/>
      <c r="C75" s="90"/>
      <c r="D75" s="90"/>
      <c r="E75" s="90"/>
      <c r="F75" s="90"/>
      <c r="G75" s="90"/>
      <c r="H75" s="90"/>
      <c r="I75" s="90"/>
      <c r="J75" s="90"/>
      <c r="K75" s="90"/>
      <c r="L75" s="90"/>
      <c r="M75" s="90"/>
      <c r="N75" s="90"/>
      <c r="O75" s="90"/>
      <c r="P75" s="90"/>
      <c r="Q75" s="90"/>
      <c r="R75" s="90"/>
      <c r="S75" s="90"/>
    </row>
    <row r="76" spans="2:19" s="109" customFormat="1" x14ac:dyDescent="0.15">
      <c r="B76" s="90"/>
      <c r="C76" s="90"/>
      <c r="D76" s="90"/>
      <c r="E76" s="90"/>
      <c r="F76" s="90"/>
      <c r="G76" s="90"/>
      <c r="H76" s="90"/>
      <c r="I76" s="90"/>
      <c r="J76" s="90"/>
      <c r="K76" s="90"/>
      <c r="L76" s="90"/>
      <c r="M76" s="90"/>
      <c r="N76" s="90"/>
      <c r="O76" s="90"/>
      <c r="P76" s="90"/>
      <c r="Q76" s="90"/>
      <c r="R76" s="90"/>
      <c r="S76" s="90"/>
    </row>
    <row r="77" spans="2:19" s="109" customFormat="1" x14ac:dyDescent="0.15">
      <c r="B77" s="90"/>
      <c r="C77" s="90"/>
      <c r="D77" s="90"/>
      <c r="E77" s="90"/>
      <c r="F77" s="90"/>
      <c r="G77" s="90"/>
      <c r="H77" s="90"/>
      <c r="I77" s="90"/>
      <c r="J77" s="90"/>
      <c r="K77" s="90"/>
      <c r="L77" s="90"/>
      <c r="M77" s="90"/>
      <c r="N77" s="90"/>
      <c r="O77" s="90"/>
      <c r="P77" s="90"/>
      <c r="Q77" s="90"/>
      <c r="R77" s="90"/>
      <c r="S77" s="90"/>
    </row>
    <row r="78" spans="2:19" s="109" customFormat="1" x14ac:dyDescent="0.15">
      <c r="B78" s="90"/>
      <c r="C78" s="90"/>
      <c r="D78" s="90"/>
      <c r="E78" s="90"/>
      <c r="F78" s="90"/>
      <c r="G78" s="90"/>
      <c r="H78" s="90"/>
      <c r="I78" s="90"/>
      <c r="J78" s="90"/>
      <c r="K78" s="90"/>
      <c r="L78" s="90"/>
      <c r="M78" s="90"/>
      <c r="N78" s="90"/>
      <c r="O78" s="90"/>
      <c r="P78" s="90"/>
      <c r="Q78" s="90"/>
      <c r="R78" s="90"/>
      <c r="S78" s="90"/>
    </row>
    <row r="79" spans="2:19" s="109" customFormat="1" x14ac:dyDescent="0.15">
      <c r="B79" s="90"/>
      <c r="C79" s="90"/>
      <c r="D79" s="90"/>
      <c r="E79" s="90"/>
      <c r="F79" s="90"/>
      <c r="G79" s="90"/>
      <c r="H79" s="90"/>
      <c r="I79" s="90"/>
      <c r="J79" s="90"/>
      <c r="K79" s="90"/>
      <c r="L79" s="90"/>
      <c r="M79" s="90"/>
      <c r="N79" s="90"/>
      <c r="O79" s="90"/>
      <c r="P79" s="90"/>
      <c r="Q79" s="90"/>
      <c r="R79" s="90"/>
      <c r="S79" s="90"/>
    </row>
    <row r="80" spans="2:19" s="109" customFormat="1" x14ac:dyDescent="0.15">
      <c r="B80" s="90"/>
      <c r="C80" s="90"/>
      <c r="D80" s="90"/>
      <c r="E80" s="90"/>
      <c r="F80" s="90"/>
      <c r="G80" s="90"/>
      <c r="H80" s="90"/>
      <c r="I80" s="90"/>
      <c r="J80" s="90"/>
      <c r="K80" s="90"/>
      <c r="L80" s="90"/>
      <c r="M80" s="90"/>
      <c r="N80" s="90"/>
      <c r="O80" s="90"/>
      <c r="P80" s="90"/>
      <c r="Q80" s="90"/>
      <c r="R80" s="90"/>
      <c r="S80" s="90"/>
    </row>
    <row r="81" spans="1:19" s="109" customFormat="1" x14ac:dyDescent="0.15">
      <c r="B81" s="90"/>
      <c r="C81" s="90"/>
      <c r="D81" s="90"/>
      <c r="E81" s="90"/>
      <c r="F81" s="90"/>
      <c r="G81" s="90"/>
      <c r="H81" s="90"/>
      <c r="I81" s="90"/>
      <c r="J81" s="90"/>
      <c r="K81" s="90"/>
      <c r="L81" s="90"/>
      <c r="M81" s="90"/>
      <c r="N81" s="90"/>
      <c r="O81" s="90"/>
      <c r="P81" s="90"/>
      <c r="Q81" s="90"/>
      <c r="R81" s="90"/>
      <c r="S81" s="90"/>
    </row>
    <row r="82" spans="1:19" s="109" customFormat="1" x14ac:dyDescent="0.15">
      <c r="B82" s="90"/>
      <c r="C82" s="90"/>
      <c r="D82" s="90"/>
      <c r="E82" s="90"/>
      <c r="F82" s="90"/>
      <c r="G82" s="90"/>
      <c r="H82" s="90"/>
      <c r="I82" s="90"/>
      <c r="J82" s="90"/>
      <c r="K82" s="90"/>
      <c r="L82" s="90"/>
      <c r="M82" s="90"/>
      <c r="N82" s="90"/>
      <c r="O82" s="90"/>
      <c r="P82" s="90"/>
      <c r="Q82" s="90"/>
      <c r="R82" s="90"/>
      <c r="S82" s="90"/>
    </row>
    <row r="83" spans="1:19" s="109" customFormat="1" x14ac:dyDescent="0.15">
      <c r="B83" s="90"/>
      <c r="C83" s="90"/>
      <c r="D83" s="90"/>
      <c r="E83" s="90"/>
      <c r="F83" s="90"/>
      <c r="G83" s="90"/>
      <c r="H83" s="90"/>
      <c r="I83" s="90"/>
      <c r="J83" s="90"/>
      <c r="K83" s="90"/>
      <c r="L83" s="90"/>
      <c r="M83" s="90"/>
      <c r="N83" s="90"/>
      <c r="O83" s="90"/>
      <c r="P83" s="90"/>
      <c r="Q83" s="90"/>
      <c r="R83" s="90"/>
      <c r="S83" s="90"/>
    </row>
    <row r="84" spans="1:19" s="109" customFormat="1" x14ac:dyDescent="0.15">
      <c r="B84" s="90"/>
      <c r="C84" s="90"/>
      <c r="D84" s="90"/>
      <c r="E84" s="90"/>
      <c r="F84" s="90"/>
      <c r="G84" s="90"/>
      <c r="H84" s="90"/>
      <c r="I84" s="90"/>
      <c r="J84" s="90"/>
      <c r="K84" s="90"/>
      <c r="L84" s="90"/>
      <c r="M84" s="90"/>
      <c r="N84" s="90"/>
      <c r="O84" s="90"/>
      <c r="P84" s="90"/>
      <c r="Q84" s="90"/>
      <c r="R84" s="90"/>
      <c r="S84" s="90"/>
    </row>
    <row r="85" spans="1:19" s="109" customFormat="1" x14ac:dyDescent="0.15">
      <c r="B85" s="90"/>
      <c r="C85" s="90"/>
      <c r="D85" s="90"/>
      <c r="E85" s="90"/>
      <c r="F85" s="90"/>
      <c r="G85" s="90"/>
      <c r="H85" s="90"/>
      <c r="I85" s="90"/>
      <c r="J85" s="90"/>
      <c r="K85" s="90"/>
      <c r="L85" s="90"/>
      <c r="M85" s="90"/>
      <c r="N85" s="90"/>
      <c r="O85" s="90"/>
      <c r="P85" s="90"/>
      <c r="Q85" s="90"/>
      <c r="R85" s="90"/>
      <c r="S85" s="90"/>
    </row>
    <row r="86" spans="1:19" s="109" customFormat="1" x14ac:dyDescent="0.15">
      <c r="B86" s="90"/>
      <c r="C86" s="90"/>
      <c r="D86" s="90"/>
      <c r="E86" s="90"/>
      <c r="F86" s="90"/>
      <c r="G86" s="90"/>
      <c r="H86" s="90"/>
      <c r="I86" s="90"/>
      <c r="J86" s="90"/>
      <c r="K86" s="90"/>
      <c r="L86" s="90"/>
      <c r="M86" s="90"/>
      <c r="N86" s="90"/>
      <c r="O86" s="90"/>
      <c r="P86" s="90"/>
      <c r="Q86" s="90"/>
      <c r="R86" s="90"/>
      <c r="S86" s="90"/>
    </row>
    <row r="87" spans="1:19" s="109" customFormat="1" x14ac:dyDescent="0.15">
      <c r="B87" s="90"/>
      <c r="C87" s="90"/>
      <c r="D87" s="90"/>
      <c r="E87" s="90"/>
      <c r="F87" s="90"/>
      <c r="G87" s="90"/>
      <c r="H87" s="90"/>
      <c r="I87" s="90"/>
      <c r="J87" s="90"/>
      <c r="K87" s="90"/>
      <c r="L87" s="90"/>
      <c r="M87" s="90"/>
      <c r="N87" s="90"/>
      <c r="O87" s="90"/>
      <c r="P87" s="90"/>
      <c r="Q87" s="90"/>
      <c r="R87" s="90"/>
      <c r="S87" s="90"/>
    </row>
    <row r="88" spans="1:19" s="109" customFormat="1" x14ac:dyDescent="0.15">
      <c r="B88" s="90"/>
      <c r="C88" s="90"/>
      <c r="D88" s="90"/>
      <c r="E88" s="90"/>
      <c r="F88" s="90"/>
      <c r="G88" s="90"/>
      <c r="H88" s="90"/>
      <c r="I88" s="90"/>
      <c r="J88" s="90"/>
      <c r="K88" s="90"/>
      <c r="L88" s="90"/>
      <c r="M88" s="90"/>
      <c r="N88" s="90"/>
      <c r="O88" s="90"/>
      <c r="P88" s="90"/>
      <c r="Q88" s="90"/>
      <c r="R88" s="90"/>
      <c r="S88" s="90"/>
    </row>
    <row r="89" spans="1:19" s="109" customFormat="1" x14ac:dyDescent="0.15">
      <c r="B89" s="90"/>
      <c r="C89" s="90"/>
      <c r="D89" s="90"/>
      <c r="E89" s="90"/>
      <c r="F89" s="90"/>
      <c r="G89" s="90"/>
      <c r="H89" s="90"/>
      <c r="I89" s="90"/>
      <c r="J89" s="90"/>
      <c r="K89" s="90"/>
      <c r="L89" s="90"/>
      <c r="M89" s="90"/>
      <c r="N89" s="90"/>
      <c r="O89" s="90"/>
      <c r="P89" s="90"/>
      <c r="Q89" s="90"/>
      <c r="R89" s="90"/>
      <c r="S89" s="90"/>
    </row>
    <row r="90" spans="1:19" s="109" customFormat="1" x14ac:dyDescent="0.15">
      <c r="B90" s="90"/>
      <c r="C90" s="90"/>
      <c r="D90" s="90"/>
      <c r="E90" s="90"/>
      <c r="F90" s="90"/>
      <c r="G90" s="90"/>
      <c r="H90" s="90"/>
      <c r="I90" s="90"/>
      <c r="J90" s="90"/>
      <c r="K90" s="90"/>
      <c r="L90" s="90"/>
      <c r="M90" s="90"/>
      <c r="N90" s="90"/>
      <c r="O90" s="90"/>
      <c r="P90" s="90"/>
      <c r="Q90" s="90"/>
      <c r="R90" s="90"/>
      <c r="S90" s="90"/>
    </row>
    <row r="91" spans="1:19" s="109" customFormat="1" x14ac:dyDescent="0.15">
      <c r="B91" s="90"/>
      <c r="C91" s="90"/>
      <c r="D91" s="90"/>
      <c r="E91" s="90"/>
      <c r="F91" s="90"/>
      <c r="G91" s="90"/>
      <c r="H91" s="90"/>
      <c r="I91" s="90"/>
      <c r="J91" s="90"/>
      <c r="K91" s="90"/>
      <c r="L91" s="90"/>
      <c r="M91" s="90"/>
      <c r="N91" s="90"/>
      <c r="O91" s="90"/>
      <c r="P91" s="90"/>
      <c r="Q91" s="90"/>
      <c r="R91" s="90"/>
      <c r="S91" s="90"/>
    </row>
    <row r="92" spans="1:19" s="109" customFormat="1" x14ac:dyDescent="0.15">
      <c r="B92" s="90"/>
      <c r="C92" s="90"/>
      <c r="D92" s="90"/>
      <c r="E92" s="90"/>
      <c r="F92" s="90"/>
      <c r="G92" s="90"/>
      <c r="H92" s="90"/>
      <c r="I92" s="90"/>
      <c r="J92" s="90"/>
      <c r="K92" s="90"/>
      <c r="L92" s="90"/>
      <c r="M92" s="90"/>
      <c r="N92" s="90"/>
      <c r="O92" s="90"/>
      <c r="P92" s="90"/>
      <c r="Q92" s="90"/>
      <c r="R92" s="90"/>
      <c r="S92" s="90"/>
    </row>
    <row r="93" spans="1:19" s="109" customFormat="1" x14ac:dyDescent="0.15">
      <c r="B93" s="90"/>
      <c r="C93" s="90"/>
      <c r="D93" s="90"/>
      <c r="E93" s="90"/>
      <c r="F93" s="90"/>
      <c r="G93" s="90"/>
      <c r="H93" s="90"/>
      <c r="I93" s="90"/>
      <c r="J93" s="90"/>
      <c r="K93" s="90"/>
      <c r="L93" s="90"/>
      <c r="M93" s="90"/>
      <c r="N93" s="90"/>
      <c r="O93" s="90"/>
      <c r="P93" s="90"/>
      <c r="Q93" s="90"/>
      <c r="R93" s="90"/>
      <c r="S93" s="90"/>
    </row>
    <row r="94" spans="1:19" s="109" customFormat="1" x14ac:dyDescent="0.15">
      <c r="B94" s="90"/>
      <c r="C94" s="90"/>
      <c r="D94" s="90"/>
      <c r="E94" s="90"/>
      <c r="F94" s="90"/>
      <c r="G94" s="90"/>
      <c r="H94" s="90"/>
      <c r="I94" s="90"/>
      <c r="J94" s="90"/>
      <c r="K94" s="90"/>
      <c r="L94" s="90"/>
      <c r="M94" s="90"/>
      <c r="N94" s="90"/>
      <c r="O94" s="90"/>
      <c r="P94" s="90"/>
      <c r="Q94" s="90"/>
      <c r="R94" s="90"/>
      <c r="S94" s="90"/>
    </row>
    <row r="95" spans="1:19" x14ac:dyDescent="0.15">
      <c r="A95" s="109"/>
    </row>
    <row r="96" spans="1:19" x14ac:dyDescent="0.15">
      <c r="A96" s="109"/>
    </row>
    <row r="97" spans="1:1" x14ac:dyDescent="0.15">
      <c r="A97" s="109"/>
    </row>
    <row r="98" spans="1:1" x14ac:dyDescent="0.15">
      <c r="A98" s="109"/>
    </row>
    <row r="99" spans="1:1" x14ac:dyDescent="0.15">
      <c r="A99" s="109"/>
    </row>
  </sheetData>
  <mergeCells count="48">
    <mergeCell ref="Q36:S36"/>
    <mergeCell ref="Q37:S37"/>
    <mergeCell ref="Q28:S28"/>
    <mergeCell ref="Q29:S29"/>
    <mergeCell ref="Q31:S31"/>
    <mergeCell ref="Q33:S33"/>
    <mergeCell ref="Q34:S34"/>
    <mergeCell ref="C21:C30"/>
    <mergeCell ref="D21:D23"/>
    <mergeCell ref="Q21:S21"/>
    <mergeCell ref="Q22:S22"/>
    <mergeCell ref="Q23:S23"/>
    <mergeCell ref="Q24:S24"/>
    <mergeCell ref="Q25:S25"/>
    <mergeCell ref="Q26:S26"/>
    <mergeCell ref="D30:E30"/>
    <mergeCell ref="Q30:S30"/>
    <mergeCell ref="Q18:S18"/>
    <mergeCell ref="Q19:S19"/>
    <mergeCell ref="Q27:S27"/>
    <mergeCell ref="D13:D14"/>
    <mergeCell ref="I13:J13"/>
    <mergeCell ref="Q13:S13"/>
    <mergeCell ref="I14:J14"/>
    <mergeCell ref="Q14:S14"/>
    <mergeCell ref="D20:E20"/>
    <mergeCell ref="Q20:S20"/>
    <mergeCell ref="B3:E3"/>
    <mergeCell ref="K3:S3"/>
    <mergeCell ref="B4:C5"/>
    <mergeCell ref="R4:S4"/>
    <mergeCell ref="R5:S5"/>
    <mergeCell ref="B6:B30"/>
    <mergeCell ref="C6:C20"/>
    <mergeCell ref="R6:S6"/>
    <mergeCell ref="R7:S7"/>
    <mergeCell ref="R8:S8"/>
    <mergeCell ref="D15:D17"/>
    <mergeCell ref="Q15:S15"/>
    <mergeCell ref="Q16:S16"/>
    <mergeCell ref="Q17:S17"/>
    <mergeCell ref="R9:S9"/>
    <mergeCell ref="G10:J10"/>
    <mergeCell ref="R10:S10"/>
    <mergeCell ref="G11:J11"/>
    <mergeCell ref="R11:S11"/>
    <mergeCell ref="K12:K37"/>
    <mergeCell ref="Q12:S12"/>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W99"/>
  <sheetViews>
    <sheetView view="pageBreakPreview" zoomScale="80" zoomScaleNormal="75" zoomScaleSheetLayoutView="80" workbookViewId="0">
      <selection activeCell="G27" sqref="G27"/>
    </sheetView>
  </sheetViews>
  <sheetFormatPr defaultColWidth="10.875" defaultRowHeight="13.5" x14ac:dyDescent="0.15"/>
  <cols>
    <col min="1" max="1" width="1.625" style="90" customWidth="1"/>
    <col min="2" max="2" width="5.875" style="90" customWidth="1"/>
    <col min="3" max="3" width="10.625" style="90" customWidth="1"/>
    <col min="4" max="4" width="12.375" style="90" customWidth="1"/>
    <col min="5" max="5" width="14.625" style="90" customWidth="1"/>
    <col min="6" max="7" width="15.875" style="90" customWidth="1"/>
    <col min="8" max="8" width="10.875" style="90"/>
    <col min="9" max="9" width="11.375" style="90" bestFit="1" customWidth="1"/>
    <col min="10" max="10" width="13.375" style="90" customWidth="1"/>
    <col min="11" max="11" width="7.125" style="90" customWidth="1"/>
    <col min="12" max="12" width="15.375" style="90" customWidth="1"/>
    <col min="13" max="13" width="9.375" style="90" bestFit="1" customWidth="1"/>
    <col min="14" max="14" width="10.875" style="90"/>
    <col min="15" max="15" width="7.25" style="90" customWidth="1"/>
    <col min="16" max="16" width="9.625" style="90" customWidth="1"/>
    <col min="17" max="17" width="10.875" style="90" customWidth="1"/>
    <col min="18" max="18" width="7.5" style="90" customWidth="1"/>
    <col min="19" max="19" width="3.75" style="90" customWidth="1"/>
    <col min="20" max="16384" width="10.875" style="90"/>
  </cols>
  <sheetData>
    <row r="1" spans="2:19" s="91" customFormat="1" ht="9.9499999999999993" customHeight="1" x14ac:dyDescent="0.15">
      <c r="B1" s="90"/>
      <c r="C1" s="90"/>
      <c r="D1" s="90"/>
      <c r="E1" s="90"/>
      <c r="F1" s="90"/>
      <c r="G1" s="90"/>
      <c r="H1" s="90"/>
      <c r="I1" s="90"/>
      <c r="J1" s="90"/>
      <c r="K1" s="90"/>
      <c r="L1" s="90"/>
      <c r="M1" s="90"/>
      <c r="N1" s="90"/>
      <c r="O1" s="90"/>
      <c r="P1" s="90"/>
      <c r="Q1" s="90"/>
      <c r="R1" s="90"/>
      <c r="S1" s="90"/>
    </row>
    <row r="2" spans="2:19" s="91" customFormat="1" ht="24.95" customHeight="1" thickBot="1" x14ac:dyDescent="0.2">
      <c r="B2" s="3" t="s">
        <v>713</v>
      </c>
      <c r="H2" s="92" t="s">
        <v>208</v>
      </c>
      <c r="I2" s="3" t="s">
        <v>384</v>
      </c>
      <c r="K2" s="92" t="s">
        <v>209</v>
      </c>
      <c r="L2" s="3" t="s">
        <v>273</v>
      </c>
      <c r="N2" s="90"/>
      <c r="O2" s="90"/>
      <c r="Q2" s="4"/>
      <c r="R2" s="4"/>
    </row>
    <row r="3" spans="2:19" s="91" customFormat="1" ht="18" customHeight="1" x14ac:dyDescent="0.15">
      <c r="B3" s="1169" t="s">
        <v>17</v>
      </c>
      <c r="C3" s="1170"/>
      <c r="D3" s="1170"/>
      <c r="E3" s="1171"/>
      <c r="F3" s="123" t="s">
        <v>18</v>
      </c>
      <c r="G3" s="94"/>
      <c r="H3" s="95" t="s">
        <v>19</v>
      </c>
      <c r="I3" s="93"/>
      <c r="J3" s="93"/>
      <c r="K3" s="1172" t="s">
        <v>171</v>
      </c>
      <c r="L3" s="1173"/>
      <c r="M3" s="1173"/>
      <c r="N3" s="1173"/>
      <c r="O3" s="1173"/>
      <c r="P3" s="1173"/>
      <c r="Q3" s="1173"/>
      <c r="R3" s="1173"/>
      <c r="S3" s="1174"/>
    </row>
    <row r="4" spans="2:19" s="91" customFormat="1" ht="18" customHeight="1" x14ac:dyDescent="0.15">
      <c r="B4" s="1051" t="s">
        <v>20</v>
      </c>
      <c r="C4" s="1052"/>
      <c r="D4" s="189" t="s">
        <v>166</v>
      </c>
      <c r="E4" s="202"/>
      <c r="F4" s="342">
        <f>R11</f>
        <v>608000</v>
      </c>
      <c r="G4" s="189" t="s">
        <v>155</v>
      </c>
      <c r="H4" s="106"/>
      <c r="I4" s="106"/>
      <c r="J4" s="106"/>
      <c r="K4" s="296" t="s">
        <v>238</v>
      </c>
      <c r="L4" s="297" t="s">
        <v>239</v>
      </c>
      <c r="M4" s="195" t="s">
        <v>21</v>
      </c>
      <c r="N4" s="195" t="s">
        <v>20</v>
      </c>
      <c r="O4" s="297" t="s">
        <v>238</v>
      </c>
      <c r="P4" s="297" t="s">
        <v>240</v>
      </c>
      <c r="Q4" s="195" t="s">
        <v>21</v>
      </c>
      <c r="R4" s="1177" t="s">
        <v>20</v>
      </c>
      <c r="S4" s="1178"/>
    </row>
    <row r="5" spans="2:19" s="91" customFormat="1" ht="18" customHeight="1" x14ac:dyDescent="0.15">
      <c r="B5" s="1051"/>
      <c r="C5" s="1052"/>
      <c r="D5" s="189" t="s">
        <v>71</v>
      </c>
      <c r="E5" s="202"/>
      <c r="F5" s="196"/>
      <c r="G5" s="163" t="s">
        <v>157</v>
      </c>
      <c r="H5" s="203"/>
      <c r="I5" s="203"/>
      <c r="J5" s="203"/>
      <c r="K5" s="295">
        <v>1</v>
      </c>
      <c r="L5" s="196">
        <v>3200</v>
      </c>
      <c r="M5" s="196">
        <v>190</v>
      </c>
      <c r="N5" s="342">
        <f>L5*M5</f>
        <v>608000</v>
      </c>
      <c r="O5" s="196"/>
      <c r="P5" s="196"/>
      <c r="Q5" s="196"/>
      <c r="R5" s="1175">
        <f>P5*Q5</f>
        <v>0</v>
      </c>
      <c r="S5" s="1176"/>
    </row>
    <row r="6" spans="2:19" s="91" customFormat="1" ht="18" customHeight="1" x14ac:dyDescent="0.15">
      <c r="B6" s="1015" t="s">
        <v>169</v>
      </c>
      <c r="C6" s="1018" t="s">
        <v>266</v>
      </c>
      <c r="D6" s="196" t="s">
        <v>45</v>
      </c>
      <c r="E6" s="204"/>
      <c r="F6" s="196">
        <f>+P13</f>
        <v>0</v>
      </c>
      <c r="G6" s="163" t="s">
        <v>156</v>
      </c>
      <c r="H6" s="203"/>
      <c r="I6" s="203"/>
      <c r="J6" s="203"/>
      <c r="K6" s="201"/>
      <c r="L6" s="198"/>
      <c r="M6" s="196"/>
      <c r="N6" s="342">
        <f>L6*M6</f>
        <v>0</v>
      </c>
      <c r="O6" s="196"/>
      <c r="P6" s="196"/>
      <c r="Q6" s="196"/>
      <c r="R6" s="1175">
        <f t="shared" ref="R6:R9" si="0">P6*Q6</f>
        <v>0</v>
      </c>
      <c r="S6" s="1176"/>
    </row>
    <row r="7" spans="2:19" s="91" customFormat="1" ht="18" customHeight="1" x14ac:dyDescent="0.15">
      <c r="B7" s="1016"/>
      <c r="C7" s="1019"/>
      <c r="D7" s="196" t="s">
        <v>46</v>
      </c>
      <c r="E7" s="204"/>
      <c r="F7" s="342">
        <f>P22</f>
        <v>89214</v>
      </c>
      <c r="G7" s="189" t="s">
        <v>714</v>
      </c>
      <c r="H7" s="106"/>
      <c r="I7" s="106"/>
      <c r="J7" s="205"/>
      <c r="K7" s="199"/>
      <c r="L7" s="200"/>
      <c r="M7" s="196"/>
      <c r="N7" s="342">
        <f t="shared" ref="N7:N11" si="1">L7*M7</f>
        <v>0</v>
      </c>
      <c r="O7" s="196"/>
      <c r="P7" s="196"/>
      <c r="Q7" s="196"/>
      <c r="R7" s="1175">
        <f t="shared" si="0"/>
        <v>0</v>
      </c>
      <c r="S7" s="1176"/>
    </row>
    <row r="8" spans="2:19" s="91" customFormat="1" ht="18" customHeight="1" x14ac:dyDescent="0.15">
      <c r="B8" s="1016"/>
      <c r="C8" s="1019"/>
      <c r="D8" s="196" t="s">
        <v>47</v>
      </c>
      <c r="E8" s="204"/>
      <c r="F8" s="342">
        <f>P28</f>
        <v>46842.333333333328</v>
      </c>
      <c r="G8" s="165" t="s">
        <v>715</v>
      </c>
      <c r="H8" s="178"/>
      <c r="I8" s="178"/>
      <c r="J8" s="206"/>
      <c r="K8" s="197"/>
      <c r="L8" s="196"/>
      <c r="M8" s="196"/>
      <c r="N8" s="342">
        <f t="shared" si="1"/>
        <v>0</v>
      </c>
      <c r="O8" s="196"/>
      <c r="P8" s="196"/>
      <c r="Q8" s="196"/>
      <c r="R8" s="1175">
        <f t="shared" si="0"/>
        <v>0</v>
      </c>
      <c r="S8" s="1176"/>
    </row>
    <row r="9" spans="2:19" s="91" customFormat="1" ht="18" customHeight="1" x14ac:dyDescent="0.15">
      <c r="B9" s="1016"/>
      <c r="C9" s="1019"/>
      <c r="D9" s="196" t="s">
        <v>72</v>
      </c>
      <c r="E9" s="204"/>
      <c r="F9" s="342">
        <f>P37</f>
        <v>5739.1000000000013</v>
      </c>
      <c r="G9" s="165" t="s">
        <v>716</v>
      </c>
      <c r="H9" s="178"/>
      <c r="I9" s="178"/>
      <c r="J9" s="206"/>
      <c r="K9" s="197"/>
      <c r="L9" s="196"/>
      <c r="M9" s="196"/>
      <c r="N9" s="342">
        <f t="shared" si="1"/>
        <v>0</v>
      </c>
      <c r="O9" s="196"/>
      <c r="P9" s="196"/>
      <c r="Q9" s="196"/>
      <c r="R9" s="1175">
        <f t="shared" si="0"/>
        <v>0</v>
      </c>
      <c r="S9" s="1176"/>
    </row>
    <row r="10" spans="2:19" s="91" customFormat="1" ht="18" customHeight="1" x14ac:dyDescent="0.15">
      <c r="B10" s="1016"/>
      <c r="C10" s="1019"/>
      <c r="D10" s="196" t="s">
        <v>48</v>
      </c>
      <c r="E10" s="204"/>
      <c r="F10" s="342">
        <f>'8-6はっさく算出基礎'!V11</f>
        <v>0</v>
      </c>
      <c r="G10" s="1188" t="s">
        <v>717</v>
      </c>
      <c r="H10" s="1189"/>
      <c r="I10" s="1189"/>
      <c r="J10" s="1176"/>
      <c r="K10" s="197"/>
      <c r="L10" s="196"/>
      <c r="M10" s="196"/>
      <c r="N10" s="196">
        <f t="shared" si="1"/>
        <v>0</v>
      </c>
      <c r="O10" s="196"/>
      <c r="P10" s="196"/>
      <c r="Q10" s="196"/>
      <c r="R10" s="1175"/>
      <c r="S10" s="1176"/>
    </row>
    <row r="11" spans="2:19" s="91" customFormat="1" ht="18" customHeight="1" thickBot="1" x14ac:dyDescent="0.2">
      <c r="B11" s="1016"/>
      <c r="C11" s="1019"/>
      <c r="D11" s="196" t="s">
        <v>4</v>
      </c>
      <c r="E11" s="204"/>
      <c r="F11" s="342">
        <f>'8-6はっさく算出基礎'!V34</f>
        <v>32.665714285714287</v>
      </c>
      <c r="G11" s="1188" t="s">
        <v>717</v>
      </c>
      <c r="H11" s="1189"/>
      <c r="I11" s="1189"/>
      <c r="J11" s="1176"/>
      <c r="K11" s="112"/>
      <c r="L11" s="97"/>
      <c r="M11" s="97"/>
      <c r="N11" s="96">
        <f t="shared" si="1"/>
        <v>0</v>
      </c>
      <c r="O11" s="98" t="s">
        <v>22</v>
      </c>
      <c r="P11" s="99">
        <f>SUM(L5:L11,P5:Q10)</f>
        <v>3200</v>
      </c>
      <c r="Q11" s="100">
        <f>R11/P11</f>
        <v>190</v>
      </c>
      <c r="R11" s="1037">
        <f>SUM(N5:N11,R5:S10)</f>
        <v>608000</v>
      </c>
      <c r="S11" s="1038"/>
    </row>
    <row r="12" spans="2:19" s="91" customFormat="1" ht="18" customHeight="1" thickTop="1" x14ac:dyDescent="0.15">
      <c r="B12" s="1016"/>
      <c r="C12" s="1019"/>
      <c r="D12" s="196" t="s">
        <v>5</v>
      </c>
      <c r="E12" s="204"/>
      <c r="F12" s="196"/>
      <c r="G12" s="165" t="s">
        <v>157</v>
      </c>
      <c r="H12" s="178"/>
      <c r="I12" s="178"/>
      <c r="J12" s="206"/>
      <c r="K12" s="1039" t="s">
        <v>170</v>
      </c>
      <c r="L12" s="191" t="s">
        <v>127</v>
      </c>
      <c r="M12" s="192" t="s">
        <v>7</v>
      </c>
      <c r="N12" s="302" t="s">
        <v>244</v>
      </c>
      <c r="O12" s="193" t="s">
        <v>21</v>
      </c>
      <c r="P12" s="193" t="s">
        <v>24</v>
      </c>
      <c r="Q12" s="1042" t="s">
        <v>25</v>
      </c>
      <c r="R12" s="1043"/>
      <c r="S12" s="1044"/>
    </row>
    <row r="13" spans="2:19" s="91" customFormat="1" ht="18" customHeight="1" x14ac:dyDescent="0.15">
      <c r="B13" s="1016"/>
      <c r="C13" s="1019"/>
      <c r="D13" s="1023" t="s">
        <v>49</v>
      </c>
      <c r="E13" s="207" t="s">
        <v>153</v>
      </c>
      <c r="F13" s="196">
        <f>'６　固定資本装備と減価償却費'!L10*'7-6はっさく部門収支'!H13</f>
        <v>1200</v>
      </c>
      <c r="G13" s="165" t="s">
        <v>158</v>
      </c>
      <c r="H13" s="173">
        <v>0.01</v>
      </c>
      <c r="I13" s="1190" t="s">
        <v>160</v>
      </c>
      <c r="J13" s="1191"/>
      <c r="K13" s="1040"/>
      <c r="L13" s="286"/>
      <c r="M13" s="301" t="s">
        <v>246</v>
      </c>
      <c r="N13" s="125"/>
      <c r="O13" s="125"/>
      <c r="P13" s="343">
        <f>N13*O13</f>
        <v>0</v>
      </c>
      <c r="Q13" s="1057" t="s">
        <v>245</v>
      </c>
      <c r="R13" s="1058"/>
      <c r="S13" s="1059"/>
    </row>
    <row r="14" spans="2:19" s="91" customFormat="1" ht="18" customHeight="1" x14ac:dyDescent="0.15">
      <c r="B14" s="1016"/>
      <c r="C14" s="1019"/>
      <c r="D14" s="1168"/>
      <c r="E14" s="207" t="s">
        <v>154</v>
      </c>
      <c r="F14" s="196">
        <f>'６　固定資本装備と減価償却費'!L15*'7-6はっさく部門収支'!H14</f>
        <v>4700</v>
      </c>
      <c r="G14" s="165" t="s">
        <v>158</v>
      </c>
      <c r="H14" s="173">
        <v>0.05</v>
      </c>
      <c r="I14" s="1190" t="s">
        <v>160</v>
      </c>
      <c r="J14" s="1191"/>
      <c r="K14" s="1040"/>
      <c r="L14" s="194"/>
      <c r="M14" s="190"/>
      <c r="N14" s="125"/>
      <c r="O14" s="125"/>
      <c r="P14" s="343">
        <f>N14*O14</f>
        <v>0</v>
      </c>
      <c r="Q14" s="1057"/>
      <c r="R14" s="1058"/>
      <c r="S14" s="1059"/>
    </row>
    <row r="15" spans="2:19" s="91" customFormat="1" ht="18" customHeight="1" thickBot="1" x14ac:dyDescent="0.2">
      <c r="B15" s="1016"/>
      <c r="C15" s="1019"/>
      <c r="D15" s="1023" t="s">
        <v>73</v>
      </c>
      <c r="E15" s="207" t="s">
        <v>153</v>
      </c>
      <c r="F15" s="196">
        <f>'６　固定資本装備と減価償却費'!P10</f>
        <v>17142.857142857141</v>
      </c>
      <c r="G15" s="165" t="s">
        <v>160</v>
      </c>
      <c r="H15" s="171"/>
      <c r="I15" s="171"/>
      <c r="J15" s="172"/>
      <c r="K15" s="1040"/>
      <c r="L15" s="104" t="s">
        <v>26</v>
      </c>
      <c r="M15" s="103"/>
      <c r="N15" s="104"/>
      <c r="O15" s="104"/>
      <c r="P15" s="104">
        <f>SUM(P10:P14)</f>
        <v>3200</v>
      </c>
      <c r="Q15" s="1182"/>
      <c r="R15" s="1183"/>
      <c r="S15" s="1184"/>
    </row>
    <row r="16" spans="2:19" s="91" customFormat="1" ht="18" customHeight="1" thickTop="1" x14ac:dyDescent="0.15">
      <c r="B16" s="1016"/>
      <c r="C16" s="1019"/>
      <c r="D16" s="1024"/>
      <c r="E16" s="207" t="s">
        <v>154</v>
      </c>
      <c r="F16" s="196">
        <f>'６　固定資本装備と減価償却費'!P15</f>
        <v>23500</v>
      </c>
      <c r="G16" s="165" t="s">
        <v>160</v>
      </c>
      <c r="H16" s="171"/>
      <c r="I16" s="171"/>
      <c r="J16" s="172"/>
      <c r="K16" s="1040"/>
      <c r="L16" s="185" t="s">
        <v>128</v>
      </c>
      <c r="M16" s="186"/>
      <c r="N16" s="303" t="s">
        <v>244</v>
      </c>
      <c r="O16" s="187" t="s">
        <v>21</v>
      </c>
      <c r="P16" s="188" t="s">
        <v>24</v>
      </c>
      <c r="Q16" s="1029" t="s">
        <v>25</v>
      </c>
      <c r="R16" s="1030"/>
      <c r="S16" s="1031"/>
    </row>
    <row r="17" spans="1:19" s="91" customFormat="1" ht="18" customHeight="1" x14ac:dyDescent="0.15">
      <c r="B17" s="1016"/>
      <c r="C17" s="1019"/>
      <c r="D17" s="1168"/>
      <c r="E17" s="196" t="s">
        <v>50</v>
      </c>
      <c r="F17" s="196" t="e">
        <f>'６　固定資本装備と減価償却費'!#REF!</f>
        <v>#REF!</v>
      </c>
      <c r="G17" s="165" t="s">
        <v>160</v>
      </c>
      <c r="H17" s="171"/>
      <c r="I17" s="171"/>
      <c r="J17" s="172"/>
      <c r="K17" s="1040"/>
      <c r="L17" s="189" t="s">
        <v>134</v>
      </c>
      <c r="M17" s="190"/>
      <c r="N17" s="165"/>
      <c r="O17" s="182"/>
      <c r="P17" s="344">
        <f>'8-6はっさく算出基礎'!G7</f>
        <v>24000</v>
      </c>
      <c r="Q17" s="1179"/>
      <c r="R17" s="1180"/>
      <c r="S17" s="1181"/>
    </row>
    <row r="18" spans="1:19" s="91" customFormat="1" ht="18" customHeight="1" x14ac:dyDescent="0.15">
      <c r="A18" s="90"/>
      <c r="B18" s="1016"/>
      <c r="C18" s="1019"/>
      <c r="D18" s="196" t="s">
        <v>51</v>
      </c>
      <c r="E18" s="204"/>
      <c r="F18" s="196"/>
      <c r="G18" s="165" t="s">
        <v>157</v>
      </c>
      <c r="H18" s="171"/>
      <c r="I18" s="177" t="s">
        <v>161</v>
      </c>
      <c r="J18" s="172"/>
      <c r="K18" s="1040"/>
      <c r="L18" s="189" t="s">
        <v>132</v>
      </c>
      <c r="M18" s="190"/>
      <c r="N18" s="165" t="s">
        <v>331</v>
      </c>
      <c r="O18" s="182"/>
      <c r="P18" s="344">
        <f>'8-6はっさく算出基礎'!G11</f>
        <v>4680</v>
      </c>
      <c r="Q18" s="1179"/>
      <c r="R18" s="1180"/>
      <c r="S18" s="1181"/>
    </row>
    <row r="19" spans="1:19" s="91" customFormat="1" ht="18" customHeight="1" x14ac:dyDescent="0.15">
      <c r="A19" s="90"/>
      <c r="B19" s="1016"/>
      <c r="C19" s="1019"/>
      <c r="D19" s="196" t="s">
        <v>131</v>
      </c>
      <c r="E19" s="204"/>
      <c r="F19" s="196" t="e">
        <f>SUM(F6:F18)/99</f>
        <v>#REF!</v>
      </c>
      <c r="G19" s="208" t="s">
        <v>172</v>
      </c>
      <c r="H19" s="218">
        <v>0.01</v>
      </c>
      <c r="I19" s="105"/>
      <c r="J19" s="6"/>
      <c r="K19" s="1040"/>
      <c r="L19" s="165" t="s">
        <v>133</v>
      </c>
      <c r="M19" s="178"/>
      <c r="N19" s="165" t="s">
        <v>331</v>
      </c>
      <c r="O19" s="182"/>
      <c r="P19" s="344">
        <f>'8-6はっさく算出基礎'!G16</f>
        <v>60534</v>
      </c>
      <c r="Q19" s="1179"/>
      <c r="R19" s="1180"/>
      <c r="S19" s="1181"/>
    </row>
    <row r="20" spans="1:19" s="91" customFormat="1" ht="18" customHeight="1" x14ac:dyDescent="0.15">
      <c r="A20" s="90"/>
      <c r="B20" s="1016"/>
      <c r="C20" s="1020"/>
      <c r="D20" s="1060" t="s">
        <v>165</v>
      </c>
      <c r="E20" s="1061"/>
      <c r="F20" s="124" t="e">
        <f>SUM(F6:F19)</f>
        <v>#REF!</v>
      </c>
      <c r="G20" s="174"/>
      <c r="H20" s="105"/>
      <c r="I20" s="105"/>
      <c r="J20" s="108"/>
      <c r="K20" s="1040"/>
      <c r="L20" s="165" t="s">
        <v>135</v>
      </c>
      <c r="M20" s="178"/>
      <c r="N20" s="165"/>
      <c r="O20" s="182"/>
      <c r="P20" s="344">
        <f>'8-6はっさく算出基礎'!G20</f>
        <v>0</v>
      </c>
      <c r="Q20" s="1179"/>
      <c r="R20" s="1180"/>
      <c r="S20" s="1181"/>
    </row>
    <row r="21" spans="1:19" s="91" customFormat="1" ht="18" customHeight="1" x14ac:dyDescent="0.15">
      <c r="A21" s="90"/>
      <c r="B21" s="1016"/>
      <c r="C21" s="1062" t="s">
        <v>159</v>
      </c>
      <c r="D21" s="1167" t="s">
        <v>52</v>
      </c>
      <c r="E21" s="17" t="s">
        <v>1</v>
      </c>
      <c r="F21" s="342">
        <f>L5*41</f>
        <v>131200</v>
      </c>
      <c r="G21" s="189" t="s">
        <v>345</v>
      </c>
      <c r="H21" s="178"/>
      <c r="I21" s="101"/>
      <c r="J21" s="206"/>
      <c r="K21" s="1040"/>
      <c r="L21" s="165" t="s">
        <v>136</v>
      </c>
      <c r="M21" s="178"/>
      <c r="N21" s="165"/>
      <c r="O21" s="180"/>
      <c r="P21" s="344">
        <f>'8-6はっさく算出基礎'!G24</f>
        <v>0</v>
      </c>
      <c r="Q21" s="1179"/>
      <c r="R21" s="1180"/>
      <c r="S21" s="1181"/>
    </row>
    <row r="22" spans="1:19" s="91" customFormat="1" ht="18" customHeight="1" thickBot="1" x14ac:dyDescent="0.2">
      <c r="A22" s="90"/>
      <c r="B22" s="1016"/>
      <c r="C22" s="1063"/>
      <c r="D22" s="999"/>
      <c r="E22" s="17" t="s">
        <v>2</v>
      </c>
      <c r="F22" s="217"/>
      <c r="G22" s="189" t="s">
        <v>346</v>
      </c>
      <c r="H22" s="209"/>
      <c r="I22" s="209"/>
      <c r="J22" s="210"/>
      <c r="K22" s="1040"/>
      <c r="L22" s="104" t="s">
        <v>26</v>
      </c>
      <c r="M22" s="103"/>
      <c r="N22" s="104"/>
      <c r="O22" s="104"/>
      <c r="P22" s="104">
        <f>SUM(P17:P21)</f>
        <v>89214</v>
      </c>
      <c r="Q22" s="1182"/>
      <c r="R22" s="1183"/>
      <c r="S22" s="1184"/>
    </row>
    <row r="23" spans="1:19" s="91" customFormat="1" ht="18" customHeight="1" thickTop="1" x14ac:dyDescent="0.15">
      <c r="A23" s="90"/>
      <c r="B23" s="1016"/>
      <c r="C23" s="1063"/>
      <c r="D23" s="1065"/>
      <c r="E23" s="17" t="s">
        <v>6</v>
      </c>
      <c r="F23" s="342">
        <f>F4*0.135</f>
        <v>82080</v>
      </c>
      <c r="G23" s="189" t="s">
        <v>347</v>
      </c>
      <c r="H23" s="106"/>
      <c r="I23" s="209"/>
      <c r="J23" s="205"/>
      <c r="K23" s="1040"/>
      <c r="L23" s="165" t="s">
        <v>129</v>
      </c>
      <c r="M23" s="178"/>
      <c r="N23" s="179" t="s">
        <v>23</v>
      </c>
      <c r="O23" s="179" t="s">
        <v>21</v>
      </c>
      <c r="P23" s="179" t="s">
        <v>24</v>
      </c>
      <c r="Q23" s="1029" t="s">
        <v>25</v>
      </c>
      <c r="R23" s="1030"/>
      <c r="S23" s="1031"/>
    </row>
    <row r="24" spans="1:19" s="91" customFormat="1" ht="18" customHeight="1" x14ac:dyDescent="0.15">
      <c r="A24" s="90"/>
      <c r="B24" s="1016"/>
      <c r="C24" s="1063"/>
      <c r="D24" s="17" t="s">
        <v>249</v>
      </c>
      <c r="E24" s="23"/>
      <c r="F24" s="217"/>
      <c r="G24" s="189" t="s">
        <v>157</v>
      </c>
      <c r="H24" s="212"/>
      <c r="I24" s="213"/>
      <c r="J24" s="211"/>
      <c r="K24" s="1040"/>
      <c r="L24" s="180" t="s">
        <v>27</v>
      </c>
      <c r="M24" s="178"/>
      <c r="N24" s="165" t="s">
        <v>332</v>
      </c>
      <c r="O24" s="180"/>
      <c r="P24" s="344">
        <f>'8-6はっさく算出基礎'!G38</f>
        <v>20120</v>
      </c>
      <c r="Q24" s="1179"/>
      <c r="R24" s="1180"/>
      <c r="S24" s="1181"/>
    </row>
    <row r="25" spans="1:19" s="91" customFormat="1" ht="18" customHeight="1" x14ac:dyDescent="0.15">
      <c r="A25" s="90"/>
      <c r="B25" s="1016"/>
      <c r="C25" s="1063"/>
      <c r="D25" s="17" t="s">
        <v>74</v>
      </c>
      <c r="E25" s="23"/>
      <c r="F25" s="217"/>
      <c r="G25" s="189" t="s">
        <v>157</v>
      </c>
      <c r="H25" s="214"/>
      <c r="I25" s="215"/>
      <c r="J25" s="216"/>
      <c r="K25" s="1040"/>
      <c r="L25" s="180" t="s">
        <v>28</v>
      </c>
      <c r="M25" s="178"/>
      <c r="N25" s="165" t="s">
        <v>333</v>
      </c>
      <c r="O25" s="180"/>
      <c r="P25" s="344">
        <f>'8-6はっさく算出基礎'!G49</f>
        <v>17696.666666666664</v>
      </c>
      <c r="Q25" s="1179"/>
      <c r="R25" s="1180"/>
      <c r="S25" s="1181"/>
    </row>
    <row r="26" spans="1:19" s="91" customFormat="1" ht="18" customHeight="1" x14ac:dyDescent="0.15">
      <c r="A26" s="90"/>
      <c r="B26" s="1016"/>
      <c r="C26" s="1063"/>
      <c r="D26" s="17" t="s">
        <v>96</v>
      </c>
      <c r="E26" s="18"/>
      <c r="F26" s="460">
        <f>'8-6はっさく算出基礎'!V57</f>
        <v>124.64</v>
      </c>
      <c r="G26" s="258" t="s">
        <v>717</v>
      </c>
      <c r="H26" s="256"/>
      <c r="I26" s="256"/>
      <c r="J26" s="257"/>
      <c r="K26" s="1040"/>
      <c r="L26" s="180" t="s">
        <v>29</v>
      </c>
      <c r="M26" s="178"/>
      <c r="N26" s="165" t="s">
        <v>331</v>
      </c>
      <c r="O26" s="180"/>
      <c r="P26" s="344">
        <f>'8-6はっさく算出基礎'!G53</f>
        <v>6239.9999999999991</v>
      </c>
      <c r="Q26" s="1179"/>
      <c r="R26" s="1180"/>
      <c r="S26" s="1181"/>
    </row>
    <row r="27" spans="1:19" s="91" customFormat="1" ht="18" customHeight="1" x14ac:dyDescent="0.15">
      <c r="A27" s="90"/>
      <c r="B27" s="1016"/>
      <c r="C27" s="1063"/>
      <c r="D27" s="24" t="s">
        <v>75</v>
      </c>
      <c r="E27" s="25"/>
      <c r="F27" s="217">
        <v>5000</v>
      </c>
      <c r="G27" s="165" t="s">
        <v>730</v>
      </c>
      <c r="H27" s="214"/>
      <c r="I27" s="215"/>
      <c r="J27" s="211"/>
      <c r="K27" s="1040"/>
      <c r="L27" s="180" t="s">
        <v>107</v>
      </c>
      <c r="M27" s="178"/>
      <c r="N27" s="165" t="s">
        <v>334</v>
      </c>
      <c r="O27" s="180"/>
      <c r="P27" s="344">
        <f>'8-6はっさく算出基礎'!G57</f>
        <v>2785.666666666667</v>
      </c>
      <c r="Q27" s="1179"/>
      <c r="R27" s="1180"/>
      <c r="S27" s="1181"/>
    </row>
    <row r="28" spans="1:19" s="91" customFormat="1" ht="18" customHeight="1" thickBot="1" x14ac:dyDescent="0.2">
      <c r="A28" s="90"/>
      <c r="B28" s="1016"/>
      <c r="C28" s="1063"/>
      <c r="D28" s="17" t="s">
        <v>53</v>
      </c>
      <c r="E28" s="18"/>
      <c r="F28" s="217">
        <f>'8-6はっさく算出基礎'!N57</f>
        <v>7608.4169999999995</v>
      </c>
      <c r="G28" s="258" t="s">
        <v>717</v>
      </c>
      <c r="H28" s="256"/>
      <c r="I28" s="256"/>
      <c r="J28" s="257"/>
      <c r="K28" s="1040"/>
      <c r="L28" s="104" t="s">
        <v>26</v>
      </c>
      <c r="M28" s="103"/>
      <c r="N28" s="104"/>
      <c r="O28" s="104"/>
      <c r="P28" s="104">
        <f>SUM(P24:P27)</f>
        <v>46842.333333333328</v>
      </c>
      <c r="Q28" s="1182"/>
      <c r="R28" s="1183"/>
      <c r="S28" s="1184"/>
    </row>
    <row r="29" spans="1:19" s="91" customFormat="1" ht="18" customHeight="1" thickTop="1" x14ac:dyDescent="0.15">
      <c r="A29" s="90"/>
      <c r="B29" s="1016"/>
      <c r="C29" s="1063"/>
      <c r="D29" s="17" t="s">
        <v>250</v>
      </c>
      <c r="E29" s="23"/>
      <c r="F29" s="217">
        <f>SUM(F21:F28)/99</f>
        <v>2282.9601717171718</v>
      </c>
      <c r="G29" s="329" t="s">
        <v>267</v>
      </c>
      <c r="H29" s="218">
        <v>0.01</v>
      </c>
      <c r="I29" s="176"/>
      <c r="J29" s="175"/>
      <c r="K29" s="1040"/>
      <c r="L29" s="165" t="s">
        <v>130</v>
      </c>
      <c r="M29" s="178"/>
      <c r="N29" s="179" t="s">
        <v>23</v>
      </c>
      <c r="O29" s="179" t="s">
        <v>21</v>
      </c>
      <c r="P29" s="179" t="s">
        <v>24</v>
      </c>
      <c r="Q29" s="1029" t="s">
        <v>25</v>
      </c>
      <c r="R29" s="1030"/>
      <c r="S29" s="1031"/>
    </row>
    <row r="30" spans="1:19" s="91" customFormat="1" ht="18" customHeight="1" thickBot="1" x14ac:dyDescent="0.2">
      <c r="A30" s="90"/>
      <c r="B30" s="1017"/>
      <c r="C30" s="1064"/>
      <c r="D30" s="1066" t="s">
        <v>164</v>
      </c>
      <c r="E30" s="1067"/>
      <c r="F30" s="166">
        <f>SUM(F21:F29)</f>
        <v>228296.01717171716</v>
      </c>
      <c r="G30" s="167"/>
      <c r="H30" s="168"/>
      <c r="I30" s="169"/>
      <c r="J30" s="170"/>
      <c r="K30" s="1040"/>
      <c r="L30" s="180" t="s">
        <v>120</v>
      </c>
      <c r="M30" s="181"/>
      <c r="N30" s="165"/>
      <c r="O30" s="182"/>
      <c r="P30" s="344">
        <f>'8-6はっさく算出基礎'!N10</f>
        <v>560.64</v>
      </c>
      <c r="Q30" s="1185"/>
      <c r="R30" s="1186"/>
      <c r="S30" s="1187"/>
    </row>
    <row r="31" spans="1:19" s="91" customFormat="1" ht="18" customHeight="1" x14ac:dyDescent="0.15">
      <c r="A31" s="90"/>
      <c r="B31" s="114"/>
      <c r="C31" s="110"/>
      <c r="D31" s="110"/>
      <c r="E31" s="110"/>
      <c r="F31" s="110"/>
      <c r="G31" s="110"/>
      <c r="H31" s="110"/>
      <c r="I31" s="110"/>
      <c r="J31" s="110"/>
      <c r="K31" s="1040"/>
      <c r="L31" s="180" t="s">
        <v>121</v>
      </c>
      <c r="M31" s="181"/>
      <c r="N31" s="165"/>
      <c r="O31" s="182">
        <f>'8-6はっさく算出基礎'!M11</f>
        <v>158.4</v>
      </c>
      <c r="P31" s="344">
        <f>'8-6はっさく算出基礎'!N17</f>
        <v>3627.3600000000006</v>
      </c>
      <c r="Q31" s="1185"/>
      <c r="R31" s="1186"/>
      <c r="S31" s="1187"/>
    </row>
    <row r="32" spans="1:19" s="91" customFormat="1" ht="18" customHeight="1" x14ac:dyDescent="0.15">
      <c r="A32" s="90"/>
      <c r="B32" s="102"/>
      <c r="C32" s="119"/>
      <c r="D32" s="102"/>
      <c r="E32" s="102"/>
      <c r="F32" s="117"/>
      <c r="G32" s="117"/>
      <c r="H32" s="118"/>
      <c r="I32" s="110"/>
      <c r="J32" s="110"/>
      <c r="K32" s="1040"/>
      <c r="L32" s="180" t="s">
        <v>123</v>
      </c>
      <c r="M32" s="178"/>
      <c r="N32" s="182"/>
      <c r="O32" s="182"/>
      <c r="P32" s="344">
        <f>SUM(P30:P31)*R32</f>
        <v>1256.4000000000003</v>
      </c>
      <c r="Q32" s="183" t="s">
        <v>122</v>
      </c>
      <c r="R32" s="184">
        <v>0.3</v>
      </c>
      <c r="S32" s="107"/>
    </row>
    <row r="33" spans="1:23" ht="18" customHeight="1" x14ac:dyDescent="0.15">
      <c r="K33" s="1040"/>
      <c r="L33" s="180" t="s">
        <v>124</v>
      </c>
      <c r="M33" s="181"/>
      <c r="N33" s="165"/>
      <c r="O33" s="182">
        <f>'8-6はっさく算出基礎'!M18</f>
        <v>168.4</v>
      </c>
      <c r="P33" s="344">
        <f>'8-6はっさく算出基礎'!N22</f>
        <v>294.7</v>
      </c>
      <c r="Q33" s="1179"/>
      <c r="R33" s="1180"/>
      <c r="S33" s="1181"/>
    </row>
    <row r="34" spans="1:23" ht="18" customHeight="1" x14ac:dyDescent="0.15">
      <c r="K34" s="1040"/>
      <c r="L34" s="180" t="s">
        <v>125</v>
      </c>
      <c r="M34" s="181"/>
      <c r="N34" s="165"/>
      <c r="O34" s="182"/>
      <c r="P34" s="344">
        <f>'8-6はっさく算出基礎'!N25</f>
        <v>0</v>
      </c>
      <c r="Q34" s="1179"/>
      <c r="R34" s="1180"/>
      <c r="S34" s="1181"/>
    </row>
    <row r="35" spans="1:23" ht="18" customHeight="1" x14ac:dyDescent="0.15">
      <c r="K35" s="1040"/>
      <c r="L35" s="180" t="s">
        <v>247</v>
      </c>
      <c r="M35" s="181"/>
      <c r="N35" s="165"/>
      <c r="O35" s="182"/>
      <c r="P35" s="344">
        <f>'8-6はっさく算出基礎'!N28</f>
        <v>0</v>
      </c>
      <c r="Q35" s="307"/>
      <c r="R35" s="308"/>
      <c r="S35" s="309"/>
    </row>
    <row r="36" spans="1:23" ht="18" customHeight="1" x14ac:dyDescent="0.15">
      <c r="K36" s="1040"/>
      <c r="L36" s="180" t="s">
        <v>126</v>
      </c>
      <c r="M36" s="178"/>
      <c r="N36" s="165"/>
      <c r="O36" s="182"/>
      <c r="P36" s="344">
        <f>'8-6はっさく算出基礎'!N31</f>
        <v>0</v>
      </c>
      <c r="Q36" s="1179"/>
      <c r="R36" s="1180"/>
      <c r="S36" s="1181"/>
    </row>
    <row r="37" spans="1:23" ht="18" customHeight="1" thickBot="1" x14ac:dyDescent="0.2">
      <c r="K37" s="1041"/>
      <c r="L37" s="116" t="s">
        <v>26</v>
      </c>
      <c r="M37" s="115"/>
      <c r="N37" s="116"/>
      <c r="O37" s="116"/>
      <c r="P37" s="116">
        <f>SUM(P30:P36)</f>
        <v>5739.1000000000013</v>
      </c>
      <c r="Q37" s="1071"/>
      <c r="R37" s="1072"/>
      <c r="S37" s="1073"/>
    </row>
    <row r="38" spans="1:23" s="109" customFormat="1" ht="18" customHeight="1" x14ac:dyDescent="0.15">
      <c r="A38" s="90"/>
      <c r="B38" s="90"/>
      <c r="C38" s="90"/>
      <c r="D38" s="90"/>
      <c r="E38" s="90"/>
      <c r="F38" s="90"/>
      <c r="G38" s="90"/>
      <c r="H38" s="90"/>
      <c r="I38" s="90"/>
      <c r="J38" s="90"/>
    </row>
    <row r="39" spans="1:23" s="109" customFormat="1" ht="18" customHeight="1" x14ac:dyDescent="0.15">
      <c r="A39" s="90"/>
      <c r="B39" s="90"/>
      <c r="C39" s="90"/>
      <c r="D39" s="90"/>
      <c r="E39" s="90"/>
      <c r="F39" s="90"/>
      <c r="G39" s="90"/>
      <c r="H39" s="90"/>
      <c r="I39" s="90"/>
      <c r="J39" s="90"/>
      <c r="T39" s="110"/>
    </row>
    <row r="40" spans="1:23" s="109" customFormat="1" ht="18" customHeight="1" x14ac:dyDescent="0.15">
      <c r="A40" s="90"/>
      <c r="B40" s="90"/>
      <c r="C40" s="90"/>
      <c r="D40" s="90"/>
      <c r="E40" s="90"/>
      <c r="F40" s="90"/>
      <c r="G40" s="90"/>
      <c r="H40" s="90"/>
      <c r="I40" s="90"/>
      <c r="J40" s="90"/>
      <c r="T40" s="91"/>
      <c r="U40" s="91"/>
      <c r="V40" s="91"/>
      <c r="W40" s="91"/>
    </row>
    <row r="41" spans="1:23" s="109" customFormat="1" ht="18" customHeight="1" x14ac:dyDescent="0.15">
      <c r="A41" s="90"/>
      <c r="B41" s="90"/>
      <c r="C41" s="90"/>
      <c r="D41" s="90"/>
      <c r="E41" s="90"/>
      <c r="F41" s="90"/>
      <c r="G41" s="90"/>
      <c r="H41" s="90"/>
      <c r="I41" s="90"/>
      <c r="J41" s="90"/>
      <c r="T41" s="111"/>
      <c r="U41" s="112"/>
      <c r="V41" s="113"/>
      <c r="W41" s="111"/>
    </row>
    <row r="42" spans="1:23" s="109" customFormat="1" ht="18" customHeight="1" x14ac:dyDescent="0.15">
      <c r="A42" s="90"/>
      <c r="B42" s="90"/>
      <c r="C42" s="90"/>
      <c r="D42" s="90"/>
      <c r="E42" s="90"/>
      <c r="F42" s="90"/>
      <c r="G42" s="90"/>
      <c r="H42" s="90"/>
      <c r="I42" s="90"/>
      <c r="J42" s="90"/>
      <c r="T42" s="91"/>
      <c r="U42" s="91"/>
      <c r="V42" s="91"/>
      <c r="W42" s="91"/>
    </row>
    <row r="43" spans="1:23" s="109" customFormat="1" ht="18" customHeight="1" x14ac:dyDescent="0.15">
      <c r="B43" s="90"/>
      <c r="C43" s="90"/>
      <c r="D43" s="90"/>
      <c r="E43" s="90"/>
      <c r="F43" s="90"/>
      <c r="G43" s="90"/>
      <c r="H43" s="90"/>
      <c r="I43" s="90"/>
      <c r="J43" s="90"/>
      <c r="T43" s="92"/>
      <c r="U43" s="110"/>
      <c r="V43" s="91"/>
      <c r="W43" s="111"/>
    </row>
    <row r="44" spans="1:23" s="109" customFormat="1" ht="18" customHeight="1" x14ac:dyDescent="0.15">
      <c r="B44" s="90"/>
      <c r="C44" s="90"/>
      <c r="D44" s="90"/>
      <c r="E44" s="90"/>
      <c r="F44" s="90"/>
      <c r="G44" s="90"/>
      <c r="H44" s="90"/>
      <c r="I44" s="90"/>
      <c r="J44" s="90"/>
      <c r="T44" s="92"/>
      <c r="U44" s="110"/>
      <c r="V44" s="91"/>
      <c r="W44" s="111"/>
    </row>
    <row r="45" spans="1:23" s="109" customFormat="1" ht="18" customHeight="1" x14ac:dyDescent="0.15">
      <c r="B45" s="90"/>
      <c r="C45" s="90"/>
      <c r="D45" s="90"/>
      <c r="E45" s="90"/>
      <c r="F45" s="90"/>
      <c r="G45" s="90"/>
      <c r="H45" s="90"/>
      <c r="I45" s="90"/>
      <c r="J45" s="90"/>
      <c r="T45" s="91"/>
      <c r="U45" s="91"/>
      <c r="V45" s="112"/>
      <c r="W45" s="91"/>
    </row>
    <row r="46" spans="1:23" s="109" customFormat="1" x14ac:dyDescent="0.15">
      <c r="B46" s="90"/>
      <c r="C46" s="90"/>
      <c r="D46" s="90"/>
      <c r="E46" s="90"/>
      <c r="F46" s="90"/>
      <c r="G46" s="90"/>
      <c r="H46" s="90"/>
      <c r="I46" s="90"/>
      <c r="J46" s="90"/>
      <c r="T46" s="92"/>
      <c r="U46" s="91"/>
      <c r="V46" s="91"/>
      <c r="W46" s="111"/>
    </row>
    <row r="47" spans="1:23" s="109" customFormat="1" x14ac:dyDescent="0.15">
      <c r="B47" s="90"/>
      <c r="C47" s="90"/>
      <c r="D47" s="90"/>
      <c r="E47" s="90"/>
      <c r="F47" s="90"/>
      <c r="G47" s="90"/>
      <c r="H47" s="90"/>
      <c r="I47" s="90"/>
      <c r="J47" s="90"/>
      <c r="T47" s="92"/>
      <c r="U47" s="91"/>
      <c r="V47" s="91"/>
      <c r="W47" s="111"/>
    </row>
    <row r="48" spans="1:23" s="109" customFormat="1" x14ac:dyDescent="0.15">
      <c r="B48" s="90"/>
      <c r="C48" s="90"/>
      <c r="D48" s="90"/>
      <c r="E48" s="90"/>
      <c r="F48" s="90"/>
      <c r="G48" s="90"/>
      <c r="H48" s="90"/>
      <c r="I48" s="90"/>
      <c r="J48" s="90"/>
      <c r="T48" s="92"/>
      <c r="U48" s="91"/>
      <c r="V48" s="91"/>
      <c r="W48" s="111"/>
    </row>
    <row r="49" spans="2:23" s="109" customFormat="1" x14ac:dyDescent="0.15">
      <c r="B49" s="90"/>
      <c r="C49" s="90"/>
      <c r="D49" s="90"/>
      <c r="E49" s="90"/>
      <c r="F49" s="90"/>
      <c r="G49" s="90"/>
      <c r="H49" s="90"/>
      <c r="I49" s="90"/>
      <c r="J49" s="90"/>
      <c r="T49" s="92"/>
      <c r="U49" s="91"/>
      <c r="V49" s="91"/>
      <c r="W49" s="111"/>
    </row>
    <row r="50" spans="2:23" s="109" customFormat="1" x14ac:dyDescent="0.15">
      <c r="B50" s="90"/>
      <c r="C50" s="90"/>
      <c r="D50" s="90"/>
      <c r="E50" s="90"/>
      <c r="F50" s="90"/>
      <c r="G50" s="90"/>
      <c r="H50" s="90"/>
      <c r="I50" s="90"/>
      <c r="J50" s="90"/>
      <c r="T50" s="92"/>
      <c r="U50" s="92"/>
      <c r="V50" s="92"/>
      <c r="W50" s="91"/>
    </row>
    <row r="51" spans="2:23" s="109" customFormat="1" ht="13.5" customHeight="1" x14ac:dyDescent="0.15">
      <c r="B51" s="90"/>
      <c r="C51" s="90"/>
      <c r="D51" s="90"/>
      <c r="E51" s="90"/>
      <c r="F51" s="90"/>
      <c r="G51" s="90"/>
      <c r="H51" s="90"/>
      <c r="I51" s="90"/>
      <c r="J51" s="90"/>
      <c r="T51" s="91"/>
      <c r="U51" s="91"/>
      <c r="V51" s="91"/>
      <c r="W51" s="112"/>
    </row>
    <row r="52" spans="2:23" s="109" customFormat="1" x14ac:dyDescent="0.15">
      <c r="B52" s="90"/>
      <c r="C52" s="90"/>
      <c r="D52" s="90"/>
      <c r="E52" s="90"/>
      <c r="F52" s="90"/>
      <c r="G52" s="90"/>
      <c r="H52" s="90"/>
      <c r="I52" s="90"/>
      <c r="J52" s="90"/>
      <c r="T52" s="111"/>
      <c r="U52" s="91"/>
      <c r="V52" s="112"/>
      <c r="W52" s="111"/>
    </row>
    <row r="53" spans="2:23" s="109" customFormat="1" x14ac:dyDescent="0.15">
      <c r="B53" s="90"/>
      <c r="C53" s="90"/>
      <c r="D53" s="90"/>
      <c r="E53" s="90"/>
      <c r="F53" s="90"/>
      <c r="G53" s="90"/>
      <c r="H53" s="90"/>
      <c r="I53" s="90"/>
      <c r="J53" s="90"/>
      <c r="T53" s="91"/>
      <c r="U53" s="91"/>
      <c r="V53" s="91"/>
      <c r="W53" s="91"/>
    </row>
    <row r="54" spans="2:23" s="109" customFormat="1" ht="13.5" customHeight="1" x14ac:dyDescent="0.15">
      <c r="B54" s="90"/>
      <c r="C54" s="90"/>
      <c r="D54" s="90"/>
      <c r="E54" s="90"/>
      <c r="F54" s="90"/>
      <c r="G54" s="90"/>
      <c r="H54" s="90"/>
      <c r="I54" s="90"/>
      <c r="J54" s="90"/>
      <c r="T54" s="92"/>
      <c r="U54" s="91"/>
      <c r="V54" s="92"/>
      <c r="W54" s="111"/>
    </row>
    <row r="55" spans="2:23" s="109" customFormat="1" x14ac:dyDescent="0.15">
      <c r="B55" s="90"/>
      <c r="C55" s="90"/>
      <c r="D55" s="90"/>
      <c r="E55" s="90"/>
      <c r="F55" s="90"/>
      <c r="G55" s="90"/>
      <c r="H55" s="90"/>
      <c r="I55" s="90"/>
      <c r="J55" s="90"/>
      <c r="T55" s="120"/>
      <c r="U55" s="91"/>
      <c r="V55" s="91"/>
      <c r="W55" s="111"/>
    </row>
    <row r="56" spans="2:23" s="109" customFormat="1" x14ac:dyDescent="0.15">
      <c r="B56" s="90"/>
      <c r="C56" s="90"/>
      <c r="D56" s="90"/>
      <c r="E56" s="90"/>
      <c r="F56" s="90"/>
      <c r="G56" s="90"/>
      <c r="H56" s="90"/>
      <c r="I56" s="90"/>
      <c r="J56" s="90"/>
      <c r="K56" s="90"/>
      <c r="L56" s="90"/>
      <c r="M56" s="90"/>
      <c r="N56" s="90"/>
      <c r="O56" s="90"/>
      <c r="P56" s="90"/>
      <c r="Q56" s="90"/>
      <c r="R56" s="90"/>
      <c r="S56" s="90"/>
      <c r="T56" s="91"/>
      <c r="U56" s="92"/>
      <c r="V56" s="91"/>
      <c r="W56" s="91"/>
    </row>
    <row r="57" spans="2:23" s="109" customFormat="1" x14ac:dyDescent="0.15">
      <c r="B57" s="90"/>
      <c r="C57" s="90"/>
      <c r="D57" s="90"/>
      <c r="E57" s="90"/>
      <c r="F57" s="90"/>
      <c r="G57" s="90"/>
      <c r="H57" s="90"/>
      <c r="I57" s="90"/>
      <c r="J57" s="90"/>
      <c r="K57" s="90"/>
      <c r="L57" s="90"/>
      <c r="M57" s="90"/>
      <c r="N57" s="90"/>
      <c r="O57" s="90"/>
      <c r="P57" s="90"/>
      <c r="Q57" s="90"/>
      <c r="R57" s="90"/>
      <c r="S57" s="90"/>
      <c r="T57" s="110"/>
      <c r="U57" s="110"/>
      <c r="V57" s="110"/>
      <c r="W57" s="110"/>
    </row>
    <row r="58" spans="2:23" s="109" customFormat="1" x14ac:dyDescent="0.15">
      <c r="B58" s="90"/>
      <c r="C58" s="90"/>
      <c r="D58" s="90"/>
      <c r="E58" s="90"/>
      <c r="F58" s="90"/>
      <c r="G58" s="90"/>
      <c r="H58" s="90"/>
      <c r="I58" s="90"/>
      <c r="J58" s="90"/>
      <c r="K58" s="90"/>
      <c r="L58" s="90"/>
      <c r="M58" s="90"/>
      <c r="N58" s="90"/>
      <c r="O58" s="90"/>
      <c r="P58" s="90"/>
      <c r="Q58" s="90"/>
      <c r="R58" s="90"/>
      <c r="S58" s="90"/>
      <c r="T58" s="110"/>
    </row>
    <row r="59" spans="2:23" s="109" customFormat="1" x14ac:dyDescent="0.15">
      <c r="B59" s="90"/>
      <c r="C59" s="90"/>
      <c r="D59" s="90"/>
      <c r="E59" s="90"/>
      <c r="F59" s="90"/>
      <c r="G59" s="90"/>
      <c r="H59" s="90"/>
      <c r="I59" s="90"/>
      <c r="J59" s="90"/>
      <c r="K59" s="90"/>
      <c r="L59" s="90"/>
      <c r="M59" s="90"/>
      <c r="N59" s="90"/>
      <c r="O59" s="90"/>
      <c r="P59" s="90"/>
      <c r="Q59" s="90"/>
      <c r="R59" s="90"/>
      <c r="S59" s="90"/>
      <c r="T59" s="110"/>
    </row>
    <row r="60" spans="2:23" s="109" customFormat="1" x14ac:dyDescent="0.15">
      <c r="B60" s="90"/>
      <c r="C60" s="90"/>
      <c r="D60" s="90"/>
      <c r="E60" s="90"/>
      <c r="F60" s="90"/>
      <c r="G60" s="90"/>
      <c r="H60" s="90"/>
      <c r="I60" s="90"/>
      <c r="J60" s="90"/>
      <c r="K60" s="90"/>
      <c r="L60" s="90"/>
      <c r="M60" s="90"/>
      <c r="N60" s="90"/>
      <c r="O60" s="90"/>
      <c r="P60" s="90"/>
      <c r="Q60" s="90"/>
      <c r="R60" s="90"/>
      <c r="S60" s="90"/>
      <c r="T60" s="110"/>
    </row>
    <row r="61" spans="2:23" s="109" customFormat="1" x14ac:dyDescent="0.15">
      <c r="B61" s="90"/>
      <c r="C61" s="90"/>
      <c r="D61" s="90"/>
      <c r="E61" s="90"/>
      <c r="F61" s="90"/>
      <c r="G61" s="90"/>
      <c r="H61" s="90"/>
      <c r="I61" s="90"/>
      <c r="J61" s="90"/>
      <c r="K61" s="90"/>
      <c r="L61" s="90"/>
      <c r="M61" s="90"/>
      <c r="N61" s="90"/>
      <c r="O61" s="90"/>
      <c r="P61" s="90"/>
      <c r="Q61" s="90"/>
      <c r="R61" s="90"/>
      <c r="S61" s="90"/>
    </row>
    <row r="62" spans="2:23" s="109" customFormat="1" x14ac:dyDescent="0.15">
      <c r="B62" s="90"/>
      <c r="C62" s="90"/>
      <c r="D62" s="90"/>
      <c r="E62" s="90"/>
      <c r="F62" s="90"/>
      <c r="G62" s="90"/>
      <c r="H62" s="90"/>
      <c r="I62" s="90"/>
      <c r="J62" s="90"/>
      <c r="K62" s="90"/>
      <c r="L62" s="90"/>
      <c r="M62" s="90"/>
      <c r="N62" s="90"/>
      <c r="O62" s="90"/>
      <c r="P62" s="90"/>
      <c r="Q62" s="90"/>
      <c r="R62" s="90"/>
      <c r="S62" s="90"/>
    </row>
    <row r="63" spans="2:23" s="109" customFormat="1" ht="13.5" customHeight="1" x14ac:dyDescent="0.15">
      <c r="B63" s="90"/>
      <c r="C63" s="90"/>
      <c r="D63" s="90"/>
      <c r="E63" s="90"/>
      <c r="F63" s="90"/>
      <c r="G63" s="90"/>
      <c r="H63" s="90"/>
      <c r="I63" s="90"/>
      <c r="J63" s="90"/>
      <c r="K63" s="90"/>
      <c r="L63" s="90"/>
      <c r="M63" s="90"/>
      <c r="N63" s="90"/>
      <c r="O63" s="90"/>
      <c r="P63" s="90"/>
      <c r="Q63" s="90"/>
      <c r="R63" s="90"/>
      <c r="S63" s="90"/>
    </row>
    <row r="64" spans="2:23" s="109" customFormat="1" ht="13.5" customHeight="1" x14ac:dyDescent="0.15">
      <c r="B64" s="90"/>
      <c r="C64" s="90"/>
      <c r="D64" s="90"/>
      <c r="E64" s="90"/>
      <c r="F64" s="90"/>
      <c r="G64" s="90"/>
      <c r="H64" s="90"/>
      <c r="I64" s="90"/>
      <c r="J64" s="90"/>
      <c r="K64" s="90"/>
      <c r="L64" s="90"/>
      <c r="M64" s="90"/>
      <c r="N64" s="90"/>
      <c r="O64" s="90"/>
      <c r="P64" s="90"/>
      <c r="Q64" s="90"/>
      <c r="R64" s="90"/>
      <c r="S64" s="90"/>
    </row>
    <row r="65" spans="2:19" s="109" customFormat="1" x14ac:dyDescent="0.15">
      <c r="B65" s="90"/>
      <c r="C65" s="90"/>
      <c r="D65" s="90"/>
      <c r="E65" s="90"/>
      <c r="F65" s="90"/>
      <c r="G65" s="90"/>
      <c r="H65" s="90"/>
      <c r="I65" s="90"/>
      <c r="J65" s="90"/>
      <c r="K65" s="90"/>
      <c r="L65" s="90"/>
      <c r="M65" s="90"/>
      <c r="N65" s="90"/>
      <c r="O65" s="90"/>
      <c r="P65" s="90"/>
      <c r="Q65" s="90"/>
      <c r="R65" s="90"/>
      <c r="S65" s="90"/>
    </row>
    <row r="66" spans="2:19" s="109" customFormat="1" x14ac:dyDescent="0.15">
      <c r="B66" s="90"/>
      <c r="C66" s="90"/>
      <c r="D66" s="90"/>
      <c r="E66" s="90"/>
      <c r="F66" s="90"/>
      <c r="G66" s="90"/>
      <c r="H66" s="90"/>
      <c r="I66" s="90"/>
      <c r="J66" s="90"/>
      <c r="K66" s="90"/>
      <c r="L66" s="90"/>
      <c r="M66" s="90"/>
      <c r="N66" s="90"/>
      <c r="O66" s="90"/>
      <c r="P66" s="90"/>
      <c r="Q66" s="90"/>
      <c r="R66" s="90"/>
      <c r="S66" s="90"/>
    </row>
    <row r="67" spans="2:19" s="109" customFormat="1" x14ac:dyDescent="0.15">
      <c r="B67" s="90"/>
      <c r="C67" s="90"/>
      <c r="D67" s="90"/>
      <c r="E67" s="90"/>
      <c r="F67" s="90"/>
      <c r="G67" s="90"/>
      <c r="H67" s="90"/>
      <c r="I67" s="90"/>
      <c r="J67" s="90"/>
      <c r="K67" s="90"/>
      <c r="L67" s="90"/>
      <c r="M67" s="90"/>
      <c r="N67" s="90"/>
      <c r="O67" s="90"/>
      <c r="P67" s="90"/>
      <c r="Q67" s="90"/>
      <c r="R67" s="90"/>
      <c r="S67" s="90"/>
    </row>
    <row r="68" spans="2:19" s="109" customFormat="1" ht="13.5" customHeight="1" x14ac:dyDescent="0.15">
      <c r="B68" s="90"/>
      <c r="C68" s="90"/>
      <c r="D68" s="90"/>
      <c r="E68" s="90"/>
      <c r="F68" s="90"/>
      <c r="G68" s="90"/>
      <c r="H68" s="90"/>
      <c r="I68" s="90"/>
      <c r="J68" s="90"/>
      <c r="K68" s="90"/>
      <c r="L68" s="90"/>
      <c r="M68" s="90"/>
      <c r="N68" s="90"/>
      <c r="O68" s="90"/>
      <c r="P68" s="90"/>
      <c r="Q68" s="90"/>
      <c r="R68" s="90"/>
      <c r="S68" s="90"/>
    </row>
    <row r="69" spans="2:19" s="109" customFormat="1" x14ac:dyDescent="0.15">
      <c r="B69" s="90"/>
      <c r="C69" s="90"/>
      <c r="D69" s="90"/>
      <c r="E69" s="90"/>
      <c r="F69" s="90"/>
      <c r="G69" s="90"/>
      <c r="H69" s="90"/>
      <c r="I69" s="90"/>
      <c r="J69" s="90"/>
      <c r="K69" s="90"/>
      <c r="L69" s="90"/>
      <c r="M69" s="90"/>
      <c r="N69" s="90"/>
      <c r="O69" s="90"/>
      <c r="P69" s="90"/>
      <c r="Q69" s="90"/>
      <c r="R69" s="90"/>
      <c r="S69" s="90"/>
    </row>
    <row r="70" spans="2:19" s="109" customFormat="1" x14ac:dyDescent="0.15">
      <c r="B70" s="90"/>
      <c r="C70" s="90"/>
      <c r="D70" s="90"/>
      <c r="E70" s="90"/>
      <c r="F70" s="90"/>
      <c r="G70" s="90"/>
      <c r="H70" s="90"/>
      <c r="I70" s="90"/>
      <c r="J70" s="90"/>
      <c r="K70" s="90"/>
      <c r="L70" s="90"/>
      <c r="M70" s="90"/>
      <c r="N70" s="90"/>
      <c r="O70" s="90"/>
      <c r="P70" s="90"/>
      <c r="Q70" s="90"/>
      <c r="R70" s="90"/>
      <c r="S70" s="90"/>
    </row>
    <row r="71" spans="2:19" s="109" customFormat="1" x14ac:dyDescent="0.15">
      <c r="B71" s="90"/>
      <c r="C71" s="90"/>
      <c r="D71" s="90"/>
      <c r="E71" s="90"/>
      <c r="F71" s="90"/>
      <c r="G71" s="90"/>
      <c r="H71" s="90"/>
      <c r="I71" s="90"/>
      <c r="J71" s="90"/>
      <c r="K71" s="90"/>
      <c r="L71" s="90"/>
      <c r="M71" s="90"/>
      <c r="N71" s="90"/>
      <c r="O71" s="90"/>
      <c r="P71" s="90"/>
      <c r="Q71" s="90"/>
      <c r="R71" s="90"/>
      <c r="S71" s="90"/>
    </row>
    <row r="72" spans="2:19" s="109" customFormat="1" x14ac:dyDescent="0.15">
      <c r="B72" s="90"/>
      <c r="C72" s="90"/>
      <c r="D72" s="90"/>
      <c r="E72" s="90"/>
      <c r="F72" s="90"/>
      <c r="G72" s="90"/>
      <c r="H72" s="90"/>
      <c r="I72" s="90"/>
      <c r="J72" s="90"/>
      <c r="K72" s="90"/>
      <c r="L72" s="90"/>
      <c r="M72" s="90"/>
      <c r="N72" s="90"/>
      <c r="O72" s="90"/>
      <c r="P72" s="90"/>
      <c r="Q72" s="90"/>
      <c r="R72" s="90"/>
      <c r="S72" s="90"/>
    </row>
    <row r="73" spans="2:19" s="109" customFormat="1" x14ac:dyDescent="0.15">
      <c r="B73" s="90"/>
      <c r="C73" s="90"/>
      <c r="D73" s="90"/>
      <c r="E73" s="90"/>
      <c r="F73" s="90"/>
      <c r="G73" s="90"/>
      <c r="H73" s="90"/>
      <c r="I73" s="90"/>
      <c r="J73" s="90"/>
      <c r="K73" s="90"/>
      <c r="L73" s="90"/>
      <c r="M73" s="90"/>
      <c r="N73" s="90"/>
      <c r="O73" s="90"/>
      <c r="P73" s="90"/>
      <c r="Q73" s="90"/>
      <c r="R73" s="90"/>
      <c r="S73" s="90"/>
    </row>
    <row r="74" spans="2:19" s="109" customFormat="1" ht="13.5" customHeight="1" x14ac:dyDescent="0.15">
      <c r="B74" s="90"/>
      <c r="C74" s="90"/>
      <c r="D74" s="90"/>
      <c r="E74" s="90"/>
      <c r="F74" s="90"/>
      <c r="G74" s="90"/>
      <c r="H74" s="90"/>
      <c r="I74" s="90"/>
      <c r="J74" s="90"/>
      <c r="K74" s="90"/>
      <c r="L74" s="90"/>
      <c r="M74" s="90"/>
      <c r="N74" s="90"/>
      <c r="O74" s="90"/>
      <c r="P74" s="90"/>
      <c r="Q74" s="90"/>
      <c r="R74" s="90"/>
      <c r="S74" s="90"/>
    </row>
    <row r="75" spans="2:19" s="109" customFormat="1" x14ac:dyDescent="0.15">
      <c r="B75" s="90"/>
      <c r="C75" s="90"/>
      <c r="D75" s="90"/>
      <c r="E75" s="90"/>
      <c r="F75" s="90"/>
      <c r="G75" s="90"/>
      <c r="H75" s="90"/>
      <c r="I75" s="90"/>
      <c r="J75" s="90"/>
      <c r="K75" s="90"/>
      <c r="L75" s="90"/>
      <c r="M75" s="90"/>
      <c r="N75" s="90"/>
      <c r="O75" s="90"/>
      <c r="P75" s="90"/>
      <c r="Q75" s="90"/>
      <c r="R75" s="90"/>
      <c r="S75" s="90"/>
    </row>
    <row r="76" spans="2:19" s="109" customFormat="1" x14ac:dyDescent="0.15">
      <c r="B76" s="90"/>
      <c r="C76" s="90"/>
      <c r="D76" s="90"/>
      <c r="E76" s="90"/>
      <c r="F76" s="90"/>
      <c r="G76" s="90"/>
      <c r="H76" s="90"/>
      <c r="I76" s="90"/>
      <c r="J76" s="90"/>
      <c r="K76" s="90"/>
      <c r="L76" s="90"/>
      <c r="M76" s="90"/>
      <c r="N76" s="90"/>
      <c r="O76" s="90"/>
      <c r="P76" s="90"/>
      <c r="Q76" s="90"/>
      <c r="R76" s="90"/>
      <c r="S76" s="90"/>
    </row>
    <row r="77" spans="2:19" s="109" customFormat="1" x14ac:dyDescent="0.15">
      <c r="B77" s="90"/>
      <c r="C77" s="90"/>
      <c r="D77" s="90"/>
      <c r="E77" s="90"/>
      <c r="F77" s="90"/>
      <c r="G77" s="90"/>
      <c r="H77" s="90"/>
      <c r="I77" s="90"/>
      <c r="J77" s="90"/>
      <c r="K77" s="90"/>
      <c r="L77" s="90"/>
      <c r="M77" s="90"/>
      <c r="N77" s="90"/>
      <c r="O77" s="90"/>
      <c r="P77" s="90"/>
      <c r="Q77" s="90"/>
      <c r="R77" s="90"/>
      <c r="S77" s="90"/>
    </row>
    <row r="78" spans="2:19" s="109" customFormat="1" x14ac:dyDescent="0.15">
      <c r="B78" s="90"/>
      <c r="C78" s="90"/>
      <c r="D78" s="90"/>
      <c r="E78" s="90"/>
      <c r="F78" s="90"/>
      <c r="G78" s="90"/>
      <c r="H78" s="90"/>
      <c r="I78" s="90"/>
      <c r="J78" s="90"/>
      <c r="K78" s="90"/>
      <c r="L78" s="90"/>
      <c r="M78" s="90"/>
      <c r="N78" s="90"/>
      <c r="O78" s="90"/>
      <c r="P78" s="90"/>
      <c r="Q78" s="90"/>
      <c r="R78" s="90"/>
      <c r="S78" s="90"/>
    </row>
    <row r="79" spans="2:19" s="109" customFormat="1" x14ac:dyDescent="0.15">
      <c r="B79" s="90"/>
      <c r="C79" s="90"/>
      <c r="D79" s="90"/>
      <c r="E79" s="90"/>
      <c r="F79" s="90"/>
      <c r="G79" s="90"/>
      <c r="H79" s="90"/>
      <c r="I79" s="90"/>
      <c r="J79" s="90"/>
      <c r="K79" s="90"/>
      <c r="L79" s="90"/>
      <c r="M79" s="90"/>
      <c r="N79" s="90"/>
      <c r="O79" s="90"/>
      <c r="P79" s="90"/>
      <c r="Q79" s="90"/>
      <c r="R79" s="90"/>
      <c r="S79" s="90"/>
    </row>
    <row r="80" spans="2:19" s="109" customFormat="1" x14ac:dyDescent="0.15">
      <c r="B80" s="90"/>
      <c r="C80" s="90"/>
      <c r="D80" s="90"/>
      <c r="E80" s="90"/>
      <c r="F80" s="90"/>
      <c r="G80" s="90"/>
      <c r="H80" s="90"/>
      <c r="I80" s="90"/>
      <c r="J80" s="90"/>
      <c r="K80" s="90"/>
      <c r="L80" s="90"/>
      <c r="M80" s="90"/>
      <c r="N80" s="90"/>
      <c r="O80" s="90"/>
      <c r="P80" s="90"/>
      <c r="Q80" s="90"/>
      <c r="R80" s="90"/>
      <c r="S80" s="90"/>
    </row>
    <row r="81" spans="1:19" s="109" customFormat="1" x14ac:dyDescent="0.15">
      <c r="B81" s="90"/>
      <c r="C81" s="90"/>
      <c r="D81" s="90"/>
      <c r="E81" s="90"/>
      <c r="F81" s="90"/>
      <c r="G81" s="90"/>
      <c r="H81" s="90"/>
      <c r="I81" s="90"/>
      <c r="J81" s="90"/>
      <c r="K81" s="90"/>
      <c r="L81" s="90"/>
      <c r="M81" s="90"/>
      <c r="N81" s="90"/>
      <c r="O81" s="90"/>
      <c r="P81" s="90"/>
      <c r="Q81" s="90"/>
      <c r="R81" s="90"/>
      <c r="S81" s="90"/>
    </row>
    <row r="82" spans="1:19" s="109" customFormat="1" x14ac:dyDescent="0.15">
      <c r="B82" s="90"/>
      <c r="C82" s="90"/>
      <c r="D82" s="90"/>
      <c r="E82" s="90"/>
      <c r="F82" s="90"/>
      <c r="G82" s="90"/>
      <c r="H82" s="90"/>
      <c r="I82" s="90"/>
      <c r="J82" s="90"/>
      <c r="K82" s="90"/>
      <c r="L82" s="90"/>
      <c r="M82" s="90"/>
      <c r="N82" s="90"/>
      <c r="O82" s="90"/>
      <c r="P82" s="90"/>
      <c r="Q82" s="90"/>
      <c r="R82" s="90"/>
      <c r="S82" s="90"/>
    </row>
    <row r="83" spans="1:19" s="109" customFormat="1" x14ac:dyDescent="0.15">
      <c r="B83" s="90"/>
      <c r="C83" s="90"/>
      <c r="D83" s="90"/>
      <c r="E83" s="90"/>
      <c r="F83" s="90"/>
      <c r="G83" s="90"/>
      <c r="H83" s="90"/>
      <c r="I83" s="90"/>
      <c r="J83" s="90"/>
      <c r="K83" s="90"/>
      <c r="L83" s="90"/>
      <c r="M83" s="90"/>
      <c r="N83" s="90"/>
      <c r="O83" s="90"/>
      <c r="P83" s="90"/>
      <c r="Q83" s="90"/>
      <c r="R83" s="90"/>
      <c r="S83" s="90"/>
    </row>
    <row r="84" spans="1:19" s="109" customFormat="1" x14ac:dyDescent="0.15">
      <c r="B84" s="90"/>
      <c r="C84" s="90"/>
      <c r="D84" s="90"/>
      <c r="E84" s="90"/>
      <c r="F84" s="90"/>
      <c r="G84" s="90"/>
      <c r="H84" s="90"/>
      <c r="I84" s="90"/>
      <c r="J84" s="90"/>
      <c r="K84" s="90"/>
      <c r="L84" s="90"/>
      <c r="M84" s="90"/>
      <c r="N84" s="90"/>
      <c r="O84" s="90"/>
      <c r="P84" s="90"/>
      <c r="Q84" s="90"/>
      <c r="R84" s="90"/>
      <c r="S84" s="90"/>
    </row>
    <row r="85" spans="1:19" s="109" customFormat="1" x14ac:dyDescent="0.15">
      <c r="B85" s="90"/>
      <c r="C85" s="90"/>
      <c r="D85" s="90"/>
      <c r="E85" s="90"/>
      <c r="F85" s="90"/>
      <c r="G85" s="90"/>
      <c r="H85" s="90"/>
      <c r="I85" s="90"/>
      <c r="J85" s="90"/>
      <c r="K85" s="90"/>
      <c r="L85" s="90"/>
      <c r="M85" s="90"/>
      <c r="N85" s="90"/>
      <c r="O85" s="90"/>
      <c r="P85" s="90"/>
      <c r="Q85" s="90"/>
      <c r="R85" s="90"/>
      <c r="S85" s="90"/>
    </row>
    <row r="86" spans="1:19" s="109" customFormat="1" ht="13.5" customHeight="1" x14ac:dyDescent="0.15">
      <c r="B86" s="90"/>
      <c r="C86" s="90"/>
      <c r="D86" s="90"/>
      <c r="E86" s="90"/>
      <c r="F86" s="90"/>
      <c r="G86" s="90"/>
      <c r="H86" s="90"/>
      <c r="I86" s="90"/>
      <c r="J86" s="90"/>
      <c r="K86" s="90"/>
      <c r="L86" s="90"/>
      <c r="M86" s="90"/>
      <c r="N86" s="90"/>
      <c r="O86" s="90"/>
      <c r="P86" s="90"/>
      <c r="Q86" s="90"/>
      <c r="R86" s="90"/>
      <c r="S86" s="90"/>
    </row>
    <row r="87" spans="1:19" s="109" customFormat="1" x14ac:dyDescent="0.15">
      <c r="B87" s="90"/>
      <c r="C87" s="90"/>
      <c r="D87" s="90"/>
      <c r="E87" s="90"/>
      <c r="F87" s="90"/>
      <c r="G87" s="90"/>
      <c r="H87" s="90"/>
      <c r="I87" s="90"/>
      <c r="J87" s="90"/>
      <c r="K87" s="90"/>
      <c r="L87" s="90"/>
      <c r="M87" s="90"/>
      <c r="N87" s="90"/>
      <c r="O87" s="90"/>
      <c r="P87" s="90"/>
      <c r="Q87" s="90"/>
      <c r="R87" s="90"/>
      <c r="S87" s="90"/>
    </row>
    <row r="88" spans="1:19" s="109" customFormat="1" x14ac:dyDescent="0.15">
      <c r="B88" s="90"/>
      <c r="C88" s="90"/>
      <c r="D88" s="90"/>
      <c r="E88" s="90"/>
      <c r="F88" s="90"/>
      <c r="G88" s="90"/>
      <c r="H88" s="90"/>
      <c r="I88" s="90"/>
      <c r="J88" s="90"/>
      <c r="K88" s="90"/>
      <c r="L88" s="90"/>
      <c r="M88" s="90"/>
      <c r="N88" s="90"/>
      <c r="O88" s="90"/>
      <c r="P88" s="90"/>
      <c r="Q88" s="90"/>
      <c r="R88" s="90"/>
      <c r="S88" s="90"/>
    </row>
    <row r="89" spans="1:19" s="109" customFormat="1" ht="13.5" customHeight="1" x14ac:dyDescent="0.15">
      <c r="B89" s="90"/>
      <c r="C89" s="90"/>
      <c r="D89" s="90"/>
      <c r="E89" s="90"/>
      <c r="F89" s="90"/>
      <c r="G89" s="90"/>
      <c r="H89" s="90"/>
      <c r="I89" s="90"/>
      <c r="J89" s="90"/>
      <c r="K89" s="90"/>
      <c r="L89" s="90"/>
      <c r="M89" s="90"/>
      <c r="N89" s="90"/>
      <c r="O89" s="90"/>
      <c r="P89" s="90"/>
      <c r="Q89" s="90"/>
      <c r="R89" s="90"/>
      <c r="S89" s="90"/>
    </row>
    <row r="90" spans="1:19" s="109" customFormat="1" x14ac:dyDescent="0.15">
      <c r="B90" s="90"/>
      <c r="C90" s="90"/>
      <c r="D90" s="90"/>
      <c r="E90" s="90"/>
      <c r="F90" s="90"/>
      <c r="G90" s="90"/>
      <c r="H90" s="90"/>
      <c r="I90" s="90"/>
      <c r="J90" s="90"/>
      <c r="K90" s="90"/>
      <c r="L90" s="90"/>
      <c r="M90" s="90"/>
      <c r="N90" s="90"/>
      <c r="O90" s="90"/>
      <c r="P90" s="90"/>
      <c r="Q90" s="90"/>
      <c r="R90" s="90"/>
      <c r="S90" s="90"/>
    </row>
    <row r="91" spans="1:19" s="109" customFormat="1" x14ac:dyDescent="0.15">
      <c r="B91" s="90"/>
      <c r="C91" s="90"/>
      <c r="D91" s="90"/>
      <c r="E91" s="90"/>
      <c r="F91" s="90"/>
      <c r="G91" s="90"/>
      <c r="H91" s="90"/>
      <c r="I91" s="90"/>
      <c r="J91" s="90"/>
      <c r="K91" s="90"/>
      <c r="L91" s="90"/>
      <c r="M91" s="90"/>
      <c r="N91" s="90"/>
      <c r="O91" s="90"/>
      <c r="P91" s="90"/>
      <c r="Q91" s="90"/>
      <c r="R91" s="90"/>
      <c r="S91" s="90"/>
    </row>
    <row r="92" spans="1:19" s="109" customFormat="1" x14ac:dyDescent="0.15">
      <c r="B92" s="90"/>
      <c r="C92" s="90"/>
      <c r="D92" s="90"/>
      <c r="E92" s="90"/>
      <c r="F92" s="90"/>
      <c r="G92" s="90"/>
      <c r="H92" s="90"/>
      <c r="I92" s="90"/>
      <c r="J92" s="90"/>
      <c r="K92" s="90"/>
      <c r="L92" s="90"/>
      <c r="M92" s="90"/>
      <c r="N92" s="90"/>
      <c r="O92" s="90"/>
      <c r="P92" s="90"/>
      <c r="Q92" s="90"/>
      <c r="R92" s="90"/>
      <c r="S92" s="90"/>
    </row>
    <row r="93" spans="1:19" s="109" customFormat="1" x14ac:dyDescent="0.15">
      <c r="B93" s="90"/>
      <c r="C93" s="90"/>
      <c r="D93" s="90"/>
      <c r="E93" s="90"/>
      <c r="F93" s="90"/>
      <c r="G93" s="90"/>
      <c r="H93" s="90"/>
      <c r="I93" s="90"/>
      <c r="J93" s="90"/>
      <c r="K93" s="90"/>
      <c r="L93" s="90"/>
      <c r="M93" s="90"/>
      <c r="N93" s="90"/>
      <c r="O93" s="90"/>
      <c r="P93" s="90"/>
      <c r="Q93" s="90"/>
      <c r="R93" s="90"/>
      <c r="S93" s="90"/>
    </row>
    <row r="94" spans="1:19" s="109" customFormat="1" x14ac:dyDescent="0.15">
      <c r="B94" s="90"/>
      <c r="C94" s="90"/>
      <c r="D94" s="90"/>
      <c r="E94" s="90"/>
      <c r="F94" s="90"/>
      <c r="G94" s="90"/>
      <c r="H94" s="90"/>
      <c r="I94" s="90"/>
      <c r="J94" s="90"/>
      <c r="K94" s="90"/>
      <c r="L94" s="90"/>
      <c r="M94" s="90"/>
      <c r="N94" s="90"/>
      <c r="O94" s="90"/>
      <c r="P94" s="90"/>
      <c r="Q94" s="90"/>
      <c r="R94" s="90"/>
      <c r="S94" s="90"/>
    </row>
    <row r="95" spans="1:19" x14ac:dyDescent="0.15">
      <c r="A95" s="109"/>
    </row>
    <row r="96" spans="1:19" x14ac:dyDescent="0.15">
      <c r="A96" s="109"/>
    </row>
    <row r="97" spans="1:1" x14ac:dyDescent="0.15">
      <c r="A97" s="109"/>
    </row>
    <row r="98" spans="1:1" x14ac:dyDescent="0.15">
      <c r="A98" s="109"/>
    </row>
    <row r="99" spans="1:1" x14ac:dyDescent="0.15">
      <c r="A99" s="109"/>
    </row>
  </sheetData>
  <mergeCells count="48">
    <mergeCell ref="G10:J10"/>
    <mergeCell ref="Q13:S13"/>
    <mergeCell ref="Q17:S17"/>
    <mergeCell ref="Q18:S18"/>
    <mergeCell ref="Q19:S19"/>
    <mergeCell ref="R10:S10"/>
    <mergeCell ref="I13:J13"/>
    <mergeCell ref="I14:J14"/>
    <mergeCell ref="K12:K37"/>
    <mergeCell ref="G11:J11"/>
    <mergeCell ref="Q33:S33"/>
    <mergeCell ref="Q34:S34"/>
    <mergeCell ref="Q22:S22"/>
    <mergeCell ref="Q23:S23"/>
    <mergeCell ref="Q24:S24"/>
    <mergeCell ref="Q25:S25"/>
    <mergeCell ref="Q37:S37"/>
    <mergeCell ref="Q27:S27"/>
    <mergeCell ref="Q28:S28"/>
    <mergeCell ref="Q29:S29"/>
    <mergeCell ref="Q30:S30"/>
    <mergeCell ref="Q31:S31"/>
    <mergeCell ref="R8:S8"/>
    <mergeCell ref="R9:S9"/>
    <mergeCell ref="R4:S4"/>
    <mergeCell ref="R5:S5"/>
    <mergeCell ref="Q36:S36"/>
    <mergeCell ref="Q20:S20"/>
    <mergeCell ref="Q21:S21"/>
    <mergeCell ref="Q26:S26"/>
    <mergeCell ref="Q16:S16"/>
    <mergeCell ref="Q14:S14"/>
    <mergeCell ref="Q15:S15"/>
    <mergeCell ref="R11:S11"/>
    <mergeCell ref="Q12:S12"/>
    <mergeCell ref="B4:C5"/>
    <mergeCell ref="B3:E3"/>
    <mergeCell ref="K3:S3"/>
    <mergeCell ref="R6:S6"/>
    <mergeCell ref="R7:S7"/>
    <mergeCell ref="D21:D23"/>
    <mergeCell ref="D30:E30"/>
    <mergeCell ref="D20:E20"/>
    <mergeCell ref="B6:B30"/>
    <mergeCell ref="C6:C20"/>
    <mergeCell ref="C21:C30"/>
    <mergeCell ref="D13:D14"/>
    <mergeCell ref="D15:D17"/>
  </mergeCells>
  <phoneticPr fontId="4"/>
  <pageMargins left="0.78740157480314965" right="0.78740157480314965" top="0.78740157480314965" bottom="0.78740157480314965" header="0.39370078740157483" footer="0.39370078740157483"/>
  <pageSetup paperSize="9" scale="65" orientation="landscape"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99"/>
  <sheetViews>
    <sheetView workbookViewId="0">
      <selection activeCell="G27" sqref="G27"/>
    </sheetView>
  </sheetViews>
  <sheetFormatPr defaultColWidth="10.875" defaultRowHeight="13.5" x14ac:dyDescent="0.15"/>
  <cols>
    <col min="1" max="1" width="1.625" style="90" customWidth="1"/>
    <col min="2" max="2" width="5.875" style="90" customWidth="1"/>
    <col min="3" max="3" width="10.625" style="90" customWidth="1"/>
    <col min="4" max="4" width="12.375" style="90" customWidth="1"/>
    <col min="5" max="5" width="14.625" style="90" customWidth="1"/>
    <col min="6" max="7" width="15.875" style="90" customWidth="1"/>
    <col min="8" max="8" width="10.875" style="90"/>
    <col min="9" max="9" width="11.375" style="90" bestFit="1" customWidth="1"/>
    <col min="10" max="10" width="13.375" style="90" customWidth="1"/>
    <col min="11" max="11" width="7.125" style="90" customWidth="1"/>
    <col min="12" max="12" width="15.375" style="90" customWidth="1"/>
    <col min="13" max="13" width="9.375" style="90" bestFit="1" customWidth="1"/>
    <col min="14" max="14" width="10.875" style="90"/>
    <col min="15" max="15" width="7.25" style="90" customWidth="1"/>
    <col min="16" max="16" width="9.625" style="90" customWidth="1"/>
    <col min="17" max="17" width="10.875" style="90" customWidth="1"/>
    <col min="18" max="18" width="7.5" style="90" customWidth="1"/>
    <col min="19" max="19" width="3.75" style="90" customWidth="1"/>
    <col min="20" max="16384" width="10.875" style="90"/>
  </cols>
  <sheetData>
    <row r="1" spans="2:19" s="91" customFormat="1" x14ac:dyDescent="0.15">
      <c r="B1" s="90"/>
      <c r="C1" s="90"/>
      <c r="D1" s="90"/>
      <c r="E1" s="90"/>
      <c r="F1" s="90"/>
      <c r="G1" s="90"/>
      <c r="H1" s="90"/>
      <c r="I1" s="90"/>
      <c r="J1" s="90"/>
      <c r="K1" s="90"/>
      <c r="L1" s="90"/>
      <c r="M1" s="90"/>
      <c r="N1" s="90"/>
      <c r="O1" s="90"/>
      <c r="P1" s="90"/>
      <c r="Q1" s="90"/>
      <c r="R1" s="90"/>
      <c r="S1" s="90"/>
    </row>
    <row r="2" spans="2:19" s="91" customFormat="1" ht="14.25" thickBot="1" x14ac:dyDescent="0.2">
      <c r="B2" s="3" t="s">
        <v>706</v>
      </c>
      <c r="H2" s="92" t="s">
        <v>208</v>
      </c>
      <c r="I2" s="3" t="s">
        <v>707</v>
      </c>
      <c r="K2" s="92" t="s">
        <v>209</v>
      </c>
      <c r="L2" s="3" t="s">
        <v>273</v>
      </c>
      <c r="N2" s="90"/>
      <c r="O2" s="90"/>
      <c r="Q2" s="4"/>
      <c r="R2" s="4"/>
    </row>
    <row r="3" spans="2:19" s="91" customFormat="1" x14ac:dyDescent="0.15">
      <c r="B3" s="1045" t="s">
        <v>17</v>
      </c>
      <c r="C3" s="1046"/>
      <c r="D3" s="1046"/>
      <c r="E3" s="1047"/>
      <c r="F3" s="631" t="s">
        <v>18</v>
      </c>
      <c r="G3" s="632"/>
      <c r="H3" s="604" t="s">
        <v>19</v>
      </c>
      <c r="I3" s="605"/>
      <c r="J3" s="605"/>
      <c r="K3" s="1048" t="s">
        <v>681</v>
      </c>
      <c r="L3" s="1049"/>
      <c r="M3" s="1049"/>
      <c r="N3" s="1049"/>
      <c r="O3" s="1049"/>
      <c r="P3" s="1049"/>
      <c r="Q3" s="1049"/>
      <c r="R3" s="1049"/>
      <c r="S3" s="1050"/>
    </row>
    <row r="4" spans="2:19" s="91" customFormat="1" x14ac:dyDescent="0.15">
      <c r="B4" s="1051" t="s">
        <v>20</v>
      </c>
      <c r="C4" s="1052"/>
      <c r="D4" s="258" t="s">
        <v>166</v>
      </c>
      <c r="E4" s="202"/>
      <c r="F4" s="606">
        <f>R11</f>
        <v>544000</v>
      </c>
      <c r="G4" s="258" t="s">
        <v>155</v>
      </c>
      <c r="H4" s="308"/>
      <c r="I4" s="308"/>
      <c r="J4" s="308"/>
      <c r="K4" s="607" t="s">
        <v>238</v>
      </c>
      <c r="L4" s="608" t="s">
        <v>682</v>
      </c>
      <c r="M4" s="609" t="s">
        <v>21</v>
      </c>
      <c r="N4" s="609" t="s">
        <v>20</v>
      </c>
      <c r="O4" s="608" t="s">
        <v>238</v>
      </c>
      <c r="P4" s="608" t="s">
        <v>682</v>
      </c>
      <c r="Q4" s="609" t="s">
        <v>21</v>
      </c>
      <c r="R4" s="1053" t="s">
        <v>20</v>
      </c>
      <c r="S4" s="1054"/>
    </row>
    <row r="5" spans="2:19" s="91" customFormat="1" x14ac:dyDescent="0.15">
      <c r="B5" s="1051"/>
      <c r="C5" s="1052"/>
      <c r="D5" s="258" t="s">
        <v>71</v>
      </c>
      <c r="E5" s="202"/>
      <c r="F5" s="610"/>
      <c r="G5" s="165" t="s">
        <v>157</v>
      </c>
      <c r="H5" s="178"/>
      <c r="I5" s="178"/>
      <c r="J5" s="178"/>
      <c r="K5" s="611">
        <v>1</v>
      </c>
      <c r="L5" s="610">
        <v>800</v>
      </c>
      <c r="M5" s="610">
        <v>272</v>
      </c>
      <c r="N5" s="606">
        <f>L5*M5</f>
        <v>217600</v>
      </c>
      <c r="O5" s="610"/>
      <c r="P5" s="610"/>
      <c r="Q5" s="610"/>
      <c r="R5" s="1021">
        <f>P5*Q5</f>
        <v>0</v>
      </c>
      <c r="S5" s="1022"/>
    </row>
    <row r="6" spans="2:19" s="91" customFormat="1" x14ac:dyDescent="0.15">
      <c r="B6" s="1015" t="s">
        <v>169</v>
      </c>
      <c r="C6" s="1018" t="s">
        <v>266</v>
      </c>
      <c r="D6" s="610" t="s">
        <v>45</v>
      </c>
      <c r="E6" s="197"/>
      <c r="F6" s="610">
        <f>+P13</f>
        <v>0</v>
      </c>
      <c r="G6" s="165" t="s">
        <v>683</v>
      </c>
      <c r="H6" s="178"/>
      <c r="I6" s="178"/>
      <c r="J6" s="178"/>
      <c r="K6" s="201">
        <v>2</v>
      </c>
      <c r="L6" s="610">
        <v>1200</v>
      </c>
      <c r="M6" s="610">
        <v>272</v>
      </c>
      <c r="N6" s="606">
        <f>L6*M6</f>
        <v>326400</v>
      </c>
      <c r="O6" s="610"/>
      <c r="P6" s="610"/>
      <c r="Q6" s="610"/>
      <c r="R6" s="1021">
        <f t="shared" ref="R6:R9" si="0">P6*Q6</f>
        <v>0</v>
      </c>
      <c r="S6" s="1022"/>
    </row>
    <row r="7" spans="2:19" s="91" customFormat="1" x14ac:dyDescent="0.15">
      <c r="B7" s="1016"/>
      <c r="C7" s="1019"/>
      <c r="D7" s="610" t="s">
        <v>46</v>
      </c>
      <c r="E7" s="197"/>
      <c r="F7" s="606">
        <f>P22</f>
        <v>89214</v>
      </c>
      <c r="G7" s="258" t="s">
        <v>718</v>
      </c>
      <c r="H7" s="308"/>
      <c r="I7" s="308"/>
      <c r="J7" s="309"/>
      <c r="K7" s="199"/>
      <c r="L7" s="200"/>
      <c r="M7" s="610"/>
      <c r="N7" s="606">
        <f t="shared" ref="N7:N11" si="1">L7*M7</f>
        <v>0</v>
      </c>
      <c r="O7" s="610"/>
      <c r="P7" s="610"/>
      <c r="Q7" s="610"/>
      <c r="R7" s="1021">
        <f t="shared" si="0"/>
        <v>0</v>
      </c>
      <c r="S7" s="1022"/>
    </row>
    <row r="8" spans="2:19" s="91" customFormat="1" x14ac:dyDescent="0.15">
      <c r="B8" s="1016"/>
      <c r="C8" s="1019"/>
      <c r="D8" s="610" t="s">
        <v>47</v>
      </c>
      <c r="E8" s="197"/>
      <c r="F8" s="606">
        <f>P28</f>
        <v>46842.333333333328</v>
      </c>
      <c r="G8" s="165" t="s">
        <v>719</v>
      </c>
      <c r="H8" s="178"/>
      <c r="I8" s="178"/>
      <c r="J8" s="206"/>
      <c r="K8" s="197"/>
      <c r="L8" s="610"/>
      <c r="M8" s="610"/>
      <c r="N8" s="606">
        <f t="shared" si="1"/>
        <v>0</v>
      </c>
      <c r="O8" s="610"/>
      <c r="P8" s="610"/>
      <c r="Q8" s="610"/>
      <c r="R8" s="1021">
        <f t="shared" si="0"/>
        <v>0</v>
      </c>
      <c r="S8" s="1022"/>
    </row>
    <row r="9" spans="2:19" s="91" customFormat="1" x14ac:dyDescent="0.15">
      <c r="B9" s="1016"/>
      <c r="C9" s="1019"/>
      <c r="D9" s="610" t="s">
        <v>72</v>
      </c>
      <c r="E9" s="197"/>
      <c r="F9" s="606">
        <f>P37</f>
        <v>5739.1000000000013</v>
      </c>
      <c r="G9" s="165" t="s">
        <v>720</v>
      </c>
      <c r="H9" s="178"/>
      <c r="I9" s="178"/>
      <c r="J9" s="206"/>
      <c r="K9" s="197"/>
      <c r="L9" s="610"/>
      <c r="M9" s="610"/>
      <c r="N9" s="606">
        <f t="shared" si="1"/>
        <v>0</v>
      </c>
      <c r="O9" s="610"/>
      <c r="P9" s="610"/>
      <c r="Q9" s="610"/>
      <c r="R9" s="1021">
        <f t="shared" si="0"/>
        <v>0</v>
      </c>
      <c r="S9" s="1022"/>
    </row>
    <row r="10" spans="2:19" s="91" customFormat="1" x14ac:dyDescent="0.15">
      <c r="B10" s="1016"/>
      <c r="C10" s="1019"/>
      <c r="D10" s="610" t="s">
        <v>48</v>
      </c>
      <c r="E10" s="197"/>
      <c r="F10" s="606">
        <f>'8-7はるか算出基礎'!V11</f>
        <v>0</v>
      </c>
      <c r="G10" s="1035" t="s">
        <v>721</v>
      </c>
      <c r="H10" s="1036"/>
      <c r="I10" s="1036"/>
      <c r="J10" s="1022"/>
      <c r="K10" s="197"/>
      <c r="L10" s="610"/>
      <c r="M10" s="610"/>
      <c r="N10" s="610">
        <f t="shared" si="1"/>
        <v>0</v>
      </c>
      <c r="O10" s="610"/>
      <c r="P10" s="610"/>
      <c r="Q10" s="610"/>
      <c r="R10" s="1021"/>
      <c r="S10" s="1022"/>
    </row>
    <row r="11" spans="2:19" s="91" customFormat="1" ht="14.25" thickBot="1" x14ac:dyDescent="0.2">
      <c r="B11" s="1016"/>
      <c r="C11" s="1019"/>
      <c r="D11" s="610" t="s">
        <v>4</v>
      </c>
      <c r="E11" s="197"/>
      <c r="F11" s="606">
        <f>'8-7はるか算出基礎'!V34</f>
        <v>32.665714285714287</v>
      </c>
      <c r="G11" s="1035" t="s">
        <v>721</v>
      </c>
      <c r="H11" s="1036"/>
      <c r="I11" s="1036"/>
      <c r="J11" s="1022"/>
      <c r="K11" s="112"/>
      <c r="L11" s="97"/>
      <c r="M11" s="97"/>
      <c r="N11" s="612">
        <f t="shared" si="1"/>
        <v>0</v>
      </c>
      <c r="O11" s="98" t="s">
        <v>22</v>
      </c>
      <c r="P11" s="99">
        <f>SUM(L5:L11,P5:Q10)</f>
        <v>2000</v>
      </c>
      <c r="Q11" s="100">
        <f>R11/P11</f>
        <v>272</v>
      </c>
      <c r="R11" s="1037">
        <f>SUM(N5:N11,R5:S10)</f>
        <v>544000</v>
      </c>
      <c r="S11" s="1038"/>
    </row>
    <row r="12" spans="2:19" s="91" customFormat="1" ht="14.25" thickTop="1" x14ac:dyDescent="0.15">
      <c r="B12" s="1016"/>
      <c r="C12" s="1019"/>
      <c r="D12" s="610" t="s">
        <v>5</v>
      </c>
      <c r="E12" s="197"/>
      <c r="F12" s="610"/>
      <c r="G12" s="165" t="s">
        <v>157</v>
      </c>
      <c r="H12" s="178"/>
      <c r="I12" s="178"/>
      <c r="J12" s="206"/>
      <c r="K12" s="1039" t="s">
        <v>170</v>
      </c>
      <c r="L12" s="191" t="s">
        <v>127</v>
      </c>
      <c r="M12" s="539" t="s">
        <v>7</v>
      </c>
      <c r="N12" s="302" t="s">
        <v>684</v>
      </c>
      <c r="O12" s="538" t="s">
        <v>21</v>
      </c>
      <c r="P12" s="538" t="s">
        <v>24</v>
      </c>
      <c r="Q12" s="1042" t="s">
        <v>25</v>
      </c>
      <c r="R12" s="1043"/>
      <c r="S12" s="1044"/>
    </row>
    <row r="13" spans="2:19" s="91" customFormat="1" x14ac:dyDescent="0.15">
      <c r="B13" s="1016"/>
      <c r="C13" s="1019"/>
      <c r="D13" s="1023" t="s">
        <v>49</v>
      </c>
      <c r="E13" s="613" t="s">
        <v>153</v>
      </c>
      <c r="F13" s="610">
        <f>'６　固定資本装備と減価償却費'!L10*H13</f>
        <v>1200</v>
      </c>
      <c r="G13" s="165" t="s">
        <v>685</v>
      </c>
      <c r="H13" s="173">
        <v>0.01</v>
      </c>
      <c r="I13" s="1055" t="s">
        <v>160</v>
      </c>
      <c r="J13" s="1056"/>
      <c r="K13" s="1040"/>
      <c r="L13" s="614"/>
      <c r="M13" s="301" t="s">
        <v>246</v>
      </c>
      <c r="N13" s="125"/>
      <c r="O13" s="125"/>
      <c r="P13" s="343">
        <f>N13*O13</f>
        <v>0</v>
      </c>
      <c r="Q13" s="1057"/>
      <c r="R13" s="1058"/>
      <c r="S13" s="1059"/>
    </row>
    <row r="14" spans="2:19" s="91" customFormat="1" x14ac:dyDescent="0.15">
      <c r="B14" s="1016"/>
      <c r="C14" s="1019"/>
      <c r="D14" s="1025"/>
      <c r="E14" s="613" t="s">
        <v>154</v>
      </c>
      <c r="F14" s="610">
        <f>'６　固定資本装備と減価償却費'!L15*H14</f>
        <v>4700</v>
      </c>
      <c r="G14" s="165" t="s">
        <v>685</v>
      </c>
      <c r="H14" s="173">
        <v>0.05</v>
      </c>
      <c r="I14" s="1055" t="s">
        <v>160</v>
      </c>
      <c r="J14" s="1056"/>
      <c r="K14" s="1040"/>
      <c r="L14" s="615"/>
      <c r="M14" s="190"/>
      <c r="N14" s="125"/>
      <c r="O14" s="125"/>
      <c r="P14" s="343">
        <f>N14*O14</f>
        <v>0</v>
      </c>
      <c r="Q14" s="1057"/>
      <c r="R14" s="1058"/>
      <c r="S14" s="1059"/>
    </row>
    <row r="15" spans="2:19" s="91" customFormat="1" ht="14.25" thickBot="1" x14ac:dyDescent="0.2">
      <c r="B15" s="1016"/>
      <c r="C15" s="1019"/>
      <c r="D15" s="1023" t="s">
        <v>73</v>
      </c>
      <c r="E15" s="613" t="s">
        <v>153</v>
      </c>
      <c r="F15" s="610">
        <f>'６　固定資本装備と減価償却費'!P10</f>
        <v>17142.857142857141</v>
      </c>
      <c r="G15" s="165" t="s">
        <v>160</v>
      </c>
      <c r="H15" s="171"/>
      <c r="I15" s="171"/>
      <c r="J15" s="172"/>
      <c r="K15" s="1040"/>
      <c r="L15" s="104" t="s">
        <v>26</v>
      </c>
      <c r="M15" s="103"/>
      <c r="N15" s="104"/>
      <c r="O15" s="104"/>
      <c r="P15" s="104">
        <f>SUM(P10:P14)</f>
        <v>2000</v>
      </c>
      <c r="Q15" s="1026"/>
      <c r="R15" s="1027"/>
      <c r="S15" s="1028"/>
    </row>
    <row r="16" spans="2:19" s="91" customFormat="1" ht="14.25" thickTop="1" x14ac:dyDescent="0.15">
      <c r="B16" s="1016"/>
      <c r="C16" s="1019"/>
      <c r="D16" s="1024"/>
      <c r="E16" s="613" t="s">
        <v>154</v>
      </c>
      <c r="F16" s="610">
        <f>'６　固定資本装備と減価償却費'!P15</f>
        <v>23500</v>
      </c>
      <c r="G16" s="165" t="s">
        <v>160</v>
      </c>
      <c r="H16" s="171"/>
      <c r="I16" s="171"/>
      <c r="J16" s="172"/>
      <c r="K16" s="1040"/>
      <c r="L16" s="185" t="s">
        <v>686</v>
      </c>
      <c r="M16" s="186"/>
      <c r="N16" s="303" t="s">
        <v>684</v>
      </c>
      <c r="O16" s="537" t="s">
        <v>21</v>
      </c>
      <c r="P16" s="188" t="s">
        <v>24</v>
      </c>
      <c r="Q16" s="1029" t="s">
        <v>25</v>
      </c>
      <c r="R16" s="1030"/>
      <c r="S16" s="1031"/>
    </row>
    <row r="17" spans="1:19" s="91" customFormat="1" x14ac:dyDescent="0.15">
      <c r="B17" s="1016"/>
      <c r="C17" s="1019"/>
      <c r="D17" s="1025"/>
      <c r="E17" s="610" t="s">
        <v>50</v>
      </c>
      <c r="F17" s="610" t="e">
        <f>'６　固定資本装備と減価償却費'!#REF!</f>
        <v>#REF!</v>
      </c>
      <c r="G17" s="165" t="s">
        <v>160</v>
      </c>
      <c r="H17" s="171"/>
      <c r="I17" s="171"/>
      <c r="J17" s="172"/>
      <c r="K17" s="1040"/>
      <c r="L17" s="258" t="s">
        <v>134</v>
      </c>
      <c r="M17" s="190"/>
      <c r="N17" s="165"/>
      <c r="O17" s="182"/>
      <c r="P17" s="344">
        <f>'8-7はるか算出基礎'!G7</f>
        <v>24000</v>
      </c>
      <c r="Q17" s="1032"/>
      <c r="R17" s="1033"/>
      <c r="S17" s="1034"/>
    </row>
    <row r="18" spans="1:19" s="91" customFormat="1" x14ac:dyDescent="0.15">
      <c r="A18" s="90"/>
      <c r="B18" s="1016"/>
      <c r="C18" s="1019"/>
      <c r="D18" s="610" t="s">
        <v>51</v>
      </c>
      <c r="E18" s="197"/>
      <c r="F18" s="610"/>
      <c r="G18" s="165" t="s">
        <v>157</v>
      </c>
      <c r="H18" s="171"/>
      <c r="I18" s="616" t="s">
        <v>161</v>
      </c>
      <c r="J18" s="172"/>
      <c r="K18" s="1040"/>
      <c r="L18" s="258" t="s">
        <v>132</v>
      </c>
      <c r="M18" s="190"/>
      <c r="N18" s="165" t="s">
        <v>687</v>
      </c>
      <c r="O18" s="182"/>
      <c r="P18" s="344">
        <f>'8-7はるか算出基礎'!G11</f>
        <v>4680</v>
      </c>
      <c r="Q18" s="1032"/>
      <c r="R18" s="1033"/>
      <c r="S18" s="1034"/>
    </row>
    <row r="19" spans="1:19" s="91" customFormat="1" x14ac:dyDescent="0.15">
      <c r="A19" s="90"/>
      <c r="B19" s="1016"/>
      <c r="C19" s="1019"/>
      <c r="D19" s="610" t="s">
        <v>131</v>
      </c>
      <c r="E19" s="197"/>
      <c r="F19" s="610" t="e">
        <f>SUM(F6:F18)/99</f>
        <v>#REF!</v>
      </c>
      <c r="G19" s="208" t="s">
        <v>172</v>
      </c>
      <c r="H19" s="617">
        <v>0.01</v>
      </c>
      <c r="I19" s="618"/>
      <c r="J19" s="619"/>
      <c r="K19" s="1040"/>
      <c r="L19" s="165" t="s">
        <v>133</v>
      </c>
      <c r="M19" s="178"/>
      <c r="N19" s="165" t="s">
        <v>687</v>
      </c>
      <c r="O19" s="182"/>
      <c r="P19" s="344">
        <f>'8-7はるか算出基礎'!G16</f>
        <v>60534</v>
      </c>
      <c r="Q19" s="1032"/>
      <c r="R19" s="1033"/>
      <c r="S19" s="1034"/>
    </row>
    <row r="20" spans="1:19" s="91" customFormat="1" x14ac:dyDescent="0.15">
      <c r="A20" s="90"/>
      <c r="B20" s="1016"/>
      <c r="C20" s="1020"/>
      <c r="D20" s="1060" t="s">
        <v>688</v>
      </c>
      <c r="E20" s="1061"/>
      <c r="F20" s="620" t="e">
        <f>SUM(F6:F19)</f>
        <v>#REF!</v>
      </c>
      <c r="G20" s="174"/>
      <c r="H20" s="618"/>
      <c r="I20" s="618"/>
      <c r="J20" s="621"/>
      <c r="K20" s="1040"/>
      <c r="L20" s="165" t="s">
        <v>135</v>
      </c>
      <c r="M20" s="178"/>
      <c r="N20" s="165"/>
      <c r="O20" s="182"/>
      <c r="P20" s="344">
        <v>0</v>
      </c>
      <c r="Q20" s="1032"/>
      <c r="R20" s="1033"/>
      <c r="S20" s="1034"/>
    </row>
    <row r="21" spans="1:19" s="91" customFormat="1" x14ac:dyDescent="0.15">
      <c r="A21" s="90"/>
      <c r="B21" s="1016"/>
      <c r="C21" s="1062" t="s">
        <v>159</v>
      </c>
      <c r="D21" s="996" t="s">
        <v>52</v>
      </c>
      <c r="E21" s="17" t="s">
        <v>1</v>
      </c>
      <c r="F21" s="606">
        <f>P11*41</f>
        <v>82000</v>
      </c>
      <c r="G21" s="258" t="s">
        <v>345</v>
      </c>
      <c r="H21" s="178"/>
      <c r="I21" s="101"/>
      <c r="J21" s="206"/>
      <c r="K21" s="1040"/>
      <c r="L21" s="165" t="s">
        <v>136</v>
      </c>
      <c r="M21" s="178"/>
      <c r="N21" s="165"/>
      <c r="O21" s="180"/>
      <c r="P21" s="344">
        <v>0</v>
      </c>
      <c r="Q21" s="1032"/>
      <c r="R21" s="1033"/>
      <c r="S21" s="1034"/>
    </row>
    <row r="22" spans="1:19" s="91" customFormat="1" ht="14.25" thickBot="1" x14ac:dyDescent="0.2">
      <c r="A22" s="90"/>
      <c r="B22" s="1016"/>
      <c r="C22" s="1063"/>
      <c r="D22" s="999"/>
      <c r="E22" s="17" t="s">
        <v>2</v>
      </c>
      <c r="F22" s="329"/>
      <c r="G22" s="258" t="s">
        <v>346</v>
      </c>
      <c r="H22" s="622"/>
      <c r="I22" s="622"/>
      <c r="J22" s="623"/>
      <c r="K22" s="1040"/>
      <c r="L22" s="104" t="s">
        <v>26</v>
      </c>
      <c r="M22" s="103"/>
      <c r="N22" s="104"/>
      <c r="O22" s="104"/>
      <c r="P22" s="104">
        <f>SUM(P17:P21)</f>
        <v>89214</v>
      </c>
      <c r="Q22" s="1026"/>
      <c r="R22" s="1027"/>
      <c r="S22" s="1028"/>
    </row>
    <row r="23" spans="1:19" s="91" customFormat="1" ht="14.25" thickTop="1" x14ac:dyDescent="0.15">
      <c r="A23" s="90"/>
      <c r="B23" s="1016"/>
      <c r="C23" s="1063"/>
      <c r="D23" s="1065"/>
      <c r="E23" s="17" t="s">
        <v>6</v>
      </c>
      <c r="F23" s="606">
        <f>R11*0.135</f>
        <v>73440</v>
      </c>
      <c r="G23" s="258" t="s">
        <v>347</v>
      </c>
      <c r="H23" s="308"/>
      <c r="I23" s="622"/>
      <c r="J23" s="309"/>
      <c r="K23" s="1040"/>
      <c r="L23" s="165" t="s">
        <v>689</v>
      </c>
      <c r="M23" s="178"/>
      <c r="N23" s="179" t="s">
        <v>23</v>
      </c>
      <c r="O23" s="179" t="s">
        <v>21</v>
      </c>
      <c r="P23" s="179" t="s">
        <v>24</v>
      </c>
      <c r="Q23" s="1029" t="s">
        <v>25</v>
      </c>
      <c r="R23" s="1030"/>
      <c r="S23" s="1031"/>
    </row>
    <row r="24" spans="1:19" s="91" customFormat="1" x14ac:dyDescent="0.15">
      <c r="A24" s="90"/>
      <c r="B24" s="1016"/>
      <c r="C24" s="1063"/>
      <c r="D24" s="17" t="s">
        <v>249</v>
      </c>
      <c r="E24" s="23"/>
      <c r="F24" s="329"/>
      <c r="G24" s="258" t="s">
        <v>157</v>
      </c>
      <c r="H24" s="624"/>
      <c r="I24" s="625"/>
      <c r="J24" s="626"/>
      <c r="K24" s="1040"/>
      <c r="L24" s="180" t="s">
        <v>27</v>
      </c>
      <c r="M24" s="178"/>
      <c r="N24" s="165" t="s">
        <v>690</v>
      </c>
      <c r="O24" s="180"/>
      <c r="P24" s="344">
        <f>'8-7はるか算出基礎'!G38</f>
        <v>20120</v>
      </c>
      <c r="Q24" s="1032"/>
      <c r="R24" s="1033"/>
      <c r="S24" s="1034"/>
    </row>
    <row r="25" spans="1:19" s="91" customFormat="1" x14ac:dyDescent="0.15">
      <c r="A25" s="90"/>
      <c r="B25" s="1016"/>
      <c r="C25" s="1063"/>
      <c r="D25" s="17" t="s">
        <v>74</v>
      </c>
      <c r="E25" s="23"/>
      <c r="F25" s="329"/>
      <c r="G25" s="258" t="s">
        <v>157</v>
      </c>
      <c r="H25" s="214"/>
      <c r="I25" s="215"/>
      <c r="J25" s="216"/>
      <c r="K25" s="1040"/>
      <c r="L25" s="180" t="s">
        <v>28</v>
      </c>
      <c r="M25" s="178"/>
      <c r="N25" s="165" t="s">
        <v>691</v>
      </c>
      <c r="O25" s="180"/>
      <c r="P25" s="344">
        <f>'8-7はるか算出基礎'!G49</f>
        <v>17696.666666666664</v>
      </c>
      <c r="Q25" s="1032"/>
      <c r="R25" s="1033"/>
      <c r="S25" s="1034"/>
    </row>
    <row r="26" spans="1:19" s="91" customFormat="1" x14ac:dyDescent="0.15">
      <c r="A26" s="90"/>
      <c r="B26" s="1016"/>
      <c r="C26" s="1063"/>
      <c r="D26" s="17" t="s">
        <v>96</v>
      </c>
      <c r="E26" s="18"/>
      <c r="F26" s="627">
        <f>'8-7はるか算出基礎'!V57</f>
        <v>124.64</v>
      </c>
      <c r="G26" s="258" t="s">
        <v>721</v>
      </c>
      <c r="H26" s="256"/>
      <c r="I26" s="256"/>
      <c r="J26" s="257"/>
      <c r="K26" s="1040"/>
      <c r="L26" s="180" t="s">
        <v>29</v>
      </c>
      <c r="M26" s="178"/>
      <c r="N26" s="165" t="s">
        <v>687</v>
      </c>
      <c r="O26" s="180"/>
      <c r="P26" s="344">
        <f>'8-7はるか算出基礎'!G53</f>
        <v>6239.9999999999991</v>
      </c>
      <c r="Q26" s="1032"/>
      <c r="R26" s="1033"/>
      <c r="S26" s="1034"/>
    </row>
    <row r="27" spans="1:19" s="91" customFormat="1" x14ac:dyDescent="0.15">
      <c r="A27" s="90"/>
      <c r="B27" s="1016"/>
      <c r="C27" s="1063"/>
      <c r="D27" s="24" t="s">
        <v>75</v>
      </c>
      <c r="E27" s="25"/>
      <c r="F27" s="329">
        <v>5000</v>
      </c>
      <c r="G27" s="165" t="s">
        <v>730</v>
      </c>
      <c r="H27" s="214"/>
      <c r="I27" s="215"/>
      <c r="J27" s="626"/>
      <c r="K27" s="1040"/>
      <c r="L27" s="180" t="s">
        <v>107</v>
      </c>
      <c r="M27" s="178"/>
      <c r="N27" s="165" t="s">
        <v>693</v>
      </c>
      <c r="O27" s="180"/>
      <c r="P27" s="344">
        <f>'8-7はるか算出基礎'!G57</f>
        <v>2785.666666666667</v>
      </c>
      <c r="Q27" s="1032"/>
      <c r="R27" s="1033"/>
      <c r="S27" s="1034"/>
    </row>
    <row r="28" spans="1:19" s="91" customFormat="1" ht="14.25" thickBot="1" x14ac:dyDescent="0.2">
      <c r="A28" s="90"/>
      <c r="B28" s="1016"/>
      <c r="C28" s="1063"/>
      <c r="D28" s="17" t="s">
        <v>53</v>
      </c>
      <c r="E28" s="18"/>
      <c r="F28" s="329">
        <f>'8-7はるか算出基礎'!N57</f>
        <v>7680.9929999999995</v>
      </c>
      <c r="G28" s="258" t="s">
        <v>721</v>
      </c>
      <c r="H28" s="256"/>
      <c r="I28" s="256"/>
      <c r="J28" s="257"/>
      <c r="K28" s="1040"/>
      <c r="L28" s="104" t="s">
        <v>26</v>
      </c>
      <c r="M28" s="103"/>
      <c r="N28" s="104"/>
      <c r="O28" s="104"/>
      <c r="P28" s="104">
        <f>SUM(P24:P27)</f>
        <v>46842.333333333328</v>
      </c>
      <c r="Q28" s="1026"/>
      <c r="R28" s="1027"/>
      <c r="S28" s="1028"/>
    </row>
    <row r="29" spans="1:19" s="91" customFormat="1" ht="14.25" thickTop="1" x14ac:dyDescent="0.15">
      <c r="A29" s="90"/>
      <c r="B29" s="1016"/>
      <c r="C29" s="1063"/>
      <c r="D29" s="17" t="s">
        <v>250</v>
      </c>
      <c r="E29" s="23"/>
      <c r="F29" s="329">
        <f>SUM(F21:F28)/99</f>
        <v>1699.4508383838383</v>
      </c>
      <c r="G29" s="329" t="s">
        <v>267</v>
      </c>
      <c r="H29" s="617">
        <v>0.01</v>
      </c>
      <c r="I29" s="176"/>
      <c r="J29" s="628"/>
      <c r="K29" s="1040"/>
      <c r="L29" s="165" t="s">
        <v>694</v>
      </c>
      <c r="M29" s="178"/>
      <c r="N29" s="179" t="s">
        <v>23</v>
      </c>
      <c r="O29" s="179" t="s">
        <v>21</v>
      </c>
      <c r="P29" s="179" t="s">
        <v>24</v>
      </c>
      <c r="Q29" s="1029" t="s">
        <v>25</v>
      </c>
      <c r="R29" s="1030"/>
      <c r="S29" s="1031"/>
    </row>
    <row r="30" spans="1:19" s="91" customFormat="1" ht="14.25" thickBot="1" x14ac:dyDescent="0.2">
      <c r="A30" s="90"/>
      <c r="B30" s="1017"/>
      <c r="C30" s="1064"/>
      <c r="D30" s="1066" t="s">
        <v>164</v>
      </c>
      <c r="E30" s="1067"/>
      <c r="F30" s="166">
        <f>SUM(F21:F29)</f>
        <v>169945.08383838384</v>
      </c>
      <c r="G30" s="167"/>
      <c r="H30" s="168"/>
      <c r="I30" s="169"/>
      <c r="J30" s="170"/>
      <c r="K30" s="1040"/>
      <c r="L30" s="180" t="s">
        <v>695</v>
      </c>
      <c r="M30" s="181"/>
      <c r="N30" s="165"/>
      <c r="O30" s="182"/>
      <c r="P30" s="344">
        <f>'8-7はるか算出基礎'!N10</f>
        <v>560.64</v>
      </c>
      <c r="Q30" s="1068"/>
      <c r="R30" s="1069"/>
      <c r="S30" s="1070"/>
    </row>
    <row r="31" spans="1:19" s="91" customFormat="1" x14ac:dyDescent="0.15">
      <c r="A31" s="90"/>
      <c r="B31" s="114"/>
      <c r="C31" s="110"/>
      <c r="D31" s="110"/>
      <c r="E31" s="110"/>
      <c r="F31" s="110"/>
      <c r="G31" s="110"/>
      <c r="H31" s="110"/>
      <c r="I31" s="110"/>
      <c r="J31" s="110"/>
      <c r="K31" s="1040"/>
      <c r="L31" s="180" t="s">
        <v>696</v>
      </c>
      <c r="M31" s="181"/>
      <c r="N31" s="165"/>
      <c r="O31" s="182">
        <v>0</v>
      </c>
      <c r="P31" s="344">
        <f>'8-7はるか算出基礎'!N17</f>
        <v>3627.3600000000006</v>
      </c>
      <c r="Q31" s="1068"/>
      <c r="R31" s="1069"/>
      <c r="S31" s="1070"/>
    </row>
    <row r="32" spans="1:19" s="91" customFormat="1" x14ac:dyDescent="0.15">
      <c r="A32" s="90"/>
      <c r="B32" s="102"/>
      <c r="C32" s="119"/>
      <c r="D32" s="102"/>
      <c r="E32" s="102"/>
      <c r="F32" s="117"/>
      <c r="G32" s="117"/>
      <c r="H32" s="118"/>
      <c r="I32" s="110"/>
      <c r="J32" s="110"/>
      <c r="K32" s="1040"/>
      <c r="L32" s="180" t="s">
        <v>697</v>
      </c>
      <c r="M32" s="178"/>
      <c r="N32" s="182"/>
      <c r="O32" s="182"/>
      <c r="P32" s="344">
        <f>SUM(P30:P31)*R32</f>
        <v>1256.4000000000003</v>
      </c>
      <c r="Q32" s="307" t="s">
        <v>698</v>
      </c>
      <c r="R32" s="629">
        <v>0.3</v>
      </c>
      <c r="S32" s="630"/>
    </row>
    <row r="33" spans="1:23" ht="18" customHeight="1" x14ac:dyDescent="0.15">
      <c r="K33" s="1040"/>
      <c r="L33" s="180" t="s">
        <v>699</v>
      </c>
      <c r="M33" s="181"/>
      <c r="N33" s="165"/>
      <c r="O33" s="182">
        <v>0</v>
      </c>
      <c r="P33" s="344">
        <f>'8-7はるか算出基礎'!N22</f>
        <v>294.7</v>
      </c>
      <c r="Q33" s="1032"/>
      <c r="R33" s="1033"/>
      <c r="S33" s="1034"/>
    </row>
    <row r="34" spans="1:23" ht="18" customHeight="1" x14ac:dyDescent="0.15">
      <c r="K34" s="1040"/>
      <c r="L34" s="180" t="s">
        <v>700</v>
      </c>
      <c r="M34" s="181"/>
      <c r="N34" s="165"/>
      <c r="O34" s="182"/>
      <c r="P34" s="344">
        <v>0</v>
      </c>
      <c r="Q34" s="1032"/>
      <c r="R34" s="1033"/>
      <c r="S34" s="1034"/>
    </row>
    <row r="35" spans="1:23" ht="18" customHeight="1" x14ac:dyDescent="0.15">
      <c r="K35" s="1040"/>
      <c r="L35" s="180" t="s">
        <v>247</v>
      </c>
      <c r="M35" s="181"/>
      <c r="N35" s="165"/>
      <c r="O35" s="182"/>
      <c r="P35" s="344">
        <v>0</v>
      </c>
      <c r="Q35" s="307"/>
      <c r="R35" s="308"/>
      <c r="S35" s="309"/>
    </row>
    <row r="36" spans="1:23" ht="18" customHeight="1" x14ac:dyDescent="0.15">
      <c r="K36" s="1040"/>
      <c r="L36" s="180" t="s">
        <v>701</v>
      </c>
      <c r="M36" s="178"/>
      <c r="N36" s="165"/>
      <c r="O36" s="182"/>
      <c r="P36" s="344">
        <v>0</v>
      </c>
      <c r="Q36" s="1032"/>
      <c r="R36" s="1033"/>
      <c r="S36" s="1034"/>
    </row>
    <row r="37" spans="1:23" ht="18" customHeight="1" thickBot="1" x14ac:dyDescent="0.2">
      <c r="K37" s="1041"/>
      <c r="L37" s="116" t="s">
        <v>26</v>
      </c>
      <c r="M37" s="115"/>
      <c r="N37" s="116"/>
      <c r="O37" s="116"/>
      <c r="P37" s="116">
        <f>SUM(P30:P36)</f>
        <v>5739.1000000000013</v>
      </c>
      <c r="Q37" s="1071"/>
      <c r="R37" s="1072"/>
      <c r="S37" s="1073"/>
    </row>
    <row r="38" spans="1:23" s="109" customFormat="1" ht="18" customHeight="1" x14ac:dyDescent="0.15">
      <c r="A38" s="90"/>
      <c r="B38" s="90"/>
      <c r="C38" s="90"/>
      <c r="D38" s="90"/>
      <c r="E38" s="90"/>
      <c r="F38" s="90"/>
      <c r="G38" s="90"/>
      <c r="H38" s="90"/>
      <c r="I38" s="90"/>
      <c r="J38" s="90"/>
    </row>
    <row r="39" spans="1:23" s="109" customFormat="1" ht="18" customHeight="1" x14ac:dyDescent="0.15">
      <c r="A39" s="90"/>
      <c r="B39" s="90"/>
      <c r="C39" s="90"/>
      <c r="D39" s="90"/>
      <c r="E39" s="90"/>
      <c r="F39" s="90"/>
      <c r="G39" s="90"/>
      <c r="H39" s="90"/>
      <c r="I39" s="90"/>
      <c r="J39" s="90"/>
      <c r="T39" s="110"/>
    </row>
    <row r="40" spans="1:23" s="109" customFormat="1" ht="18" customHeight="1" x14ac:dyDescent="0.15">
      <c r="A40" s="90"/>
      <c r="B40" s="90"/>
      <c r="C40" s="90"/>
      <c r="D40" s="90"/>
      <c r="E40" s="90"/>
      <c r="F40" s="90"/>
      <c r="G40" s="90"/>
      <c r="H40" s="90"/>
      <c r="I40" s="90"/>
      <c r="J40" s="90"/>
      <c r="T40" s="91"/>
      <c r="U40" s="91"/>
      <c r="V40" s="91"/>
      <c r="W40" s="91"/>
    </row>
    <row r="41" spans="1:23" s="109" customFormat="1" ht="18" customHeight="1" x14ac:dyDescent="0.15">
      <c r="A41" s="90"/>
      <c r="B41" s="90"/>
      <c r="C41" s="90"/>
      <c r="D41" s="90"/>
      <c r="E41" s="90"/>
      <c r="F41" s="90"/>
      <c r="G41" s="90"/>
      <c r="H41" s="90"/>
      <c r="I41" s="90"/>
      <c r="J41" s="90"/>
      <c r="T41" s="111"/>
      <c r="U41" s="112"/>
      <c r="V41" s="113"/>
      <c r="W41" s="111"/>
    </row>
    <row r="42" spans="1:23" s="109" customFormat="1" ht="18" customHeight="1" x14ac:dyDescent="0.15">
      <c r="A42" s="90"/>
      <c r="B42" s="90"/>
      <c r="C42" s="90"/>
      <c r="D42" s="90"/>
      <c r="E42" s="90"/>
      <c r="F42" s="90"/>
      <c r="G42" s="90"/>
      <c r="H42" s="90"/>
      <c r="I42" s="90"/>
      <c r="J42" s="90"/>
      <c r="T42" s="91"/>
      <c r="U42" s="91"/>
      <c r="V42" s="91"/>
      <c r="W42" s="91"/>
    </row>
    <row r="43" spans="1:23" s="109" customFormat="1" ht="18" customHeight="1" x14ac:dyDescent="0.15">
      <c r="B43" s="90"/>
      <c r="C43" s="90"/>
      <c r="D43" s="90"/>
      <c r="E43" s="90"/>
      <c r="F43" s="90"/>
      <c r="G43" s="90"/>
      <c r="H43" s="90"/>
      <c r="I43" s="90"/>
      <c r="J43" s="90"/>
      <c r="T43" s="92"/>
      <c r="U43" s="110"/>
      <c r="V43" s="91"/>
      <c r="W43" s="111"/>
    </row>
    <row r="44" spans="1:23" s="109" customFormat="1" ht="18" customHeight="1" x14ac:dyDescent="0.15">
      <c r="B44" s="90"/>
      <c r="C44" s="90"/>
      <c r="D44" s="90"/>
      <c r="E44" s="90"/>
      <c r="F44" s="90"/>
      <c r="G44" s="90"/>
      <c r="H44" s="90"/>
      <c r="I44" s="90"/>
      <c r="J44" s="90"/>
      <c r="T44" s="92"/>
      <c r="U44" s="110"/>
      <c r="V44" s="91"/>
      <c r="W44" s="111"/>
    </row>
    <row r="45" spans="1:23" s="109" customFormat="1" ht="18" customHeight="1" x14ac:dyDescent="0.15">
      <c r="B45" s="90"/>
      <c r="C45" s="90"/>
      <c r="D45" s="90"/>
      <c r="E45" s="90"/>
      <c r="F45" s="90"/>
      <c r="G45" s="90"/>
      <c r="H45" s="90"/>
      <c r="I45" s="90"/>
      <c r="J45" s="90"/>
      <c r="T45" s="91"/>
      <c r="U45" s="91"/>
      <c r="V45" s="112"/>
      <c r="W45" s="91"/>
    </row>
    <row r="46" spans="1:23" s="109" customFormat="1" x14ac:dyDescent="0.15">
      <c r="B46" s="90"/>
      <c r="C46" s="90"/>
      <c r="D46" s="90"/>
      <c r="E46" s="90"/>
      <c r="F46" s="90"/>
      <c r="G46" s="90"/>
      <c r="H46" s="90"/>
      <c r="I46" s="90"/>
      <c r="J46" s="90"/>
      <c r="T46" s="92"/>
      <c r="U46" s="91"/>
      <c r="V46" s="91"/>
      <c r="W46" s="111"/>
    </row>
    <row r="47" spans="1:23" s="109" customFormat="1" x14ac:dyDescent="0.15">
      <c r="B47" s="90"/>
      <c r="C47" s="90"/>
      <c r="D47" s="90"/>
      <c r="E47" s="90"/>
      <c r="F47" s="90"/>
      <c r="G47" s="90"/>
      <c r="H47" s="90"/>
      <c r="I47" s="90"/>
      <c r="J47" s="90"/>
      <c r="T47" s="92"/>
      <c r="U47" s="91"/>
      <c r="V47" s="91"/>
      <c r="W47" s="111"/>
    </row>
    <row r="48" spans="1:23" s="109" customFormat="1" x14ac:dyDescent="0.15">
      <c r="B48" s="90"/>
      <c r="C48" s="90"/>
      <c r="D48" s="90"/>
      <c r="E48" s="90"/>
      <c r="F48" s="90"/>
      <c r="G48" s="90"/>
      <c r="H48" s="90"/>
      <c r="I48" s="90"/>
      <c r="J48" s="90"/>
      <c r="T48" s="92"/>
      <c r="U48" s="91"/>
      <c r="V48" s="91"/>
      <c r="W48" s="111"/>
    </row>
    <row r="49" spans="2:23" s="109" customFormat="1" x14ac:dyDescent="0.15">
      <c r="B49" s="90"/>
      <c r="C49" s="90"/>
      <c r="D49" s="90"/>
      <c r="E49" s="90"/>
      <c r="F49" s="90"/>
      <c r="G49" s="90"/>
      <c r="H49" s="90"/>
      <c r="I49" s="90"/>
      <c r="J49" s="90"/>
      <c r="T49" s="92"/>
      <c r="U49" s="91"/>
      <c r="V49" s="91"/>
      <c r="W49" s="111"/>
    </row>
    <row r="50" spans="2:23" s="109" customFormat="1" x14ac:dyDescent="0.15">
      <c r="B50" s="90"/>
      <c r="C50" s="90"/>
      <c r="D50" s="90"/>
      <c r="E50" s="90"/>
      <c r="F50" s="90"/>
      <c r="G50" s="90"/>
      <c r="H50" s="90"/>
      <c r="I50" s="90"/>
      <c r="J50" s="90"/>
      <c r="T50" s="92"/>
      <c r="U50" s="92"/>
      <c r="V50" s="92"/>
      <c r="W50" s="91"/>
    </row>
    <row r="51" spans="2:23" s="109" customFormat="1" ht="13.5" customHeight="1" x14ac:dyDescent="0.15">
      <c r="B51" s="90"/>
      <c r="C51" s="90"/>
      <c r="D51" s="90"/>
      <c r="E51" s="90"/>
      <c r="F51" s="90"/>
      <c r="G51" s="90"/>
      <c r="H51" s="90"/>
      <c r="I51" s="90"/>
      <c r="J51" s="90"/>
      <c r="T51" s="91"/>
      <c r="U51" s="91"/>
      <c r="V51" s="91"/>
      <c r="W51" s="112"/>
    </row>
    <row r="52" spans="2:23" s="109" customFormat="1" x14ac:dyDescent="0.15">
      <c r="B52" s="90"/>
      <c r="C52" s="90"/>
      <c r="D52" s="90"/>
      <c r="E52" s="90"/>
      <c r="F52" s="90"/>
      <c r="G52" s="90"/>
      <c r="H52" s="90"/>
      <c r="I52" s="90"/>
      <c r="J52" s="90"/>
      <c r="T52" s="111"/>
      <c r="U52" s="91"/>
      <c r="V52" s="112"/>
      <c r="W52" s="111"/>
    </row>
    <row r="53" spans="2:23" s="109" customFormat="1" x14ac:dyDescent="0.15">
      <c r="B53" s="90"/>
      <c r="C53" s="90"/>
      <c r="D53" s="90"/>
      <c r="E53" s="90"/>
      <c r="F53" s="90"/>
      <c r="G53" s="90"/>
      <c r="H53" s="90"/>
      <c r="I53" s="90"/>
      <c r="J53" s="90"/>
      <c r="T53" s="91"/>
      <c r="U53" s="91"/>
      <c r="V53" s="91"/>
      <c r="W53" s="91"/>
    </row>
    <row r="54" spans="2:23" s="109" customFormat="1" ht="13.5" customHeight="1" x14ac:dyDescent="0.15">
      <c r="B54" s="90"/>
      <c r="C54" s="90"/>
      <c r="D54" s="90"/>
      <c r="E54" s="90"/>
      <c r="F54" s="90"/>
      <c r="G54" s="90"/>
      <c r="H54" s="90"/>
      <c r="I54" s="90"/>
      <c r="J54" s="90"/>
      <c r="T54" s="92"/>
      <c r="U54" s="91"/>
      <c r="V54" s="92"/>
      <c r="W54" s="111"/>
    </row>
    <row r="55" spans="2:23" s="109" customFormat="1" x14ac:dyDescent="0.15">
      <c r="B55" s="90"/>
      <c r="C55" s="90"/>
      <c r="D55" s="90"/>
      <c r="E55" s="90"/>
      <c r="F55" s="90"/>
      <c r="G55" s="90"/>
      <c r="H55" s="90"/>
      <c r="I55" s="90"/>
      <c r="J55" s="90"/>
      <c r="T55" s="120"/>
      <c r="U55" s="91"/>
      <c r="V55" s="91"/>
      <c r="W55" s="111"/>
    </row>
    <row r="56" spans="2:23" s="109" customFormat="1" x14ac:dyDescent="0.15">
      <c r="B56" s="90"/>
      <c r="C56" s="90"/>
      <c r="D56" s="90"/>
      <c r="E56" s="90"/>
      <c r="F56" s="90"/>
      <c r="G56" s="90"/>
      <c r="H56" s="90"/>
      <c r="I56" s="90"/>
      <c r="J56" s="90"/>
      <c r="K56" s="90"/>
      <c r="L56" s="90"/>
      <c r="M56" s="90"/>
      <c r="N56" s="90"/>
      <c r="O56" s="90"/>
      <c r="P56" s="90"/>
      <c r="Q56" s="90"/>
      <c r="R56" s="90"/>
      <c r="S56" s="90"/>
      <c r="T56" s="91"/>
      <c r="U56" s="92"/>
      <c r="V56" s="91"/>
      <c r="W56" s="91"/>
    </row>
    <row r="57" spans="2:23" s="109" customFormat="1" x14ac:dyDescent="0.15">
      <c r="B57" s="90"/>
      <c r="C57" s="90"/>
      <c r="D57" s="90"/>
      <c r="E57" s="90"/>
      <c r="F57" s="90"/>
      <c r="G57" s="90"/>
      <c r="H57" s="90"/>
      <c r="I57" s="90"/>
      <c r="J57" s="90"/>
      <c r="K57" s="90"/>
      <c r="L57" s="90"/>
      <c r="M57" s="90"/>
      <c r="N57" s="90"/>
      <c r="O57" s="90"/>
      <c r="P57" s="90"/>
      <c r="Q57" s="90"/>
      <c r="R57" s="90"/>
      <c r="S57" s="90"/>
      <c r="T57" s="110"/>
      <c r="U57" s="110"/>
      <c r="V57" s="110"/>
      <c r="W57" s="110"/>
    </row>
    <row r="58" spans="2:23" s="109" customFormat="1" x14ac:dyDescent="0.15">
      <c r="B58" s="90"/>
      <c r="C58" s="90"/>
      <c r="D58" s="90"/>
      <c r="E58" s="90"/>
      <c r="F58" s="90"/>
      <c r="G58" s="90"/>
      <c r="H58" s="90"/>
      <c r="I58" s="90"/>
      <c r="J58" s="90"/>
      <c r="K58" s="90"/>
      <c r="L58" s="90"/>
      <c r="M58" s="90"/>
      <c r="N58" s="90"/>
      <c r="O58" s="90"/>
      <c r="P58" s="90"/>
      <c r="Q58" s="90"/>
      <c r="R58" s="90"/>
      <c r="S58" s="90"/>
      <c r="T58" s="110"/>
    </row>
    <row r="59" spans="2:23" s="109" customFormat="1" x14ac:dyDescent="0.15">
      <c r="B59" s="90"/>
      <c r="C59" s="90"/>
      <c r="D59" s="90"/>
      <c r="E59" s="90"/>
      <c r="F59" s="90"/>
      <c r="G59" s="90"/>
      <c r="H59" s="90"/>
      <c r="I59" s="90"/>
      <c r="J59" s="90"/>
      <c r="K59" s="90"/>
      <c r="L59" s="90"/>
      <c r="M59" s="90"/>
      <c r="N59" s="90"/>
      <c r="O59" s="90"/>
      <c r="P59" s="90"/>
      <c r="Q59" s="90"/>
      <c r="R59" s="90"/>
      <c r="S59" s="90"/>
      <c r="T59" s="110"/>
    </row>
    <row r="60" spans="2:23" s="109" customFormat="1" x14ac:dyDescent="0.15">
      <c r="B60" s="90"/>
      <c r="C60" s="90"/>
      <c r="D60" s="90"/>
      <c r="E60" s="90"/>
      <c r="F60" s="90"/>
      <c r="G60" s="90"/>
      <c r="H60" s="90"/>
      <c r="I60" s="90"/>
      <c r="J60" s="90"/>
      <c r="K60" s="90"/>
      <c r="L60" s="90"/>
      <c r="M60" s="90"/>
      <c r="N60" s="90"/>
      <c r="O60" s="90"/>
      <c r="P60" s="90"/>
      <c r="Q60" s="90"/>
      <c r="R60" s="90"/>
      <c r="S60" s="90"/>
      <c r="T60" s="110"/>
    </row>
    <row r="61" spans="2:23" s="109" customFormat="1" x14ac:dyDescent="0.15">
      <c r="B61" s="90"/>
      <c r="C61" s="90"/>
      <c r="D61" s="90"/>
      <c r="E61" s="90"/>
      <c r="F61" s="90"/>
      <c r="G61" s="90"/>
      <c r="H61" s="90"/>
      <c r="I61" s="90"/>
      <c r="J61" s="90"/>
      <c r="K61" s="90"/>
      <c r="L61" s="90"/>
      <c r="M61" s="90"/>
      <c r="N61" s="90"/>
      <c r="O61" s="90"/>
      <c r="P61" s="90"/>
      <c r="Q61" s="90"/>
      <c r="R61" s="90"/>
      <c r="S61" s="90"/>
    </row>
    <row r="62" spans="2:23" s="109" customFormat="1" x14ac:dyDescent="0.15">
      <c r="B62" s="90"/>
      <c r="C62" s="90"/>
      <c r="D62" s="90"/>
      <c r="E62" s="90"/>
      <c r="F62" s="90"/>
      <c r="G62" s="90"/>
      <c r="H62" s="90"/>
      <c r="I62" s="90"/>
      <c r="J62" s="90"/>
      <c r="K62" s="90"/>
      <c r="L62" s="90"/>
      <c r="M62" s="90"/>
      <c r="N62" s="90"/>
      <c r="O62" s="90"/>
      <c r="P62" s="90"/>
      <c r="Q62" s="90"/>
      <c r="R62" s="90"/>
      <c r="S62" s="90"/>
    </row>
    <row r="63" spans="2:23" s="109" customFormat="1" ht="13.5" customHeight="1" x14ac:dyDescent="0.15">
      <c r="B63" s="90"/>
      <c r="C63" s="90"/>
      <c r="D63" s="90"/>
      <c r="E63" s="90"/>
      <c r="F63" s="90"/>
      <c r="G63" s="90"/>
      <c r="H63" s="90"/>
      <c r="I63" s="90"/>
      <c r="J63" s="90"/>
      <c r="K63" s="90"/>
      <c r="L63" s="90"/>
      <c r="M63" s="90"/>
      <c r="N63" s="90"/>
      <c r="O63" s="90"/>
      <c r="P63" s="90"/>
      <c r="Q63" s="90"/>
      <c r="R63" s="90"/>
      <c r="S63" s="90"/>
    </row>
    <row r="64" spans="2:23" s="109" customFormat="1" ht="13.5" customHeight="1" x14ac:dyDescent="0.15">
      <c r="B64" s="90"/>
      <c r="C64" s="90"/>
      <c r="D64" s="90"/>
      <c r="E64" s="90"/>
      <c r="F64" s="90"/>
      <c r="G64" s="90"/>
      <c r="H64" s="90"/>
      <c r="I64" s="90"/>
      <c r="J64" s="90"/>
      <c r="K64" s="90"/>
      <c r="L64" s="90"/>
      <c r="M64" s="90"/>
      <c r="N64" s="90"/>
      <c r="O64" s="90"/>
      <c r="P64" s="90"/>
      <c r="Q64" s="90"/>
      <c r="R64" s="90"/>
      <c r="S64" s="90"/>
    </row>
    <row r="65" spans="2:19" s="109" customFormat="1" x14ac:dyDescent="0.15">
      <c r="B65" s="90"/>
      <c r="C65" s="90"/>
      <c r="D65" s="90"/>
      <c r="E65" s="90"/>
      <c r="F65" s="90"/>
      <c r="G65" s="90"/>
      <c r="H65" s="90"/>
      <c r="I65" s="90"/>
      <c r="J65" s="90"/>
      <c r="K65" s="90"/>
      <c r="L65" s="90"/>
      <c r="M65" s="90"/>
      <c r="N65" s="90"/>
      <c r="O65" s="90"/>
      <c r="P65" s="90"/>
      <c r="Q65" s="90"/>
      <c r="R65" s="90"/>
      <c r="S65" s="90"/>
    </row>
    <row r="66" spans="2:19" s="109" customFormat="1" x14ac:dyDescent="0.15">
      <c r="B66" s="90"/>
      <c r="C66" s="90"/>
      <c r="D66" s="90"/>
      <c r="E66" s="90"/>
      <c r="F66" s="90"/>
      <c r="G66" s="90"/>
      <c r="H66" s="90"/>
      <c r="I66" s="90"/>
      <c r="J66" s="90"/>
      <c r="K66" s="90"/>
      <c r="L66" s="90"/>
      <c r="M66" s="90"/>
      <c r="N66" s="90"/>
      <c r="O66" s="90"/>
      <c r="P66" s="90"/>
      <c r="Q66" s="90"/>
      <c r="R66" s="90"/>
      <c r="S66" s="90"/>
    </row>
    <row r="67" spans="2:19" s="109" customFormat="1" x14ac:dyDescent="0.15">
      <c r="B67" s="90"/>
      <c r="C67" s="90"/>
      <c r="D67" s="90"/>
      <c r="E67" s="90"/>
      <c r="F67" s="90"/>
      <c r="G67" s="90"/>
      <c r="H67" s="90"/>
      <c r="I67" s="90"/>
      <c r="J67" s="90"/>
      <c r="K67" s="90"/>
      <c r="L67" s="90"/>
      <c r="M67" s="90"/>
      <c r="N67" s="90"/>
      <c r="O67" s="90"/>
      <c r="P67" s="90"/>
      <c r="Q67" s="90"/>
      <c r="R67" s="90"/>
      <c r="S67" s="90"/>
    </row>
    <row r="68" spans="2:19" s="109" customFormat="1" x14ac:dyDescent="0.15">
      <c r="B68" s="90"/>
      <c r="C68" s="90"/>
      <c r="D68" s="90"/>
      <c r="E68" s="90"/>
      <c r="F68" s="90"/>
      <c r="G68" s="90"/>
      <c r="H68" s="90"/>
      <c r="I68" s="90"/>
      <c r="J68" s="90"/>
      <c r="K68" s="90"/>
      <c r="L68" s="90"/>
      <c r="M68" s="90"/>
      <c r="N68" s="90"/>
      <c r="O68" s="90"/>
      <c r="P68" s="90"/>
      <c r="Q68" s="90"/>
      <c r="R68" s="90"/>
      <c r="S68" s="90"/>
    </row>
    <row r="69" spans="2:19" s="109" customFormat="1" x14ac:dyDescent="0.15">
      <c r="B69" s="90"/>
      <c r="C69" s="90"/>
      <c r="D69" s="90"/>
      <c r="E69" s="90"/>
      <c r="F69" s="90"/>
      <c r="G69" s="90"/>
      <c r="H69" s="90"/>
      <c r="I69" s="90"/>
      <c r="J69" s="90"/>
      <c r="K69" s="90"/>
      <c r="L69" s="90"/>
      <c r="M69" s="90"/>
      <c r="N69" s="90"/>
      <c r="O69" s="90"/>
      <c r="P69" s="90"/>
      <c r="Q69" s="90"/>
      <c r="R69" s="90"/>
      <c r="S69" s="90"/>
    </row>
    <row r="70" spans="2:19" s="109" customFormat="1" x14ac:dyDescent="0.15">
      <c r="B70" s="90"/>
      <c r="C70" s="90"/>
      <c r="D70" s="90"/>
      <c r="E70" s="90"/>
      <c r="F70" s="90"/>
      <c r="G70" s="90"/>
      <c r="H70" s="90"/>
      <c r="I70" s="90"/>
      <c r="J70" s="90"/>
      <c r="K70" s="90"/>
      <c r="L70" s="90"/>
      <c r="M70" s="90"/>
      <c r="N70" s="90"/>
      <c r="O70" s="90"/>
      <c r="P70" s="90"/>
      <c r="Q70" s="90"/>
      <c r="R70" s="90"/>
      <c r="S70" s="90"/>
    </row>
    <row r="71" spans="2:19" s="109" customFormat="1" x14ac:dyDescent="0.15">
      <c r="B71" s="90"/>
      <c r="C71" s="90"/>
      <c r="D71" s="90"/>
      <c r="E71" s="90"/>
      <c r="F71" s="90"/>
      <c r="G71" s="90"/>
      <c r="H71" s="90"/>
      <c r="I71" s="90"/>
      <c r="J71" s="90"/>
      <c r="K71" s="90"/>
      <c r="L71" s="90"/>
      <c r="M71" s="90"/>
      <c r="N71" s="90"/>
      <c r="O71" s="90"/>
      <c r="P71" s="90"/>
      <c r="Q71" s="90"/>
      <c r="R71" s="90"/>
      <c r="S71" s="90"/>
    </row>
    <row r="72" spans="2:19" s="109" customFormat="1" x14ac:dyDescent="0.15">
      <c r="B72" s="90"/>
      <c r="C72" s="90"/>
      <c r="D72" s="90"/>
      <c r="E72" s="90"/>
      <c r="F72" s="90"/>
      <c r="G72" s="90"/>
      <c r="H72" s="90"/>
      <c r="I72" s="90"/>
      <c r="J72" s="90"/>
      <c r="K72" s="90"/>
      <c r="L72" s="90"/>
      <c r="M72" s="90"/>
      <c r="N72" s="90"/>
      <c r="O72" s="90"/>
      <c r="P72" s="90"/>
      <c r="Q72" s="90"/>
      <c r="R72" s="90"/>
      <c r="S72" s="90"/>
    </row>
    <row r="73" spans="2:19" s="109" customFormat="1" x14ac:dyDescent="0.15">
      <c r="B73" s="90"/>
      <c r="C73" s="90"/>
      <c r="D73" s="90"/>
      <c r="E73" s="90"/>
      <c r="F73" s="90"/>
      <c r="G73" s="90"/>
      <c r="H73" s="90"/>
      <c r="I73" s="90"/>
      <c r="J73" s="90"/>
      <c r="K73" s="90"/>
      <c r="L73" s="90"/>
      <c r="M73" s="90"/>
      <c r="N73" s="90"/>
      <c r="O73" s="90"/>
      <c r="P73" s="90"/>
      <c r="Q73" s="90"/>
      <c r="R73" s="90"/>
      <c r="S73" s="90"/>
    </row>
    <row r="74" spans="2:19" s="109" customFormat="1" x14ac:dyDescent="0.15">
      <c r="B74" s="90"/>
      <c r="C74" s="90"/>
      <c r="D74" s="90"/>
      <c r="E74" s="90"/>
      <c r="F74" s="90"/>
      <c r="G74" s="90"/>
      <c r="H74" s="90"/>
      <c r="I74" s="90"/>
      <c r="J74" s="90"/>
      <c r="K74" s="90"/>
      <c r="L74" s="90"/>
      <c r="M74" s="90"/>
      <c r="N74" s="90"/>
      <c r="O74" s="90"/>
      <c r="P74" s="90"/>
      <c r="Q74" s="90"/>
      <c r="R74" s="90"/>
      <c r="S74" s="90"/>
    </row>
    <row r="75" spans="2:19" s="109" customFormat="1" x14ac:dyDescent="0.15">
      <c r="B75" s="90"/>
      <c r="C75" s="90"/>
      <c r="D75" s="90"/>
      <c r="E75" s="90"/>
      <c r="F75" s="90"/>
      <c r="G75" s="90"/>
      <c r="H75" s="90"/>
      <c r="I75" s="90"/>
      <c r="J75" s="90"/>
      <c r="K75" s="90"/>
      <c r="L75" s="90"/>
      <c r="M75" s="90"/>
      <c r="N75" s="90"/>
      <c r="O75" s="90"/>
      <c r="P75" s="90"/>
      <c r="Q75" s="90"/>
      <c r="R75" s="90"/>
      <c r="S75" s="90"/>
    </row>
    <row r="76" spans="2:19" s="109" customFormat="1" x14ac:dyDescent="0.15">
      <c r="B76" s="90"/>
      <c r="C76" s="90"/>
      <c r="D76" s="90"/>
      <c r="E76" s="90"/>
      <c r="F76" s="90"/>
      <c r="G76" s="90"/>
      <c r="H76" s="90"/>
      <c r="I76" s="90"/>
      <c r="J76" s="90"/>
      <c r="K76" s="90"/>
      <c r="L76" s="90"/>
      <c r="M76" s="90"/>
      <c r="N76" s="90"/>
      <c r="O76" s="90"/>
      <c r="P76" s="90"/>
      <c r="Q76" s="90"/>
      <c r="R76" s="90"/>
      <c r="S76" s="90"/>
    </row>
    <row r="77" spans="2:19" s="109" customFormat="1" x14ac:dyDescent="0.15">
      <c r="B77" s="90"/>
      <c r="C77" s="90"/>
      <c r="D77" s="90"/>
      <c r="E77" s="90"/>
      <c r="F77" s="90"/>
      <c r="G77" s="90"/>
      <c r="H77" s="90"/>
      <c r="I77" s="90"/>
      <c r="J77" s="90"/>
      <c r="K77" s="90"/>
      <c r="L77" s="90"/>
      <c r="M77" s="90"/>
      <c r="N77" s="90"/>
      <c r="O77" s="90"/>
      <c r="P77" s="90"/>
      <c r="Q77" s="90"/>
      <c r="R77" s="90"/>
      <c r="S77" s="90"/>
    </row>
    <row r="78" spans="2:19" s="109" customFormat="1" x14ac:dyDescent="0.15">
      <c r="B78" s="90"/>
      <c r="C78" s="90"/>
      <c r="D78" s="90"/>
      <c r="E78" s="90"/>
      <c r="F78" s="90"/>
      <c r="G78" s="90"/>
      <c r="H78" s="90"/>
      <c r="I78" s="90"/>
      <c r="J78" s="90"/>
      <c r="K78" s="90"/>
      <c r="L78" s="90"/>
      <c r="M78" s="90"/>
      <c r="N78" s="90"/>
      <c r="O78" s="90"/>
      <c r="P78" s="90"/>
      <c r="Q78" s="90"/>
      <c r="R78" s="90"/>
      <c r="S78" s="90"/>
    </row>
    <row r="79" spans="2:19" s="109" customFormat="1" x14ac:dyDescent="0.15">
      <c r="B79" s="90"/>
      <c r="C79" s="90"/>
      <c r="D79" s="90"/>
      <c r="E79" s="90"/>
      <c r="F79" s="90"/>
      <c r="G79" s="90"/>
      <c r="H79" s="90"/>
      <c r="I79" s="90"/>
      <c r="J79" s="90"/>
      <c r="K79" s="90"/>
      <c r="L79" s="90"/>
      <c r="M79" s="90"/>
      <c r="N79" s="90"/>
      <c r="O79" s="90"/>
      <c r="P79" s="90"/>
      <c r="Q79" s="90"/>
      <c r="R79" s="90"/>
      <c r="S79" s="90"/>
    </row>
    <row r="80" spans="2:19" s="109" customFormat="1" x14ac:dyDescent="0.15">
      <c r="B80" s="90"/>
      <c r="C80" s="90"/>
      <c r="D80" s="90"/>
      <c r="E80" s="90"/>
      <c r="F80" s="90"/>
      <c r="G80" s="90"/>
      <c r="H80" s="90"/>
      <c r="I80" s="90"/>
      <c r="J80" s="90"/>
      <c r="K80" s="90"/>
      <c r="L80" s="90"/>
      <c r="M80" s="90"/>
      <c r="N80" s="90"/>
      <c r="O80" s="90"/>
      <c r="P80" s="90"/>
      <c r="Q80" s="90"/>
      <c r="R80" s="90"/>
      <c r="S80" s="90"/>
    </row>
    <row r="81" spans="1:19" s="109" customFormat="1" x14ac:dyDescent="0.15">
      <c r="B81" s="90"/>
      <c r="C81" s="90"/>
      <c r="D81" s="90"/>
      <c r="E81" s="90"/>
      <c r="F81" s="90"/>
      <c r="G81" s="90"/>
      <c r="H81" s="90"/>
      <c r="I81" s="90"/>
      <c r="J81" s="90"/>
      <c r="K81" s="90"/>
      <c r="L81" s="90"/>
      <c r="M81" s="90"/>
      <c r="N81" s="90"/>
      <c r="O81" s="90"/>
      <c r="P81" s="90"/>
      <c r="Q81" s="90"/>
      <c r="R81" s="90"/>
      <c r="S81" s="90"/>
    </row>
    <row r="82" spans="1:19" s="109" customFormat="1" x14ac:dyDescent="0.15">
      <c r="B82" s="90"/>
      <c r="C82" s="90"/>
      <c r="D82" s="90"/>
      <c r="E82" s="90"/>
      <c r="F82" s="90"/>
      <c r="G82" s="90"/>
      <c r="H82" s="90"/>
      <c r="I82" s="90"/>
      <c r="J82" s="90"/>
      <c r="K82" s="90"/>
      <c r="L82" s="90"/>
      <c r="M82" s="90"/>
      <c r="N82" s="90"/>
      <c r="O82" s="90"/>
      <c r="P82" s="90"/>
      <c r="Q82" s="90"/>
      <c r="R82" s="90"/>
      <c r="S82" s="90"/>
    </row>
    <row r="83" spans="1:19" s="109" customFormat="1" x14ac:dyDescent="0.15">
      <c r="B83" s="90"/>
      <c r="C83" s="90"/>
      <c r="D83" s="90"/>
      <c r="E83" s="90"/>
      <c r="F83" s="90"/>
      <c r="G83" s="90"/>
      <c r="H83" s="90"/>
      <c r="I83" s="90"/>
      <c r="J83" s="90"/>
      <c r="K83" s="90"/>
      <c r="L83" s="90"/>
      <c r="M83" s="90"/>
      <c r="N83" s="90"/>
      <c r="O83" s="90"/>
      <c r="P83" s="90"/>
      <c r="Q83" s="90"/>
      <c r="R83" s="90"/>
      <c r="S83" s="90"/>
    </row>
    <row r="84" spans="1:19" s="109" customFormat="1" x14ac:dyDescent="0.15">
      <c r="B84" s="90"/>
      <c r="C84" s="90"/>
      <c r="D84" s="90"/>
      <c r="E84" s="90"/>
      <c r="F84" s="90"/>
      <c r="G84" s="90"/>
      <c r="H84" s="90"/>
      <c r="I84" s="90"/>
      <c r="J84" s="90"/>
      <c r="K84" s="90"/>
      <c r="L84" s="90"/>
      <c r="M84" s="90"/>
      <c r="N84" s="90"/>
      <c r="O84" s="90"/>
      <c r="P84" s="90"/>
      <c r="Q84" s="90"/>
      <c r="R84" s="90"/>
      <c r="S84" s="90"/>
    </row>
    <row r="85" spans="1:19" s="109" customFormat="1" x14ac:dyDescent="0.15">
      <c r="B85" s="90"/>
      <c r="C85" s="90"/>
      <c r="D85" s="90"/>
      <c r="E85" s="90"/>
      <c r="F85" s="90"/>
      <c r="G85" s="90"/>
      <c r="H85" s="90"/>
      <c r="I85" s="90"/>
      <c r="J85" s="90"/>
      <c r="K85" s="90"/>
      <c r="L85" s="90"/>
      <c r="M85" s="90"/>
      <c r="N85" s="90"/>
      <c r="O85" s="90"/>
      <c r="P85" s="90"/>
      <c r="Q85" s="90"/>
      <c r="R85" s="90"/>
      <c r="S85" s="90"/>
    </row>
    <row r="86" spans="1:19" s="109" customFormat="1" x14ac:dyDescent="0.15">
      <c r="B86" s="90"/>
      <c r="C86" s="90"/>
      <c r="D86" s="90"/>
      <c r="E86" s="90"/>
      <c r="F86" s="90"/>
      <c r="G86" s="90"/>
      <c r="H86" s="90"/>
      <c r="I86" s="90"/>
      <c r="J86" s="90"/>
      <c r="K86" s="90"/>
      <c r="L86" s="90"/>
      <c r="M86" s="90"/>
      <c r="N86" s="90"/>
      <c r="O86" s="90"/>
      <c r="P86" s="90"/>
      <c r="Q86" s="90"/>
      <c r="R86" s="90"/>
      <c r="S86" s="90"/>
    </row>
    <row r="87" spans="1:19" s="109" customFormat="1" x14ac:dyDescent="0.15">
      <c r="B87" s="90"/>
      <c r="C87" s="90"/>
      <c r="D87" s="90"/>
      <c r="E87" s="90"/>
      <c r="F87" s="90"/>
      <c r="G87" s="90"/>
      <c r="H87" s="90"/>
      <c r="I87" s="90"/>
      <c r="J87" s="90"/>
      <c r="K87" s="90"/>
      <c r="L87" s="90"/>
      <c r="M87" s="90"/>
      <c r="N87" s="90"/>
      <c r="O87" s="90"/>
      <c r="P87" s="90"/>
      <c r="Q87" s="90"/>
      <c r="R87" s="90"/>
      <c r="S87" s="90"/>
    </row>
    <row r="88" spans="1:19" s="109" customFormat="1" x14ac:dyDescent="0.15">
      <c r="B88" s="90"/>
      <c r="C88" s="90"/>
      <c r="D88" s="90"/>
      <c r="E88" s="90"/>
      <c r="F88" s="90"/>
      <c r="G88" s="90"/>
      <c r="H88" s="90"/>
      <c r="I88" s="90"/>
      <c r="J88" s="90"/>
      <c r="K88" s="90"/>
      <c r="L88" s="90"/>
      <c r="M88" s="90"/>
      <c r="N88" s="90"/>
      <c r="O88" s="90"/>
      <c r="P88" s="90"/>
      <c r="Q88" s="90"/>
      <c r="R88" s="90"/>
      <c r="S88" s="90"/>
    </row>
    <row r="89" spans="1:19" s="109" customFormat="1" x14ac:dyDescent="0.15">
      <c r="B89" s="90"/>
      <c r="C89" s="90"/>
      <c r="D89" s="90"/>
      <c r="E89" s="90"/>
      <c r="F89" s="90"/>
      <c r="G89" s="90"/>
      <c r="H89" s="90"/>
      <c r="I89" s="90"/>
      <c r="J89" s="90"/>
      <c r="K89" s="90"/>
      <c r="L89" s="90"/>
      <c r="M89" s="90"/>
      <c r="N89" s="90"/>
      <c r="O89" s="90"/>
      <c r="P89" s="90"/>
      <c r="Q89" s="90"/>
      <c r="R89" s="90"/>
      <c r="S89" s="90"/>
    </row>
    <row r="90" spans="1:19" s="109" customFormat="1" x14ac:dyDescent="0.15">
      <c r="B90" s="90"/>
      <c r="C90" s="90"/>
      <c r="D90" s="90"/>
      <c r="E90" s="90"/>
      <c r="F90" s="90"/>
      <c r="G90" s="90"/>
      <c r="H90" s="90"/>
      <c r="I90" s="90"/>
      <c r="J90" s="90"/>
      <c r="K90" s="90"/>
      <c r="L90" s="90"/>
      <c r="M90" s="90"/>
      <c r="N90" s="90"/>
      <c r="O90" s="90"/>
      <c r="P90" s="90"/>
      <c r="Q90" s="90"/>
      <c r="R90" s="90"/>
      <c r="S90" s="90"/>
    </row>
    <row r="91" spans="1:19" s="109" customFormat="1" x14ac:dyDescent="0.15">
      <c r="B91" s="90"/>
      <c r="C91" s="90"/>
      <c r="D91" s="90"/>
      <c r="E91" s="90"/>
      <c r="F91" s="90"/>
      <c r="G91" s="90"/>
      <c r="H91" s="90"/>
      <c r="I91" s="90"/>
      <c r="J91" s="90"/>
      <c r="K91" s="90"/>
      <c r="L91" s="90"/>
      <c r="M91" s="90"/>
      <c r="N91" s="90"/>
      <c r="O91" s="90"/>
      <c r="P91" s="90"/>
      <c r="Q91" s="90"/>
      <c r="R91" s="90"/>
      <c r="S91" s="90"/>
    </row>
    <row r="92" spans="1:19" s="109" customFormat="1" x14ac:dyDescent="0.15">
      <c r="B92" s="90"/>
      <c r="C92" s="90"/>
      <c r="D92" s="90"/>
      <c r="E92" s="90"/>
      <c r="F92" s="90"/>
      <c r="G92" s="90"/>
      <c r="H92" s="90"/>
      <c r="I92" s="90"/>
      <c r="J92" s="90"/>
      <c r="K92" s="90"/>
      <c r="L92" s="90"/>
      <c r="M92" s="90"/>
      <c r="N92" s="90"/>
      <c r="O92" s="90"/>
      <c r="P92" s="90"/>
      <c r="Q92" s="90"/>
      <c r="R92" s="90"/>
      <c r="S92" s="90"/>
    </row>
    <row r="93" spans="1:19" s="109" customFormat="1" x14ac:dyDescent="0.15">
      <c r="B93" s="90"/>
      <c r="C93" s="90"/>
      <c r="D93" s="90"/>
      <c r="E93" s="90"/>
      <c r="F93" s="90"/>
      <c r="G93" s="90"/>
      <c r="H93" s="90"/>
      <c r="I93" s="90"/>
      <c r="J93" s="90"/>
      <c r="K93" s="90"/>
      <c r="L93" s="90"/>
      <c r="M93" s="90"/>
      <c r="N93" s="90"/>
      <c r="O93" s="90"/>
      <c r="P93" s="90"/>
      <c r="Q93" s="90"/>
      <c r="R93" s="90"/>
      <c r="S93" s="90"/>
    </row>
    <row r="94" spans="1:19" s="109" customFormat="1" x14ac:dyDescent="0.15">
      <c r="B94" s="90"/>
      <c r="C94" s="90"/>
      <c r="D94" s="90"/>
      <c r="E94" s="90"/>
      <c r="F94" s="90"/>
      <c r="G94" s="90"/>
      <c r="H94" s="90"/>
      <c r="I94" s="90"/>
      <c r="J94" s="90"/>
      <c r="K94" s="90"/>
      <c r="L94" s="90"/>
      <c r="M94" s="90"/>
      <c r="N94" s="90"/>
      <c r="O94" s="90"/>
      <c r="P94" s="90"/>
      <c r="Q94" s="90"/>
      <c r="R94" s="90"/>
      <c r="S94" s="90"/>
    </row>
    <row r="95" spans="1:19" x14ac:dyDescent="0.15">
      <c r="A95" s="109"/>
    </row>
    <row r="96" spans="1:19" x14ac:dyDescent="0.15">
      <c r="A96" s="109"/>
    </row>
    <row r="97" spans="1:1" x14ac:dyDescent="0.15">
      <c r="A97" s="109"/>
    </row>
    <row r="98" spans="1:1" x14ac:dyDescent="0.15">
      <c r="A98" s="109"/>
    </row>
    <row r="99" spans="1:1" x14ac:dyDescent="0.15">
      <c r="A99" s="109"/>
    </row>
  </sheetData>
  <mergeCells count="48">
    <mergeCell ref="Q36:S36"/>
    <mergeCell ref="Q37:S37"/>
    <mergeCell ref="Q28:S28"/>
    <mergeCell ref="Q29:S29"/>
    <mergeCell ref="Q31:S31"/>
    <mergeCell ref="Q33:S33"/>
    <mergeCell ref="Q34:S34"/>
    <mergeCell ref="C21:C30"/>
    <mergeCell ref="D21:D23"/>
    <mergeCell ref="Q21:S21"/>
    <mergeCell ref="Q22:S22"/>
    <mergeCell ref="Q23:S23"/>
    <mergeCell ref="Q24:S24"/>
    <mergeCell ref="Q25:S25"/>
    <mergeCell ref="Q26:S26"/>
    <mergeCell ref="D30:E30"/>
    <mergeCell ref="Q30:S30"/>
    <mergeCell ref="Q18:S18"/>
    <mergeCell ref="Q19:S19"/>
    <mergeCell ref="Q27:S27"/>
    <mergeCell ref="D13:D14"/>
    <mergeCell ref="I13:J13"/>
    <mergeCell ref="Q13:S13"/>
    <mergeCell ref="I14:J14"/>
    <mergeCell ref="Q14:S14"/>
    <mergeCell ref="D20:E20"/>
    <mergeCell ref="Q20:S20"/>
    <mergeCell ref="B3:E3"/>
    <mergeCell ref="K3:S3"/>
    <mergeCell ref="B4:C5"/>
    <mergeCell ref="R4:S4"/>
    <mergeCell ref="R5:S5"/>
    <mergeCell ref="B6:B30"/>
    <mergeCell ref="C6:C20"/>
    <mergeCell ref="R6:S6"/>
    <mergeCell ref="R7:S7"/>
    <mergeCell ref="R8:S8"/>
    <mergeCell ref="D15:D17"/>
    <mergeCell ref="Q15:S15"/>
    <mergeCell ref="Q16:S16"/>
    <mergeCell ref="Q17:S17"/>
    <mergeCell ref="R9:S9"/>
    <mergeCell ref="G10:J10"/>
    <mergeCell ref="R10:S10"/>
    <mergeCell ref="G11:J11"/>
    <mergeCell ref="R11:S11"/>
    <mergeCell ref="K12:K37"/>
    <mergeCell ref="Q12:S12"/>
  </mergeCells>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99"/>
  <sheetViews>
    <sheetView workbookViewId="0">
      <selection activeCell="H32" sqref="H32"/>
    </sheetView>
  </sheetViews>
  <sheetFormatPr defaultColWidth="10.875" defaultRowHeight="13.5" x14ac:dyDescent="0.15"/>
  <cols>
    <col min="1" max="1" width="1.625" style="90" customWidth="1"/>
    <col min="2" max="2" width="5.875" style="90" customWidth="1"/>
    <col min="3" max="3" width="10.625" style="90" customWidth="1"/>
    <col min="4" max="4" width="12.375" style="90" customWidth="1"/>
    <col min="5" max="5" width="14.625" style="90" customWidth="1"/>
    <col min="6" max="7" width="15.875" style="90" customWidth="1"/>
    <col min="8" max="8" width="10.875" style="90"/>
    <col min="9" max="9" width="11.375" style="90" bestFit="1" customWidth="1"/>
    <col min="10" max="10" width="13.375" style="90" customWidth="1"/>
    <col min="11" max="11" width="7.125" style="90" customWidth="1"/>
    <col min="12" max="12" width="15.375" style="90" customWidth="1"/>
    <col min="13" max="13" width="9.375" style="90" bestFit="1" customWidth="1"/>
    <col min="14" max="14" width="10.875" style="90"/>
    <col min="15" max="15" width="7.25" style="90" customWidth="1"/>
    <col min="16" max="16" width="9.625" style="90" customWidth="1"/>
    <col min="17" max="17" width="10.875" style="90" customWidth="1"/>
    <col min="18" max="18" width="7.5" style="90" customWidth="1"/>
    <col min="19" max="19" width="3.75" style="90" customWidth="1"/>
    <col min="20" max="16384" width="10.875" style="90"/>
  </cols>
  <sheetData>
    <row r="1" spans="2:19" s="91" customFormat="1" x14ac:dyDescent="0.15">
      <c r="B1" s="90"/>
      <c r="C1" s="90"/>
      <c r="D1" s="90"/>
      <c r="E1" s="90"/>
      <c r="F1" s="90"/>
      <c r="G1" s="90"/>
      <c r="H1" s="90"/>
      <c r="I1" s="90"/>
      <c r="J1" s="90"/>
      <c r="K1" s="90"/>
      <c r="L1" s="90"/>
      <c r="M1" s="90"/>
      <c r="N1" s="90"/>
      <c r="O1" s="90"/>
      <c r="P1" s="90"/>
      <c r="Q1" s="90"/>
      <c r="R1" s="90"/>
      <c r="S1" s="90"/>
    </row>
    <row r="2" spans="2:19" s="91" customFormat="1" ht="14.25" thickBot="1" x14ac:dyDescent="0.2">
      <c r="B2" s="3" t="s">
        <v>680</v>
      </c>
      <c r="H2" s="92" t="s">
        <v>208</v>
      </c>
      <c r="I2" s="3" t="s">
        <v>434</v>
      </c>
      <c r="K2" s="92" t="s">
        <v>209</v>
      </c>
      <c r="L2" s="3" t="s">
        <v>273</v>
      </c>
      <c r="N2" s="90"/>
      <c r="O2" s="90"/>
      <c r="Q2" s="4"/>
      <c r="R2" s="4"/>
    </row>
    <row r="3" spans="2:19" s="91" customFormat="1" x14ac:dyDescent="0.15">
      <c r="B3" s="1045" t="s">
        <v>17</v>
      </c>
      <c r="C3" s="1046"/>
      <c r="D3" s="1046"/>
      <c r="E3" s="1047"/>
      <c r="F3" s="602" t="s">
        <v>18</v>
      </c>
      <c r="G3" s="603"/>
      <c r="H3" s="604" t="s">
        <v>19</v>
      </c>
      <c r="I3" s="605"/>
      <c r="J3" s="605"/>
      <c r="K3" s="1048" t="s">
        <v>681</v>
      </c>
      <c r="L3" s="1197"/>
      <c r="M3" s="1197"/>
      <c r="N3" s="1197"/>
      <c r="O3" s="1197"/>
      <c r="P3" s="1197"/>
      <c r="Q3" s="1197"/>
      <c r="R3" s="1197"/>
      <c r="S3" s="1198"/>
    </row>
    <row r="4" spans="2:19" s="91" customFormat="1" x14ac:dyDescent="0.15">
      <c r="B4" s="1199" t="s">
        <v>20</v>
      </c>
      <c r="C4" s="1200"/>
      <c r="D4" s="258" t="s">
        <v>166</v>
      </c>
      <c r="E4" s="202"/>
      <c r="F4" s="606">
        <f>R11</f>
        <v>672000</v>
      </c>
      <c r="G4" s="258" t="s">
        <v>155</v>
      </c>
      <c r="H4" s="308"/>
      <c r="I4" s="308"/>
      <c r="J4" s="308"/>
      <c r="K4" s="607" t="s">
        <v>238</v>
      </c>
      <c r="L4" s="608" t="s">
        <v>682</v>
      </c>
      <c r="M4" s="609" t="s">
        <v>21</v>
      </c>
      <c r="N4" s="609" t="s">
        <v>20</v>
      </c>
      <c r="O4" s="608" t="s">
        <v>238</v>
      </c>
      <c r="P4" s="608" t="s">
        <v>682</v>
      </c>
      <c r="Q4" s="609" t="s">
        <v>21</v>
      </c>
      <c r="R4" s="1203" t="s">
        <v>20</v>
      </c>
      <c r="S4" s="1204"/>
    </row>
    <row r="5" spans="2:19" s="91" customFormat="1" x14ac:dyDescent="0.15">
      <c r="B5" s="1201"/>
      <c r="C5" s="1202"/>
      <c r="D5" s="258" t="s">
        <v>71</v>
      </c>
      <c r="E5" s="202"/>
      <c r="F5" s="610"/>
      <c r="G5" s="165" t="s">
        <v>157</v>
      </c>
      <c r="H5" s="178"/>
      <c r="I5" s="178"/>
      <c r="J5" s="178"/>
      <c r="K5" s="611">
        <v>3</v>
      </c>
      <c r="L5" s="610">
        <v>1800</v>
      </c>
      <c r="M5" s="610">
        <v>280</v>
      </c>
      <c r="N5" s="606">
        <f>L5*M5</f>
        <v>504000</v>
      </c>
      <c r="O5" s="610"/>
      <c r="P5" s="610"/>
      <c r="Q5" s="610"/>
      <c r="R5" s="1021">
        <f>P5*Q5</f>
        <v>0</v>
      </c>
      <c r="S5" s="1022"/>
    </row>
    <row r="6" spans="2:19" s="91" customFormat="1" x14ac:dyDescent="0.15">
      <c r="B6" s="1015" t="s">
        <v>169</v>
      </c>
      <c r="C6" s="1018" t="s">
        <v>266</v>
      </c>
      <c r="D6" s="610" t="s">
        <v>45</v>
      </c>
      <c r="E6" s="197"/>
      <c r="F6" s="610">
        <f>+P13</f>
        <v>0</v>
      </c>
      <c r="G6" s="165" t="s">
        <v>683</v>
      </c>
      <c r="H6" s="178"/>
      <c r="I6" s="178"/>
      <c r="J6" s="178"/>
      <c r="K6" s="201">
        <v>4</v>
      </c>
      <c r="L6" s="198">
        <v>600</v>
      </c>
      <c r="M6" s="610">
        <v>280</v>
      </c>
      <c r="N6" s="606">
        <f>L6*M6</f>
        <v>168000</v>
      </c>
      <c r="O6" s="610"/>
      <c r="P6" s="610"/>
      <c r="Q6" s="610"/>
      <c r="R6" s="1021">
        <f t="shared" ref="R6:R9" si="0">P6*Q6</f>
        <v>0</v>
      </c>
      <c r="S6" s="1022"/>
    </row>
    <row r="7" spans="2:19" s="91" customFormat="1" x14ac:dyDescent="0.15">
      <c r="B7" s="1016"/>
      <c r="C7" s="1019"/>
      <c r="D7" s="610" t="s">
        <v>46</v>
      </c>
      <c r="E7" s="197"/>
      <c r="F7" s="606">
        <f>P22</f>
        <v>89214</v>
      </c>
      <c r="G7" s="165" t="s">
        <v>702</v>
      </c>
      <c r="H7" s="178"/>
      <c r="I7" s="178"/>
      <c r="J7" s="206"/>
      <c r="K7" s="199"/>
      <c r="L7" s="200"/>
      <c r="M7" s="610"/>
      <c r="N7" s="606">
        <f t="shared" ref="N7:N11" si="1">L7*M7</f>
        <v>0</v>
      </c>
      <c r="O7" s="610"/>
      <c r="P7" s="610"/>
      <c r="Q7" s="610"/>
      <c r="R7" s="1021">
        <f t="shared" si="0"/>
        <v>0</v>
      </c>
      <c r="S7" s="1022"/>
    </row>
    <row r="8" spans="2:19" s="91" customFormat="1" x14ac:dyDescent="0.15">
      <c r="B8" s="1016"/>
      <c r="C8" s="1019"/>
      <c r="D8" s="610" t="s">
        <v>47</v>
      </c>
      <c r="E8" s="197"/>
      <c r="F8" s="606">
        <f>P28</f>
        <v>46842.333333333328</v>
      </c>
      <c r="G8" s="165" t="s">
        <v>703</v>
      </c>
      <c r="H8" s="178"/>
      <c r="I8" s="178"/>
      <c r="J8" s="206"/>
      <c r="K8" s="197"/>
      <c r="L8" s="610"/>
      <c r="M8" s="610"/>
      <c r="N8" s="606">
        <f t="shared" si="1"/>
        <v>0</v>
      </c>
      <c r="O8" s="610"/>
      <c r="P8" s="610"/>
      <c r="Q8" s="610"/>
      <c r="R8" s="1021">
        <f t="shared" si="0"/>
        <v>0</v>
      </c>
      <c r="S8" s="1022"/>
    </row>
    <row r="9" spans="2:19" s="91" customFormat="1" x14ac:dyDescent="0.15">
      <c r="B9" s="1016"/>
      <c r="C9" s="1019"/>
      <c r="D9" s="610" t="s">
        <v>72</v>
      </c>
      <c r="E9" s="197"/>
      <c r="F9" s="606">
        <f>P37</f>
        <v>5739.1000000000013</v>
      </c>
      <c r="G9" s="165" t="s">
        <v>704</v>
      </c>
      <c r="H9" s="178"/>
      <c r="I9" s="178"/>
      <c r="J9" s="206"/>
      <c r="K9" s="197"/>
      <c r="L9" s="610"/>
      <c r="M9" s="610"/>
      <c r="N9" s="606">
        <f t="shared" si="1"/>
        <v>0</v>
      </c>
      <c r="O9" s="610"/>
      <c r="P9" s="610"/>
      <c r="Q9" s="610"/>
      <c r="R9" s="1021">
        <f t="shared" si="0"/>
        <v>0</v>
      </c>
      <c r="S9" s="1022"/>
    </row>
    <row r="10" spans="2:19" s="91" customFormat="1" x14ac:dyDescent="0.15">
      <c r="B10" s="1016"/>
      <c r="C10" s="1019"/>
      <c r="D10" s="610" t="s">
        <v>48</v>
      </c>
      <c r="E10" s="197"/>
      <c r="F10" s="606">
        <f>'8-8不知火算出基礎'!V11</f>
        <v>0</v>
      </c>
      <c r="G10" s="1035" t="s">
        <v>705</v>
      </c>
      <c r="H10" s="1055"/>
      <c r="I10" s="1055"/>
      <c r="J10" s="1056"/>
      <c r="K10" s="197"/>
      <c r="L10" s="610"/>
      <c r="M10" s="610"/>
      <c r="N10" s="610">
        <f t="shared" si="1"/>
        <v>0</v>
      </c>
      <c r="O10" s="610"/>
      <c r="P10" s="610"/>
      <c r="Q10" s="610"/>
      <c r="R10" s="1021"/>
      <c r="S10" s="1022"/>
    </row>
    <row r="11" spans="2:19" s="91" customFormat="1" ht="14.25" thickBot="1" x14ac:dyDescent="0.2">
      <c r="B11" s="1016"/>
      <c r="C11" s="1019"/>
      <c r="D11" s="610" t="s">
        <v>4</v>
      </c>
      <c r="E11" s="197"/>
      <c r="F11" s="606">
        <f>'8-8不知火算出基礎'!V34</f>
        <v>32.665714285714287</v>
      </c>
      <c r="G11" s="1035" t="s">
        <v>705</v>
      </c>
      <c r="H11" s="1055"/>
      <c r="I11" s="1055"/>
      <c r="J11" s="1056"/>
      <c r="K11" s="112"/>
      <c r="L11" s="97"/>
      <c r="M11" s="97"/>
      <c r="N11" s="612">
        <f t="shared" si="1"/>
        <v>0</v>
      </c>
      <c r="O11" s="98" t="s">
        <v>22</v>
      </c>
      <c r="P11" s="99">
        <f>SUM(L5:L11,P5:Q10)</f>
        <v>2400</v>
      </c>
      <c r="Q11" s="100">
        <f>R11/P11</f>
        <v>280</v>
      </c>
      <c r="R11" s="1195">
        <f>SUM(N5:N11,R5:S10)</f>
        <v>672000</v>
      </c>
      <c r="S11" s="1196"/>
    </row>
    <row r="12" spans="2:19" s="91" customFormat="1" ht="14.25" thickTop="1" x14ac:dyDescent="0.15">
      <c r="B12" s="1016"/>
      <c r="C12" s="1019"/>
      <c r="D12" s="610" t="s">
        <v>5</v>
      </c>
      <c r="E12" s="197"/>
      <c r="F12" s="610"/>
      <c r="G12" s="165" t="s">
        <v>157</v>
      </c>
      <c r="H12" s="178"/>
      <c r="I12" s="178"/>
      <c r="J12" s="206"/>
      <c r="K12" s="1039" t="s">
        <v>170</v>
      </c>
      <c r="L12" s="191" t="s">
        <v>127</v>
      </c>
      <c r="M12" s="539" t="s">
        <v>7</v>
      </c>
      <c r="N12" s="302" t="s">
        <v>684</v>
      </c>
      <c r="O12" s="538" t="s">
        <v>21</v>
      </c>
      <c r="P12" s="538" t="s">
        <v>24</v>
      </c>
      <c r="Q12" s="1042" t="s">
        <v>25</v>
      </c>
      <c r="R12" s="1043"/>
      <c r="S12" s="1044"/>
    </row>
    <row r="13" spans="2:19" s="91" customFormat="1" x14ac:dyDescent="0.15">
      <c r="B13" s="1016"/>
      <c r="C13" s="1019"/>
      <c r="D13" s="1023" t="s">
        <v>49</v>
      </c>
      <c r="E13" s="613" t="s">
        <v>153</v>
      </c>
      <c r="F13" s="610">
        <f>'６　固定資本装備と減価償却費'!L10*H13</f>
        <v>1200</v>
      </c>
      <c r="G13" s="165" t="s">
        <v>685</v>
      </c>
      <c r="H13" s="173">
        <v>0.01</v>
      </c>
      <c r="I13" s="1055" t="s">
        <v>160</v>
      </c>
      <c r="J13" s="1056"/>
      <c r="K13" s="1040"/>
      <c r="L13" s="614"/>
      <c r="M13" s="301" t="s">
        <v>246</v>
      </c>
      <c r="N13" s="125"/>
      <c r="O13" s="125"/>
      <c r="P13" s="343">
        <f>N13*O13</f>
        <v>0</v>
      </c>
      <c r="Q13" s="1205" t="s">
        <v>245</v>
      </c>
      <c r="R13" s="1206"/>
      <c r="S13" s="1207"/>
    </row>
    <row r="14" spans="2:19" s="91" customFormat="1" x14ac:dyDescent="0.15">
      <c r="B14" s="1016"/>
      <c r="C14" s="1019"/>
      <c r="D14" s="1025"/>
      <c r="E14" s="613" t="s">
        <v>154</v>
      </c>
      <c r="F14" s="610">
        <f>'６　固定資本装備と減価償却費'!L15*H14</f>
        <v>4700</v>
      </c>
      <c r="G14" s="165" t="s">
        <v>685</v>
      </c>
      <c r="H14" s="173">
        <v>0.05</v>
      </c>
      <c r="I14" s="1055" t="s">
        <v>160</v>
      </c>
      <c r="J14" s="1056"/>
      <c r="K14" s="1040"/>
      <c r="L14" s="615"/>
      <c r="M14" s="190"/>
      <c r="N14" s="125"/>
      <c r="O14" s="125"/>
      <c r="P14" s="343">
        <f>N14*O14</f>
        <v>0</v>
      </c>
      <c r="Q14" s="1205"/>
      <c r="R14" s="1206"/>
      <c r="S14" s="1207"/>
    </row>
    <row r="15" spans="2:19" s="91" customFormat="1" ht="14.25" thickBot="1" x14ac:dyDescent="0.2">
      <c r="B15" s="1016"/>
      <c r="C15" s="1019"/>
      <c r="D15" s="1023" t="s">
        <v>73</v>
      </c>
      <c r="E15" s="613" t="s">
        <v>153</v>
      </c>
      <c r="F15" s="610">
        <f>'６　固定資本装備と減価償却費'!P10</f>
        <v>17142.857142857141</v>
      </c>
      <c r="G15" s="165" t="s">
        <v>160</v>
      </c>
      <c r="H15" s="171"/>
      <c r="I15" s="171"/>
      <c r="J15" s="172"/>
      <c r="K15" s="1040"/>
      <c r="L15" s="104" t="s">
        <v>26</v>
      </c>
      <c r="M15" s="103"/>
      <c r="N15" s="104"/>
      <c r="O15" s="104"/>
      <c r="P15" s="104">
        <f>SUM(P10:P14)</f>
        <v>2400</v>
      </c>
      <c r="Q15" s="1192"/>
      <c r="R15" s="1193"/>
      <c r="S15" s="1194"/>
    </row>
    <row r="16" spans="2:19" s="91" customFormat="1" ht="14.25" thickTop="1" x14ac:dyDescent="0.15">
      <c r="B16" s="1016"/>
      <c r="C16" s="1019"/>
      <c r="D16" s="1024"/>
      <c r="E16" s="613" t="s">
        <v>154</v>
      </c>
      <c r="F16" s="610">
        <f>'６　固定資本装備と減価償却費'!P15</f>
        <v>23500</v>
      </c>
      <c r="G16" s="165" t="s">
        <v>160</v>
      </c>
      <c r="H16" s="171"/>
      <c r="I16" s="171"/>
      <c r="J16" s="172"/>
      <c r="K16" s="1040"/>
      <c r="L16" s="185" t="s">
        <v>686</v>
      </c>
      <c r="M16" s="186"/>
      <c r="N16" s="303" t="s">
        <v>684</v>
      </c>
      <c r="O16" s="537" t="s">
        <v>21</v>
      </c>
      <c r="P16" s="188" t="s">
        <v>24</v>
      </c>
      <c r="Q16" s="1029" t="s">
        <v>25</v>
      </c>
      <c r="R16" s="1030"/>
      <c r="S16" s="1031"/>
    </row>
    <row r="17" spans="1:19" s="91" customFormat="1" x14ac:dyDescent="0.15">
      <c r="B17" s="1016"/>
      <c r="C17" s="1019"/>
      <c r="D17" s="1025"/>
      <c r="E17" s="610" t="s">
        <v>50</v>
      </c>
      <c r="F17" s="610" t="e">
        <f>'６　固定資本装備と減価償却費'!#REF!</f>
        <v>#REF!</v>
      </c>
      <c r="G17" s="165" t="s">
        <v>160</v>
      </c>
      <c r="H17" s="171"/>
      <c r="I17" s="171"/>
      <c r="J17" s="172"/>
      <c r="K17" s="1040"/>
      <c r="L17" s="258" t="s">
        <v>134</v>
      </c>
      <c r="M17" s="190"/>
      <c r="N17" s="165"/>
      <c r="O17" s="182"/>
      <c r="P17" s="344">
        <f>'8-8不知火算出基礎'!G7</f>
        <v>24000</v>
      </c>
      <c r="Q17" s="1032"/>
      <c r="R17" s="1033"/>
      <c r="S17" s="1034"/>
    </row>
    <row r="18" spans="1:19" s="91" customFormat="1" x14ac:dyDescent="0.15">
      <c r="A18" s="90"/>
      <c r="B18" s="1016"/>
      <c r="C18" s="1019"/>
      <c r="D18" s="610" t="s">
        <v>51</v>
      </c>
      <c r="E18" s="197"/>
      <c r="F18" s="610"/>
      <c r="G18" s="165" t="s">
        <v>157</v>
      </c>
      <c r="H18" s="171"/>
      <c r="I18" s="616" t="s">
        <v>161</v>
      </c>
      <c r="J18" s="172"/>
      <c r="K18" s="1040"/>
      <c r="L18" s="258" t="s">
        <v>132</v>
      </c>
      <c r="M18" s="190"/>
      <c r="N18" s="165" t="s">
        <v>687</v>
      </c>
      <c r="O18" s="182"/>
      <c r="P18" s="344">
        <f>'8-8不知火算出基礎'!G11</f>
        <v>4680</v>
      </c>
      <c r="Q18" s="1032"/>
      <c r="R18" s="1033"/>
      <c r="S18" s="1034"/>
    </row>
    <row r="19" spans="1:19" s="91" customFormat="1" x14ac:dyDescent="0.15">
      <c r="A19" s="90"/>
      <c r="B19" s="1016"/>
      <c r="C19" s="1019"/>
      <c r="D19" s="610" t="s">
        <v>131</v>
      </c>
      <c r="E19" s="197"/>
      <c r="F19" s="610" t="e">
        <f>SUM(F6:F18)/99</f>
        <v>#REF!</v>
      </c>
      <c r="G19" s="208" t="s">
        <v>172</v>
      </c>
      <c r="H19" s="617">
        <v>0.01</v>
      </c>
      <c r="I19" s="618"/>
      <c r="J19" s="619"/>
      <c r="K19" s="1040"/>
      <c r="L19" s="165" t="s">
        <v>133</v>
      </c>
      <c r="M19" s="178"/>
      <c r="N19" s="165" t="s">
        <v>687</v>
      </c>
      <c r="O19" s="182"/>
      <c r="P19" s="344">
        <f>'8-8不知火算出基礎'!G16</f>
        <v>60534</v>
      </c>
      <c r="Q19" s="1032"/>
      <c r="R19" s="1033"/>
      <c r="S19" s="1034"/>
    </row>
    <row r="20" spans="1:19" s="91" customFormat="1" x14ac:dyDescent="0.15">
      <c r="A20" s="90"/>
      <c r="B20" s="1016"/>
      <c r="C20" s="1020"/>
      <c r="D20" s="1060" t="s">
        <v>688</v>
      </c>
      <c r="E20" s="1061"/>
      <c r="F20" s="620" t="e">
        <f>SUM(F6:F19)</f>
        <v>#REF!</v>
      </c>
      <c r="G20" s="174"/>
      <c r="H20" s="618"/>
      <c r="I20" s="618"/>
      <c r="J20" s="621"/>
      <c r="K20" s="1040"/>
      <c r="L20" s="165" t="s">
        <v>135</v>
      </c>
      <c r="M20" s="178"/>
      <c r="N20" s="165"/>
      <c r="O20" s="182"/>
      <c r="P20" s="344"/>
      <c r="Q20" s="1032"/>
      <c r="R20" s="1033"/>
      <c r="S20" s="1034"/>
    </row>
    <row r="21" spans="1:19" s="91" customFormat="1" x14ac:dyDescent="0.15">
      <c r="A21" s="90"/>
      <c r="B21" s="1016"/>
      <c r="C21" s="1062" t="s">
        <v>159</v>
      </c>
      <c r="D21" s="996" t="s">
        <v>52</v>
      </c>
      <c r="E21" s="17" t="s">
        <v>1</v>
      </c>
      <c r="F21" s="606">
        <f>P11*41</f>
        <v>98400</v>
      </c>
      <c r="G21" s="258" t="s">
        <v>345</v>
      </c>
      <c r="H21" s="178"/>
      <c r="I21" s="101"/>
      <c r="J21" s="206"/>
      <c r="K21" s="1040"/>
      <c r="L21" s="165" t="s">
        <v>136</v>
      </c>
      <c r="M21" s="178"/>
      <c r="N21" s="165"/>
      <c r="O21" s="180"/>
      <c r="P21" s="344"/>
      <c r="Q21" s="1032"/>
      <c r="R21" s="1033"/>
      <c r="S21" s="1034"/>
    </row>
    <row r="22" spans="1:19" s="91" customFormat="1" ht="14.25" thickBot="1" x14ac:dyDescent="0.2">
      <c r="A22" s="90"/>
      <c r="B22" s="1016"/>
      <c r="C22" s="1063"/>
      <c r="D22" s="999"/>
      <c r="E22" s="17" t="s">
        <v>2</v>
      </c>
      <c r="F22" s="329"/>
      <c r="G22" s="258" t="s">
        <v>346</v>
      </c>
      <c r="H22" s="622"/>
      <c r="I22" s="622"/>
      <c r="J22" s="623"/>
      <c r="K22" s="1040"/>
      <c r="L22" s="104" t="s">
        <v>26</v>
      </c>
      <c r="M22" s="103"/>
      <c r="N22" s="104"/>
      <c r="O22" s="104"/>
      <c r="P22" s="104">
        <f>SUM(P17:P21)</f>
        <v>89214</v>
      </c>
      <c r="Q22" s="1192"/>
      <c r="R22" s="1193"/>
      <c r="S22" s="1194"/>
    </row>
    <row r="23" spans="1:19" s="91" customFormat="1" ht="14.25" thickTop="1" x14ac:dyDescent="0.15">
      <c r="A23" s="90"/>
      <c r="B23" s="1016"/>
      <c r="C23" s="1063"/>
      <c r="D23" s="1065"/>
      <c r="E23" s="17" t="s">
        <v>6</v>
      </c>
      <c r="F23" s="606">
        <f>R11*0.135</f>
        <v>90720</v>
      </c>
      <c r="G23" s="258" t="s">
        <v>347</v>
      </c>
      <c r="H23" s="308"/>
      <c r="I23" s="622"/>
      <c r="J23" s="309"/>
      <c r="K23" s="1040"/>
      <c r="L23" s="165" t="s">
        <v>689</v>
      </c>
      <c r="M23" s="178"/>
      <c r="N23" s="179" t="s">
        <v>23</v>
      </c>
      <c r="O23" s="179" t="s">
        <v>21</v>
      </c>
      <c r="P23" s="179" t="s">
        <v>24</v>
      </c>
      <c r="Q23" s="1029" t="s">
        <v>25</v>
      </c>
      <c r="R23" s="1030"/>
      <c r="S23" s="1031"/>
    </row>
    <row r="24" spans="1:19" s="91" customFormat="1" x14ac:dyDescent="0.15">
      <c r="A24" s="90"/>
      <c r="B24" s="1016"/>
      <c r="C24" s="1063"/>
      <c r="D24" s="17" t="s">
        <v>249</v>
      </c>
      <c r="E24" s="23"/>
      <c r="F24" s="329"/>
      <c r="G24" s="258" t="s">
        <v>157</v>
      </c>
      <c r="H24" s="624"/>
      <c r="I24" s="625"/>
      <c r="J24" s="626"/>
      <c r="K24" s="1040"/>
      <c r="L24" s="180" t="s">
        <v>27</v>
      </c>
      <c r="M24" s="178"/>
      <c r="N24" s="165" t="s">
        <v>690</v>
      </c>
      <c r="O24" s="180"/>
      <c r="P24" s="344">
        <f>'8-8不知火算出基礎'!G38</f>
        <v>20120</v>
      </c>
      <c r="Q24" s="1032"/>
      <c r="R24" s="1033"/>
      <c r="S24" s="1034"/>
    </row>
    <row r="25" spans="1:19" s="91" customFormat="1" x14ac:dyDescent="0.15">
      <c r="A25" s="90"/>
      <c r="B25" s="1016"/>
      <c r="C25" s="1063"/>
      <c r="D25" s="17" t="s">
        <v>74</v>
      </c>
      <c r="E25" s="23"/>
      <c r="F25" s="329"/>
      <c r="G25" s="258" t="s">
        <v>157</v>
      </c>
      <c r="H25" s="214"/>
      <c r="I25" s="215"/>
      <c r="J25" s="216"/>
      <c r="K25" s="1040"/>
      <c r="L25" s="180" t="s">
        <v>28</v>
      </c>
      <c r="M25" s="178"/>
      <c r="N25" s="165" t="s">
        <v>691</v>
      </c>
      <c r="O25" s="180"/>
      <c r="P25" s="344">
        <f>'8-8不知火算出基礎'!G49</f>
        <v>17696.666666666664</v>
      </c>
      <c r="Q25" s="1032"/>
      <c r="R25" s="1033"/>
      <c r="S25" s="1034"/>
    </row>
    <row r="26" spans="1:19" s="91" customFormat="1" x14ac:dyDescent="0.15">
      <c r="A26" s="90"/>
      <c r="B26" s="1016"/>
      <c r="C26" s="1063"/>
      <c r="D26" s="17" t="s">
        <v>96</v>
      </c>
      <c r="E26" s="18"/>
      <c r="F26" s="627">
        <f>'8-8不知火算出基礎'!V57</f>
        <v>124.64</v>
      </c>
      <c r="G26" s="258" t="s">
        <v>692</v>
      </c>
      <c r="H26" s="256"/>
      <c r="I26" s="256"/>
      <c r="J26" s="257"/>
      <c r="K26" s="1040"/>
      <c r="L26" s="180" t="s">
        <v>29</v>
      </c>
      <c r="M26" s="178"/>
      <c r="N26" s="165" t="s">
        <v>687</v>
      </c>
      <c r="O26" s="180"/>
      <c r="P26" s="344">
        <f>'8-8不知火算出基礎'!G53</f>
        <v>6239.9999999999991</v>
      </c>
      <c r="Q26" s="1032"/>
      <c r="R26" s="1033"/>
      <c r="S26" s="1034"/>
    </row>
    <row r="27" spans="1:19" s="91" customFormat="1" x14ac:dyDescent="0.15">
      <c r="A27" s="90"/>
      <c r="B27" s="1016"/>
      <c r="C27" s="1063"/>
      <c r="D27" s="24" t="s">
        <v>75</v>
      </c>
      <c r="E27" s="25"/>
      <c r="F27" s="329">
        <v>5000</v>
      </c>
      <c r="G27" s="165" t="s">
        <v>730</v>
      </c>
      <c r="H27" s="214"/>
      <c r="I27" s="215"/>
      <c r="J27" s="626"/>
      <c r="K27" s="1040"/>
      <c r="L27" s="180" t="s">
        <v>107</v>
      </c>
      <c r="M27" s="178"/>
      <c r="N27" s="165" t="s">
        <v>693</v>
      </c>
      <c r="O27" s="180"/>
      <c r="P27" s="344">
        <f>'8-8不知火算出基礎'!G57</f>
        <v>2785.666666666667</v>
      </c>
      <c r="Q27" s="1032"/>
      <c r="R27" s="1033"/>
      <c r="S27" s="1034"/>
    </row>
    <row r="28" spans="1:19" s="91" customFormat="1" ht="14.25" thickBot="1" x14ac:dyDescent="0.2">
      <c r="A28" s="90"/>
      <c r="B28" s="1016"/>
      <c r="C28" s="1063"/>
      <c r="D28" s="17" t="s">
        <v>53</v>
      </c>
      <c r="E28" s="18"/>
      <c r="F28" s="329">
        <f>'8-8不知火算出基礎'!N57</f>
        <v>7680.9929999999995</v>
      </c>
      <c r="G28" s="258" t="s">
        <v>692</v>
      </c>
      <c r="H28" s="256"/>
      <c r="I28" s="256"/>
      <c r="J28" s="257"/>
      <c r="K28" s="1040"/>
      <c r="L28" s="104" t="s">
        <v>26</v>
      </c>
      <c r="M28" s="103"/>
      <c r="N28" s="104"/>
      <c r="O28" s="104"/>
      <c r="P28" s="104">
        <f>SUM(P24:P27)</f>
        <v>46842.333333333328</v>
      </c>
      <c r="Q28" s="1192"/>
      <c r="R28" s="1193"/>
      <c r="S28" s="1194"/>
    </row>
    <row r="29" spans="1:19" s="91" customFormat="1" ht="14.25" thickTop="1" x14ac:dyDescent="0.15">
      <c r="A29" s="90"/>
      <c r="B29" s="1016"/>
      <c r="C29" s="1063"/>
      <c r="D29" s="17" t="s">
        <v>250</v>
      </c>
      <c r="E29" s="23"/>
      <c r="F29" s="329">
        <f>SUM(F21:F28)/99</f>
        <v>2039.6528585858587</v>
      </c>
      <c r="G29" s="329" t="s">
        <v>267</v>
      </c>
      <c r="H29" s="617">
        <v>0.01</v>
      </c>
      <c r="I29" s="176"/>
      <c r="J29" s="628"/>
      <c r="K29" s="1040"/>
      <c r="L29" s="165" t="s">
        <v>694</v>
      </c>
      <c r="M29" s="178"/>
      <c r="N29" s="179" t="s">
        <v>23</v>
      </c>
      <c r="O29" s="179" t="s">
        <v>21</v>
      </c>
      <c r="P29" s="179" t="s">
        <v>24</v>
      </c>
      <c r="Q29" s="1029" t="s">
        <v>25</v>
      </c>
      <c r="R29" s="1030"/>
      <c r="S29" s="1031"/>
    </row>
    <row r="30" spans="1:19" s="91" customFormat="1" ht="14.25" thickBot="1" x14ac:dyDescent="0.2">
      <c r="A30" s="90"/>
      <c r="B30" s="1017"/>
      <c r="C30" s="1064"/>
      <c r="D30" s="1066" t="s">
        <v>164</v>
      </c>
      <c r="E30" s="1208"/>
      <c r="F30" s="166">
        <f>SUM(F21:F29)</f>
        <v>203965.28585858585</v>
      </c>
      <c r="G30" s="167"/>
      <c r="H30" s="168"/>
      <c r="I30" s="169"/>
      <c r="J30" s="170"/>
      <c r="K30" s="1040"/>
      <c r="L30" s="180" t="s">
        <v>695</v>
      </c>
      <c r="M30" s="181"/>
      <c r="N30" s="165"/>
      <c r="O30" s="182"/>
      <c r="P30" s="344">
        <f>'8-8不知火算出基礎'!N10</f>
        <v>560.64</v>
      </c>
      <c r="Q30" s="1068"/>
      <c r="R30" s="1069"/>
      <c r="S30" s="1070"/>
    </row>
    <row r="31" spans="1:19" s="91" customFormat="1" x14ac:dyDescent="0.15">
      <c r="A31" s="90"/>
      <c r="B31" s="114"/>
      <c r="C31" s="110"/>
      <c r="D31" s="110"/>
      <c r="E31" s="110"/>
      <c r="F31" s="110"/>
      <c r="G31" s="110"/>
      <c r="H31" s="110"/>
      <c r="I31" s="110"/>
      <c r="J31" s="110"/>
      <c r="K31" s="1040"/>
      <c r="L31" s="180" t="s">
        <v>696</v>
      </c>
      <c r="M31" s="181"/>
      <c r="N31" s="165"/>
      <c r="O31" s="182">
        <v>0</v>
      </c>
      <c r="P31" s="344">
        <f>'8-8不知火算出基礎'!N17</f>
        <v>3627.3600000000006</v>
      </c>
      <c r="Q31" s="1068"/>
      <c r="R31" s="1069"/>
      <c r="S31" s="1070"/>
    </row>
    <row r="32" spans="1:19" s="91" customFormat="1" x14ac:dyDescent="0.15">
      <c r="A32" s="90"/>
      <c r="B32" s="102"/>
      <c r="C32" s="119"/>
      <c r="D32" s="102"/>
      <c r="E32" s="102"/>
      <c r="F32" s="117"/>
      <c r="G32" s="117"/>
      <c r="H32" s="118"/>
      <c r="I32" s="110"/>
      <c r="J32" s="110"/>
      <c r="K32" s="1040"/>
      <c r="L32" s="180" t="s">
        <v>697</v>
      </c>
      <c r="M32" s="178"/>
      <c r="N32" s="182"/>
      <c r="O32" s="182"/>
      <c r="P32" s="344">
        <f>SUM(P30:P31)*R32</f>
        <v>1256.4000000000003</v>
      </c>
      <c r="Q32" s="307" t="s">
        <v>698</v>
      </c>
      <c r="R32" s="629">
        <v>0.3</v>
      </c>
      <c r="S32" s="630"/>
    </row>
    <row r="33" spans="1:23" ht="18" customHeight="1" x14ac:dyDescent="0.15">
      <c r="K33" s="1040"/>
      <c r="L33" s="180" t="s">
        <v>699</v>
      </c>
      <c r="M33" s="181"/>
      <c r="N33" s="165"/>
      <c r="O33" s="182">
        <v>0</v>
      </c>
      <c r="P33" s="344">
        <f>'8-8不知火算出基礎'!N22</f>
        <v>294.7</v>
      </c>
      <c r="Q33" s="1032"/>
      <c r="R33" s="1033"/>
      <c r="S33" s="1034"/>
    </row>
    <row r="34" spans="1:23" ht="18" customHeight="1" x14ac:dyDescent="0.15">
      <c r="K34" s="1040"/>
      <c r="L34" s="180" t="s">
        <v>700</v>
      </c>
      <c r="M34" s="181"/>
      <c r="N34" s="165"/>
      <c r="O34" s="182"/>
      <c r="P34" s="344">
        <v>0</v>
      </c>
      <c r="Q34" s="1032"/>
      <c r="R34" s="1033"/>
      <c r="S34" s="1034"/>
    </row>
    <row r="35" spans="1:23" ht="18" customHeight="1" x14ac:dyDescent="0.15">
      <c r="K35" s="1040"/>
      <c r="L35" s="180" t="s">
        <v>247</v>
      </c>
      <c r="M35" s="181"/>
      <c r="N35" s="165"/>
      <c r="O35" s="182"/>
      <c r="P35" s="344">
        <v>0</v>
      </c>
      <c r="Q35" s="307"/>
      <c r="R35" s="308"/>
      <c r="S35" s="309"/>
    </row>
    <row r="36" spans="1:23" ht="18" customHeight="1" x14ac:dyDescent="0.15">
      <c r="K36" s="1040"/>
      <c r="L36" s="180" t="s">
        <v>701</v>
      </c>
      <c r="M36" s="178"/>
      <c r="N36" s="165"/>
      <c r="O36" s="182"/>
      <c r="P36" s="344">
        <v>0</v>
      </c>
      <c r="Q36" s="1032"/>
      <c r="R36" s="1033"/>
      <c r="S36" s="1034"/>
    </row>
    <row r="37" spans="1:23" ht="18" customHeight="1" thickBot="1" x14ac:dyDescent="0.2">
      <c r="K37" s="1041"/>
      <c r="L37" s="116" t="s">
        <v>26</v>
      </c>
      <c r="M37" s="115"/>
      <c r="N37" s="116"/>
      <c r="O37" s="116"/>
      <c r="P37" s="116">
        <f>SUM(P30:P36)</f>
        <v>5739.1000000000013</v>
      </c>
      <c r="Q37" s="1071"/>
      <c r="R37" s="1072"/>
      <c r="S37" s="1073"/>
    </row>
    <row r="38" spans="1:23" s="109" customFormat="1" ht="18" customHeight="1" x14ac:dyDescent="0.15">
      <c r="A38" s="90"/>
      <c r="B38" s="90"/>
      <c r="C38" s="90"/>
      <c r="D38" s="90"/>
      <c r="E38" s="90"/>
      <c r="F38" s="90"/>
      <c r="G38" s="90"/>
      <c r="H38" s="90"/>
      <c r="I38" s="90"/>
      <c r="J38" s="90"/>
    </row>
    <row r="39" spans="1:23" s="109" customFormat="1" ht="18" customHeight="1" x14ac:dyDescent="0.15">
      <c r="A39" s="90"/>
      <c r="B39" s="90"/>
      <c r="C39" s="90"/>
      <c r="D39" s="90"/>
      <c r="E39" s="90"/>
      <c r="F39" s="90"/>
      <c r="G39" s="90"/>
      <c r="H39" s="90"/>
      <c r="I39" s="90"/>
      <c r="J39" s="90"/>
      <c r="T39" s="110"/>
    </row>
    <row r="40" spans="1:23" s="109" customFormat="1" ht="18" customHeight="1" x14ac:dyDescent="0.15">
      <c r="A40" s="90"/>
      <c r="B40" s="90"/>
      <c r="C40" s="90"/>
      <c r="D40" s="90"/>
      <c r="E40" s="90"/>
      <c r="F40" s="90"/>
      <c r="G40" s="90"/>
      <c r="H40" s="90"/>
      <c r="I40" s="90"/>
      <c r="J40" s="90"/>
      <c r="T40" s="91"/>
      <c r="U40" s="91"/>
      <c r="V40" s="91"/>
      <c r="W40" s="91"/>
    </row>
    <row r="41" spans="1:23" s="109" customFormat="1" ht="18" customHeight="1" x14ac:dyDescent="0.15">
      <c r="A41" s="90"/>
      <c r="B41" s="90"/>
      <c r="C41" s="90"/>
      <c r="D41" s="90"/>
      <c r="E41" s="90"/>
      <c r="F41" s="90"/>
      <c r="G41" s="90"/>
      <c r="H41" s="90"/>
      <c r="I41" s="90"/>
      <c r="J41" s="90"/>
      <c r="T41" s="111"/>
      <c r="U41" s="112"/>
      <c r="V41" s="113"/>
      <c r="W41" s="111"/>
    </row>
    <row r="42" spans="1:23" s="109" customFormat="1" ht="18" customHeight="1" x14ac:dyDescent="0.15">
      <c r="A42" s="90"/>
      <c r="B42" s="90"/>
      <c r="C42" s="90"/>
      <c r="D42" s="90"/>
      <c r="E42" s="90"/>
      <c r="F42" s="90"/>
      <c r="G42" s="90"/>
      <c r="H42" s="90"/>
      <c r="I42" s="90"/>
      <c r="J42" s="90"/>
      <c r="T42" s="91"/>
      <c r="U42" s="91"/>
      <c r="V42" s="91"/>
      <c r="W42" s="91"/>
    </row>
    <row r="43" spans="1:23" s="109" customFormat="1" ht="18" customHeight="1" x14ac:dyDescent="0.15">
      <c r="B43" s="90"/>
      <c r="C43" s="90"/>
      <c r="D43" s="90"/>
      <c r="E43" s="90"/>
      <c r="F43" s="90"/>
      <c r="G43" s="90"/>
      <c r="H43" s="90"/>
      <c r="I43" s="90"/>
      <c r="J43" s="90"/>
      <c r="T43" s="92"/>
      <c r="U43" s="110"/>
      <c r="V43" s="91"/>
      <c r="W43" s="111"/>
    </row>
    <row r="44" spans="1:23" s="109" customFormat="1" ht="18" customHeight="1" x14ac:dyDescent="0.15">
      <c r="B44" s="90"/>
      <c r="C44" s="90"/>
      <c r="D44" s="90"/>
      <c r="E44" s="90"/>
      <c r="F44" s="90"/>
      <c r="G44" s="90"/>
      <c r="H44" s="90"/>
      <c r="I44" s="90"/>
      <c r="J44" s="90"/>
      <c r="T44" s="92"/>
      <c r="U44" s="110"/>
      <c r="V44" s="91"/>
      <c r="W44" s="111"/>
    </row>
    <row r="45" spans="1:23" s="109" customFormat="1" ht="18" customHeight="1" x14ac:dyDescent="0.15">
      <c r="B45" s="90"/>
      <c r="C45" s="90"/>
      <c r="D45" s="90"/>
      <c r="E45" s="90"/>
      <c r="F45" s="90"/>
      <c r="G45" s="90"/>
      <c r="H45" s="90"/>
      <c r="I45" s="90"/>
      <c r="J45" s="90"/>
      <c r="T45" s="91"/>
      <c r="U45" s="91"/>
      <c r="V45" s="112"/>
      <c r="W45" s="91"/>
    </row>
    <row r="46" spans="1:23" s="109" customFormat="1" x14ac:dyDescent="0.15">
      <c r="B46" s="90"/>
      <c r="C46" s="90"/>
      <c r="D46" s="90"/>
      <c r="E46" s="90"/>
      <c r="F46" s="90"/>
      <c r="G46" s="90"/>
      <c r="H46" s="90"/>
      <c r="I46" s="90"/>
      <c r="J46" s="90"/>
      <c r="T46" s="92"/>
      <c r="U46" s="91"/>
      <c r="V46" s="91"/>
      <c r="W46" s="111"/>
    </row>
    <row r="47" spans="1:23" s="109" customFormat="1" x14ac:dyDescent="0.15">
      <c r="B47" s="90"/>
      <c r="C47" s="90"/>
      <c r="D47" s="90"/>
      <c r="E47" s="90"/>
      <c r="F47" s="90"/>
      <c r="G47" s="90"/>
      <c r="H47" s="90"/>
      <c r="I47" s="90"/>
      <c r="J47" s="90"/>
      <c r="T47" s="92"/>
      <c r="U47" s="91"/>
      <c r="V47" s="91"/>
      <c r="W47" s="111"/>
    </row>
    <row r="48" spans="1:23" s="109" customFormat="1" x14ac:dyDescent="0.15">
      <c r="B48" s="90"/>
      <c r="C48" s="90"/>
      <c r="D48" s="90"/>
      <c r="E48" s="90"/>
      <c r="F48" s="90"/>
      <c r="G48" s="90"/>
      <c r="H48" s="90"/>
      <c r="I48" s="90"/>
      <c r="J48" s="90"/>
      <c r="T48" s="92"/>
      <c r="U48" s="91"/>
      <c r="V48" s="91"/>
      <c r="W48" s="111"/>
    </row>
    <row r="49" spans="2:23" s="109" customFormat="1" x14ac:dyDescent="0.15">
      <c r="B49" s="90"/>
      <c r="C49" s="90"/>
      <c r="D49" s="90"/>
      <c r="E49" s="90"/>
      <c r="F49" s="90"/>
      <c r="G49" s="90"/>
      <c r="H49" s="90"/>
      <c r="I49" s="90"/>
      <c r="J49" s="90"/>
      <c r="T49" s="92"/>
      <c r="U49" s="91"/>
      <c r="V49" s="91"/>
      <c r="W49" s="111"/>
    </row>
    <row r="50" spans="2:23" s="109" customFormat="1" x14ac:dyDescent="0.15">
      <c r="B50" s="90"/>
      <c r="C50" s="90"/>
      <c r="D50" s="90"/>
      <c r="E50" s="90"/>
      <c r="F50" s="90"/>
      <c r="G50" s="90"/>
      <c r="H50" s="90"/>
      <c r="I50" s="90"/>
      <c r="J50" s="90"/>
      <c r="T50" s="92"/>
      <c r="U50" s="92"/>
      <c r="V50" s="92"/>
      <c r="W50" s="91"/>
    </row>
    <row r="51" spans="2:23" s="109" customFormat="1" ht="13.5" customHeight="1" x14ac:dyDescent="0.15">
      <c r="B51" s="90"/>
      <c r="C51" s="90"/>
      <c r="D51" s="90"/>
      <c r="E51" s="90"/>
      <c r="F51" s="90"/>
      <c r="G51" s="90"/>
      <c r="H51" s="90"/>
      <c r="I51" s="90"/>
      <c r="J51" s="90"/>
      <c r="T51" s="91"/>
      <c r="U51" s="91"/>
      <c r="V51" s="91"/>
      <c r="W51" s="112"/>
    </row>
    <row r="52" spans="2:23" s="109" customFormat="1" x14ac:dyDescent="0.15">
      <c r="B52" s="90"/>
      <c r="C52" s="90"/>
      <c r="D52" s="90"/>
      <c r="E52" s="90"/>
      <c r="F52" s="90"/>
      <c r="G52" s="90"/>
      <c r="H52" s="90"/>
      <c r="I52" s="90"/>
      <c r="J52" s="90"/>
      <c r="T52" s="111"/>
      <c r="U52" s="91"/>
      <c r="V52" s="112"/>
      <c r="W52" s="111"/>
    </row>
    <row r="53" spans="2:23" s="109" customFormat="1" x14ac:dyDescent="0.15">
      <c r="B53" s="90"/>
      <c r="C53" s="90"/>
      <c r="D53" s="90"/>
      <c r="E53" s="90"/>
      <c r="F53" s="90"/>
      <c r="G53" s="90"/>
      <c r="H53" s="90"/>
      <c r="I53" s="90"/>
      <c r="J53" s="90"/>
      <c r="T53" s="91"/>
      <c r="U53" s="91"/>
      <c r="V53" s="91"/>
      <c r="W53" s="91"/>
    </row>
    <row r="54" spans="2:23" s="109" customFormat="1" ht="13.5" customHeight="1" x14ac:dyDescent="0.15">
      <c r="B54" s="90"/>
      <c r="C54" s="90"/>
      <c r="D54" s="90"/>
      <c r="E54" s="90"/>
      <c r="F54" s="90"/>
      <c r="G54" s="90"/>
      <c r="H54" s="90"/>
      <c r="I54" s="90"/>
      <c r="J54" s="90"/>
      <c r="T54" s="92"/>
      <c r="U54" s="91"/>
      <c r="V54" s="92"/>
      <c r="W54" s="111"/>
    </row>
    <row r="55" spans="2:23" s="109" customFormat="1" x14ac:dyDescent="0.15">
      <c r="B55" s="90"/>
      <c r="C55" s="90"/>
      <c r="D55" s="90"/>
      <c r="E55" s="90"/>
      <c r="F55" s="90"/>
      <c r="G55" s="90"/>
      <c r="H55" s="90"/>
      <c r="I55" s="90"/>
      <c r="J55" s="90"/>
      <c r="T55" s="120"/>
      <c r="U55" s="91"/>
      <c r="V55" s="91"/>
      <c r="W55" s="111"/>
    </row>
    <row r="56" spans="2:23" s="109" customFormat="1" x14ac:dyDescent="0.15">
      <c r="B56" s="90"/>
      <c r="C56" s="90"/>
      <c r="D56" s="90"/>
      <c r="E56" s="90"/>
      <c r="F56" s="90"/>
      <c r="G56" s="90"/>
      <c r="H56" s="90"/>
      <c r="I56" s="90"/>
      <c r="J56" s="90"/>
      <c r="K56" s="90"/>
      <c r="L56" s="90"/>
      <c r="M56" s="90"/>
      <c r="N56" s="90"/>
      <c r="O56" s="90"/>
      <c r="P56" s="90"/>
      <c r="Q56" s="90"/>
      <c r="R56" s="90"/>
      <c r="S56" s="90"/>
      <c r="T56" s="91"/>
      <c r="U56" s="92"/>
      <c r="V56" s="91"/>
      <c r="W56" s="91"/>
    </row>
    <row r="57" spans="2:23" s="109" customFormat="1" x14ac:dyDescent="0.15">
      <c r="B57" s="90"/>
      <c r="C57" s="90"/>
      <c r="D57" s="90"/>
      <c r="E57" s="90"/>
      <c r="F57" s="90"/>
      <c r="G57" s="90"/>
      <c r="H57" s="90"/>
      <c r="I57" s="90"/>
      <c r="J57" s="90"/>
      <c r="K57" s="90"/>
      <c r="L57" s="90"/>
      <c r="M57" s="90"/>
      <c r="N57" s="90"/>
      <c r="O57" s="90"/>
      <c r="P57" s="90"/>
      <c r="Q57" s="90"/>
      <c r="R57" s="90"/>
      <c r="S57" s="90"/>
      <c r="T57" s="110"/>
      <c r="U57" s="110"/>
      <c r="V57" s="110"/>
      <c r="W57" s="110"/>
    </row>
    <row r="58" spans="2:23" s="109" customFormat="1" x14ac:dyDescent="0.15">
      <c r="B58" s="90"/>
      <c r="C58" s="90"/>
      <c r="D58" s="90"/>
      <c r="E58" s="90"/>
      <c r="F58" s="90"/>
      <c r="G58" s="90"/>
      <c r="H58" s="90"/>
      <c r="I58" s="90"/>
      <c r="J58" s="90"/>
      <c r="K58" s="90"/>
      <c r="L58" s="90"/>
      <c r="M58" s="90"/>
      <c r="N58" s="90"/>
      <c r="O58" s="90"/>
      <c r="P58" s="90"/>
      <c r="Q58" s="90"/>
      <c r="R58" s="90"/>
      <c r="S58" s="90"/>
      <c r="T58" s="110"/>
    </row>
    <row r="59" spans="2:23" s="109" customFormat="1" x14ac:dyDescent="0.15">
      <c r="B59" s="90"/>
      <c r="C59" s="90"/>
      <c r="D59" s="90"/>
      <c r="E59" s="90"/>
      <c r="F59" s="90"/>
      <c r="G59" s="90"/>
      <c r="H59" s="90"/>
      <c r="I59" s="90"/>
      <c r="J59" s="90"/>
      <c r="K59" s="90"/>
      <c r="L59" s="90"/>
      <c r="M59" s="90"/>
      <c r="N59" s="90"/>
      <c r="O59" s="90"/>
      <c r="P59" s="90"/>
      <c r="Q59" s="90"/>
      <c r="R59" s="90"/>
      <c r="S59" s="90"/>
      <c r="T59" s="110"/>
    </row>
    <row r="60" spans="2:23" s="109" customFormat="1" x14ac:dyDescent="0.15">
      <c r="B60" s="90"/>
      <c r="C60" s="90"/>
      <c r="D60" s="90"/>
      <c r="E60" s="90"/>
      <c r="F60" s="90"/>
      <c r="G60" s="90"/>
      <c r="H60" s="90"/>
      <c r="I60" s="90"/>
      <c r="J60" s="90"/>
      <c r="K60" s="90"/>
      <c r="L60" s="90"/>
      <c r="M60" s="90"/>
      <c r="N60" s="90"/>
      <c r="O60" s="90"/>
      <c r="P60" s="90"/>
      <c r="Q60" s="90"/>
      <c r="R60" s="90"/>
      <c r="S60" s="90"/>
      <c r="T60" s="110"/>
    </row>
    <row r="61" spans="2:23" s="109" customFormat="1" x14ac:dyDescent="0.15">
      <c r="B61" s="90"/>
      <c r="C61" s="90"/>
      <c r="D61" s="90"/>
      <c r="E61" s="90"/>
      <c r="F61" s="90"/>
      <c r="G61" s="90"/>
      <c r="H61" s="90"/>
      <c r="I61" s="90"/>
      <c r="J61" s="90"/>
      <c r="K61" s="90"/>
      <c r="L61" s="90"/>
      <c r="M61" s="90"/>
      <c r="N61" s="90"/>
      <c r="O61" s="90"/>
      <c r="P61" s="90"/>
      <c r="Q61" s="90"/>
      <c r="R61" s="90"/>
      <c r="S61" s="90"/>
    </row>
    <row r="62" spans="2:23" s="109" customFormat="1" x14ac:dyDescent="0.15">
      <c r="B62" s="90"/>
      <c r="C62" s="90"/>
      <c r="D62" s="90"/>
      <c r="E62" s="90"/>
      <c r="F62" s="90"/>
      <c r="G62" s="90"/>
      <c r="H62" s="90"/>
      <c r="I62" s="90"/>
      <c r="J62" s="90"/>
      <c r="K62" s="90"/>
      <c r="L62" s="90"/>
      <c r="M62" s="90"/>
      <c r="N62" s="90"/>
      <c r="O62" s="90"/>
      <c r="P62" s="90"/>
      <c r="Q62" s="90"/>
      <c r="R62" s="90"/>
      <c r="S62" s="90"/>
    </row>
    <row r="63" spans="2:23" s="109" customFormat="1" ht="13.5" customHeight="1" x14ac:dyDescent="0.15">
      <c r="B63" s="90"/>
      <c r="C63" s="90"/>
      <c r="D63" s="90"/>
      <c r="E63" s="90"/>
      <c r="F63" s="90"/>
      <c r="G63" s="90"/>
      <c r="H63" s="90"/>
      <c r="I63" s="90"/>
      <c r="J63" s="90"/>
      <c r="K63" s="90"/>
      <c r="L63" s="90"/>
      <c r="M63" s="90"/>
      <c r="N63" s="90"/>
      <c r="O63" s="90"/>
      <c r="P63" s="90"/>
      <c r="Q63" s="90"/>
      <c r="R63" s="90"/>
      <c r="S63" s="90"/>
    </row>
    <row r="64" spans="2:23" s="109" customFormat="1" ht="13.5" customHeight="1" x14ac:dyDescent="0.15">
      <c r="B64" s="90"/>
      <c r="C64" s="90"/>
      <c r="D64" s="90"/>
      <c r="E64" s="90"/>
      <c r="F64" s="90"/>
      <c r="G64" s="90"/>
      <c r="H64" s="90"/>
      <c r="I64" s="90"/>
      <c r="J64" s="90"/>
      <c r="K64" s="90"/>
      <c r="L64" s="90"/>
      <c r="M64" s="90"/>
      <c r="N64" s="90"/>
      <c r="O64" s="90"/>
      <c r="P64" s="90"/>
      <c r="Q64" s="90"/>
      <c r="R64" s="90"/>
      <c r="S64" s="90"/>
    </row>
    <row r="65" spans="2:19" s="109" customFormat="1" x14ac:dyDescent="0.15">
      <c r="B65" s="90"/>
      <c r="C65" s="90"/>
      <c r="D65" s="90"/>
      <c r="E65" s="90"/>
      <c r="F65" s="90"/>
      <c r="G65" s="90"/>
      <c r="H65" s="90"/>
      <c r="I65" s="90"/>
      <c r="J65" s="90"/>
      <c r="K65" s="90"/>
      <c r="L65" s="90"/>
      <c r="M65" s="90"/>
      <c r="N65" s="90"/>
      <c r="O65" s="90"/>
      <c r="P65" s="90"/>
      <c r="Q65" s="90"/>
      <c r="R65" s="90"/>
      <c r="S65" s="90"/>
    </row>
    <row r="66" spans="2:19" s="109" customFormat="1" x14ac:dyDescent="0.15">
      <c r="B66" s="90"/>
      <c r="C66" s="90"/>
      <c r="D66" s="90"/>
      <c r="E66" s="90"/>
      <c r="F66" s="90"/>
      <c r="G66" s="90"/>
      <c r="H66" s="90"/>
      <c r="I66" s="90"/>
      <c r="J66" s="90"/>
      <c r="K66" s="90"/>
      <c r="L66" s="90"/>
      <c r="M66" s="90"/>
      <c r="N66" s="90"/>
      <c r="O66" s="90"/>
      <c r="P66" s="90"/>
      <c r="Q66" s="90"/>
      <c r="R66" s="90"/>
      <c r="S66" s="90"/>
    </row>
    <row r="67" spans="2:19" s="109" customFormat="1" x14ac:dyDescent="0.15">
      <c r="B67" s="90"/>
      <c r="C67" s="90"/>
      <c r="D67" s="90"/>
      <c r="E67" s="90"/>
      <c r="F67" s="90"/>
      <c r="G67" s="90"/>
      <c r="H67" s="90"/>
      <c r="I67" s="90"/>
      <c r="J67" s="90"/>
      <c r="K67" s="90"/>
      <c r="L67" s="90"/>
      <c r="M67" s="90"/>
      <c r="N67" s="90"/>
      <c r="O67" s="90"/>
      <c r="P67" s="90"/>
      <c r="Q67" s="90"/>
      <c r="R67" s="90"/>
      <c r="S67" s="90"/>
    </row>
    <row r="68" spans="2:19" s="109" customFormat="1" x14ac:dyDescent="0.15">
      <c r="B68" s="90"/>
      <c r="C68" s="90"/>
      <c r="D68" s="90"/>
      <c r="E68" s="90"/>
      <c r="F68" s="90"/>
      <c r="G68" s="90"/>
      <c r="H68" s="90"/>
      <c r="I68" s="90"/>
      <c r="J68" s="90"/>
      <c r="K68" s="90"/>
      <c r="L68" s="90"/>
      <c r="M68" s="90"/>
      <c r="N68" s="90"/>
      <c r="O68" s="90"/>
      <c r="P68" s="90"/>
      <c r="Q68" s="90"/>
      <c r="R68" s="90"/>
      <c r="S68" s="90"/>
    </row>
    <row r="69" spans="2:19" s="109" customFormat="1" x14ac:dyDescent="0.15">
      <c r="B69" s="90"/>
      <c r="C69" s="90"/>
      <c r="D69" s="90"/>
      <c r="E69" s="90"/>
      <c r="F69" s="90"/>
      <c r="G69" s="90"/>
      <c r="H69" s="90"/>
      <c r="I69" s="90"/>
      <c r="J69" s="90"/>
      <c r="K69" s="90"/>
      <c r="L69" s="90"/>
      <c r="M69" s="90"/>
      <c r="N69" s="90"/>
      <c r="O69" s="90"/>
      <c r="P69" s="90"/>
      <c r="Q69" s="90"/>
      <c r="R69" s="90"/>
      <c r="S69" s="90"/>
    </row>
    <row r="70" spans="2:19" s="109" customFormat="1" x14ac:dyDescent="0.15">
      <c r="B70" s="90"/>
      <c r="C70" s="90"/>
      <c r="D70" s="90"/>
      <c r="E70" s="90"/>
      <c r="F70" s="90"/>
      <c r="G70" s="90"/>
      <c r="H70" s="90"/>
      <c r="I70" s="90"/>
      <c r="J70" s="90"/>
      <c r="K70" s="90"/>
      <c r="L70" s="90"/>
      <c r="M70" s="90"/>
      <c r="N70" s="90"/>
      <c r="O70" s="90"/>
      <c r="P70" s="90"/>
      <c r="Q70" s="90"/>
      <c r="R70" s="90"/>
      <c r="S70" s="90"/>
    </row>
    <row r="71" spans="2:19" s="109" customFormat="1" x14ac:dyDescent="0.15">
      <c r="B71" s="90"/>
      <c r="C71" s="90"/>
      <c r="D71" s="90"/>
      <c r="E71" s="90"/>
      <c r="F71" s="90"/>
      <c r="G71" s="90"/>
      <c r="H71" s="90"/>
      <c r="I71" s="90"/>
      <c r="J71" s="90"/>
      <c r="K71" s="90"/>
      <c r="L71" s="90"/>
      <c r="M71" s="90"/>
      <c r="N71" s="90"/>
      <c r="O71" s="90"/>
      <c r="P71" s="90"/>
      <c r="Q71" s="90"/>
      <c r="R71" s="90"/>
      <c r="S71" s="90"/>
    </row>
    <row r="72" spans="2:19" s="109" customFormat="1" x14ac:dyDescent="0.15">
      <c r="B72" s="90"/>
      <c r="C72" s="90"/>
      <c r="D72" s="90"/>
      <c r="E72" s="90"/>
      <c r="F72" s="90"/>
      <c r="G72" s="90"/>
      <c r="H72" s="90"/>
      <c r="I72" s="90"/>
      <c r="J72" s="90"/>
      <c r="K72" s="90"/>
      <c r="L72" s="90"/>
      <c r="M72" s="90"/>
      <c r="N72" s="90"/>
      <c r="O72" s="90"/>
      <c r="P72" s="90"/>
      <c r="Q72" s="90"/>
      <c r="R72" s="90"/>
      <c r="S72" s="90"/>
    </row>
    <row r="73" spans="2:19" s="109" customFormat="1" x14ac:dyDescent="0.15">
      <c r="B73" s="90"/>
      <c r="C73" s="90"/>
      <c r="D73" s="90"/>
      <c r="E73" s="90"/>
      <c r="F73" s="90"/>
      <c r="G73" s="90"/>
      <c r="H73" s="90"/>
      <c r="I73" s="90"/>
      <c r="J73" s="90"/>
      <c r="K73" s="90"/>
      <c r="L73" s="90"/>
      <c r="M73" s="90"/>
      <c r="N73" s="90"/>
      <c r="O73" s="90"/>
      <c r="P73" s="90"/>
      <c r="Q73" s="90"/>
      <c r="R73" s="90"/>
      <c r="S73" s="90"/>
    </row>
    <row r="74" spans="2:19" s="109" customFormat="1" x14ac:dyDescent="0.15">
      <c r="B74" s="90"/>
      <c r="C74" s="90"/>
      <c r="D74" s="90"/>
      <c r="E74" s="90"/>
      <c r="F74" s="90"/>
      <c r="G74" s="90"/>
      <c r="H74" s="90"/>
      <c r="I74" s="90"/>
      <c r="J74" s="90"/>
      <c r="K74" s="90"/>
      <c r="L74" s="90"/>
      <c r="M74" s="90"/>
      <c r="N74" s="90"/>
      <c r="O74" s="90"/>
      <c r="P74" s="90"/>
      <c r="Q74" s="90"/>
      <c r="R74" s="90"/>
      <c r="S74" s="90"/>
    </row>
    <row r="75" spans="2:19" s="109" customFormat="1" x14ac:dyDescent="0.15">
      <c r="B75" s="90"/>
      <c r="C75" s="90"/>
      <c r="D75" s="90"/>
      <c r="E75" s="90"/>
      <c r="F75" s="90"/>
      <c r="G75" s="90"/>
      <c r="H75" s="90"/>
      <c r="I75" s="90"/>
      <c r="J75" s="90"/>
      <c r="K75" s="90"/>
      <c r="L75" s="90"/>
      <c r="M75" s="90"/>
      <c r="N75" s="90"/>
      <c r="O75" s="90"/>
      <c r="P75" s="90"/>
      <c r="Q75" s="90"/>
      <c r="R75" s="90"/>
      <c r="S75" s="90"/>
    </row>
    <row r="76" spans="2:19" s="109" customFormat="1" x14ac:dyDescent="0.15">
      <c r="B76" s="90"/>
      <c r="C76" s="90"/>
      <c r="D76" s="90"/>
      <c r="E76" s="90"/>
      <c r="F76" s="90"/>
      <c r="G76" s="90"/>
      <c r="H76" s="90"/>
      <c r="I76" s="90"/>
      <c r="J76" s="90"/>
      <c r="K76" s="90"/>
      <c r="L76" s="90"/>
      <c r="M76" s="90"/>
      <c r="N76" s="90"/>
      <c r="O76" s="90"/>
      <c r="P76" s="90"/>
      <c r="Q76" s="90"/>
      <c r="R76" s="90"/>
      <c r="S76" s="90"/>
    </row>
    <row r="77" spans="2:19" s="109" customFormat="1" x14ac:dyDescent="0.15">
      <c r="B77" s="90"/>
      <c r="C77" s="90"/>
      <c r="D77" s="90"/>
      <c r="E77" s="90"/>
      <c r="F77" s="90"/>
      <c r="G77" s="90"/>
      <c r="H77" s="90"/>
      <c r="I77" s="90"/>
      <c r="J77" s="90"/>
      <c r="K77" s="90"/>
      <c r="L77" s="90"/>
      <c r="M77" s="90"/>
      <c r="N77" s="90"/>
      <c r="O77" s="90"/>
      <c r="P77" s="90"/>
      <c r="Q77" s="90"/>
      <c r="R77" s="90"/>
      <c r="S77" s="90"/>
    </row>
    <row r="78" spans="2:19" s="109" customFormat="1" x14ac:dyDescent="0.15">
      <c r="B78" s="90"/>
      <c r="C78" s="90"/>
      <c r="D78" s="90"/>
      <c r="E78" s="90"/>
      <c r="F78" s="90"/>
      <c r="G78" s="90"/>
      <c r="H78" s="90"/>
      <c r="I78" s="90"/>
      <c r="J78" s="90"/>
      <c r="K78" s="90"/>
      <c r="L78" s="90"/>
      <c r="M78" s="90"/>
      <c r="N78" s="90"/>
      <c r="O78" s="90"/>
      <c r="P78" s="90"/>
      <c r="Q78" s="90"/>
      <c r="R78" s="90"/>
      <c r="S78" s="90"/>
    </row>
    <row r="79" spans="2:19" s="109" customFormat="1" x14ac:dyDescent="0.15">
      <c r="B79" s="90"/>
      <c r="C79" s="90"/>
      <c r="D79" s="90"/>
      <c r="E79" s="90"/>
      <c r="F79" s="90"/>
      <c r="G79" s="90"/>
      <c r="H79" s="90"/>
      <c r="I79" s="90"/>
      <c r="J79" s="90"/>
      <c r="K79" s="90"/>
      <c r="L79" s="90"/>
      <c r="M79" s="90"/>
      <c r="N79" s="90"/>
      <c r="O79" s="90"/>
      <c r="P79" s="90"/>
      <c r="Q79" s="90"/>
      <c r="R79" s="90"/>
      <c r="S79" s="90"/>
    </row>
    <row r="80" spans="2:19" s="109" customFormat="1" x14ac:dyDescent="0.15">
      <c r="B80" s="90"/>
      <c r="C80" s="90"/>
      <c r="D80" s="90"/>
      <c r="E80" s="90"/>
      <c r="F80" s="90"/>
      <c r="G80" s="90"/>
      <c r="H80" s="90"/>
      <c r="I80" s="90"/>
      <c r="J80" s="90"/>
      <c r="K80" s="90"/>
      <c r="L80" s="90"/>
      <c r="M80" s="90"/>
      <c r="N80" s="90"/>
      <c r="O80" s="90"/>
      <c r="P80" s="90"/>
      <c r="Q80" s="90"/>
      <c r="R80" s="90"/>
      <c r="S80" s="90"/>
    </row>
    <row r="81" spans="1:19" s="109" customFormat="1" x14ac:dyDescent="0.15">
      <c r="B81" s="90"/>
      <c r="C81" s="90"/>
      <c r="D81" s="90"/>
      <c r="E81" s="90"/>
      <c r="F81" s="90"/>
      <c r="G81" s="90"/>
      <c r="H81" s="90"/>
      <c r="I81" s="90"/>
      <c r="J81" s="90"/>
      <c r="K81" s="90"/>
      <c r="L81" s="90"/>
      <c r="M81" s="90"/>
      <c r="N81" s="90"/>
      <c r="O81" s="90"/>
      <c r="P81" s="90"/>
      <c r="Q81" s="90"/>
      <c r="R81" s="90"/>
      <c r="S81" s="90"/>
    </row>
    <row r="82" spans="1:19" s="109" customFormat="1" x14ac:dyDescent="0.15">
      <c r="B82" s="90"/>
      <c r="C82" s="90"/>
      <c r="D82" s="90"/>
      <c r="E82" s="90"/>
      <c r="F82" s="90"/>
      <c r="G82" s="90"/>
      <c r="H82" s="90"/>
      <c r="I82" s="90"/>
      <c r="J82" s="90"/>
      <c r="K82" s="90"/>
      <c r="L82" s="90"/>
      <c r="M82" s="90"/>
      <c r="N82" s="90"/>
      <c r="O82" s="90"/>
      <c r="P82" s="90"/>
      <c r="Q82" s="90"/>
      <c r="R82" s="90"/>
      <c r="S82" s="90"/>
    </row>
    <row r="83" spans="1:19" s="109" customFormat="1" x14ac:dyDescent="0.15">
      <c r="B83" s="90"/>
      <c r="C83" s="90"/>
      <c r="D83" s="90"/>
      <c r="E83" s="90"/>
      <c r="F83" s="90"/>
      <c r="G83" s="90"/>
      <c r="H83" s="90"/>
      <c r="I83" s="90"/>
      <c r="J83" s="90"/>
      <c r="K83" s="90"/>
      <c r="L83" s="90"/>
      <c r="M83" s="90"/>
      <c r="N83" s="90"/>
      <c r="O83" s="90"/>
      <c r="P83" s="90"/>
      <c r="Q83" s="90"/>
      <c r="R83" s="90"/>
      <c r="S83" s="90"/>
    </row>
    <row r="84" spans="1:19" s="109" customFormat="1" x14ac:dyDescent="0.15">
      <c r="B84" s="90"/>
      <c r="C84" s="90"/>
      <c r="D84" s="90"/>
      <c r="E84" s="90"/>
      <c r="F84" s="90"/>
      <c r="G84" s="90"/>
      <c r="H84" s="90"/>
      <c r="I84" s="90"/>
      <c r="J84" s="90"/>
      <c r="K84" s="90"/>
      <c r="L84" s="90"/>
      <c r="M84" s="90"/>
      <c r="N84" s="90"/>
      <c r="O84" s="90"/>
      <c r="P84" s="90"/>
      <c r="Q84" s="90"/>
      <c r="R84" s="90"/>
      <c r="S84" s="90"/>
    </row>
    <row r="85" spans="1:19" s="109" customFormat="1" x14ac:dyDescent="0.15">
      <c r="B85" s="90"/>
      <c r="C85" s="90"/>
      <c r="D85" s="90"/>
      <c r="E85" s="90"/>
      <c r="F85" s="90"/>
      <c r="G85" s="90"/>
      <c r="H85" s="90"/>
      <c r="I85" s="90"/>
      <c r="J85" s="90"/>
      <c r="K85" s="90"/>
      <c r="L85" s="90"/>
      <c r="M85" s="90"/>
      <c r="N85" s="90"/>
      <c r="O85" s="90"/>
      <c r="P85" s="90"/>
      <c r="Q85" s="90"/>
      <c r="R85" s="90"/>
      <c r="S85" s="90"/>
    </row>
    <row r="86" spans="1:19" s="109" customFormat="1" x14ac:dyDescent="0.15">
      <c r="B86" s="90"/>
      <c r="C86" s="90"/>
      <c r="D86" s="90"/>
      <c r="E86" s="90"/>
      <c r="F86" s="90"/>
      <c r="G86" s="90"/>
      <c r="H86" s="90"/>
      <c r="I86" s="90"/>
      <c r="J86" s="90"/>
      <c r="K86" s="90"/>
      <c r="L86" s="90"/>
      <c r="M86" s="90"/>
      <c r="N86" s="90"/>
      <c r="O86" s="90"/>
      <c r="P86" s="90"/>
      <c r="Q86" s="90"/>
      <c r="R86" s="90"/>
      <c r="S86" s="90"/>
    </row>
    <row r="87" spans="1:19" s="109" customFormat="1" x14ac:dyDescent="0.15">
      <c r="B87" s="90"/>
      <c r="C87" s="90"/>
      <c r="D87" s="90"/>
      <c r="E87" s="90"/>
      <c r="F87" s="90"/>
      <c r="G87" s="90"/>
      <c r="H87" s="90"/>
      <c r="I87" s="90"/>
      <c r="J87" s="90"/>
      <c r="K87" s="90"/>
      <c r="L87" s="90"/>
      <c r="M87" s="90"/>
      <c r="N87" s="90"/>
      <c r="O87" s="90"/>
      <c r="P87" s="90"/>
      <c r="Q87" s="90"/>
      <c r="R87" s="90"/>
      <c r="S87" s="90"/>
    </row>
    <row r="88" spans="1:19" s="109" customFormat="1" x14ac:dyDescent="0.15">
      <c r="B88" s="90"/>
      <c r="C88" s="90"/>
      <c r="D88" s="90"/>
      <c r="E88" s="90"/>
      <c r="F88" s="90"/>
      <c r="G88" s="90"/>
      <c r="H88" s="90"/>
      <c r="I88" s="90"/>
      <c r="J88" s="90"/>
      <c r="K88" s="90"/>
      <c r="L88" s="90"/>
      <c r="M88" s="90"/>
      <c r="N88" s="90"/>
      <c r="O88" s="90"/>
      <c r="P88" s="90"/>
      <c r="Q88" s="90"/>
      <c r="R88" s="90"/>
      <c r="S88" s="90"/>
    </row>
    <row r="89" spans="1:19" s="109" customFormat="1" x14ac:dyDescent="0.15">
      <c r="B89" s="90"/>
      <c r="C89" s="90"/>
      <c r="D89" s="90"/>
      <c r="E89" s="90"/>
      <c r="F89" s="90"/>
      <c r="G89" s="90"/>
      <c r="H89" s="90"/>
      <c r="I89" s="90"/>
      <c r="J89" s="90"/>
      <c r="K89" s="90"/>
      <c r="L89" s="90"/>
      <c r="M89" s="90"/>
      <c r="N89" s="90"/>
      <c r="O89" s="90"/>
      <c r="P89" s="90"/>
      <c r="Q89" s="90"/>
      <c r="R89" s="90"/>
      <c r="S89" s="90"/>
    </row>
    <row r="90" spans="1:19" s="109" customFormat="1" x14ac:dyDescent="0.15">
      <c r="B90" s="90"/>
      <c r="C90" s="90"/>
      <c r="D90" s="90"/>
      <c r="E90" s="90"/>
      <c r="F90" s="90"/>
      <c r="G90" s="90"/>
      <c r="H90" s="90"/>
      <c r="I90" s="90"/>
      <c r="J90" s="90"/>
      <c r="K90" s="90"/>
      <c r="L90" s="90"/>
      <c r="M90" s="90"/>
      <c r="N90" s="90"/>
      <c r="O90" s="90"/>
      <c r="P90" s="90"/>
      <c r="Q90" s="90"/>
      <c r="R90" s="90"/>
      <c r="S90" s="90"/>
    </row>
    <row r="91" spans="1:19" s="109" customFormat="1" x14ac:dyDescent="0.15">
      <c r="B91" s="90"/>
      <c r="C91" s="90"/>
      <c r="D91" s="90"/>
      <c r="E91" s="90"/>
      <c r="F91" s="90"/>
      <c r="G91" s="90"/>
      <c r="H91" s="90"/>
      <c r="I91" s="90"/>
      <c r="J91" s="90"/>
      <c r="K91" s="90"/>
      <c r="L91" s="90"/>
      <c r="M91" s="90"/>
      <c r="N91" s="90"/>
      <c r="O91" s="90"/>
      <c r="P91" s="90"/>
      <c r="Q91" s="90"/>
      <c r="R91" s="90"/>
      <c r="S91" s="90"/>
    </row>
    <row r="92" spans="1:19" s="109" customFormat="1" x14ac:dyDescent="0.15">
      <c r="B92" s="90"/>
      <c r="C92" s="90"/>
      <c r="D92" s="90"/>
      <c r="E92" s="90"/>
      <c r="F92" s="90"/>
      <c r="G92" s="90"/>
      <c r="H92" s="90"/>
      <c r="I92" s="90"/>
      <c r="J92" s="90"/>
      <c r="K92" s="90"/>
      <c r="L92" s="90"/>
      <c r="M92" s="90"/>
      <c r="N92" s="90"/>
      <c r="O92" s="90"/>
      <c r="P92" s="90"/>
      <c r="Q92" s="90"/>
      <c r="R92" s="90"/>
      <c r="S92" s="90"/>
    </row>
    <row r="93" spans="1:19" s="109" customFormat="1" x14ac:dyDescent="0.15">
      <c r="B93" s="90"/>
      <c r="C93" s="90"/>
      <c r="D93" s="90"/>
      <c r="E93" s="90"/>
      <c r="F93" s="90"/>
      <c r="G93" s="90"/>
      <c r="H93" s="90"/>
      <c r="I93" s="90"/>
      <c r="J93" s="90"/>
      <c r="K93" s="90"/>
      <c r="L93" s="90"/>
      <c r="M93" s="90"/>
      <c r="N93" s="90"/>
      <c r="O93" s="90"/>
      <c r="P93" s="90"/>
      <c r="Q93" s="90"/>
      <c r="R93" s="90"/>
      <c r="S93" s="90"/>
    </row>
    <row r="94" spans="1:19" s="109" customFormat="1" x14ac:dyDescent="0.15">
      <c r="B94" s="90"/>
      <c r="C94" s="90"/>
      <c r="D94" s="90"/>
      <c r="E94" s="90"/>
      <c r="F94" s="90"/>
      <c r="G94" s="90"/>
      <c r="H94" s="90"/>
      <c r="I94" s="90"/>
      <c r="J94" s="90"/>
      <c r="K94" s="90"/>
      <c r="L94" s="90"/>
      <c r="M94" s="90"/>
      <c r="N94" s="90"/>
      <c r="O94" s="90"/>
      <c r="P94" s="90"/>
      <c r="Q94" s="90"/>
      <c r="R94" s="90"/>
      <c r="S94" s="90"/>
    </row>
    <row r="95" spans="1:19" x14ac:dyDescent="0.15">
      <c r="A95" s="109"/>
    </row>
    <row r="96" spans="1:19" x14ac:dyDescent="0.15">
      <c r="A96" s="109"/>
    </row>
    <row r="97" spans="1:1" x14ac:dyDescent="0.15">
      <c r="A97" s="109"/>
    </row>
    <row r="98" spans="1:1" x14ac:dyDescent="0.15">
      <c r="A98" s="109"/>
    </row>
    <row r="99" spans="1:1" x14ac:dyDescent="0.15">
      <c r="A99" s="109"/>
    </row>
  </sheetData>
  <mergeCells count="48">
    <mergeCell ref="Q36:S36"/>
    <mergeCell ref="Q37:S37"/>
    <mergeCell ref="Q28:S28"/>
    <mergeCell ref="Q29:S29"/>
    <mergeCell ref="Q31:S31"/>
    <mergeCell ref="Q33:S33"/>
    <mergeCell ref="Q34:S34"/>
    <mergeCell ref="C21:C30"/>
    <mergeCell ref="D21:D23"/>
    <mergeCell ref="Q21:S21"/>
    <mergeCell ref="Q22:S22"/>
    <mergeCell ref="Q23:S23"/>
    <mergeCell ref="Q24:S24"/>
    <mergeCell ref="Q25:S25"/>
    <mergeCell ref="Q26:S26"/>
    <mergeCell ref="D30:E30"/>
    <mergeCell ref="Q30:S30"/>
    <mergeCell ref="Q18:S18"/>
    <mergeCell ref="Q19:S19"/>
    <mergeCell ref="Q27:S27"/>
    <mergeCell ref="D13:D14"/>
    <mergeCell ref="I13:J13"/>
    <mergeCell ref="Q13:S13"/>
    <mergeCell ref="I14:J14"/>
    <mergeCell ref="Q14:S14"/>
    <mergeCell ref="D20:E20"/>
    <mergeCell ref="Q20:S20"/>
    <mergeCell ref="B3:E3"/>
    <mergeCell ref="K3:S3"/>
    <mergeCell ref="B4:C5"/>
    <mergeCell ref="R4:S4"/>
    <mergeCell ref="R5:S5"/>
    <mergeCell ref="B6:B30"/>
    <mergeCell ref="C6:C20"/>
    <mergeCell ref="R6:S6"/>
    <mergeCell ref="R7:S7"/>
    <mergeCell ref="R8:S8"/>
    <mergeCell ref="D15:D17"/>
    <mergeCell ref="Q15:S15"/>
    <mergeCell ref="Q16:S16"/>
    <mergeCell ref="Q17:S17"/>
    <mergeCell ref="R9:S9"/>
    <mergeCell ref="G10:J10"/>
    <mergeCell ref="R10:S10"/>
    <mergeCell ref="G11:J11"/>
    <mergeCell ref="R11:S11"/>
    <mergeCell ref="K12:K37"/>
    <mergeCell ref="Q12:S12"/>
  </mergeCells>
  <phoneticPr fontId="4"/>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B1:BK51"/>
  <sheetViews>
    <sheetView topLeftCell="B11" zoomScale="76" zoomScaleNormal="76" workbookViewId="0">
      <selection activeCell="C40" sqref="C40"/>
    </sheetView>
  </sheetViews>
  <sheetFormatPr defaultRowHeight="13.5" x14ac:dyDescent="0.15"/>
  <cols>
    <col min="1" max="1" width="1.625" style="27" customWidth="1"/>
    <col min="2" max="3" width="11.625" style="27" customWidth="1"/>
    <col min="4" max="39" width="6.125" style="27" customWidth="1"/>
    <col min="40" max="40" width="7" style="27" customWidth="1"/>
    <col min="41" max="41" width="1.5" style="27" customWidth="1"/>
    <col min="42" max="16384" width="9" style="27"/>
  </cols>
  <sheetData>
    <row r="1" spans="2:63" ht="9.9499999999999993" customHeight="1" x14ac:dyDescent="0.15"/>
    <row r="2" spans="2:63" ht="24.95" customHeight="1" x14ac:dyDescent="0.15">
      <c r="B2" s="2" t="s">
        <v>441</v>
      </c>
      <c r="C2" s="2"/>
      <c r="D2" s="5"/>
      <c r="E2" s="5"/>
      <c r="F2" s="5"/>
      <c r="G2" s="5"/>
      <c r="H2" s="5"/>
      <c r="I2" s="5"/>
      <c r="J2" s="5"/>
      <c r="K2" s="5"/>
      <c r="L2" s="283" t="s">
        <v>208</v>
      </c>
      <c r="M2" s="259" t="s">
        <v>442</v>
      </c>
      <c r="N2" s="60"/>
      <c r="O2" s="283" t="s">
        <v>209</v>
      </c>
      <c r="P2" s="259" t="s">
        <v>273</v>
      </c>
      <c r="Q2" s="5"/>
      <c r="R2" s="5"/>
      <c r="S2" s="5"/>
      <c r="T2" s="5"/>
      <c r="U2" s="5"/>
      <c r="V2" s="5"/>
      <c r="W2" s="2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2" t="s">
        <v>212</v>
      </c>
      <c r="C3" s="2"/>
      <c r="D3" s="5"/>
      <c r="E3" s="5"/>
      <c r="F3" s="5"/>
      <c r="G3" s="5"/>
      <c r="H3" s="5"/>
      <c r="I3" s="5"/>
      <c r="J3" s="5"/>
      <c r="K3" s="5"/>
      <c r="L3" s="5"/>
      <c r="M3" s="29"/>
      <c r="N3" s="5"/>
      <c r="O3" s="5"/>
      <c r="P3" s="29"/>
      <c r="Q3" s="5"/>
      <c r="R3" s="5"/>
      <c r="S3" s="5"/>
      <c r="T3" s="5"/>
      <c r="U3" s="5"/>
      <c r="V3" s="5"/>
      <c r="W3" s="29"/>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1089" t="s">
        <v>443</v>
      </c>
      <c r="C4" s="1090"/>
      <c r="D4" s="1076">
        <v>1</v>
      </c>
      <c r="E4" s="1077"/>
      <c r="F4" s="1078"/>
      <c r="G4" s="1076">
        <v>2</v>
      </c>
      <c r="H4" s="1077"/>
      <c r="I4" s="1078"/>
      <c r="J4" s="1076">
        <v>3</v>
      </c>
      <c r="K4" s="1077"/>
      <c r="L4" s="1078"/>
      <c r="M4" s="1076">
        <v>4</v>
      </c>
      <c r="N4" s="1077"/>
      <c r="O4" s="1078"/>
      <c r="P4" s="1076">
        <v>5</v>
      </c>
      <c r="Q4" s="1077"/>
      <c r="R4" s="1078"/>
      <c r="S4" s="1076">
        <v>6</v>
      </c>
      <c r="T4" s="1077"/>
      <c r="U4" s="1078"/>
      <c r="V4" s="1076">
        <v>7</v>
      </c>
      <c r="W4" s="1077"/>
      <c r="X4" s="1078"/>
      <c r="Y4" s="1076">
        <v>8</v>
      </c>
      <c r="Z4" s="1077"/>
      <c r="AA4" s="1078"/>
      <c r="AB4" s="1076">
        <v>9</v>
      </c>
      <c r="AC4" s="1077"/>
      <c r="AD4" s="1078"/>
      <c r="AE4" s="1076">
        <v>10</v>
      </c>
      <c r="AF4" s="1077"/>
      <c r="AG4" s="1078"/>
      <c r="AH4" s="1076">
        <v>11</v>
      </c>
      <c r="AI4" s="1077"/>
      <c r="AJ4" s="1078"/>
      <c r="AK4" s="1076">
        <v>12</v>
      </c>
      <c r="AL4" s="1077"/>
      <c r="AM4" s="1078"/>
      <c r="AN4" s="1079" t="s">
        <v>30</v>
      </c>
    </row>
    <row r="5" spans="2:63" ht="20.100000000000001" customHeight="1" x14ac:dyDescent="0.15">
      <c r="B5" s="1091"/>
      <c r="C5" s="1092"/>
      <c r="D5" s="482" t="s">
        <v>31</v>
      </c>
      <c r="E5" s="43" t="s">
        <v>32</v>
      </c>
      <c r="F5" s="44" t="s">
        <v>33</v>
      </c>
      <c r="G5" s="482" t="s">
        <v>31</v>
      </c>
      <c r="H5" s="44" t="s">
        <v>32</v>
      </c>
      <c r="I5" s="44" t="s">
        <v>33</v>
      </c>
      <c r="J5" s="482" t="s">
        <v>31</v>
      </c>
      <c r="K5" s="44" t="s">
        <v>32</v>
      </c>
      <c r="L5" s="44" t="s">
        <v>33</v>
      </c>
      <c r="M5" s="482" t="s">
        <v>31</v>
      </c>
      <c r="N5" s="44" t="s">
        <v>32</v>
      </c>
      <c r="O5" s="44" t="s">
        <v>33</v>
      </c>
      <c r="P5" s="482" t="s">
        <v>31</v>
      </c>
      <c r="Q5" s="44" t="s">
        <v>32</v>
      </c>
      <c r="R5" s="44" t="s">
        <v>33</v>
      </c>
      <c r="S5" s="482" t="s">
        <v>31</v>
      </c>
      <c r="T5" s="483" t="s">
        <v>32</v>
      </c>
      <c r="U5" s="483" t="s">
        <v>33</v>
      </c>
      <c r="V5" s="482" t="s">
        <v>31</v>
      </c>
      <c r="W5" s="44" t="s">
        <v>32</v>
      </c>
      <c r="X5" s="44" t="s">
        <v>33</v>
      </c>
      <c r="Y5" s="482" t="s">
        <v>31</v>
      </c>
      <c r="Z5" s="44" t="s">
        <v>32</v>
      </c>
      <c r="AA5" s="44" t="s">
        <v>33</v>
      </c>
      <c r="AB5" s="482" t="s">
        <v>31</v>
      </c>
      <c r="AC5" s="44" t="s">
        <v>32</v>
      </c>
      <c r="AD5" s="44" t="s">
        <v>33</v>
      </c>
      <c r="AE5" s="482" t="s">
        <v>31</v>
      </c>
      <c r="AF5" s="44" t="s">
        <v>32</v>
      </c>
      <c r="AG5" s="44" t="s">
        <v>33</v>
      </c>
      <c r="AH5" s="482" t="s">
        <v>31</v>
      </c>
      <c r="AI5" s="44" t="s">
        <v>32</v>
      </c>
      <c r="AJ5" s="44" t="s">
        <v>33</v>
      </c>
      <c r="AK5" s="482" t="s">
        <v>31</v>
      </c>
      <c r="AL5" s="44" t="s">
        <v>32</v>
      </c>
      <c r="AM5" s="44" t="s">
        <v>33</v>
      </c>
      <c r="AN5" s="1103"/>
    </row>
    <row r="6" spans="2:63" ht="20.100000000000001" customHeight="1" x14ac:dyDescent="0.15">
      <c r="B6" s="1104" t="s">
        <v>444</v>
      </c>
      <c r="C6" s="1105"/>
      <c r="D6" s="46"/>
      <c r="E6" s="5"/>
      <c r="F6" s="5"/>
      <c r="G6" s="5"/>
      <c r="H6" s="5"/>
      <c r="I6" s="5"/>
      <c r="J6" s="5"/>
      <c r="K6" s="5"/>
      <c r="L6" s="5"/>
      <c r="M6" s="5"/>
      <c r="N6" s="5"/>
      <c r="O6" s="29"/>
      <c r="P6" s="29"/>
      <c r="Q6" s="5"/>
      <c r="R6" s="5"/>
      <c r="S6" s="5"/>
      <c r="T6" s="5"/>
      <c r="U6" s="5"/>
      <c r="V6" s="5"/>
      <c r="W6" s="5"/>
      <c r="X6" s="5"/>
      <c r="Y6" s="5"/>
      <c r="Z6" s="5"/>
      <c r="AA6" s="5"/>
      <c r="AB6" s="5"/>
      <c r="AC6" s="5"/>
      <c r="AD6" s="5"/>
      <c r="AE6" s="5"/>
      <c r="AF6" s="5"/>
      <c r="AG6" s="5"/>
      <c r="AH6" s="5"/>
      <c r="AI6" s="5"/>
      <c r="AJ6" s="5"/>
      <c r="AK6" s="5"/>
      <c r="AL6" s="5"/>
      <c r="AM6" s="5"/>
      <c r="AN6" s="47"/>
    </row>
    <row r="7" spans="2:63" ht="20.100000000000001" customHeight="1" x14ac:dyDescent="0.15">
      <c r="B7" s="1106"/>
      <c r="C7" s="1107"/>
      <c r="D7" s="46"/>
      <c r="E7" s="5"/>
      <c r="F7" s="5"/>
      <c r="G7" s="5"/>
      <c r="H7" s="5"/>
      <c r="I7" s="5"/>
      <c r="J7" s="5"/>
      <c r="K7" s="5"/>
      <c r="L7" s="5"/>
      <c r="N7" s="5"/>
      <c r="O7" s="5"/>
      <c r="P7" s="5"/>
      <c r="Q7" s="5"/>
      <c r="R7" s="5"/>
      <c r="S7" s="5"/>
      <c r="T7" s="5"/>
      <c r="U7" s="5"/>
      <c r="V7" s="5"/>
      <c r="W7" s="5"/>
      <c r="X7" s="5"/>
      <c r="Y7" s="5"/>
      <c r="Z7" s="5"/>
      <c r="AA7" s="5"/>
      <c r="AB7" s="5"/>
      <c r="AC7" s="5"/>
      <c r="AD7" s="5"/>
      <c r="AE7" s="5"/>
      <c r="AF7" s="5"/>
      <c r="AG7" s="5"/>
      <c r="AH7" s="5"/>
      <c r="AI7" s="5"/>
      <c r="AJ7" s="5"/>
      <c r="AK7" s="5"/>
      <c r="AL7" s="5"/>
      <c r="AM7" s="5"/>
      <c r="AN7" s="47"/>
    </row>
    <row r="8" spans="2:63" ht="20.100000000000001" customHeight="1" x14ac:dyDescent="0.15">
      <c r="B8" s="1091"/>
      <c r="C8" s="1092"/>
      <c r="D8" s="484"/>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6"/>
    </row>
    <row r="9" spans="2:63" ht="20.100000000000001" customHeight="1" x14ac:dyDescent="0.15">
      <c r="B9" s="487" t="s">
        <v>445</v>
      </c>
      <c r="C9" s="488"/>
      <c r="D9" s="272"/>
      <c r="E9" s="52"/>
      <c r="F9" s="52"/>
      <c r="G9" s="272"/>
      <c r="H9" s="52"/>
      <c r="I9" s="52">
        <v>4</v>
      </c>
      <c r="J9" s="272">
        <v>16</v>
      </c>
      <c r="K9" s="52">
        <v>8</v>
      </c>
      <c r="L9" s="52"/>
      <c r="M9" s="272"/>
      <c r="N9" s="52"/>
      <c r="O9" s="52"/>
      <c r="P9" s="272"/>
      <c r="Q9" s="52"/>
      <c r="R9" s="52"/>
      <c r="S9" s="272"/>
      <c r="T9" s="52"/>
      <c r="U9" s="52"/>
      <c r="V9" s="272"/>
      <c r="W9" s="52"/>
      <c r="X9" s="52"/>
      <c r="Y9" s="272"/>
      <c r="Z9" s="52"/>
      <c r="AA9" s="52"/>
      <c r="AB9" s="272"/>
      <c r="AC9" s="52"/>
      <c r="AD9" s="52"/>
      <c r="AE9" s="272"/>
      <c r="AF9" s="52"/>
      <c r="AG9" s="52"/>
      <c r="AH9" s="272"/>
      <c r="AI9" s="52"/>
      <c r="AJ9" s="52"/>
      <c r="AK9" s="272"/>
      <c r="AL9" s="52"/>
      <c r="AM9" s="52"/>
      <c r="AN9" s="53">
        <f>SUM(D9:AM9)</f>
        <v>28</v>
      </c>
    </row>
    <row r="10" spans="2:63" ht="20.100000000000001" customHeight="1" x14ac:dyDescent="0.15">
      <c r="B10" s="489" t="s">
        <v>446</v>
      </c>
      <c r="C10" s="490"/>
      <c r="D10" s="272"/>
      <c r="E10" s="52"/>
      <c r="F10" s="52"/>
      <c r="G10" s="272"/>
      <c r="H10" s="52"/>
      <c r="I10" s="52">
        <v>0.5</v>
      </c>
      <c r="J10" s="272"/>
      <c r="K10" s="52"/>
      <c r="L10" s="52">
        <v>0.5</v>
      </c>
      <c r="M10" s="272"/>
      <c r="N10" s="52"/>
      <c r="O10" s="52"/>
      <c r="P10" s="272"/>
      <c r="Q10" s="52"/>
      <c r="R10" s="52">
        <v>0.5</v>
      </c>
      <c r="S10" s="272"/>
      <c r="T10" s="52"/>
      <c r="U10" s="52"/>
      <c r="V10" s="272"/>
      <c r="W10" s="52"/>
      <c r="X10" s="52"/>
      <c r="Y10" s="272"/>
      <c r="Z10" s="52"/>
      <c r="AA10" s="52"/>
      <c r="AB10" s="272"/>
      <c r="AC10" s="52"/>
      <c r="AD10" s="52"/>
      <c r="AE10" s="272"/>
      <c r="AF10" s="52"/>
      <c r="AG10" s="52">
        <v>0.5</v>
      </c>
      <c r="AH10" s="272"/>
      <c r="AI10" s="52"/>
      <c r="AJ10" s="52"/>
      <c r="AK10" s="272"/>
      <c r="AL10" s="52"/>
      <c r="AM10" s="52"/>
      <c r="AN10" s="53">
        <f t="shared" ref="AN10:AN34" si="0">SUM(D10:AM10)</f>
        <v>2</v>
      </c>
    </row>
    <row r="11" spans="2:63" ht="20.100000000000001" customHeight="1" x14ac:dyDescent="0.15">
      <c r="B11" s="489" t="s">
        <v>447</v>
      </c>
      <c r="C11" s="490"/>
      <c r="D11" s="272"/>
      <c r="E11" s="52"/>
      <c r="F11" s="52"/>
      <c r="G11" s="272"/>
      <c r="H11" s="52"/>
      <c r="I11" s="52"/>
      <c r="J11" s="272"/>
      <c r="K11" s="52"/>
      <c r="L11" s="52">
        <v>0.5</v>
      </c>
      <c r="M11" s="272"/>
      <c r="N11" s="52"/>
      <c r="O11" s="52"/>
      <c r="P11" s="272"/>
      <c r="Q11" s="52">
        <v>0.5</v>
      </c>
      <c r="R11" s="52">
        <v>0.5</v>
      </c>
      <c r="S11" s="272"/>
      <c r="T11" s="52"/>
      <c r="U11" s="52">
        <v>0.5</v>
      </c>
      <c r="V11" s="272"/>
      <c r="W11" s="52">
        <v>0.5</v>
      </c>
      <c r="X11" s="52"/>
      <c r="Y11" s="272"/>
      <c r="Z11" s="52">
        <v>0.5</v>
      </c>
      <c r="AA11" s="52"/>
      <c r="AB11" s="272"/>
      <c r="AC11" s="52"/>
      <c r="AD11" s="52">
        <v>0.5</v>
      </c>
      <c r="AE11" s="272"/>
      <c r="AF11" s="52"/>
      <c r="AG11" s="52"/>
      <c r="AH11" s="272"/>
      <c r="AI11" s="52"/>
      <c r="AJ11" s="52"/>
      <c r="AK11" s="272"/>
      <c r="AL11" s="52"/>
      <c r="AM11" s="52"/>
      <c r="AN11" s="53">
        <f t="shared" si="0"/>
        <v>3.5</v>
      </c>
    </row>
    <row r="12" spans="2:63" ht="20.100000000000001" customHeight="1" x14ac:dyDescent="0.15">
      <c r="B12" s="489" t="s">
        <v>448</v>
      </c>
      <c r="C12" s="490"/>
      <c r="D12" s="272"/>
      <c r="E12" s="52"/>
      <c r="F12" s="52"/>
      <c r="G12" s="272"/>
      <c r="H12" s="52"/>
      <c r="I12" s="52"/>
      <c r="J12" s="272"/>
      <c r="K12" s="52"/>
      <c r="L12" s="52"/>
      <c r="M12" s="272"/>
      <c r="N12" s="52"/>
      <c r="O12" s="52"/>
      <c r="P12" s="272"/>
      <c r="Q12" s="52"/>
      <c r="R12" s="52"/>
      <c r="S12" s="272"/>
      <c r="T12" s="52"/>
      <c r="U12" s="52"/>
      <c r="V12" s="272">
        <v>12</v>
      </c>
      <c r="W12" s="52">
        <v>16</v>
      </c>
      <c r="X12" s="52">
        <v>6</v>
      </c>
      <c r="Y12" s="272"/>
      <c r="Z12" s="52"/>
      <c r="AA12" s="52"/>
      <c r="AB12" s="272"/>
      <c r="AC12" s="52"/>
      <c r="AD12" s="52"/>
      <c r="AE12" s="272"/>
      <c r="AF12" s="52"/>
      <c r="AG12" s="52"/>
      <c r="AH12" s="272"/>
      <c r="AI12" s="52"/>
      <c r="AJ12" s="52"/>
      <c r="AK12" s="272"/>
      <c r="AL12" s="52"/>
      <c r="AM12" s="52"/>
      <c r="AN12" s="53">
        <f t="shared" si="0"/>
        <v>34</v>
      </c>
    </row>
    <row r="13" spans="2:63" ht="20.100000000000001" customHeight="1" x14ac:dyDescent="0.15">
      <c r="B13" s="489" t="s">
        <v>449</v>
      </c>
      <c r="C13" s="490"/>
      <c r="D13" s="272"/>
      <c r="E13" s="52">
        <v>2</v>
      </c>
      <c r="F13" s="52"/>
      <c r="G13" s="272"/>
      <c r="H13" s="52"/>
      <c r="I13" s="52"/>
      <c r="J13" s="272"/>
      <c r="K13" s="52"/>
      <c r="L13" s="52"/>
      <c r="M13" s="272"/>
      <c r="N13" s="52"/>
      <c r="O13" s="52"/>
      <c r="P13" s="272"/>
      <c r="Q13" s="52"/>
      <c r="R13" s="52"/>
      <c r="S13" s="272"/>
      <c r="T13" s="52"/>
      <c r="U13" s="52"/>
      <c r="V13" s="272"/>
      <c r="W13" s="52"/>
      <c r="X13" s="52"/>
      <c r="Y13" s="272"/>
      <c r="Z13" s="52">
        <v>4</v>
      </c>
      <c r="AA13" s="52"/>
      <c r="AB13" s="272"/>
      <c r="AC13" s="52"/>
      <c r="AD13" s="52"/>
      <c r="AE13" s="272"/>
      <c r="AF13" s="52"/>
      <c r="AG13" s="52"/>
      <c r="AH13" s="272"/>
      <c r="AI13" s="52"/>
      <c r="AJ13" s="52"/>
      <c r="AK13" s="272"/>
      <c r="AL13" s="52"/>
      <c r="AM13" s="52"/>
      <c r="AN13" s="53">
        <f t="shared" si="0"/>
        <v>6</v>
      </c>
    </row>
    <row r="14" spans="2:63" ht="20.100000000000001" customHeight="1" x14ac:dyDescent="0.15">
      <c r="B14" s="489" t="s">
        <v>450</v>
      </c>
      <c r="C14" s="490"/>
      <c r="D14" s="272"/>
      <c r="E14" s="52"/>
      <c r="F14" s="52"/>
      <c r="G14" s="272"/>
      <c r="H14" s="52"/>
      <c r="I14" s="52">
        <v>8</v>
      </c>
      <c r="J14" s="272"/>
      <c r="K14" s="52">
        <v>4</v>
      </c>
      <c r="L14" s="52"/>
      <c r="M14" s="272"/>
      <c r="N14" s="52"/>
      <c r="O14" s="52"/>
      <c r="P14" s="272"/>
      <c r="Q14" s="52"/>
      <c r="R14" s="52"/>
      <c r="S14" s="272"/>
      <c r="T14" s="52"/>
      <c r="U14" s="52"/>
      <c r="V14" s="272"/>
      <c r="W14" s="52"/>
      <c r="X14" s="52"/>
      <c r="Y14" s="272"/>
      <c r="Z14" s="52"/>
      <c r="AA14" s="52"/>
      <c r="AB14" s="272"/>
      <c r="AC14" s="52"/>
      <c r="AD14" s="52"/>
      <c r="AE14" s="272"/>
      <c r="AF14" s="52"/>
      <c r="AG14" s="52"/>
      <c r="AH14" s="272"/>
      <c r="AI14" s="52"/>
      <c r="AJ14" s="52"/>
      <c r="AK14" s="272"/>
      <c r="AL14" s="52"/>
      <c r="AM14" s="52"/>
      <c r="AN14" s="53">
        <f t="shared" si="0"/>
        <v>12</v>
      </c>
    </row>
    <row r="15" spans="2:63" ht="20.100000000000001" customHeight="1" x14ac:dyDescent="0.15">
      <c r="B15" s="489" t="s">
        <v>451</v>
      </c>
      <c r="C15" s="490"/>
      <c r="D15" s="272"/>
      <c r="E15" s="52"/>
      <c r="F15" s="52"/>
      <c r="G15" s="272"/>
      <c r="H15" s="52"/>
      <c r="I15" s="52"/>
      <c r="J15" s="272"/>
      <c r="K15" s="52"/>
      <c r="L15" s="52">
        <v>2</v>
      </c>
      <c r="M15" s="272"/>
      <c r="N15" s="52"/>
      <c r="O15" s="52"/>
      <c r="P15" s="272"/>
      <c r="Q15" s="52">
        <v>2</v>
      </c>
      <c r="R15" s="52"/>
      <c r="S15" s="272"/>
      <c r="T15" s="52"/>
      <c r="U15" s="52"/>
      <c r="V15" s="272"/>
      <c r="W15" s="52">
        <v>2</v>
      </c>
      <c r="X15" s="52"/>
      <c r="Y15" s="272"/>
      <c r="Z15" s="52"/>
      <c r="AA15" s="52"/>
      <c r="AB15" s="272"/>
      <c r="AC15" s="52"/>
      <c r="AD15" s="52"/>
      <c r="AE15" s="272"/>
      <c r="AF15" s="52"/>
      <c r="AG15" s="52"/>
      <c r="AH15" s="272"/>
      <c r="AI15" s="52"/>
      <c r="AJ15" s="52"/>
      <c r="AK15" s="272"/>
      <c r="AL15" s="52"/>
      <c r="AM15" s="52"/>
      <c r="AN15" s="53">
        <f t="shared" si="0"/>
        <v>6</v>
      </c>
    </row>
    <row r="16" spans="2:63" ht="20.100000000000001" customHeight="1" x14ac:dyDescent="0.15">
      <c r="B16" s="489" t="s">
        <v>452</v>
      </c>
      <c r="C16" s="490"/>
      <c r="D16" s="272"/>
      <c r="E16" s="52"/>
      <c r="F16" s="52"/>
      <c r="G16" s="272"/>
      <c r="H16" s="52"/>
      <c r="I16" s="52"/>
      <c r="J16" s="272"/>
      <c r="K16" s="52"/>
      <c r="L16" s="52"/>
      <c r="M16" s="272"/>
      <c r="N16" s="52"/>
      <c r="O16" s="52"/>
      <c r="P16" s="272"/>
      <c r="Q16" s="52"/>
      <c r="R16" s="52"/>
      <c r="S16" s="272"/>
      <c r="T16" s="52"/>
      <c r="U16" s="52"/>
      <c r="V16" s="272"/>
      <c r="W16" s="52"/>
      <c r="X16" s="52"/>
      <c r="Y16" s="272"/>
      <c r="Z16" s="52"/>
      <c r="AA16" s="52"/>
      <c r="AB16" s="272"/>
      <c r="AC16" s="52"/>
      <c r="AD16" s="52"/>
      <c r="AE16" s="272">
        <v>20</v>
      </c>
      <c r="AF16" s="52">
        <v>40</v>
      </c>
      <c r="AG16" s="52">
        <v>10</v>
      </c>
      <c r="AH16" s="272"/>
      <c r="AI16" s="52"/>
      <c r="AJ16" s="52"/>
      <c r="AK16" s="272"/>
      <c r="AL16" s="52"/>
      <c r="AM16" s="52"/>
      <c r="AN16" s="53">
        <f t="shared" si="0"/>
        <v>70</v>
      </c>
    </row>
    <row r="17" spans="2:40" ht="17.25" x14ac:dyDescent="0.15">
      <c r="B17" s="489" t="s">
        <v>453</v>
      </c>
      <c r="C17" s="490"/>
      <c r="D17" s="272"/>
      <c r="E17" s="52"/>
      <c r="F17" s="52"/>
      <c r="G17" s="272"/>
      <c r="H17" s="52"/>
      <c r="I17" s="52"/>
      <c r="J17" s="272"/>
      <c r="K17" s="52"/>
      <c r="L17" s="52"/>
      <c r="M17" s="272"/>
      <c r="N17" s="52"/>
      <c r="O17" s="52"/>
      <c r="P17" s="272"/>
      <c r="Q17" s="52"/>
      <c r="R17" s="52"/>
      <c r="S17" s="272"/>
      <c r="T17" s="52"/>
      <c r="U17" s="52"/>
      <c r="V17" s="272"/>
      <c r="W17" s="52"/>
      <c r="X17" s="52"/>
      <c r="Y17" s="272"/>
      <c r="Z17" s="52"/>
      <c r="AA17" s="52"/>
      <c r="AB17" s="272"/>
      <c r="AC17" s="52"/>
      <c r="AD17" s="52"/>
      <c r="AE17" s="272">
        <v>2</v>
      </c>
      <c r="AF17" s="52">
        <v>6</v>
      </c>
      <c r="AG17" s="52">
        <v>2</v>
      </c>
      <c r="AH17" s="272"/>
      <c r="AI17" s="52"/>
      <c r="AJ17" s="52"/>
      <c r="AK17" s="272"/>
      <c r="AL17" s="52"/>
      <c r="AM17" s="52"/>
      <c r="AN17" s="53">
        <f t="shared" si="0"/>
        <v>10</v>
      </c>
    </row>
    <row r="18" spans="2:40" ht="17.25" x14ac:dyDescent="0.15">
      <c r="B18" s="491" t="s">
        <v>454</v>
      </c>
      <c r="C18" s="492"/>
      <c r="D18" s="272"/>
      <c r="E18" s="52"/>
      <c r="F18" s="52"/>
      <c r="G18" s="272"/>
      <c r="H18" s="52"/>
      <c r="I18" s="52"/>
      <c r="J18" s="272"/>
      <c r="K18" s="52"/>
      <c r="L18" s="52"/>
      <c r="M18" s="272"/>
      <c r="N18" s="52">
        <v>1</v>
      </c>
      <c r="O18" s="52"/>
      <c r="P18" s="272">
        <v>3</v>
      </c>
      <c r="Q18" s="52"/>
      <c r="R18" s="52">
        <v>1</v>
      </c>
      <c r="S18" s="272"/>
      <c r="T18" s="52">
        <v>3</v>
      </c>
      <c r="U18" s="52"/>
      <c r="V18" s="272"/>
      <c r="W18" s="52"/>
      <c r="X18" s="52">
        <v>1</v>
      </c>
      <c r="Y18" s="272"/>
      <c r="Z18" s="52"/>
      <c r="AA18" s="52">
        <v>1</v>
      </c>
      <c r="AB18" s="272"/>
      <c r="AC18" s="52"/>
      <c r="AD18" s="52"/>
      <c r="AE18" s="272"/>
      <c r="AF18" s="52">
        <v>1</v>
      </c>
      <c r="AG18" s="52"/>
      <c r="AH18" s="272"/>
      <c r="AI18" s="52"/>
      <c r="AJ18" s="52"/>
      <c r="AK18" s="272"/>
      <c r="AL18" s="52"/>
      <c r="AM18" s="52"/>
      <c r="AN18" s="53">
        <f t="shared" si="0"/>
        <v>11</v>
      </c>
    </row>
    <row r="19" spans="2:40" x14ac:dyDescent="0.15">
      <c r="B19" s="1127" t="s">
        <v>455</v>
      </c>
      <c r="C19" s="1128"/>
      <c r="D19" s="272"/>
      <c r="E19" s="52"/>
      <c r="F19" s="52"/>
      <c r="G19" s="272"/>
      <c r="H19" s="52"/>
      <c r="I19" s="52"/>
      <c r="J19" s="272"/>
      <c r="K19" s="52"/>
      <c r="L19" s="52"/>
      <c r="M19" s="272"/>
      <c r="N19" s="52"/>
      <c r="O19" s="52"/>
      <c r="P19" s="272"/>
      <c r="Q19" s="52"/>
      <c r="R19" s="52"/>
      <c r="S19" s="272"/>
      <c r="T19" s="52"/>
      <c r="U19" s="52"/>
      <c r="V19" s="272"/>
      <c r="W19" s="52"/>
      <c r="X19" s="52"/>
      <c r="Y19" s="272"/>
      <c r="Z19" s="52"/>
      <c r="AA19" s="52"/>
      <c r="AB19" s="272"/>
      <c r="AC19" s="52"/>
      <c r="AD19" s="52"/>
      <c r="AE19" s="272"/>
      <c r="AF19" s="52"/>
      <c r="AG19" s="52"/>
      <c r="AH19" s="272"/>
      <c r="AI19" s="52"/>
      <c r="AJ19" s="52"/>
      <c r="AK19" s="272"/>
      <c r="AL19" s="52"/>
      <c r="AM19" s="52"/>
      <c r="AN19" s="53">
        <f t="shared" si="0"/>
        <v>0</v>
      </c>
    </row>
    <row r="20" spans="2:40" x14ac:dyDescent="0.15">
      <c r="B20" s="1127" t="s">
        <v>455</v>
      </c>
      <c r="C20" s="1128"/>
      <c r="D20" s="272"/>
      <c r="E20" s="52"/>
      <c r="F20" s="52"/>
      <c r="G20" s="272"/>
      <c r="H20" s="52"/>
      <c r="I20" s="52"/>
      <c r="J20" s="272"/>
      <c r="K20" s="52"/>
      <c r="L20" s="52"/>
      <c r="M20" s="272"/>
      <c r="N20" s="52"/>
      <c r="O20" s="52"/>
      <c r="P20" s="272"/>
      <c r="Q20" s="52"/>
      <c r="R20" s="52"/>
      <c r="S20" s="272"/>
      <c r="T20" s="52"/>
      <c r="U20" s="52"/>
      <c r="V20" s="272"/>
      <c r="W20" s="52"/>
      <c r="X20" s="52"/>
      <c r="Y20" s="272"/>
      <c r="Z20" s="52"/>
      <c r="AA20" s="52"/>
      <c r="AB20" s="272"/>
      <c r="AC20" s="52"/>
      <c r="AD20" s="52"/>
      <c r="AE20" s="272"/>
      <c r="AF20" s="52"/>
      <c r="AG20" s="52"/>
      <c r="AH20" s="272"/>
      <c r="AI20" s="52"/>
      <c r="AJ20" s="52"/>
      <c r="AK20" s="272"/>
      <c r="AL20" s="52"/>
      <c r="AM20" s="52"/>
      <c r="AN20" s="53">
        <f t="shared" si="0"/>
        <v>0</v>
      </c>
    </row>
    <row r="21" spans="2:40" x14ac:dyDescent="0.15">
      <c r="B21" s="1127" t="s">
        <v>455</v>
      </c>
      <c r="C21" s="1128"/>
      <c r="D21" s="272"/>
      <c r="E21" s="52"/>
      <c r="F21" s="52"/>
      <c r="G21" s="272"/>
      <c r="H21" s="52"/>
      <c r="I21" s="52"/>
      <c r="J21" s="272"/>
      <c r="K21" s="52"/>
      <c r="L21" s="52"/>
      <c r="M21" s="272"/>
      <c r="N21" s="52"/>
      <c r="O21" s="52"/>
      <c r="P21" s="272"/>
      <c r="Q21" s="52"/>
      <c r="R21" s="52"/>
      <c r="S21" s="272"/>
      <c r="T21" s="52"/>
      <c r="U21" s="52"/>
      <c r="V21" s="272"/>
      <c r="W21" s="52"/>
      <c r="X21" s="52"/>
      <c r="Y21" s="272"/>
      <c r="Z21" s="52"/>
      <c r="AA21" s="52"/>
      <c r="AB21" s="272"/>
      <c r="AC21" s="52"/>
      <c r="AD21" s="52"/>
      <c r="AE21" s="272"/>
      <c r="AF21" s="52"/>
      <c r="AG21" s="52"/>
      <c r="AH21" s="272"/>
      <c r="AI21" s="52"/>
      <c r="AJ21" s="52"/>
      <c r="AK21" s="272"/>
      <c r="AL21" s="52"/>
      <c r="AM21" s="52"/>
      <c r="AN21" s="53">
        <f t="shared" si="0"/>
        <v>0</v>
      </c>
    </row>
    <row r="22" spans="2:40" x14ac:dyDescent="0.15">
      <c r="B22" s="1127" t="s">
        <v>455</v>
      </c>
      <c r="C22" s="1128"/>
      <c r="D22" s="272"/>
      <c r="E22" s="52"/>
      <c r="F22" s="52"/>
      <c r="G22" s="272"/>
      <c r="H22" s="52"/>
      <c r="I22" s="52"/>
      <c r="J22" s="272"/>
      <c r="K22" s="52"/>
      <c r="L22" s="52"/>
      <c r="M22" s="272"/>
      <c r="N22" s="52"/>
      <c r="O22" s="52"/>
      <c r="P22" s="272"/>
      <c r="Q22" s="52"/>
      <c r="R22" s="52"/>
      <c r="S22" s="272"/>
      <c r="T22" s="52"/>
      <c r="U22" s="52"/>
      <c r="V22" s="272"/>
      <c r="W22" s="52"/>
      <c r="X22" s="52"/>
      <c r="Y22" s="272"/>
      <c r="Z22" s="52"/>
      <c r="AA22" s="52"/>
      <c r="AB22" s="272"/>
      <c r="AC22" s="52"/>
      <c r="AD22" s="52"/>
      <c r="AE22" s="272"/>
      <c r="AF22" s="52"/>
      <c r="AG22" s="52"/>
      <c r="AH22" s="272"/>
      <c r="AI22" s="52"/>
      <c r="AJ22" s="52"/>
      <c r="AK22" s="272"/>
      <c r="AL22" s="52"/>
      <c r="AM22" s="52"/>
      <c r="AN22" s="53">
        <f t="shared" si="0"/>
        <v>0</v>
      </c>
    </row>
    <row r="23" spans="2:40" x14ac:dyDescent="0.15">
      <c r="B23" s="1127" t="s">
        <v>455</v>
      </c>
      <c r="C23" s="1128"/>
      <c r="D23" s="272"/>
      <c r="E23" s="52"/>
      <c r="F23" s="52"/>
      <c r="G23" s="272"/>
      <c r="H23" s="52"/>
      <c r="I23" s="52"/>
      <c r="J23" s="272"/>
      <c r="K23" s="52"/>
      <c r="L23" s="52"/>
      <c r="M23" s="272"/>
      <c r="N23" s="52"/>
      <c r="O23" s="52"/>
      <c r="P23" s="272"/>
      <c r="Q23" s="52"/>
      <c r="R23" s="52"/>
      <c r="S23" s="272"/>
      <c r="T23" s="52"/>
      <c r="U23" s="52"/>
      <c r="V23" s="272"/>
      <c r="W23" s="52"/>
      <c r="X23" s="52"/>
      <c r="Y23" s="272"/>
      <c r="Z23" s="52"/>
      <c r="AA23" s="52"/>
      <c r="AB23" s="272"/>
      <c r="AC23" s="52"/>
      <c r="AD23" s="52"/>
      <c r="AE23" s="272"/>
      <c r="AF23" s="52"/>
      <c r="AG23" s="52"/>
      <c r="AH23" s="272"/>
      <c r="AI23" s="52"/>
      <c r="AJ23" s="52"/>
      <c r="AK23" s="272"/>
      <c r="AL23" s="52"/>
      <c r="AM23" s="52"/>
      <c r="AN23" s="53">
        <f t="shared" si="0"/>
        <v>0</v>
      </c>
    </row>
    <row r="24" spans="2:40" x14ac:dyDescent="0.15">
      <c r="B24" s="1127" t="s">
        <v>455</v>
      </c>
      <c r="C24" s="1128"/>
      <c r="D24" s="272"/>
      <c r="E24" s="52"/>
      <c r="F24" s="52"/>
      <c r="G24" s="272"/>
      <c r="H24" s="52"/>
      <c r="I24" s="52"/>
      <c r="J24" s="272"/>
      <c r="K24" s="52"/>
      <c r="L24" s="52"/>
      <c r="M24" s="272"/>
      <c r="N24" s="52"/>
      <c r="O24" s="52"/>
      <c r="P24" s="272"/>
      <c r="Q24" s="52"/>
      <c r="R24" s="52"/>
      <c r="S24" s="272"/>
      <c r="T24" s="52"/>
      <c r="U24" s="52"/>
      <c r="V24" s="272"/>
      <c r="W24" s="52"/>
      <c r="X24" s="52"/>
      <c r="Y24" s="272"/>
      <c r="Z24" s="52"/>
      <c r="AA24" s="52"/>
      <c r="AB24" s="272"/>
      <c r="AC24" s="52"/>
      <c r="AD24" s="52"/>
      <c r="AE24" s="272"/>
      <c r="AF24" s="52"/>
      <c r="AG24" s="52"/>
      <c r="AH24" s="272"/>
      <c r="AI24" s="52"/>
      <c r="AJ24" s="52"/>
      <c r="AK24" s="272"/>
      <c r="AL24" s="52"/>
      <c r="AM24" s="52"/>
      <c r="AN24" s="53">
        <f t="shared" si="0"/>
        <v>0</v>
      </c>
    </row>
    <row r="25" spans="2:40" x14ac:dyDescent="0.15">
      <c r="B25" s="1127" t="s">
        <v>455</v>
      </c>
      <c r="C25" s="1128"/>
      <c r="D25" s="272"/>
      <c r="E25" s="52"/>
      <c r="F25" s="52"/>
      <c r="G25" s="272"/>
      <c r="H25" s="52"/>
      <c r="I25" s="52"/>
      <c r="J25" s="272"/>
      <c r="K25" s="52"/>
      <c r="L25" s="52"/>
      <c r="M25" s="272"/>
      <c r="N25" s="52"/>
      <c r="O25" s="52"/>
      <c r="P25" s="272"/>
      <c r="Q25" s="52"/>
      <c r="R25" s="52"/>
      <c r="S25" s="272"/>
      <c r="T25" s="52"/>
      <c r="U25" s="52"/>
      <c r="V25" s="272"/>
      <c r="W25" s="52"/>
      <c r="X25" s="52"/>
      <c r="Y25" s="272"/>
      <c r="Z25" s="52"/>
      <c r="AA25" s="52"/>
      <c r="AB25" s="272"/>
      <c r="AC25" s="52"/>
      <c r="AD25" s="52"/>
      <c r="AE25" s="272"/>
      <c r="AF25" s="52"/>
      <c r="AG25" s="52"/>
      <c r="AH25" s="272"/>
      <c r="AI25" s="52"/>
      <c r="AJ25" s="52"/>
      <c r="AK25" s="272"/>
      <c r="AL25" s="52"/>
      <c r="AM25" s="52"/>
      <c r="AN25" s="53">
        <f t="shared" si="0"/>
        <v>0</v>
      </c>
    </row>
    <row r="26" spans="2:40" x14ac:dyDescent="0.15">
      <c r="B26" s="1127" t="s">
        <v>455</v>
      </c>
      <c r="C26" s="1128"/>
      <c r="D26" s="272"/>
      <c r="E26" s="52"/>
      <c r="F26" s="52"/>
      <c r="G26" s="272"/>
      <c r="H26" s="52"/>
      <c r="I26" s="52"/>
      <c r="J26" s="272"/>
      <c r="K26" s="52"/>
      <c r="L26" s="52"/>
      <c r="M26" s="272"/>
      <c r="N26" s="52"/>
      <c r="O26" s="52"/>
      <c r="P26" s="272"/>
      <c r="Q26" s="52"/>
      <c r="R26" s="52"/>
      <c r="S26" s="272"/>
      <c r="T26" s="52"/>
      <c r="U26" s="52"/>
      <c r="V26" s="272"/>
      <c r="W26" s="52"/>
      <c r="X26" s="52"/>
      <c r="Y26" s="272"/>
      <c r="Z26" s="52"/>
      <c r="AA26" s="52"/>
      <c r="AB26" s="272"/>
      <c r="AC26" s="52"/>
      <c r="AD26" s="52"/>
      <c r="AE26" s="272"/>
      <c r="AF26" s="52"/>
      <c r="AG26" s="52"/>
      <c r="AH26" s="272"/>
      <c r="AI26" s="52"/>
      <c r="AJ26" s="52"/>
      <c r="AK26" s="272"/>
      <c r="AL26" s="52"/>
      <c r="AM26" s="52"/>
      <c r="AN26" s="53">
        <f t="shared" si="0"/>
        <v>0</v>
      </c>
    </row>
    <row r="27" spans="2:40" x14ac:dyDescent="0.15">
      <c r="B27" s="1127" t="s">
        <v>455</v>
      </c>
      <c r="C27" s="1128"/>
      <c r="D27" s="272"/>
      <c r="E27" s="52"/>
      <c r="F27" s="52"/>
      <c r="G27" s="272"/>
      <c r="H27" s="52"/>
      <c r="I27" s="52"/>
      <c r="J27" s="272"/>
      <c r="K27" s="52"/>
      <c r="L27" s="52"/>
      <c r="M27" s="272"/>
      <c r="N27" s="52"/>
      <c r="O27" s="52"/>
      <c r="P27" s="272"/>
      <c r="Q27" s="52"/>
      <c r="R27" s="52"/>
      <c r="S27" s="272"/>
      <c r="T27" s="52"/>
      <c r="U27" s="52"/>
      <c r="V27" s="272"/>
      <c r="W27" s="52"/>
      <c r="X27" s="52"/>
      <c r="Y27" s="272"/>
      <c r="Z27" s="52"/>
      <c r="AA27" s="52"/>
      <c r="AB27" s="272"/>
      <c r="AC27" s="52"/>
      <c r="AD27" s="52"/>
      <c r="AE27" s="272"/>
      <c r="AF27" s="52"/>
      <c r="AG27" s="52"/>
      <c r="AH27" s="272"/>
      <c r="AI27" s="52"/>
      <c r="AJ27" s="52"/>
      <c r="AK27" s="272"/>
      <c r="AL27" s="52"/>
      <c r="AM27" s="52"/>
      <c r="AN27" s="53">
        <f t="shared" si="0"/>
        <v>0</v>
      </c>
    </row>
    <row r="28" spans="2:40" x14ac:dyDescent="0.15">
      <c r="B28" s="1127" t="s">
        <v>455</v>
      </c>
      <c r="C28" s="1128"/>
      <c r="D28" s="272"/>
      <c r="E28" s="52"/>
      <c r="F28" s="52"/>
      <c r="G28" s="272"/>
      <c r="H28" s="52"/>
      <c r="I28" s="52"/>
      <c r="J28" s="272"/>
      <c r="K28" s="52"/>
      <c r="L28" s="52"/>
      <c r="M28" s="272"/>
      <c r="N28" s="52"/>
      <c r="O28" s="52"/>
      <c r="P28" s="272"/>
      <c r="Q28" s="52"/>
      <c r="R28" s="52"/>
      <c r="S28" s="272"/>
      <c r="T28" s="52"/>
      <c r="U28" s="52"/>
      <c r="V28" s="272"/>
      <c r="W28" s="52"/>
      <c r="X28" s="52"/>
      <c r="Y28" s="272"/>
      <c r="Z28" s="52"/>
      <c r="AA28" s="52"/>
      <c r="AB28" s="272"/>
      <c r="AC28" s="52"/>
      <c r="AD28" s="52"/>
      <c r="AE28" s="272"/>
      <c r="AF28" s="52"/>
      <c r="AG28" s="52"/>
      <c r="AH28" s="272"/>
      <c r="AI28" s="52"/>
      <c r="AJ28" s="52"/>
      <c r="AK28" s="272"/>
      <c r="AL28" s="52"/>
      <c r="AM28" s="52"/>
      <c r="AN28" s="53">
        <f t="shared" si="0"/>
        <v>0</v>
      </c>
    </row>
    <row r="29" spans="2:40" x14ac:dyDescent="0.15">
      <c r="B29" s="1127" t="s">
        <v>455</v>
      </c>
      <c r="C29" s="1128"/>
      <c r="D29" s="272"/>
      <c r="E29" s="52"/>
      <c r="F29" s="52"/>
      <c r="G29" s="272"/>
      <c r="H29" s="52"/>
      <c r="I29" s="52"/>
      <c r="J29" s="272"/>
      <c r="K29" s="52"/>
      <c r="L29" s="52"/>
      <c r="M29" s="272"/>
      <c r="N29" s="52"/>
      <c r="O29" s="52"/>
      <c r="P29" s="272"/>
      <c r="Q29" s="52"/>
      <c r="R29" s="52"/>
      <c r="S29" s="272"/>
      <c r="T29" s="52"/>
      <c r="U29" s="52"/>
      <c r="V29" s="272"/>
      <c r="W29" s="52"/>
      <c r="X29" s="52"/>
      <c r="Y29" s="272"/>
      <c r="Z29" s="52"/>
      <c r="AA29" s="52"/>
      <c r="AB29" s="272"/>
      <c r="AC29" s="52"/>
      <c r="AD29" s="52"/>
      <c r="AE29" s="272"/>
      <c r="AF29" s="52"/>
      <c r="AG29" s="52"/>
      <c r="AH29" s="272"/>
      <c r="AI29" s="52"/>
      <c r="AJ29" s="52"/>
      <c r="AK29" s="272"/>
      <c r="AL29" s="52"/>
      <c r="AM29" s="52"/>
      <c r="AN29" s="53">
        <f t="shared" si="0"/>
        <v>0</v>
      </c>
    </row>
    <row r="30" spans="2:40" x14ac:dyDescent="0.15">
      <c r="B30" s="1127" t="s">
        <v>455</v>
      </c>
      <c r="C30" s="1128"/>
      <c r="D30" s="272"/>
      <c r="E30" s="52"/>
      <c r="F30" s="52"/>
      <c r="G30" s="272"/>
      <c r="H30" s="52"/>
      <c r="I30" s="52"/>
      <c r="J30" s="272"/>
      <c r="K30" s="52"/>
      <c r="L30" s="52"/>
      <c r="M30" s="272"/>
      <c r="N30" s="52"/>
      <c r="O30" s="52"/>
      <c r="P30" s="272"/>
      <c r="Q30" s="52"/>
      <c r="R30" s="52"/>
      <c r="S30" s="272"/>
      <c r="T30" s="52"/>
      <c r="U30" s="52"/>
      <c r="V30" s="272"/>
      <c r="W30" s="52"/>
      <c r="X30" s="52"/>
      <c r="Y30" s="272"/>
      <c r="Z30" s="52"/>
      <c r="AA30" s="52"/>
      <c r="AB30" s="272"/>
      <c r="AC30" s="52"/>
      <c r="AD30" s="52"/>
      <c r="AE30" s="272"/>
      <c r="AF30" s="52"/>
      <c r="AG30" s="52"/>
      <c r="AH30" s="272"/>
      <c r="AI30" s="52"/>
      <c r="AJ30" s="52"/>
      <c r="AK30" s="272"/>
      <c r="AL30" s="52"/>
      <c r="AM30" s="52"/>
      <c r="AN30" s="53">
        <f t="shared" si="0"/>
        <v>0</v>
      </c>
    </row>
    <row r="31" spans="2:40" x14ac:dyDescent="0.15">
      <c r="B31" s="1127" t="s">
        <v>455</v>
      </c>
      <c r="C31" s="1128"/>
      <c r="D31" s="272"/>
      <c r="E31" s="52"/>
      <c r="F31" s="52"/>
      <c r="G31" s="272"/>
      <c r="H31" s="52"/>
      <c r="I31" s="52"/>
      <c r="J31" s="272"/>
      <c r="K31" s="52"/>
      <c r="L31" s="52"/>
      <c r="M31" s="272"/>
      <c r="N31" s="52"/>
      <c r="O31" s="52"/>
      <c r="P31" s="272"/>
      <c r="Q31" s="52"/>
      <c r="R31" s="52"/>
      <c r="S31" s="272"/>
      <c r="T31" s="52"/>
      <c r="U31" s="52"/>
      <c r="V31" s="272"/>
      <c r="W31" s="52"/>
      <c r="X31" s="52"/>
      <c r="Y31" s="272"/>
      <c r="Z31" s="52"/>
      <c r="AA31" s="52"/>
      <c r="AB31" s="272"/>
      <c r="AC31" s="52"/>
      <c r="AD31" s="52"/>
      <c r="AE31" s="272"/>
      <c r="AF31" s="52"/>
      <c r="AG31" s="52"/>
      <c r="AH31" s="272"/>
      <c r="AI31" s="52"/>
      <c r="AJ31" s="52"/>
      <c r="AK31" s="272"/>
      <c r="AL31" s="52"/>
      <c r="AM31" s="52"/>
      <c r="AN31" s="53">
        <f t="shared" si="0"/>
        <v>0</v>
      </c>
    </row>
    <row r="32" spans="2:40" x14ac:dyDescent="0.15">
      <c r="B32" s="1127" t="s">
        <v>455</v>
      </c>
      <c r="C32" s="1128"/>
      <c r="D32" s="272"/>
      <c r="E32" s="52"/>
      <c r="F32" s="52"/>
      <c r="G32" s="272"/>
      <c r="H32" s="52"/>
      <c r="I32" s="52"/>
      <c r="J32" s="272"/>
      <c r="K32" s="52"/>
      <c r="L32" s="52"/>
      <c r="M32" s="272"/>
      <c r="N32" s="52"/>
      <c r="O32" s="52"/>
      <c r="P32" s="272"/>
      <c r="Q32" s="52"/>
      <c r="R32" s="52"/>
      <c r="S32" s="272"/>
      <c r="T32" s="52"/>
      <c r="U32" s="52"/>
      <c r="V32" s="272"/>
      <c r="W32" s="52"/>
      <c r="X32" s="52"/>
      <c r="Y32" s="272"/>
      <c r="Z32" s="52"/>
      <c r="AA32" s="52"/>
      <c r="AB32" s="272"/>
      <c r="AC32" s="52"/>
      <c r="AD32" s="52"/>
      <c r="AE32" s="272"/>
      <c r="AF32" s="52"/>
      <c r="AG32" s="52"/>
      <c r="AH32" s="272"/>
      <c r="AI32" s="52"/>
      <c r="AJ32" s="52"/>
      <c r="AK32" s="272"/>
      <c r="AL32" s="52"/>
      <c r="AM32" s="52"/>
      <c r="AN32" s="53">
        <f t="shared" si="0"/>
        <v>0</v>
      </c>
    </row>
    <row r="33" spans="2:40" x14ac:dyDescent="0.15">
      <c r="B33" s="1127" t="s">
        <v>455</v>
      </c>
      <c r="C33" s="1128"/>
      <c r="D33" s="272"/>
      <c r="E33" s="52"/>
      <c r="F33" s="52"/>
      <c r="G33" s="272"/>
      <c r="H33" s="52"/>
      <c r="I33" s="52"/>
      <c r="J33" s="272"/>
      <c r="K33" s="52"/>
      <c r="L33" s="52"/>
      <c r="M33" s="272"/>
      <c r="N33" s="52"/>
      <c r="O33" s="52"/>
      <c r="P33" s="272"/>
      <c r="Q33" s="52"/>
      <c r="R33" s="52"/>
      <c r="S33" s="272"/>
      <c r="T33" s="52"/>
      <c r="U33" s="52"/>
      <c r="V33" s="272"/>
      <c r="W33" s="52"/>
      <c r="X33" s="52"/>
      <c r="Y33" s="272"/>
      <c r="Z33" s="52"/>
      <c r="AA33" s="52"/>
      <c r="AB33" s="272"/>
      <c r="AC33" s="52"/>
      <c r="AD33" s="52"/>
      <c r="AE33" s="272"/>
      <c r="AF33" s="52"/>
      <c r="AG33" s="52"/>
      <c r="AH33" s="272"/>
      <c r="AI33" s="52"/>
      <c r="AJ33" s="52"/>
      <c r="AK33" s="272"/>
      <c r="AL33" s="52"/>
      <c r="AM33" s="52"/>
      <c r="AN33" s="53">
        <f t="shared" si="0"/>
        <v>0</v>
      </c>
    </row>
    <row r="34" spans="2:40" x14ac:dyDescent="0.15">
      <c r="B34" s="1110" t="s">
        <v>456</v>
      </c>
      <c r="C34" s="1111"/>
      <c r="D34" s="272">
        <f t="shared" ref="D34:AM34" si="1">SUM(D9:D33)</f>
        <v>0</v>
      </c>
      <c r="E34" s="54">
        <f t="shared" si="1"/>
        <v>2</v>
      </c>
      <c r="F34" s="493">
        <f t="shared" si="1"/>
        <v>0</v>
      </c>
      <c r="G34" s="272">
        <f t="shared" si="1"/>
        <v>0</v>
      </c>
      <c r="H34" s="54">
        <f t="shared" si="1"/>
        <v>0</v>
      </c>
      <c r="I34" s="493">
        <f t="shared" si="1"/>
        <v>12.5</v>
      </c>
      <c r="J34" s="272">
        <f t="shared" si="1"/>
        <v>16</v>
      </c>
      <c r="K34" s="54">
        <f t="shared" si="1"/>
        <v>12</v>
      </c>
      <c r="L34" s="493">
        <f t="shared" si="1"/>
        <v>3</v>
      </c>
      <c r="M34" s="272">
        <f t="shared" si="1"/>
        <v>0</v>
      </c>
      <c r="N34" s="54">
        <f t="shared" si="1"/>
        <v>1</v>
      </c>
      <c r="O34" s="493">
        <f t="shared" si="1"/>
        <v>0</v>
      </c>
      <c r="P34" s="272">
        <f t="shared" si="1"/>
        <v>3</v>
      </c>
      <c r="Q34" s="54">
        <f t="shared" si="1"/>
        <v>2.5</v>
      </c>
      <c r="R34" s="493">
        <f t="shared" si="1"/>
        <v>2</v>
      </c>
      <c r="S34" s="272">
        <f t="shared" si="1"/>
        <v>0</v>
      </c>
      <c r="T34" s="54">
        <f t="shared" si="1"/>
        <v>3</v>
      </c>
      <c r="U34" s="493">
        <f t="shared" si="1"/>
        <v>0.5</v>
      </c>
      <c r="V34" s="272">
        <f t="shared" si="1"/>
        <v>12</v>
      </c>
      <c r="W34" s="54">
        <f t="shared" si="1"/>
        <v>18.5</v>
      </c>
      <c r="X34" s="493">
        <f t="shared" si="1"/>
        <v>7</v>
      </c>
      <c r="Y34" s="272">
        <f t="shared" si="1"/>
        <v>0</v>
      </c>
      <c r="Z34" s="54">
        <f t="shared" si="1"/>
        <v>4.5</v>
      </c>
      <c r="AA34" s="493">
        <f t="shared" si="1"/>
        <v>1</v>
      </c>
      <c r="AB34" s="272">
        <f t="shared" si="1"/>
        <v>0</v>
      </c>
      <c r="AC34" s="54">
        <f t="shared" si="1"/>
        <v>0</v>
      </c>
      <c r="AD34" s="493">
        <f t="shared" si="1"/>
        <v>0.5</v>
      </c>
      <c r="AE34" s="272">
        <f t="shared" si="1"/>
        <v>22</v>
      </c>
      <c r="AF34" s="54">
        <f t="shared" si="1"/>
        <v>47</v>
      </c>
      <c r="AG34" s="493">
        <f t="shared" si="1"/>
        <v>12.5</v>
      </c>
      <c r="AH34" s="272">
        <f t="shared" si="1"/>
        <v>0</v>
      </c>
      <c r="AI34" s="54">
        <f t="shared" si="1"/>
        <v>0</v>
      </c>
      <c r="AJ34" s="493">
        <f t="shared" si="1"/>
        <v>0</v>
      </c>
      <c r="AK34" s="272">
        <f t="shared" si="1"/>
        <v>0</v>
      </c>
      <c r="AL34" s="54">
        <f t="shared" si="1"/>
        <v>0</v>
      </c>
      <c r="AM34" s="493">
        <f t="shared" si="1"/>
        <v>0</v>
      </c>
      <c r="AN34" s="53">
        <f t="shared" si="0"/>
        <v>182.5</v>
      </c>
    </row>
    <row r="35" spans="2:40" ht="14.25" thickBot="1" x14ac:dyDescent="0.2">
      <c r="B35" s="1112" t="s">
        <v>457</v>
      </c>
      <c r="C35" s="1113"/>
      <c r="D35" s="56"/>
      <c r="E35" s="57">
        <f>SUM(D34:F34)</f>
        <v>2</v>
      </c>
      <c r="F35" s="57"/>
      <c r="G35" s="56"/>
      <c r="H35" s="57">
        <f>SUM(G34:I34)</f>
        <v>12.5</v>
      </c>
      <c r="I35" s="57"/>
      <c r="J35" s="56"/>
      <c r="K35" s="57">
        <f>SUM(J34:L34)</f>
        <v>31</v>
      </c>
      <c r="L35" s="57"/>
      <c r="M35" s="56"/>
      <c r="N35" s="57">
        <f>SUM(M34:O34)</f>
        <v>1</v>
      </c>
      <c r="O35" s="57"/>
      <c r="P35" s="56"/>
      <c r="Q35" s="57">
        <f>SUM(P34:R34)</f>
        <v>7.5</v>
      </c>
      <c r="R35" s="57"/>
      <c r="S35" s="56"/>
      <c r="T35" s="57">
        <f>SUM(S34:U34)</f>
        <v>3.5</v>
      </c>
      <c r="U35" s="57"/>
      <c r="V35" s="56"/>
      <c r="W35" s="57">
        <f>SUM(V34:X34)</f>
        <v>37.5</v>
      </c>
      <c r="X35" s="57"/>
      <c r="Y35" s="56"/>
      <c r="Z35" s="57">
        <f>SUM(Y34:AA34)</f>
        <v>5.5</v>
      </c>
      <c r="AA35" s="57"/>
      <c r="AB35" s="56"/>
      <c r="AC35" s="57">
        <f>SUM(AB34:AD34)</f>
        <v>0.5</v>
      </c>
      <c r="AD35" s="57"/>
      <c r="AE35" s="56"/>
      <c r="AF35" s="57">
        <f>SUM(AE34:AG34)</f>
        <v>81.5</v>
      </c>
      <c r="AG35" s="57"/>
      <c r="AH35" s="56"/>
      <c r="AI35" s="57">
        <f>SUM(AH34:AJ34)</f>
        <v>0</v>
      </c>
      <c r="AJ35" s="57"/>
      <c r="AK35" s="56"/>
      <c r="AL35" s="57">
        <f>SUM(AK34:AM34)</f>
        <v>0</v>
      </c>
      <c r="AM35" s="57"/>
      <c r="AN35" s="58">
        <f>SUM(AN9:AN33)</f>
        <v>182.5</v>
      </c>
    </row>
    <row r="37" spans="2:40" x14ac:dyDescent="0.15">
      <c r="B37" s="2" t="s">
        <v>213</v>
      </c>
    </row>
    <row r="38" spans="2:40" ht="14.25" thickBot="1" x14ac:dyDescent="0.2"/>
    <row r="39" spans="2:40" ht="14.25" thickBot="1" x14ac:dyDescent="0.2">
      <c r="B39" s="1" t="s">
        <v>210</v>
      </c>
      <c r="C39" s="494">
        <v>0</v>
      </c>
      <c r="D39" s="1" t="s">
        <v>458</v>
      </c>
    </row>
    <row r="40" spans="2:40" ht="14.25" thickBot="1" x14ac:dyDescent="0.2"/>
    <row r="41" spans="2:40" x14ac:dyDescent="0.15">
      <c r="B41" s="1108" t="s">
        <v>97</v>
      </c>
      <c r="C41" s="1109"/>
      <c r="D41" s="1076">
        <v>1</v>
      </c>
      <c r="E41" s="1077"/>
      <c r="F41" s="1078"/>
      <c r="G41" s="1076">
        <v>2</v>
      </c>
      <c r="H41" s="1077"/>
      <c r="I41" s="1078"/>
      <c r="J41" s="1076">
        <v>3</v>
      </c>
      <c r="K41" s="1077"/>
      <c r="L41" s="1078"/>
      <c r="M41" s="1076">
        <v>4</v>
      </c>
      <c r="N41" s="1077"/>
      <c r="O41" s="1078"/>
      <c r="P41" s="1076">
        <v>5</v>
      </c>
      <c r="Q41" s="1077"/>
      <c r="R41" s="1078"/>
      <c r="S41" s="1076">
        <v>6</v>
      </c>
      <c r="T41" s="1077"/>
      <c r="U41" s="1078"/>
      <c r="V41" s="1076">
        <v>7</v>
      </c>
      <c r="W41" s="1077"/>
      <c r="X41" s="1078"/>
      <c r="Y41" s="1076">
        <v>8</v>
      </c>
      <c r="Z41" s="1077"/>
      <c r="AA41" s="1078"/>
      <c r="AB41" s="1076">
        <v>9</v>
      </c>
      <c r="AC41" s="1077"/>
      <c r="AD41" s="1078"/>
      <c r="AE41" s="1076">
        <v>10</v>
      </c>
      <c r="AF41" s="1077"/>
      <c r="AG41" s="1078"/>
      <c r="AH41" s="1076">
        <v>11</v>
      </c>
      <c r="AI41" s="1077"/>
      <c r="AJ41" s="1078"/>
      <c r="AK41" s="1076">
        <v>12</v>
      </c>
      <c r="AL41" s="1077"/>
      <c r="AM41" s="1078"/>
      <c r="AN41" s="1079" t="s">
        <v>30</v>
      </c>
    </row>
    <row r="42" spans="2:40" x14ac:dyDescent="0.15">
      <c r="B42" s="1091"/>
      <c r="C42" s="1092"/>
      <c r="D42" s="482" t="s">
        <v>31</v>
      </c>
      <c r="E42" s="43" t="s">
        <v>32</v>
      </c>
      <c r="F42" s="44" t="s">
        <v>33</v>
      </c>
      <c r="G42" s="482" t="s">
        <v>31</v>
      </c>
      <c r="H42" s="44" t="s">
        <v>32</v>
      </c>
      <c r="I42" s="44" t="s">
        <v>33</v>
      </c>
      <c r="J42" s="482" t="s">
        <v>31</v>
      </c>
      <c r="K42" s="44" t="s">
        <v>32</v>
      </c>
      <c r="L42" s="44" t="s">
        <v>33</v>
      </c>
      <c r="M42" s="482" t="s">
        <v>31</v>
      </c>
      <c r="N42" s="44" t="s">
        <v>32</v>
      </c>
      <c r="O42" s="44" t="s">
        <v>33</v>
      </c>
      <c r="P42" s="482" t="s">
        <v>31</v>
      </c>
      <c r="Q42" s="44" t="s">
        <v>32</v>
      </c>
      <c r="R42" s="44" t="s">
        <v>33</v>
      </c>
      <c r="S42" s="482" t="s">
        <v>31</v>
      </c>
      <c r="T42" s="483" t="s">
        <v>32</v>
      </c>
      <c r="U42" s="483" t="s">
        <v>33</v>
      </c>
      <c r="V42" s="482" t="s">
        <v>31</v>
      </c>
      <c r="W42" s="44" t="s">
        <v>32</v>
      </c>
      <c r="X42" s="44" t="s">
        <v>33</v>
      </c>
      <c r="Y42" s="482" t="s">
        <v>31</v>
      </c>
      <c r="Z42" s="44" t="s">
        <v>32</v>
      </c>
      <c r="AA42" s="44" t="s">
        <v>33</v>
      </c>
      <c r="AB42" s="482" t="s">
        <v>31</v>
      </c>
      <c r="AC42" s="44" t="s">
        <v>32</v>
      </c>
      <c r="AD42" s="44" t="s">
        <v>33</v>
      </c>
      <c r="AE42" s="482" t="s">
        <v>31</v>
      </c>
      <c r="AF42" s="44" t="s">
        <v>32</v>
      </c>
      <c r="AG42" s="44" t="s">
        <v>33</v>
      </c>
      <c r="AH42" s="482" t="s">
        <v>31</v>
      </c>
      <c r="AI42" s="44" t="s">
        <v>32</v>
      </c>
      <c r="AJ42" s="44" t="s">
        <v>33</v>
      </c>
      <c r="AK42" s="482" t="s">
        <v>31</v>
      </c>
      <c r="AL42" s="44" t="s">
        <v>32</v>
      </c>
      <c r="AM42" s="44" t="s">
        <v>33</v>
      </c>
      <c r="AN42" s="1103"/>
    </row>
    <row r="43" spans="2:40" x14ac:dyDescent="0.15">
      <c r="B43" s="1081" t="s">
        <v>482</v>
      </c>
      <c r="C43" s="1092"/>
      <c r="D43" s="272">
        <f>D34*$C$39/10</f>
        <v>0</v>
      </c>
      <c r="E43" s="54">
        <f t="shared" ref="E43:AM43" si="2">E34*$C$39/10</f>
        <v>0</v>
      </c>
      <c r="F43" s="493">
        <f t="shared" si="2"/>
        <v>0</v>
      </c>
      <c r="G43" s="272">
        <f t="shared" si="2"/>
        <v>0</v>
      </c>
      <c r="H43" s="54">
        <f t="shared" si="2"/>
        <v>0</v>
      </c>
      <c r="I43" s="493">
        <f t="shared" si="2"/>
        <v>0</v>
      </c>
      <c r="J43" s="272">
        <f t="shared" si="2"/>
        <v>0</v>
      </c>
      <c r="K43" s="54">
        <f t="shared" si="2"/>
        <v>0</v>
      </c>
      <c r="L43" s="493">
        <f t="shared" si="2"/>
        <v>0</v>
      </c>
      <c r="M43" s="272">
        <f t="shared" si="2"/>
        <v>0</v>
      </c>
      <c r="N43" s="54">
        <f t="shared" si="2"/>
        <v>0</v>
      </c>
      <c r="O43" s="493">
        <f t="shared" si="2"/>
        <v>0</v>
      </c>
      <c r="P43" s="272">
        <f t="shared" si="2"/>
        <v>0</v>
      </c>
      <c r="Q43" s="54">
        <f t="shared" si="2"/>
        <v>0</v>
      </c>
      <c r="R43" s="493">
        <f t="shared" si="2"/>
        <v>0</v>
      </c>
      <c r="S43" s="272">
        <f t="shared" si="2"/>
        <v>0</v>
      </c>
      <c r="T43" s="54">
        <f t="shared" si="2"/>
        <v>0</v>
      </c>
      <c r="U43" s="493">
        <f t="shared" si="2"/>
        <v>0</v>
      </c>
      <c r="V43" s="272">
        <f t="shared" si="2"/>
        <v>0</v>
      </c>
      <c r="W43" s="54">
        <f t="shared" si="2"/>
        <v>0</v>
      </c>
      <c r="X43" s="493">
        <f t="shared" si="2"/>
        <v>0</v>
      </c>
      <c r="Y43" s="272">
        <f t="shared" si="2"/>
        <v>0</v>
      </c>
      <c r="Z43" s="54">
        <f t="shared" si="2"/>
        <v>0</v>
      </c>
      <c r="AA43" s="493">
        <f t="shared" si="2"/>
        <v>0</v>
      </c>
      <c r="AB43" s="272">
        <f t="shared" si="2"/>
        <v>0</v>
      </c>
      <c r="AC43" s="54">
        <f t="shared" si="2"/>
        <v>0</v>
      </c>
      <c r="AD43" s="493">
        <f t="shared" si="2"/>
        <v>0</v>
      </c>
      <c r="AE43" s="272">
        <f t="shared" si="2"/>
        <v>0</v>
      </c>
      <c r="AF43" s="54">
        <f t="shared" si="2"/>
        <v>0</v>
      </c>
      <c r="AG43" s="493">
        <f t="shared" si="2"/>
        <v>0</v>
      </c>
      <c r="AH43" s="272">
        <f t="shared" si="2"/>
        <v>0</v>
      </c>
      <c r="AI43" s="54">
        <f t="shared" si="2"/>
        <v>0</v>
      </c>
      <c r="AJ43" s="493">
        <f t="shared" si="2"/>
        <v>0</v>
      </c>
      <c r="AK43" s="272">
        <f t="shared" si="2"/>
        <v>0</v>
      </c>
      <c r="AL43" s="54">
        <f t="shared" si="2"/>
        <v>0</v>
      </c>
      <c r="AM43" s="493">
        <f t="shared" si="2"/>
        <v>0</v>
      </c>
      <c r="AN43" s="53">
        <f t="shared" ref="AN43:AN47" si="3">SUM(D43:AM43)</f>
        <v>0</v>
      </c>
    </row>
    <row r="44" spans="2:40" ht="14.25" thickBot="1" x14ac:dyDescent="0.2">
      <c r="B44" s="1104" t="s">
        <v>457</v>
      </c>
      <c r="C44" s="1105"/>
      <c r="D44" s="266"/>
      <c r="E44" s="262">
        <f>SUM(D43:F43)</f>
        <v>0</v>
      </c>
      <c r="F44" s="262"/>
      <c r="G44" s="266"/>
      <c r="H44" s="262">
        <f>SUM(G43:I43)</f>
        <v>0</v>
      </c>
      <c r="I44" s="262"/>
      <c r="J44" s="266"/>
      <c r="K44" s="262">
        <f>SUM(J43:L43)</f>
        <v>0</v>
      </c>
      <c r="L44" s="262"/>
      <c r="M44" s="266"/>
      <c r="N44" s="262">
        <f>SUM(M43:O43)</f>
        <v>0</v>
      </c>
      <c r="O44" s="262"/>
      <c r="P44" s="266"/>
      <c r="Q44" s="262">
        <f>SUM(P43:R43)</f>
        <v>0</v>
      </c>
      <c r="R44" s="262"/>
      <c r="S44" s="266"/>
      <c r="T44" s="262">
        <f>SUM(S43:U43)</f>
        <v>0</v>
      </c>
      <c r="U44" s="262"/>
      <c r="V44" s="266"/>
      <c r="W44" s="262">
        <f>SUM(V43:X43)</f>
        <v>0</v>
      </c>
      <c r="X44" s="262"/>
      <c r="Y44" s="266"/>
      <c r="Z44" s="262">
        <f>SUM(Y43:AA43)</f>
        <v>0</v>
      </c>
      <c r="AA44" s="262"/>
      <c r="AB44" s="266"/>
      <c r="AC44" s="262">
        <f>SUM(AB43:AD43)</f>
        <v>0</v>
      </c>
      <c r="AD44" s="262"/>
      <c r="AE44" s="266"/>
      <c r="AF44" s="262">
        <f>SUM(AE43:AG43)</f>
        <v>0</v>
      </c>
      <c r="AG44" s="262"/>
      <c r="AH44" s="266"/>
      <c r="AI44" s="262">
        <f>SUM(AH43:AJ43)</f>
        <v>0</v>
      </c>
      <c r="AJ44" s="262"/>
      <c r="AK44" s="266"/>
      <c r="AL44" s="262">
        <f>SUM(AK43:AM43)</f>
        <v>0</v>
      </c>
      <c r="AM44" s="262"/>
      <c r="AN44" s="267">
        <f t="shared" si="3"/>
        <v>0</v>
      </c>
    </row>
    <row r="45" spans="2:40" ht="14.25" thickTop="1" x14ac:dyDescent="0.15">
      <c r="B45" s="1114" t="s">
        <v>216</v>
      </c>
      <c r="C45" s="268" t="s">
        <v>214</v>
      </c>
      <c r="D45" s="269">
        <v>60</v>
      </c>
      <c r="E45" s="270">
        <v>60</v>
      </c>
      <c r="F45" s="270">
        <v>60</v>
      </c>
      <c r="G45" s="269">
        <v>60</v>
      </c>
      <c r="H45" s="270">
        <v>60</v>
      </c>
      <c r="I45" s="270">
        <v>60</v>
      </c>
      <c r="J45" s="269">
        <v>60</v>
      </c>
      <c r="K45" s="270">
        <v>60</v>
      </c>
      <c r="L45" s="270">
        <v>60</v>
      </c>
      <c r="M45" s="269">
        <v>60</v>
      </c>
      <c r="N45" s="270">
        <v>60</v>
      </c>
      <c r="O45" s="270">
        <v>60</v>
      </c>
      <c r="P45" s="269">
        <v>60</v>
      </c>
      <c r="Q45" s="270">
        <v>60</v>
      </c>
      <c r="R45" s="270">
        <v>60</v>
      </c>
      <c r="S45" s="269">
        <v>60</v>
      </c>
      <c r="T45" s="270">
        <v>60</v>
      </c>
      <c r="U45" s="270">
        <v>60</v>
      </c>
      <c r="V45" s="269">
        <v>60</v>
      </c>
      <c r="W45" s="270">
        <v>60</v>
      </c>
      <c r="X45" s="270">
        <v>60</v>
      </c>
      <c r="Y45" s="269">
        <v>60</v>
      </c>
      <c r="Z45" s="270">
        <v>60</v>
      </c>
      <c r="AA45" s="270">
        <v>60</v>
      </c>
      <c r="AB45" s="269">
        <v>60</v>
      </c>
      <c r="AC45" s="270">
        <v>60</v>
      </c>
      <c r="AD45" s="270">
        <v>60</v>
      </c>
      <c r="AE45" s="269">
        <v>60</v>
      </c>
      <c r="AF45" s="270">
        <v>100</v>
      </c>
      <c r="AG45" s="270">
        <v>60</v>
      </c>
      <c r="AH45" s="269">
        <v>60</v>
      </c>
      <c r="AI45" s="270">
        <v>60</v>
      </c>
      <c r="AJ45" s="270">
        <v>60</v>
      </c>
      <c r="AK45" s="269">
        <v>60</v>
      </c>
      <c r="AL45" s="270">
        <v>60</v>
      </c>
      <c r="AM45" s="270">
        <v>60</v>
      </c>
      <c r="AN45" s="271">
        <f t="shared" si="3"/>
        <v>2200</v>
      </c>
    </row>
    <row r="46" spans="2:40" x14ac:dyDescent="0.15">
      <c r="B46" s="1115"/>
      <c r="C46" s="264" t="s">
        <v>215</v>
      </c>
      <c r="D46" s="272">
        <v>50</v>
      </c>
      <c r="E46" s="52">
        <v>50</v>
      </c>
      <c r="F46" s="52">
        <v>50</v>
      </c>
      <c r="G46" s="272">
        <v>50</v>
      </c>
      <c r="H46" s="52">
        <v>50</v>
      </c>
      <c r="I46" s="52">
        <v>50</v>
      </c>
      <c r="J46" s="272">
        <v>50</v>
      </c>
      <c r="K46" s="52">
        <v>50</v>
      </c>
      <c r="L46" s="52">
        <v>50</v>
      </c>
      <c r="M46" s="272">
        <v>50</v>
      </c>
      <c r="N46" s="52">
        <v>50</v>
      </c>
      <c r="O46" s="52">
        <v>50</v>
      </c>
      <c r="P46" s="272">
        <v>50</v>
      </c>
      <c r="Q46" s="52">
        <v>50</v>
      </c>
      <c r="R46" s="52">
        <v>50</v>
      </c>
      <c r="S46" s="272">
        <v>50</v>
      </c>
      <c r="T46" s="52">
        <v>50</v>
      </c>
      <c r="U46" s="52">
        <v>50</v>
      </c>
      <c r="V46" s="272">
        <v>50</v>
      </c>
      <c r="W46" s="52">
        <v>50</v>
      </c>
      <c r="X46" s="52">
        <v>50</v>
      </c>
      <c r="Y46" s="272">
        <v>50</v>
      </c>
      <c r="Z46" s="52">
        <v>50</v>
      </c>
      <c r="AA46" s="52">
        <v>50</v>
      </c>
      <c r="AB46" s="272">
        <v>50</v>
      </c>
      <c r="AC46" s="52">
        <v>50</v>
      </c>
      <c r="AD46" s="52">
        <v>50</v>
      </c>
      <c r="AE46" s="272">
        <v>50</v>
      </c>
      <c r="AF46" s="52">
        <v>100</v>
      </c>
      <c r="AG46" s="52">
        <v>50</v>
      </c>
      <c r="AH46" s="272">
        <v>50</v>
      </c>
      <c r="AI46" s="52">
        <v>50</v>
      </c>
      <c r="AJ46" s="52">
        <v>50</v>
      </c>
      <c r="AK46" s="272">
        <v>50</v>
      </c>
      <c r="AL46" s="52">
        <v>50</v>
      </c>
      <c r="AM46" s="52">
        <v>50</v>
      </c>
      <c r="AN46" s="53">
        <f t="shared" si="3"/>
        <v>1850</v>
      </c>
    </row>
    <row r="47" spans="2:40" x14ac:dyDescent="0.15">
      <c r="B47" s="1115"/>
      <c r="C47" s="264" t="s">
        <v>221</v>
      </c>
      <c r="D47" s="272">
        <v>25</v>
      </c>
      <c r="E47" s="52">
        <v>25</v>
      </c>
      <c r="F47" s="52">
        <v>25</v>
      </c>
      <c r="G47" s="272">
        <v>25</v>
      </c>
      <c r="H47" s="52">
        <v>25</v>
      </c>
      <c r="I47" s="52">
        <v>25</v>
      </c>
      <c r="J47" s="272">
        <v>25</v>
      </c>
      <c r="K47" s="52">
        <v>25</v>
      </c>
      <c r="L47" s="52">
        <v>25</v>
      </c>
      <c r="M47" s="272">
        <v>25</v>
      </c>
      <c r="N47" s="52">
        <v>25</v>
      </c>
      <c r="O47" s="52">
        <v>25</v>
      </c>
      <c r="P47" s="272">
        <v>25</v>
      </c>
      <c r="Q47" s="52">
        <v>25</v>
      </c>
      <c r="R47" s="52">
        <v>25</v>
      </c>
      <c r="S47" s="272">
        <v>25</v>
      </c>
      <c r="T47" s="52">
        <v>25</v>
      </c>
      <c r="U47" s="52">
        <v>25</v>
      </c>
      <c r="V47" s="272">
        <v>25</v>
      </c>
      <c r="W47" s="52">
        <v>25</v>
      </c>
      <c r="X47" s="52">
        <v>25</v>
      </c>
      <c r="Y47" s="272">
        <v>25</v>
      </c>
      <c r="Z47" s="52">
        <v>25</v>
      </c>
      <c r="AA47" s="52">
        <v>25</v>
      </c>
      <c r="AB47" s="272">
        <v>25</v>
      </c>
      <c r="AC47" s="52">
        <v>25</v>
      </c>
      <c r="AD47" s="52">
        <v>25</v>
      </c>
      <c r="AE47" s="272">
        <v>25</v>
      </c>
      <c r="AF47" s="52">
        <v>100</v>
      </c>
      <c r="AG47" s="52">
        <v>25</v>
      </c>
      <c r="AH47" s="272">
        <v>25</v>
      </c>
      <c r="AI47" s="52">
        <v>25</v>
      </c>
      <c r="AJ47" s="52">
        <v>25</v>
      </c>
      <c r="AK47" s="272">
        <v>25</v>
      </c>
      <c r="AL47" s="52">
        <v>25</v>
      </c>
      <c r="AM47" s="52">
        <v>25</v>
      </c>
      <c r="AN47" s="53">
        <f t="shared" si="3"/>
        <v>975</v>
      </c>
    </row>
    <row r="48" spans="2:40" x14ac:dyDescent="0.15">
      <c r="B48" s="1115"/>
      <c r="C48" s="265"/>
      <c r="D48" s="272"/>
      <c r="E48" s="52"/>
      <c r="F48" s="52"/>
      <c r="G48" s="272"/>
      <c r="H48" s="52"/>
      <c r="I48" s="52"/>
      <c r="J48" s="272"/>
      <c r="K48" s="52"/>
      <c r="L48" s="52"/>
      <c r="M48" s="272"/>
      <c r="N48" s="52"/>
      <c r="O48" s="52"/>
      <c r="P48" s="272"/>
      <c r="Q48" s="52"/>
      <c r="R48" s="52"/>
      <c r="S48" s="272"/>
      <c r="T48" s="52"/>
      <c r="U48" s="52"/>
      <c r="V48" s="272"/>
      <c r="W48" s="52"/>
      <c r="X48" s="52"/>
      <c r="Y48" s="272"/>
      <c r="Z48" s="52"/>
      <c r="AA48" s="52"/>
      <c r="AB48" s="272"/>
      <c r="AC48" s="52"/>
      <c r="AD48" s="52"/>
      <c r="AE48" s="272"/>
      <c r="AF48" s="52"/>
      <c r="AG48" s="52"/>
      <c r="AH48" s="272"/>
      <c r="AI48" s="52"/>
      <c r="AJ48" s="52"/>
      <c r="AK48" s="272"/>
      <c r="AL48" s="52"/>
      <c r="AM48" s="52"/>
      <c r="AN48" s="53">
        <f t="shared" ref="AN48:AN51" si="4">SUM(D48:AM48)</f>
        <v>0</v>
      </c>
    </row>
    <row r="49" spans="2:40" ht="14.25" thickBot="1" x14ac:dyDescent="0.2">
      <c r="B49" s="1116"/>
      <c r="C49" s="279" t="s">
        <v>219</v>
      </c>
      <c r="D49" s="273">
        <f>SUM(D45:D48)</f>
        <v>135</v>
      </c>
      <c r="E49" s="274">
        <f t="shared" ref="E49:AM49" si="5">SUM(E45:E48)</f>
        <v>135</v>
      </c>
      <c r="F49" s="274">
        <f t="shared" si="5"/>
        <v>135</v>
      </c>
      <c r="G49" s="273">
        <f t="shared" si="5"/>
        <v>135</v>
      </c>
      <c r="H49" s="274">
        <f t="shared" si="5"/>
        <v>135</v>
      </c>
      <c r="I49" s="274">
        <f t="shared" si="5"/>
        <v>135</v>
      </c>
      <c r="J49" s="273">
        <f t="shared" si="5"/>
        <v>135</v>
      </c>
      <c r="K49" s="274">
        <f t="shared" si="5"/>
        <v>135</v>
      </c>
      <c r="L49" s="274">
        <f t="shared" si="5"/>
        <v>135</v>
      </c>
      <c r="M49" s="273">
        <f t="shared" si="5"/>
        <v>135</v>
      </c>
      <c r="N49" s="274">
        <f t="shared" si="5"/>
        <v>135</v>
      </c>
      <c r="O49" s="274">
        <f t="shared" si="5"/>
        <v>135</v>
      </c>
      <c r="P49" s="273">
        <f t="shared" si="5"/>
        <v>135</v>
      </c>
      <c r="Q49" s="274">
        <f t="shared" si="5"/>
        <v>135</v>
      </c>
      <c r="R49" s="274">
        <f t="shared" si="5"/>
        <v>135</v>
      </c>
      <c r="S49" s="273">
        <f t="shared" si="5"/>
        <v>135</v>
      </c>
      <c r="T49" s="274">
        <f t="shared" si="5"/>
        <v>135</v>
      </c>
      <c r="U49" s="274">
        <f t="shared" si="5"/>
        <v>135</v>
      </c>
      <c r="V49" s="273">
        <f t="shared" si="5"/>
        <v>135</v>
      </c>
      <c r="W49" s="274">
        <f t="shared" si="5"/>
        <v>135</v>
      </c>
      <c r="X49" s="274">
        <f t="shared" si="5"/>
        <v>135</v>
      </c>
      <c r="Y49" s="273">
        <f t="shared" si="5"/>
        <v>135</v>
      </c>
      <c r="Z49" s="274">
        <f t="shared" si="5"/>
        <v>135</v>
      </c>
      <c r="AA49" s="274">
        <f t="shared" si="5"/>
        <v>135</v>
      </c>
      <c r="AB49" s="273">
        <f t="shared" si="5"/>
        <v>135</v>
      </c>
      <c r="AC49" s="274">
        <f t="shared" si="5"/>
        <v>135</v>
      </c>
      <c r="AD49" s="274">
        <f t="shared" si="5"/>
        <v>135</v>
      </c>
      <c r="AE49" s="273">
        <f t="shared" si="5"/>
        <v>135</v>
      </c>
      <c r="AF49" s="274">
        <f t="shared" si="5"/>
        <v>300</v>
      </c>
      <c r="AG49" s="274">
        <f t="shared" si="5"/>
        <v>135</v>
      </c>
      <c r="AH49" s="273">
        <f t="shared" si="5"/>
        <v>135</v>
      </c>
      <c r="AI49" s="274">
        <f t="shared" si="5"/>
        <v>135</v>
      </c>
      <c r="AJ49" s="274">
        <f t="shared" si="5"/>
        <v>135</v>
      </c>
      <c r="AK49" s="273">
        <f t="shared" si="5"/>
        <v>135</v>
      </c>
      <c r="AL49" s="274">
        <f t="shared" si="5"/>
        <v>135</v>
      </c>
      <c r="AM49" s="274">
        <f t="shared" si="5"/>
        <v>135</v>
      </c>
      <c r="AN49" s="275">
        <f t="shared" si="4"/>
        <v>5025</v>
      </c>
    </row>
    <row r="50" spans="2:40" ht="14.25" thickTop="1" x14ac:dyDescent="0.15">
      <c r="B50" s="1117" t="s">
        <v>220</v>
      </c>
      <c r="C50" s="1118"/>
      <c r="D50" s="280">
        <f>D49-D43</f>
        <v>135</v>
      </c>
      <c r="E50" s="281">
        <f t="shared" ref="E50:AM50" si="6">E49-E43</f>
        <v>135</v>
      </c>
      <c r="F50" s="281">
        <f t="shared" si="6"/>
        <v>135</v>
      </c>
      <c r="G50" s="280">
        <f t="shared" si="6"/>
        <v>135</v>
      </c>
      <c r="H50" s="281">
        <f t="shared" si="6"/>
        <v>135</v>
      </c>
      <c r="I50" s="281">
        <f t="shared" si="6"/>
        <v>135</v>
      </c>
      <c r="J50" s="280">
        <f t="shared" si="6"/>
        <v>135</v>
      </c>
      <c r="K50" s="281">
        <f t="shared" si="6"/>
        <v>135</v>
      </c>
      <c r="L50" s="281">
        <f t="shared" si="6"/>
        <v>135</v>
      </c>
      <c r="M50" s="280">
        <f t="shared" si="6"/>
        <v>135</v>
      </c>
      <c r="N50" s="281">
        <f t="shared" si="6"/>
        <v>135</v>
      </c>
      <c r="O50" s="281">
        <f t="shared" si="6"/>
        <v>135</v>
      </c>
      <c r="P50" s="280">
        <f t="shared" si="6"/>
        <v>135</v>
      </c>
      <c r="Q50" s="281">
        <f t="shared" si="6"/>
        <v>135</v>
      </c>
      <c r="R50" s="281">
        <f t="shared" si="6"/>
        <v>135</v>
      </c>
      <c r="S50" s="280">
        <f t="shared" si="6"/>
        <v>135</v>
      </c>
      <c r="T50" s="281">
        <f t="shared" si="6"/>
        <v>135</v>
      </c>
      <c r="U50" s="281">
        <f t="shared" si="6"/>
        <v>135</v>
      </c>
      <c r="V50" s="280">
        <f t="shared" si="6"/>
        <v>135</v>
      </c>
      <c r="W50" s="281">
        <f t="shared" si="6"/>
        <v>135</v>
      </c>
      <c r="X50" s="281">
        <f t="shared" si="6"/>
        <v>135</v>
      </c>
      <c r="Y50" s="280">
        <f t="shared" si="6"/>
        <v>135</v>
      </c>
      <c r="Z50" s="281">
        <f t="shared" si="6"/>
        <v>135</v>
      </c>
      <c r="AA50" s="281">
        <f t="shared" si="6"/>
        <v>135</v>
      </c>
      <c r="AB50" s="280">
        <f t="shared" si="6"/>
        <v>135</v>
      </c>
      <c r="AC50" s="281">
        <f t="shared" si="6"/>
        <v>135</v>
      </c>
      <c r="AD50" s="281">
        <f t="shared" si="6"/>
        <v>135</v>
      </c>
      <c r="AE50" s="280">
        <f t="shared" si="6"/>
        <v>135</v>
      </c>
      <c r="AF50" s="281">
        <f t="shared" si="6"/>
        <v>300</v>
      </c>
      <c r="AG50" s="281">
        <f t="shared" si="6"/>
        <v>135</v>
      </c>
      <c r="AH50" s="280">
        <f t="shared" si="6"/>
        <v>135</v>
      </c>
      <c r="AI50" s="282">
        <f t="shared" si="6"/>
        <v>135</v>
      </c>
      <c r="AJ50" s="281">
        <f t="shared" si="6"/>
        <v>135</v>
      </c>
      <c r="AK50" s="280">
        <f t="shared" si="6"/>
        <v>135</v>
      </c>
      <c r="AL50" s="281">
        <f t="shared" si="6"/>
        <v>135</v>
      </c>
      <c r="AM50" s="281">
        <f t="shared" si="6"/>
        <v>135</v>
      </c>
      <c r="AN50" s="271">
        <f t="shared" si="4"/>
        <v>5025</v>
      </c>
    </row>
    <row r="51" spans="2:40" ht="14.25" thickBot="1" x14ac:dyDescent="0.2">
      <c r="B51" s="1119" t="s">
        <v>459</v>
      </c>
      <c r="C51" s="1120"/>
      <c r="D51" s="276">
        <f>IF(D50&gt;0,0,-(D50))</f>
        <v>0</v>
      </c>
      <c r="E51" s="276">
        <f t="shared" ref="E51:F51" si="7">IF(E50&gt;0,0,-(E50))</f>
        <v>0</v>
      </c>
      <c r="F51" s="276">
        <f t="shared" si="7"/>
        <v>0</v>
      </c>
      <c r="G51" s="276">
        <f t="shared" ref="G51" si="8">IF(G50&gt;0,0,-(G50))</f>
        <v>0</v>
      </c>
      <c r="H51" s="276">
        <f t="shared" ref="H51" si="9">IF(H50&gt;0,0,-(H50))</f>
        <v>0</v>
      </c>
      <c r="I51" s="276">
        <f t="shared" ref="I51" si="10">IF(I50&gt;0,0,-(I50))</f>
        <v>0</v>
      </c>
      <c r="J51" s="276">
        <f t="shared" ref="J51" si="11">IF(J50&gt;0,0,-(J50))</f>
        <v>0</v>
      </c>
      <c r="K51" s="276">
        <f t="shared" ref="K51" si="12">IF(K50&gt;0,0,-(K50))</f>
        <v>0</v>
      </c>
      <c r="L51" s="276">
        <f t="shared" ref="L51" si="13">IF(L50&gt;0,0,-(L50))</f>
        <v>0</v>
      </c>
      <c r="M51" s="276">
        <f t="shared" ref="M51" si="14">IF(M50&gt;0,0,-(M50))</f>
        <v>0</v>
      </c>
      <c r="N51" s="276">
        <f t="shared" ref="N51" si="15">IF(N50&gt;0,0,-(N50))</f>
        <v>0</v>
      </c>
      <c r="O51" s="276">
        <f t="shared" ref="O51" si="16">IF(O50&gt;0,0,-(O50))</f>
        <v>0</v>
      </c>
      <c r="P51" s="276">
        <f t="shared" ref="P51" si="17">IF(P50&gt;0,0,-(P50))</f>
        <v>0</v>
      </c>
      <c r="Q51" s="276">
        <f t="shared" ref="Q51" si="18">IF(Q50&gt;0,0,-(Q50))</f>
        <v>0</v>
      </c>
      <c r="R51" s="276">
        <f t="shared" ref="R51" si="19">IF(R50&gt;0,0,-(R50))</f>
        <v>0</v>
      </c>
      <c r="S51" s="276">
        <f t="shared" ref="S51" si="20">IF(S50&gt;0,0,-(S50))</f>
        <v>0</v>
      </c>
      <c r="T51" s="276">
        <f t="shared" ref="T51" si="21">IF(T50&gt;0,0,-(T50))</f>
        <v>0</v>
      </c>
      <c r="U51" s="276">
        <f t="shared" ref="U51" si="22">IF(U50&gt;0,0,-(U50))</f>
        <v>0</v>
      </c>
      <c r="V51" s="276">
        <f t="shared" ref="V51" si="23">IF(V50&gt;0,0,-(V50))</f>
        <v>0</v>
      </c>
      <c r="W51" s="276">
        <f t="shared" ref="W51" si="24">IF(W50&gt;0,0,-(W50))</f>
        <v>0</v>
      </c>
      <c r="X51" s="276">
        <f t="shared" ref="X51" si="25">IF(X50&gt;0,0,-(X50))</f>
        <v>0</v>
      </c>
      <c r="Y51" s="276">
        <f t="shared" ref="Y51" si="26">IF(Y50&gt;0,0,-(Y50))</f>
        <v>0</v>
      </c>
      <c r="Z51" s="276">
        <f t="shared" ref="Z51" si="27">IF(Z50&gt;0,0,-(Z50))</f>
        <v>0</v>
      </c>
      <c r="AA51" s="276">
        <f t="shared" ref="AA51" si="28">IF(AA50&gt;0,0,-(AA50))</f>
        <v>0</v>
      </c>
      <c r="AB51" s="276">
        <f t="shared" ref="AB51" si="29">IF(AB50&gt;0,0,-(AB50))</f>
        <v>0</v>
      </c>
      <c r="AC51" s="276">
        <f t="shared" ref="AC51" si="30">IF(AC50&gt;0,0,-(AC50))</f>
        <v>0</v>
      </c>
      <c r="AD51" s="276">
        <f t="shared" ref="AD51" si="31">IF(AD50&gt;0,0,-(AD50))</f>
        <v>0</v>
      </c>
      <c r="AE51" s="276">
        <f t="shared" ref="AE51" si="32">IF(AE50&gt;0,0,-(AE50))</f>
        <v>0</v>
      </c>
      <c r="AF51" s="276">
        <f t="shared" ref="AF51" si="33">IF(AF50&gt;0,0,-(AF50))</f>
        <v>0</v>
      </c>
      <c r="AG51" s="276">
        <f t="shared" ref="AG51" si="34">IF(AG50&gt;0,0,-(AG50))</f>
        <v>0</v>
      </c>
      <c r="AH51" s="276">
        <f t="shared" ref="AH51" si="35">IF(AH50&gt;0,0,-(AH50))</f>
        <v>0</v>
      </c>
      <c r="AI51" s="276">
        <f t="shared" ref="AI51" si="36">IF(AI50&gt;0,0,-(AI50))</f>
        <v>0</v>
      </c>
      <c r="AJ51" s="276">
        <f t="shared" ref="AJ51" si="37">IF(AJ50&gt;0,0,-(AJ50))</f>
        <v>0</v>
      </c>
      <c r="AK51" s="276">
        <f t="shared" ref="AK51" si="38">IF(AK50&gt;0,0,-(AK50))</f>
        <v>0</v>
      </c>
      <c r="AL51" s="276">
        <f t="shared" ref="AL51" si="39">IF(AL50&gt;0,0,-(AL50))</f>
        <v>0</v>
      </c>
      <c r="AM51" s="276">
        <f t="shared" ref="AM51" si="40">IF(AM50&gt;0,0,-(AM50))</f>
        <v>0</v>
      </c>
      <c r="AN51" s="278">
        <f t="shared" si="4"/>
        <v>0</v>
      </c>
    </row>
  </sheetData>
  <mergeCells count="51">
    <mergeCell ref="B45:B49"/>
    <mergeCell ref="B50:C50"/>
    <mergeCell ref="B51:C51"/>
    <mergeCell ref="AE41:AG41"/>
    <mergeCell ref="AH41:AJ41"/>
    <mergeCell ref="AK41:AM41"/>
    <mergeCell ref="AN41:AN42"/>
    <mergeCell ref="B43:C43"/>
    <mergeCell ref="B44:C44"/>
    <mergeCell ref="M41:O41"/>
    <mergeCell ref="P41:R41"/>
    <mergeCell ref="S41:U41"/>
    <mergeCell ref="V41:X41"/>
    <mergeCell ref="Y41:AA41"/>
    <mergeCell ref="AB41:AD41"/>
    <mergeCell ref="J41:L41"/>
    <mergeCell ref="B34:C34"/>
    <mergeCell ref="B35:C35"/>
    <mergeCell ref="B41:C42"/>
    <mergeCell ref="D41:F41"/>
    <mergeCell ref="G41:I41"/>
    <mergeCell ref="B33:C33"/>
    <mergeCell ref="B22:C22"/>
    <mergeCell ref="B23:C23"/>
    <mergeCell ref="B24:C24"/>
    <mergeCell ref="B25:C25"/>
    <mergeCell ref="B26:C26"/>
    <mergeCell ref="B27:C27"/>
    <mergeCell ref="B28:C28"/>
    <mergeCell ref="B29:C29"/>
    <mergeCell ref="B30:C30"/>
    <mergeCell ref="B31:C31"/>
    <mergeCell ref="B32:C32"/>
    <mergeCell ref="AK4:AM4"/>
    <mergeCell ref="AN4:AN5"/>
    <mergeCell ref="B6:C8"/>
    <mergeCell ref="B19:C19"/>
    <mergeCell ref="B20:C20"/>
    <mergeCell ref="AE4:AG4"/>
    <mergeCell ref="AH4:AJ4"/>
    <mergeCell ref="B21:C21"/>
    <mergeCell ref="S4:U4"/>
    <mergeCell ref="V4:X4"/>
    <mergeCell ref="Y4:AA4"/>
    <mergeCell ref="AB4:AD4"/>
    <mergeCell ref="B4:C5"/>
    <mergeCell ref="D4:F4"/>
    <mergeCell ref="G4:I4"/>
    <mergeCell ref="J4:L4"/>
    <mergeCell ref="M4:O4"/>
    <mergeCell ref="P4:R4"/>
  </mergeCells>
  <phoneticPr fontId="4"/>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B1:BK51"/>
  <sheetViews>
    <sheetView topLeftCell="A13" zoomScale="76" zoomScaleNormal="76" workbookViewId="0">
      <selection activeCell="C40" sqref="C40"/>
    </sheetView>
  </sheetViews>
  <sheetFormatPr defaultRowHeight="13.5" x14ac:dyDescent="0.15"/>
  <cols>
    <col min="1" max="1" width="1.625" style="27" customWidth="1"/>
    <col min="2" max="3" width="11.625" style="27" customWidth="1"/>
    <col min="4" max="39" width="6.125" style="27" customWidth="1"/>
    <col min="40" max="40" width="7" style="27" customWidth="1"/>
    <col min="41" max="41" width="1.5" style="27" customWidth="1"/>
    <col min="42" max="16384" width="9" style="27"/>
  </cols>
  <sheetData>
    <row r="1" spans="2:63" ht="9.9499999999999993" customHeight="1" x14ac:dyDescent="0.15"/>
    <row r="2" spans="2:63" ht="24.95" customHeight="1" x14ac:dyDescent="0.15">
      <c r="B2" s="2" t="s">
        <v>502</v>
      </c>
      <c r="C2" s="2"/>
      <c r="D2" s="5"/>
      <c r="E2" s="5"/>
      <c r="F2" s="5"/>
      <c r="G2" s="5"/>
      <c r="H2" s="5"/>
      <c r="I2" s="5"/>
      <c r="J2" s="5"/>
      <c r="K2" s="5"/>
      <c r="L2" s="283" t="s">
        <v>208</v>
      </c>
      <c r="M2" s="259" t="s">
        <v>503</v>
      </c>
      <c r="N2" s="60"/>
      <c r="O2" s="283" t="s">
        <v>209</v>
      </c>
      <c r="P2" s="259" t="s">
        <v>273</v>
      </c>
      <c r="Q2" s="5"/>
      <c r="R2" s="5"/>
      <c r="S2" s="5"/>
      <c r="T2" s="5"/>
      <c r="U2" s="5"/>
      <c r="V2" s="5"/>
      <c r="W2" s="2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462" t="s">
        <v>212</v>
      </c>
      <c r="C3" s="2"/>
      <c r="D3" s="5"/>
      <c r="E3" s="5"/>
      <c r="F3" s="5"/>
      <c r="G3" s="5"/>
      <c r="H3" s="5"/>
      <c r="I3" s="5"/>
      <c r="J3" s="5"/>
      <c r="K3" s="5"/>
      <c r="L3" s="5"/>
      <c r="M3" s="29"/>
      <c r="N3" s="5"/>
      <c r="O3" s="5"/>
      <c r="P3" s="29"/>
      <c r="Q3" s="5"/>
      <c r="R3" s="5"/>
      <c r="S3" s="5"/>
      <c r="T3" s="5"/>
      <c r="U3" s="5"/>
      <c r="V3" s="5"/>
      <c r="W3" s="29"/>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1125" t="s">
        <v>504</v>
      </c>
      <c r="C4" s="1126"/>
      <c r="D4" s="1121">
        <v>1</v>
      </c>
      <c r="E4" s="1122"/>
      <c r="F4" s="1123"/>
      <c r="G4" s="1121">
        <v>2</v>
      </c>
      <c r="H4" s="1122"/>
      <c r="I4" s="1123"/>
      <c r="J4" s="1121">
        <v>3</v>
      </c>
      <c r="K4" s="1122"/>
      <c r="L4" s="1123"/>
      <c r="M4" s="1121">
        <v>4</v>
      </c>
      <c r="N4" s="1122"/>
      <c r="O4" s="1123"/>
      <c r="P4" s="1121">
        <v>5</v>
      </c>
      <c r="Q4" s="1122"/>
      <c r="R4" s="1123"/>
      <c r="S4" s="1121">
        <v>6</v>
      </c>
      <c r="T4" s="1122"/>
      <c r="U4" s="1123"/>
      <c r="V4" s="1121">
        <v>7</v>
      </c>
      <c r="W4" s="1122"/>
      <c r="X4" s="1123"/>
      <c r="Y4" s="1121">
        <v>8</v>
      </c>
      <c r="Z4" s="1122"/>
      <c r="AA4" s="1123"/>
      <c r="AB4" s="1121">
        <v>9</v>
      </c>
      <c r="AC4" s="1122"/>
      <c r="AD4" s="1123"/>
      <c r="AE4" s="1121">
        <v>10</v>
      </c>
      <c r="AF4" s="1122"/>
      <c r="AG4" s="1123"/>
      <c r="AH4" s="1121">
        <v>11</v>
      </c>
      <c r="AI4" s="1122"/>
      <c r="AJ4" s="1123"/>
      <c r="AK4" s="1121">
        <v>12</v>
      </c>
      <c r="AL4" s="1122"/>
      <c r="AM4" s="1123"/>
      <c r="AN4" s="1124" t="s">
        <v>30</v>
      </c>
    </row>
    <row r="5" spans="2:63" ht="20.100000000000001" customHeight="1" x14ac:dyDescent="0.15">
      <c r="B5" s="1091"/>
      <c r="C5" s="1092"/>
      <c r="D5" s="482" t="s">
        <v>31</v>
      </c>
      <c r="E5" s="43" t="s">
        <v>32</v>
      </c>
      <c r="F5" s="44" t="s">
        <v>33</v>
      </c>
      <c r="G5" s="482" t="s">
        <v>31</v>
      </c>
      <c r="H5" s="44" t="s">
        <v>32</v>
      </c>
      <c r="I5" s="44" t="s">
        <v>33</v>
      </c>
      <c r="J5" s="482" t="s">
        <v>31</v>
      </c>
      <c r="K5" s="44" t="s">
        <v>32</v>
      </c>
      <c r="L5" s="44" t="s">
        <v>33</v>
      </c>
      <c r="M5" s="482" t="s">
        <v>31</v>
      </c>
      <c r="N5" s="44" t="s">
        <v>32</v>
      </c>
      <c r="O5" s="44" t="s">
        <v>33</v>
      </c>
      <c r="P5" s="482" t="s">
        <v>31</v>
      </c>
      <c r="Q5" s="44" t="s">
        <v>32</v>
      </c>
      <c r="R5" s="44" t="s">
        <v>33</v>
      </c>
      <c r="S5" s="482" t="s">
        <v>31</v>
      </c>
      <c r="T5" s="518" t="s">
        <v>32</v>
      </c>
      <c r="U5" s="518" t="s">
        <v>33</v>
      </c>
      <c r="V5" s="482" t="s">
        <v>31</v>
      </c>
      <c r="W5" s="44" t="s">
        <v>32</v>
      </c>
      <c r="X5" s="44" t="s">
        <v>33</v>
      </c>
      <c r="Y5" s="482" t="s">
        <v>31</v>
      </c>
      <c r="Z5" s="44" t="s">
        <v>32</v>
      </c>
      <c r="AA5" s="44" t="s">
        <v>33</v>
      </c>
      <c r="AB5" s="482" t="s">
        <v>31</v>
      </c>
      <c r="AC5" s="44" t="s">
        <v>32</v>
      </c>
      <c r="AD5" s="44" t="s">
        <v>33</v>
      </c>
      <c r="AE5" s="482" t="s">
        <v>31</v>
      </c>
      <c r="AF5" s="44" t="s">
        <v>32</v>
      </c>
      <c r="AG5" s="44" t="s">
        <v>33</v>
      </c>
      <c r="AH5" s="482" t="s">
        <v>31</v>
      </c>
      <c r="AI5" s="44" t="s">
        <v>32</v>
      </c>
      <c r="AJ5" s="44" t="s">
        <v>33</v>
      </c>
      <c r="AK5" s="482" t="s">
        <v>31</v>
      </c>
      <c r="AL5" s="44" t="s">
        <v>32</v>
      </c>
      <c r="AM5" s="44" t="s">
        <v>33</v>
      </c>
      <c r="AN5" s="1103"/>
    </row>
    <row r="6" spans="2:63" ht="20.100000000000001" customHeight="1" x14ac:dyDescent="0.15">
      <c r="B6" s="1104" t="s">
        <v>505</v>
      </c>
      <c r="C6" s="1105"/>
      <c r="D6" s="46"/>
      <c r="E6" s="5"/>
      <c r="F6" s="5"/>
      <c r="G6" s="5"/>
      <c r="H6" s="5"/>
      <c r="I6" s="5"/>
      <c r="J6" s="5"/>
      <c r="K6" s="5"/>
      <c r="L6" s="5"/>
      <c r="M6" s="5"/>
      <c r="N6" s="5"/>
      <c r="O6" s="29"/>
      <c r="P6" s="29"/>
      <c r="Q6" s="5"/>
      <c r="R6" s="5"/>
      <c r="S6" s="5"/>
      <c r="T6" s="5"/>
      <c r="U6" s="5"/>
      <c r="V6" s="5"/>
      <c r="W6" s="5"/>
      <c r="X6" s="5"/>
      <c r="Y6" s="5"/>
      <c r="Z6" s="5"/>
      <c r="AA6" s="5"/>
      <c r="AB6" s="5"/>
      <c r="AC6" s="5"/>
      <c r="AD6" s="5"/>
      <c r="AE6" s="5"/>
      <c r="AF6" s="5"/>
      <c r="AG6" s="5"/>
      <c r="AH6" s="5"/>
      <c r="AI6" s="5"/>
      <c r="AJ6" s="5"/>
      <c r="AK6" s="5"/>
      <c r="AL6" s="5"/>
      <c r="AM6" s="5"/>
      <c r="AN6" s="47"/>
    </row>
    <row r="7" spans="2:63" ht="20.100000000000001" customHeight="1" x14ac:dyDescent="0.15">
      <c r="B7" s="1106"/>
      <c r="C7" s="1107"/>
      <c r="D7" s="46"/>
      <c r="E7" s="5"/>
      <c r="F7" s="5"/>
      <c r="G7" s="5"/>
      <c r="H7" s="5"/>
      <c r="I7" s="5"/>
      <c r="J7" s="5"/>
      <c r="K7" s="5"/>
      <c r="L7" s="5"/>
      <c r="N7" s="5"/>
      <c r="O7" s="5"/>
      <c r="P7" s="5"/>
      <c r="Q7" s="5"/>
      <c r="R7" s="5"/>
      <c r="S7" s="5"/>
      <c r="T7" s="5"/>
      <c r="U7" s="5"/>
      <c r="V7" s="5"/>
      <c r="W7" s="5"/>
      <c r="X7" s="5"/>
      <c r="Y7" s="5"/>
      <c r="Z7" s="5"/>
      <c r="AA7" s="5"/>
      <c r="AB7" s="5"/>
      <c r="AC7" s="5"/>
      <c r="AD7" s="5"/>
      <c r="AE7" s="5"/>
      <c r="AF7" s="5"/>
      <c r="AG7" s="5"/>
      <c r="AH7" s="5"/>
      <c r="AI7" s="5"/>
      <c r="AJ7" s="5"/>
      <c r="AK7" s="5"/>
      <c r="AL7" s="5"/>
      <c r="AM7" s="5"/>
      <c r="AN7" s="47"/>
    </row>
    <row r="8" spans="2:63" ht="20.100000000000001" customHeight="1" x14ac:dyDescent="0.15">
      <c r="B8" s="1091"/>
      <c r="C8" s="1092"/>
      <c r="D8" s="484"/>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6"/>
    </row>
    <row r="9" spans="2:63" ht="20.100000000000001" customHeight="1" x14ac:dyDescent="0.15">
      <c r="B9" s="1127" t="s">
        <v>370</v>
      </c>
      <c r="C9" s="1128"/>
      <c r="D9" s="272"/>
      <c r="E9" s="52"/>
      <c r="F9" s="52"/>
      <c r="G9" s="272"/>
      <c r="H9" s="52"/>
      <c r="I9" s="52"/>
      <c r="J9" s="272"/>
      <c r="K9" s="52">
        <v>5</v>
      </c>
      <c r="L9" s="52">
        <v>8</v>
      </c>
      <c r="M9" s="272">
        <v>5</v>
      </c>
      <c r="N9" s="52"/>
      <c r="O9" s="52"/>
      <c r="P9" s="272"/>
      <c r="Q9" s="52"/>
      <c r="R9" s="52"/>
      <c r="S9" s="272"/>
      <c r="T9" s="52"/>
      <c r="U9" s="52"/>
      <c r="V9" s="272"/>
      <c r="W9" s="52"/>
      <c r="X9" s="52"/>
      <c r="Y9" s="272"/>
      <c r="Z9" s="52"/>
      <c r="AA9" s="52"/>
      <c r="AB9" s="272"/>
      <c r="AC9" s="52"/>
      <c r="AD9" s="52"/>
      <c r="AE9" s="272"/>
      <c r="AF9" s="52"/>
      <c r="AG9" s="52"/>
      <c r="AH9" s="272"/>
      <c r="AI9" s="52"/>
      <c r="AJ9" s="52"/>
      <c r="AK9" s="272"/>
      <c r="AL9" s="52"/>
      <c r="AM9" s="52"/>
      <c r="AN9" s="53">
        <f>SUM(D9:AM9)</f>
        <v>18</v>
      </c>
    </row>
    <row r="10" spans="2:63" ht="20.100000000000001" customHeight="1" x14ac:dyDescent="0.15">
      <c r="B10" s="1127" t="s">
        <v>371</v>
      </c>
      <c r="C10" s="1128"/>
      <c r="D10" s="272"/>
      <c r="E10" s="52"/>
      <c r="F10" s="52"/>
      <c r="G10" s="272"/>
      <c r="H10" s="52">
        <v>0.5</v>
      </c>
      <c r="I10" s="52"/>
      <c r="J10" s="272"/>
      <c r="K10" s="52"/>
      <c r="L10" s="52">
        <v>0.5</v>
      </c>
      <c r="M10" s="272"/>
      <c r="N10" s="52"/>
      <c r="O10" s="52"/>
      <c r="P10" s="272"/>
      <c r="Q10" s="52"/>
      <c r="R10" s="52">
        <v>0.5</v>
      </c>
      <c r="S10" s="272"/>
      <c r="T10" s="52"/>
      <c r="U10" s="52"/>
      <c r="V10" s="272"/>
      <c r="W10" s="52"/>
      <c r="X10" s="52"/>
      <c r="Y10" s="272"/>
      <c r="Z10" s="52"/>
      <c r="AA10" s="52"/>
      <c r="AB10" s="272">
        <v>0.5</v>
      </c>
      <c r="AC10" s="52"/>
      <c r="AD10" s="52"/>
      <c r="AE10" s="272"/>
      <c r="AF10" s="52"/>
      <c r="AG10" s="52"/>
      <c r="AH10" s="272"/>
      <c r="AI10" s="52"/>
      <c r="AJ10" s="52"/>
      <c r="AK10" s="272"/>
      <c r="AL10" s="52"/>
      <c r="AM10" s="52"/>
      <c r="AN10" s="53">
        <f t="shared" ref="AN10:AN34" si="0">SUM(D10:AM10)</f>
        <v>2</v>
      </c>
    </row>
    <row r="11" spans="2:63" ht="20.100000000000001" customHeight="1" x14ac:dyDescent="0.15">
      <c r="B11" s="1127" t="s">
        <v>372</v>
      </c>
      <c r="C11" s="1128"/>
      <c r="D11" s="272"/>
      <c r="E11" s="52"/>
      <c r="F11" s="52"/>
      <c r="G11" s="272"/>
      <c r="H11" s="52"/>
      <c r="I11" s="52"/>
      <c r="J11" s="272"/>
      <c r="K11" s="52"/>
      <c r="L11" s="52">
        <v>0.5</v>
      </c>
      <c r="M11" s="272"/>
      <c r="N11" s="52"/>
      <c r="O11" s="52"/>
      <c r="P11" s="272"/>
      <c r="Q11" s="52">
        <v>0.5</v>
      </c>
      <c r="R11" s="52">
        <v>0.5</v>
      </c>
      <c r="S11" s="272"/>
      <c r="T11" s="52"/>
      <c r="U11" s="52">
        <v>0.5</v>
      </c>
      <c r="V11" s="272"/>
      <c r="W11" s="52">
        <v>0.5</v>
      </c>
      <c r="X11" s="52"/>
      <c r="Y11" s="272"/>
      <c r="Z11" s="52">
        <v>0.5</v>
      </c>
      <c r="AA11" s="52"/>
      <c r="AB11" s="272"/>
      <c r="AC11" s="52"/>
      <c r="AD11" s="52">
        <v>0.5</v>
      </c>
      <c r="AE11" s="272"/>
      <c r="AF11" s="52"/>
      <c r="AG11" s="52"/>
      <c r="AH11" s="272"/>
      <c r="AI11" s="52"/>
      <c r="AJ11" s="52"/>
      <c r="AK11" s="272">
        <v>0.5</v>
      </c>
      <c r="AL11" s="52"/>
      <c r="AM11" s="52"/>
      <c r="AN11" s="53">
        <f t="shared" si="0"/>
        <v>4</v>
      </c>
    </row>
    <row r="12" spans="2:63" ht="20.100000000000001" customHeight="1" x14ac:dyDescent="0.15">
      <c r="B12" s="1127" t="s">
        <v>373</v>
      </c>
      <c r="C12" s="1128"/>
      <c r="D12" s="272"/>
      <c r="E12" s="52"/>
      <c r="F12" s="52"/>
      <c r="G12" s="272"/>
      <c r="H12" s="52"/>
      <c r="I12" s="52"/>
      <c r="J12" s="272"/>
      <c r="K12" s="52"/>
      <c r="L12" s="52"/>
      <c r="M12" s="272"/>
      <c r="N12" s="52"/>
      <c r="O12" s="52"/>
      <c r="P12" s="272"/>
      <c r="Q12" s="52"/>
      <c r="R12" s="52"/>
      <c r="S12" s="272"/>
      <c r="T12" s="52"/>
      <c r="U12" s="52">
        <v>12</v>
      </c>
      <c r="V12" s="272">
        <v>4</v>
      </c>
      <c r="W12" s="52">
        <v>4</v>
      </c>
      <c r="X12" s="52"/>
      <c r="Y12" s="272"/>
      <c r="Z12" s="52"/>
      <c r="AA12" s="52"/>
      <c r="AB12" s="272"/>
      <c r="AC12" s="52"/>
      <c r="AD12" s="52"/>
      <c r="AE12" s="272"/>
      <c r="AF12" s="52"/>
      <c r="AG12" s="52"/>
      <c r="AH12" s="272"/>
      <c r="AI12" s="52"/>
      <c r="AJ12" s="52"/>
      <c r="AK12" s="272"/>
      <c r="AL12" s="52"/>
      <c r="AM12" s="52"/>
      <c r="AN12" s="53">
        <f t="shared" si="0"/>
        <v>20</v>
      </c>
    </row>
    <row r="13" spans="2:63" ht="20.100000000000001" customHeight="1" x14ac:dyDescent="0.15">
      <c r="B13" s="1127" t="s">
        <v>374</v>
      </c>
      <c r="C13" s="1128"/>
      <c r="D13" s="272"/>
      <c r="E13" s="52"/>
      <c r="F13" s="52"/>
      <c r="G13" s="272"/>
      <c r="H13" s="52"/>
      <c r="I13" s="52"/>
      <c r="J13" s="272"/>
      <c r="K13" s="52"/>
      <c r="L13" s="52"/>
      <c r="M13" s="272"/>
      <c r="N13" s="52"/>
      <c r="O13" s="52"/>
      <c r="P13" s="272"/>
      <c r="Q13" s="52"/>
      <c r="R13" s="52"/>
      <c r="S13" s="272"/>
      <c r="T13" s="52"/>
      <c r="U13" s="52"/>
      <c r="V13" s="272"/>
      <c r="W13" s="52"/>
      <c r="X13" s="52"/>
      <c r="Y13" s="272"/>
      <c r="Z13" s="52">
        <v>4</v>
      </c>
      <c r="AA13" s="52">
        <v>4</v>
      </c>
      <c r="AB13" s="272"/>
      <c r="AC13" s="52"/>
      <c r="AD13" s="52"/>
      <c r="AE13" s="272"/>
      <c r="AF13" s="52"/>
      <c r="AG13" s="52"/>
      <c r="AH13" s="272"/>
      <c r="AI13" s="52"/>
      <c r="AJ13" s="52"/>
      <c r="AK13" s="272"/>
      <c r="AL13" s="52"/>
      <c r="AM13" s="52"/>
      <c r="AN13" s="53">
        <f t="shared" si="0"/>
        <v>8</v>
      </c>
    </row>
    <row r="14" spans="2:63" ht="20.100000000000001" customHeight="1" x14ac:dyDescent="0.15">
      <c r="B14" s="1127" t="s">
        <v>375</v>
      </c>
      <c r="C14" s="1128"/>
      <c r="D14" s="272"/>
      <c r="E14" s="52"/>
      <c r="F14" s="52"/>
      <c r="G14" s="272"/>
      <c r="H14" s="52">
        <v>4</v>
      </c>
      <c r="I14" s="52"/>
      <c r="J14" s="272"/>
      <c r="K14" s="52"/>
      <c r="L14" s="52"/>
      <c r="M14" s="272">
        <v>8</v>
      </c>
      <c r="N14" s="52"/>
      <c r="O14" s="52"/>
      <c r="P14" s="272"/>
      <c r="Q14" s="52"/>
      <c r="R14" s="52"/>
      <c r="S14" s="272"/>
      <c r="T14" s="52"/>
      <c r="U14" s="52"/>
      <c r="V14" s="272"/>
      <c r="W14" s="52"/>
      <c r="X14" s="52"/>
      <c r="Y14" s="272"/>
      <c r="Z14" s="52"/>
      <c r="AA14" s="52"/>
      <c r="AB14" s="272"/>
      <c r="AC14" s="52"/>
      <c r="AD14" s="52"/>
      <c r="AE14" s="272"/>
      <c r="AF14" s="52"/>
      <c r="AG14" s="52"/>
      <c r="AH14" s="272"/>
      <c r="AI14" s="52"/>
      <c r="AJ14" s="52"/>
      <c r="AK14" s="272"/>
      <c r="AL14" s="52"/>
      <c r="AM14" s="52"/>
      <c r="AN14" s="53">
        <f t="shared" si="0"/>
        <v>12</v>
      </c>
    </row>
    <row r="15" spans="2:63" ht="20.100000000000001" customHeight="1" x14ac:dyDescent="0.15">
      <c r="B15" s="1127" t="s">
        <v>376</v>
      </c>
      <c r="C15" s="1128"/>
      <c r="D15" s="272"/>
      <c r="E15" s="52"/>
      <c r="F15" s="52"/>
      <c r="G15" s="272"/>
      <c r="H15" s="52"/>
      <c r="I15" s="52"/>
      <c r="J15" s="272">
        <v>2</v>
      </c>
      <c r="K15" s="52"/>
      <c r="L15" s="52"/>
      <c r="M15" s="272"/>
      <c r="N15" s="52"/>
      <c r="O15" s="52"/>
      <c r="P15" s="272">
        <v>2</v>
      </c>
      <c r="Q15" s="52"/>
      <c r="R15" s="52"/>
      <c r="S15" s="272"/>
      <c r="T15" s="52"/>
      <c r="U15" s="52"/>
      <c r="V15" s="272"/>
      <c r="W15" s="52">
        <v>2</v>
      </c>
      <c r="X15" s="52"/>
      <c r="Y15" s="272"/>
      <c r="Z15" s="52"/>
      <c r="AA15" s="52"/>
      <c r="AB15" s="272"/>
      <c r="AC15" s="52">
        <v>2</v>
      </c>
      <c r="AD15" s="52"/>
      <c r="AE15" s="272"/>
      <c r="AF15" s="52">
        <v>2</v>
      </c>
      <c r="AG15" s="52"/>
      <c r="AH15" s="272"/>
      <c r="AI15" s="52"/>
      <c r="AJ15" s="52"/>
      <c r="AK15" s="272"/>
      <c r="AL15" s="52"/>
      <c r="AM15" s="52"/>
      <c r="AN15" s="53">
        <f t="shared" si="0"/>
        <v>10</v>
      </c>
    </row>
    <row r="16" spans="2:63" ht="20.100000000000001" customHeight="1" x14ac:dyDescent="0.15">
      <c r="B16" s="1127" t="s">
        <v>377</v>
      </c>
      <c r="C16" s="1128"/>
      <c r="D16" s="272">
        <v>24</v>
      </c>
      <c r="E16" s="52"/>
      <c r="F16" s="52"/>
      <c r="G16" s="272"/>
      <c r="H16" s="52"/>
      <c r="I16" s="52"/>
      <c r="J16" s="272"/>
      <c r="K16" s="52"/>
      <c r="L16" s="52"/>
      <c r="M16" s="272"/>
      <c r="N16" s="52"/>
      <c r="O16" s="52"/>
      <c r="P16" s="272"/>
      <c r="Q16" s="52"/>
      <c r="R16" s="52"/>
      <c r="S16" s="272"/>
      <c r="T16" s="52"/>
      <c r="U16" s="52"/>
      <c r="V16" s="272"/>
      <c r="W16" s="52"/>
      <c r="X16" s="52"/>
      <c r="Y16" s="272"/>
      <c r="Z16" s="52"/>
      <c r="AA16" s="52"/>
      <c r="AB16" s="272"/>
      <c r="AC16" s="52"/>
      <c r="AD16" s="52"/>
      <c r="AE16" s="272"/>
      <c r="AF16" s="52"/>
      <c r="AG16" s="52"/>
      <c r="AH16" s="272"/>
      <c r="AI16" s="52"/>
      <c r="AJ16" s="52"/>
      <c r="AK16" s="272"/>
      <c r="AL16" s="52"/>
      <c r="AM16" s="52">
        <v>12</v>
      </c>
      <c r="AN16" s="53">
        <f t="shared" si="0"/>
        <v>36</v>
      </c>
    </row>
    <row r="17" spans="2:40" x14ac:dyDescent="0.15">
      <c r="B17" s="516" t="s">
        <v>400</v>
      </c>
      <c r="C17" s="517"/>
      <c r="D17" s="272">
        <v>1</v>
      </c>
      <c r="E17" s="52">
        <v>1</v>
      </c>
      <c r="F17" s="52">
        <v>1</v>
      </c>
      <c r="G17" s="272">
        <v>1</v>
      </c>
      <c r="H17" s="52">
        <v>1</v>
      </c>
      <c r="I17" s="52"/>
      <c r="J17" s="272"/>
      <c r="K17" s="52"/>
      <c r="L17" s="52"/>
      <c r="M17" s="272"/>
      <c r="N17" s="52"/>
      <c r="O17" s="52"/>
      <c r="P17" s="272"/>
      <c r="Q17" s="52"/>
      <c r="R17" s="52"/>
      <c r="S17" s="272"/>
      <c r="T17" s="52"/>
      <c r="U17" s="52"/>
      <c r="V17" s="272"/>
      <c r="W17" s="52"/>
      <c r="X17" s="52"/>
      <c r="Y17" s="272"/>
      <c r="Z17" s="52"/>
      <c r="AA17" s="52"/>
      <c r="AB17" s="272"/>
      <c r="AC17" s="52"/>
      <c r="AD17" s="52"/>
      <c r="AE17" s="272"/>
      <c r="AF17" s="52"/>
      <c r="AG17" s="52"/>
      <c r="AH17" s="272"/>
      <c r="AI17" s="52"/>
      <c r="AJ17" s="52"/>
      <c r="AK17" s="272"/>
      <c r="AL17" s="52"/>
      <c r="AM17" s="52"/>
      <c r="AN17" s="53">
        <f t="shared" si="0"/>
        <v>5</v>
      </c>
    </row>
    <row r="18" spans="2:40" x14ac:dyDescent="0.15">
      <c r="B18" s="1127" t="s">
        <v>378</v>
      </c>
      <c r="C18" s="1128"/>
      <c r="D18" s="272"/>
      <c r="E18" s="52"/>
      <c r="F18" s="52">
        <v>3</v>
      </c>
      <c r="G18" s="272">
        <v>3</v>
      </c>
      <c r="H18" s="52">
        <v>3</v>
      </c>
      <c r="I18" s="52">
        <v>3</v>
      </c>
      <c r="J18" s="272"/>
      <c r="K18" s="52"/>
      <c r="L18" s="52"/>
      <c r="M18" s="272"/>
      <c r="N18" s="52"/>
      <c r="O18" s="52"/>
      <c r="P18" s="272"/>
      <c r="Q18" s="52"/>
      <c r="R18" s="52"/>
      <c r="S18" s="272"/>
      <c r="T18" s="52"/>
      <c r="U18" s="52"/>
      <c r="V18" s="272"/>
      <c r="W18" s="52"/>
      <c r="X18" s="52"/>
      <c r="Y18" s="272"/>
      <c r="Z18" s="52"/>
      <c r="AA18" s="52"/>
      <c r="AB18" s="272"/>
      <c r="AC18" s="52"/>
      <c r="AD18" s="52"/>
      <c r="AE18" s="272"/>
      <c r="AF18" s="52"/>
      <c r="AG18" s="52"/>
      <c r="AH18" s="272"/>
      <c r="AI18" s="52"/>
      <c r="AJ18" s="52"/>
      <c r="AK18" s="272"/>
      <c r="AL18" s="52"/>
      <c r="AM18" s="52"/>
      <c r="AN18" s="53">
        <f t="shared" si="0"/>
        <v>12</v>
      </c>
    </row>
    <row r="19" spans="2:40" x14ac:dyDescent="0.15">
      <c r="B19" s="1127" t="s">
        <v>136</v>
      </c>
      <c r="C19" s="1128"/>
      <c r="D19" s="272"/>
      <c r="E19" s="52"/>
      <c r="F19" s="52"/>
      <c r="G19" s="272"/>
      <c r="H19" s="52"/>
      <c r="I19" s="52"/>
      <c r="J19" s="272"/>
      <c r="K19" s="52"/>
      <c r="L19" s="52"/>
      <c r="M19" s="272"/>
      <c r="N19" s="52"/>
      <c r="O19" s="52">
        <v>1</v>
      </c>
      <c r="P19" s="272"/>
      <c r="Q19" s="52"/>
      <c r="R19" s="52"/>
      <c r="S19" s="272"/>
      <c r="T19" s="52"/>
      <c r="U19" s="52">
        <v>1</v>
      </c>
      <c r="V19" s="272"/>
      <c r="W19" s="52"/>
      <c r="X19" s="52">
        <v>1</v>
      </c>
      <c r="Y19" s="272"/>
      <c r="Z19" s="52"/>
      <c r="AA19" s="52">
        <v>1</v>
      </c>
      <c r="AB19" s="272"/>
      <c r="AC19" s="52"/>
      <c r="AD19" s="52"/>
      <c r="AE19" s="272"/>
      <c r="AF19" s="52">
        <v>1</v>
      </c>
      <c r="AG19" s="52"/>
      <c r="AH19" s="272"/>
      <c r="AI19" s="52"/>
      <c r="AJ19" s="52"/>
      <c r="AK19" s="272"/>
      <c r="AL19" s="52"/>
      <c r="AM19" s="52">
        <v>9</v>
      </c>
      <c r="AN19" s="53">
        <f t="shared" si="0"/>
        <v>14</v>
      </c>
    </row>
    <row r="20" spans="2:40" x14ac:dyDescent="0.15">
      <c r="B20" s="1127"/>
      <c r="C20" s="1128"/>
      <c r="D20" s="272"/>
      <c r="E20" s="52"/>
      <c r="F20" s="52"/>
      <c r="G20" s="272"/>
      <c r="H20" s="52"/>
      <c r="I20" s="52"/>
      <c r="J20" s="272"/>
      <c r="K20" s="52"/>
      <c r="L20" s="52"/>
      <c r="M20" s="272"/>
      <c r="N20" s="52"/>
      <c r="O20" s="52"/>
      <c r="P20" s="272"/>
      <c r="Q20" s="52"/>
      <c r="R20" s="52"/>
      <c r="S20" s="272"/>
      <c r="T20" s="52"/>
      <c r="U20" s="52"/>
      <c r="V20" s="272"/>
      <c r="W20" s="52"/>
      <c r="X20" s="52"/>
      <c r="Y20" s="272"/>
      <c r="Z20" s="52"/>
      <c r="AA20" s="52"/>
      <c r="AB20" s="272"/>
      <c r="AC20" s="52"/>
      <c r="AD20" s="52"/>
      <c r="AE20" s="272"/>
      <c r="AF20" s="52"/>
      <c r="AG20" s="52"/>
      <c r="AH20" s="272"/>
      <c r="AI20" s="52"/>
      <c r="AJ20" s="52"/>
      <c r="AK20" s="272"/>
      <c r="AL20" s="52"/>
      <c r="AM20" s="52"/>
      <c r="AN20" s="53">
        <f t="shared" si="0"/>
        <v>0</v>
      </c>
    </row>
    <row r="21" spans="2:40" x14ac:dyDescent="0.15">
      <c r="B21" s="1127"/>
      <c r="C21" s="1128"/>
      <c r="D21" s="272"/>
      <c r="E21" s="52"/>
      <c r="F21" s="52"/>
      <c r="G21" s="272"/>
      <c r="H21" s="52"/>
      <c r="I21" s="52"/>
      <c r="J21" s="272"/>
      <c r="K21" s="52"/>
      <c r="L21" s="52"/>
      <c r="M21" s="272"/>
      <c r="N21" s="52"/>
      <c r="O21" s="52"/>
      <c r="P21" s="272"/>
      <c r="Q21" s="52"/>
      <c r="R21" s="52"/>
      <c r="S21" s="272"/>
      <c r="T21" s="52"/>
      <c r="U21" s="52"/>
      <c r="V21" s="272"/>
      <c r="W21" s="52"/>
      <c r="X21" s="52"/>
      <c r="Y21" s="272"/>
      <c r="Z21" s="52"/>
      <c r="AA21" s="52"/>
      <c r="AB21" s="272"/>
      <c r="AC21" s="52"/>
      <c r="AD21" s="52"/>
      <c r="AE21" s="272"/>
      <c r="AF21" s="52"/>
      <c r="AG21" s="52"/>
      <c r="AH21" s="272"/>
      <c r="AI21" s="52"/>
      <c r="AJ21" s="52"/>
      <c r="AK21" s="272"/>
      <c r="AL21" s="52"/>
      <c r="AM21" s="52"/>
      <c r="AN21" s="53">
        <f t="shared" si="0"/>
        <v>0</v>
      </c>
    </row>
    <row r="22" spans="2:40" x14ac:dyDescent="0.15">
      <c r="B22" s="1127"/>
      <c r="C22" s="1128"/>
      <c r="D22" s="272"/>
      <c r="E22" s="52"/>
      <c r="F22" s="52"/>
      <c r="G22" s="272"/>
      <c r="H22" s="52"/>
      <c r="I22" s="52"/>
      <c r="J22" s="272"/>
      <c r="K22" s="52"/>
      <c r="L22" s="52"/>
      <c r="M22" s="272"/>
      <c r="N22" s="52"/>
      <c r="O22" s="52"/>
      <c r="P22" s="272"/>
      <c r="Q22" s="52"/>
      <c r="R22" s="52"/>
      <c r="S22" s="272"/>
      <c r="T22" s="52"/>
      <c r="U22" s="52"/>
      <c r="V22" s="272"/>
      <c r="W22" s="52"/>
      <c r="X22" s="52"/>
      <c r="Y22" s="272"/>
      <c r="Z22" s="52"/>
      <c r="AA22" s="52"/>
      <c r="AB22" s="272"/>
      <c r="AC22" s="52"/>
      <c r="AD22" s="52"/>
      <c r="AE22" s="272"/>
      <c r="AF22" s="52"/>
      <c r="AG22" s="52"/>
      <c r="AH22" s="272"/>
      <c r="AI22" s="52"/>
      <c r="AJ22" s="52"/>
      <c r="AK22" s="272"/>
      <c r="AL22" s="52"/>
      <c r="AM22" s="52"/>
      <c r="AN22" s="53">
        <f t="shared" si="0"/>
        <v>0</v>
      </c>
    </row>
    <row r="23" spans="2:40" x14ac:dyDescent="0.15">
      <c r="B23" s="1127"/>
      <c r="C23" s="1128"/>
      <c r="D23" s="272"/>
      <c r="E23" s="52"/>
      <c r="F23" s="52"/>
      <c r="G23" s="272"/>
      <c r="H23" s="52"/>
      <c r="I23" s="52"/>
      <c r="J23" s="272"/>
      <c r="K23" s="52"/>
      <c r="L23" s="52"/>
      <c r="M23" s="272"/>
      <c r="N23" s="52"/>
      <c r="O23" s="52"/>
      <c r="P23" s="272"/>
      <c r="Q23" s="52"/>
      <c r="R23" s="52"/>
      <c r="S23" s="272"/>
      <c r="T23" s="52"/>
      <c r="U23" s="52"/>
      <c r="V23" s="272"/>
      <c r="W23" s="52"/>
      <c r="X23" s="52"/>
      <c r="Y23" s="272"/>
      <c r="Z23" s="52"/>
      <c r="AA23" s="52"/>
      <c r="AB23" s="272"/>
      <c r="AC23" s="52"/>
      <c r="AD23" s="52"/>
      <c r="AE23" s="272"/>
      <c r="AF23" s="52"/>
      <c r="AG23" s="52"/>
      <c r="AH23" s="272"/>
      <c r="AI23" s="52"/>
      <c r="AJ23" s="52"/>
      <c r="AK23" s="272"/>
      <c r="AL23" s="52"/>
      <c r="AM23" s="52"/>
      <c r="AN23" s="53">
        <f t="shared" si="0"/>
        <v>0</v>
      </c>
    </row>
    <row r="24" spans="2:40" x14ac:dyDescent="0.15">
      <c r="B24" s="1127"/>
      <c r="C24" s="1128"/>
      <c r="D24" s="272"/>
      <c r="E24" s="52"/>
      <c r="F24" s="52"/>
      <c r="G24" s="272"/>
      <c r="H24" s="52"/>
      <c r="I24" s="52"/>
      <c r="J24" s="272"/>
      <c r="K24" s="52"/>
      <c r="L24" s="52"/>
      <c r="M24" s="272"/>
      <c r="N24" s="52"/>
      <c r="O24" s="52"/>
      <c r="P24" s="272"/>
      <c r="Q24" s="52"/>
      <c r="R24" s="52"/>
      <c r="S24" s="272"/>
      <c r="T24" s="52"/>
      <c r="U24" s="52"/>
      <c r="V24" s="272"/>
      <c r="W24" s="52"/>
      <c r="X24" s="52"/>
      <c r="Y24" s="272"/>
      <c r="Z24" s="52"/>
      <c r="AA24" s="52"/>
      <c r="AB24" s="272"/>
      <c r="AC24" s="52"/>
      <c r="AD24" s="52"/>
      <c r="AE24" s="272"/>
      <c r="AF24" s="52"/>
      <c r="AG24" s="52"/>
      <c r="AH24" s="272"/>
      <c r="AI24" s="52"/>
      <c r="AJ24" s="52"/>
      <c r="AK24" s="272"/>
      <c r="AL24" s="52"/>
      <c r="AM24" s="52"/>
      <c r="AN24" s="53">
        <f t="shared" si="0"/>
        <v>0</v>
      </c>
    </row>
    <row r="25" spans="2:40" x14ac:dyDescent="0.15">
      <c r="B25" s="1127"/>
      <c r="C25" s="1128"/>
      <c r="D25" s="272"/>
      <c r="E25" s="52"/>
      <c r="F25" s="52"/>
      <c r="G25" s="272"/>
      <c r="H25" s="52"/>
      <c r="I25" s="52"/>
      <c r="J25" s="272"/>
      <c r="K25" s="52"/>
      <c r="L25" s="52"/>
      <c r="M25" s="272"/>
      <c r="N25" s="52"/>
      <c r="O25" s="52"/>
      <c r="P25" s="272"/>
      <c r="Q25" s="52"/>
      <c r="R25" s="52"/>
      <c r="S25" s="272"/>
      <c r="T25" s="52"/>
      <c r="U25" s="52"/>
      <c r="V25" s="272"/>
      <c r="W25" s="52"/>
      <c r="X25" s="52"/>
      <c r="Y25" s="272"/>
      <c r="Z25" s="52"/>
      <c r="AA25" s="52"/>
      <c r="AB25" s="272"/>
      <c r="AC25" s="52"/>
      <c r="AD25" s="52"/>
      <c r="AE25" s="272"/>
      <c r="AF25" s="52"/>
      <c r="AG25" s="52"/>
      <c r="AH25" s="272"/>
      <c r="AI25" s="52"/>
      <c r="AJ25" s="52"/>
      <c r="AK25" s="272"/>
      <c r="AL25" s="52"/>
      <c r="AM25" s="52"/>
      <c r="AN25" s="53">
        <f t="shared" si="0"/>
        <v>0</v>
      </c>
    </row>
    <row r="26" spans="2:40" x14ac:dyDescent="0.15">
      <c r="B26" s="1127"/>
      <c r="C26" s="1128"/>
      <c r="D26" s="272"/>
      <c r="E26" s="52"/>
      <c r="F26" s="52"/>
      <c r="G26" s="272"/>
      <c r="H26" s="52"/>
      <c r="I26" s="52"/>
      <c r="J26" s="272"/>
      <c r="K26" s="52"/>
      <c r="L26" s="52"/>
      <c r="M26" s="272"/>
      <c r="N26" s="52"/>
      <c r="O26" s="52"/>
      <c r="P26" s="272"/>
      <c r="Q26" s="52"/>
      <c r="R26" s="52"/>
      <c r="S26" s="272"/>
      <c r="T26" s="52"/>
      <c r="U26" s="52"/>
      <c r="V26" s="272"/>
      <c r="W26" s="52"/>
      <c r="X26" s="52"/>
      <c r="Y26" s="272"/>
      <c r="Z26" s="52"/>
      <c r="AA26" s="52"/>
      <c r="AB26" s="272"/>
      <c r="AC26" s="52"/>
      <c r="AD26" s="52"/>
      <c r="AE26" s="272"/>
      <c r="AF26" s="52"/>
      <c r="AG26" s="52"/>
      <c r="AH26" s="272"/>
      <c r="AI26" s="52"/>
      <c r="AJ26" s="52"/>
      <c r="AK26" s="272"/>
      <c r="AL26" s="52"/>
      <c r="AM26" s="52"/>
      <c r="AN26" s="53">
        <f t="shared" si="0"/>
        <v>0</v>
      </c>
    </row>
    <row r="27" spans="2:40" x14ac:dyDescent="0.15">
      <c r="B27" s="1127"/>
      <c r="C27" s="1128"/>
      <c r="D27" s="272"/>
      <c r="E27" s="52"/>
      <c r="F27" s="52"/>
      <c r="G27" s="272"/>
      <c r="H27" s="52"/>
      <c r="I27" s="52"/>
      <c r="J27" s="272"/>
      <c r="K27" s="52"/>
      <c r="L27" s="52"/>
      <c r="M27" s="272"/>
      <c r="N27" s="52"/>
      <c r="O27" s="52"/>
      <c r="P27" s="272"/>
      <c r="Q27" s="52"/>
      <c r="R27" s="52"/>
      <c r="S27" s="272"/>
      <c r="T27" s="52"/>
      <c r="U27" s="52"/>
      <c r="V27" s="272"/>
      <c r="W27" s="52"/>
      <c r="X27" s="52"/>
      <c r="Y27" s="272"/>
      <c r="Z27" s="52"/>
      <c r="AA27" s="52"/>
      <c r="AB27" s="272"/>
      <c r="AC27" s="52"/>
      <c r="AD27" s="52"/>
      <c r="AE27" s="272"/>
      <c r="AF27" s="52"/>
      <c r="AG27" s="52"/>
      <c r="AH27" s="272"/>
      <c r="AI27" s="52"/>
      <c r="AJ27" s="52"/>
      <c r="AK27" s="272"/>
      <c r="AL27" s="52"/>
      <c r="AM27" s="52"/>
      <c r="AN27" s="53">
        <f t="shared" si="0"/>
        <v>0</v>
      </c>
    </row>
    <row r="28" spans="2:40" x14ac:dyDescent="0.15">
      <c r="B28" s="1127"/>
      <c r="C28" s="1128"/>
      <c r="D28" s="272"/>
      <c r="E28" s="52"/>
      <c r="F28" s="52"/>
      <c r="G28" s="272"/>
      <c r="H28" s="52"/>
      <c r="I28" s="52"/>
      <c r="J28" s="272"/>
      <c r="K28" s="52"/>
      <c r="L28" s="52"/>
      <c r="M28" s="272"/>
      <c r="N28" s="52"/>
      <c r="O28" s="52"/>
      <c r="P28" s="272"/>
      <c r="Q28" s="52"/>
      <c r="R28" s="52"/>
      <c r="S28" s="272"/>
      <c r="T28" s="52"/>
      <c r="U28" s="52"/>
      <c r="V28" s="272"/>
      <c r="W28" s="52"/>
      <c r="X28" s="52"/>
      <c r="Y28" s="272"/>
      <c r="Z28" s="52"/>
      <c r="AA28" s="52"/>
      <c r="AB28" s="272"/>
      <c r="AC28" s="52"/>
      <c r="AD28" s="52"/>
      <c r="AE28" s="272"/>
      <c r="AF28" s="52"/>
      <c r="AG28" s="52"/>
      <c r="AH28" s="272"/>
      <c r="AI28" s="52"/>
      <c r="AJ28" s="52"/>
      <c r="AK28" s="272"/>
      <c r="AL28" s="52"/>
      <c r="AM28" s="52"/>
      <c r="AN28" s="53">
        <f t="shared" si="0"/>
        <v>0</v>
      </c>
    </row>
    <row r="29" spans="2:40" x14ac:dyDescent="0.15">
      <c r="B29" s="1127"/>
      <c r="C29" s="1128"/>
      <c r="D29" s="272"/>
      <c r="E29" s="52"/>
      <c r="F29" s="52"/>
      <c r="G29" s="272"/>
      <c r="H29" s="52"/>
      <c r="I29" s="52"/>
      <c r="J29" s="272"/>
      <c r="K29" s="52"/>
      <c r="L29" s="52"/>
      <c r="M29" s="272"/>
      <c r="N29" s="52"/>
      <c r="O29" s="52"/>
      <c r="P29" s="272"/>
      <c r="Q29" s="52"/>
      <c r="R29" s="52"/>
      <c r="S29" s="272"/>
      <c r="T29" s="52"/>
      <c r="U29" s="52"/>
      <c r="V29" s="272"/>
      <c r="W29" s="52"/>
      <c r="X29" s="52"/>
      <c r="Y29" s="272"/>
      <c r="Z29" s="52"/>
      <c r="AA29" s="52"/>
      <c r="AB29" s="272"/>
      <c r="AC29" s="52"/>
      <c r="AD29" s="52"/>
      <c r="AE29" s="272"/>
      <c r="AF29" s="52"/>
      <c r="AG29" s="52"/>
      <c r="AH29" s="272"/>
      <c r="AI29" s="52"/>
      <c r="AJ29" s="52"/>
      <c r="AK29" s="272"/>
      <c r="AL29" s="52"/>
      <c r="AM29" s="52"/>
      <c r="AN29" s="53">
        <f t="shared" si="0"/>
        <v>0</v>
      </c>
    </row>
    <row r="30" spans="2:40" x14ac:dyDescent="0.15">
      <c r="B30" s="1127"/>
      <c r="C30" s="1128"/>
      <c r="D30" s="272"/>
      <c r="E30" s="52"/>
      <c r="F30" s="52"/>
      <c r="G30" s="272"/>
      <c r="H30" s="52"/>
      <c r="I30" s="52"/>
      <c r="J30" s="272"/>
      <c r="K30" s="52"/>
      <c r="L30" s="52"/>
      <c r="M30" s="272"/>
      <c r="N30" s="52"/>
      <c r="O30" s="52"/>
      <c r="P30" s="272"/>
      <c r="Q30" s="52"/>
      <c r="R30" s="52"/>
      <c r="S30" s="272"/>
      <c r="T30" s="52"/>
      <c r="U30" s="52"/>
      <c r="V30" s="272"/>
      <c r="W30" s="52"/>
      <c r="X30" s="52"/>
      <c r="Y30" s="272"/>
      <c r="Z30" s="52"/>
      <c r="AA30" s="52"/>
      <c r="AB30" s="272"/>
      <c r="AC30" s="52"/>
      <c r="AD30" s="52"/>
      <c r="AE30" s="272"/>
      <c r="AF30" s="52"/>
      <c r="AG30" s="52"/>
      <c r="AH30" s="272"/>
      <c r="AI30" s="52"/>
      <c r="AJ30" s="52"/>
      <c r="AK30" s="272"/>
      <c r="AL30" s="52"/>
      <c r="AM30" s="52"/>
      <c r="AN30" s="53">
        <f t="shared" si="0"/>
        <v>0</v>
      </c>
    </row>
    <row r="31" spans="2:40" x14ac:dyDescent="0.15">
      <c r="B31" s="1127"/>
      <c r="C31" s="1128"/>
      <c r="D31" s="272"/>
      <c r="E31" s="52"/>
      <c r="F31" s="52"/>
      <c r="G31" s="272"/>
      <c r="H31" s="52"/>
      <c r="I31" s="52"/>
      <c r="J31" s="272"/>
      <c r="K31" s="52"/>
      <c r="L31" s="52"/>
      <c r="M31" s="272"/>
      <c r="N31" s="52"/>
      <c r="O31" s="52"/>
      <c r="P31" s="272"/>
      <c r="Q31" s="52"/>
      <c r="R31" s="52"/>
      <c r="S31" s="272"/>
      <c r="T31" s="52"/>
      <c r="U31" s="52"/>
      <c r="V31" s="272"/>
      <c r="W31" s="52"/>
      <c r="X31" s="52"/>
      <c r="Y31" s="272"/>
      <c r="Z31" s="52"/>
      <c r="AA31" s="52"/>
      <c r="AB31" s="272"/>
      <c r="AC31" s="52"/>
      <c r="AD31" s="52"/>
      <c r="AE31" s="272"/>
      <c r="AF31" s="52"/>
      <c r="AG31" s="52"/>
      <c r="AH31" s="272"/>
      <c r="AI31" s="52"/>
      <c r="AJ31" s="52"/>
      <c r="AK31" s="272"/>
      <c r="AL31" s="52"/>
      <c r="AM31" s="52"/>
      <c r="AN31" s="53">
        <f t="shared" si="0"/>
        <v>0</v>
      </c>
    </row>
    <row r="32" spans="2:40" x14ac:dyDescent="0.15">
      <c r="B32" s="1127"/>
      <c r="C32" s="1128"/>
      <c r="D32" s="272"/>
      <c r="E32" s="52"/>
      <c r="F32" s="52"/>
      <c r="G32" s="272"/>
      <c r="H32" s="52"/>
      <c r="I32" s="52"/>
      <c r="J32" s="272"/>
      <c r="K32" s="52"/>
      <c r="L32" s="52"/>
      <c r="M32" s="272"/>
      <c r="N32" s="52"/>
      <c r="O32" s="52"/>
      <c r="P32" s="272"/>
      <c r="Q32" s="52"/>
      <c r="R32" s="52"/>
      <c r="S32" s="272"/>
      <c r="T32" s="52"/>
      <c r="U32" s="52"/>
      <c r="V32" s="272"/>
      <c r="W32" s="52"/>
      <c r="X32" s="52"/>
      <c r="Y32" s="272"/>
      <c r="Z32" s="52"/>
      <c r="AA32" s="52"/>
      <c r="AB32" s="272"/>
      <c r="AC32" s="52"/>
      <c r="AD32" s="52"/>
      <c r="AE32" s="272"/>
      <c r="AF32" s="52"/>
      <c r="AG32" s="52"/>
      <c r="AH32" s="272"/>
      <c r="AI32" s="52"/>
      <c r="AJ32" s="52"/>
      <c r="AK32" s="272"/>
      <c r="AL32" s="52"/>
      <c r="AM32" s="52"/>
      <c r="AN32" s="53">
        <f t="shared" si="0"/>
        <v>0</v>
      </c>
    </row>
    <row r="33" spans="2:40" x14ac:dyDescent="0.15">
      <c r="B33" s="1127"/>
      <c r="C33" s="1128"/>
      <c r="D33" s="272"/>
      <c r="E33" s="52"/>
      <c r="F33" s="52"/>
      <c r="G33" s="272"/>
      <c r="H33" s="52"/>
      <c r="I33" s="52"/>
      <c r="J33" s="272"/>
      <c r="K33" s="52"/>
      <c r="L33" s="52"/>
      <c r="M33" s="272"/>
      <c r="N33" s="52"/>
      <c r="O33" s="52"/>
      <c r="P33" s="272"/>
      <c r="Q33" s="52"/>
      <c r="R33" s="52"/>
      <c r="S33" s="272"/>
      <c r="T33" s="52"/>
      <c r="U33" s="52"/>
      <c r="V33" s="272"/>
      <c r="W33" s="52"/>
      <c r="X33" s="52"/>
      <c r="Y33" s="272"/>
      <c r="Z33" s="52"/>
      <c r="AA33" s="52"/>
      <c r="AB33" s="272"/>
      <c r="AC33" s="52"/>
      <c r="AD33" s="52"/>
      <c r="AE33" s="272"/>
      <c r="AF33" s="52"/>
      <c r="AG33" s="52"/>
      <c r="AH33" s="272"/>
      <c r="AI33" s="52"/>
      <c r="AJ33" s="52"/>
      <c r="AK33" s="272"/>
      <c r="AL33" s="52"/>
      <c r="AM33" s="52"/>
      <c r="AN33" s="53">
        <f t="shared" si="0"/>
        <v>0</v>
      </c>
    </row>
    <row r="34" spans="2:40" x14ac:dyDescent="0.15">
      <c r="B34" s="1110" t="s">
        <v>506</v>
      </c>
      <c r="C34" s="1111"/>
      <c r="D34" s="272">
        <f t="shared" ref="D34:AM34" si="1">SUM(D9:D33)</f>
        <v>25</v>
      </c>
      <c r="E34" s="54">
        <f t="shared" si="1"/>
        <v>1</v>
      </c>
      <c r="F34" s="493">
        <f t="shared" si="1"/>
        <v>4</v>
      </c>
      <c r="G34" s="272">
        <f t="shared" si="1"/>
        <v>4</v>
      </c>
      <c r="H34" s="54">
        <f t="shared" si="1"/>
        <v>8.5</v>
      </c>
      <c r="I34" s="493">
        <f t="shared" si="1"/>
        <v>3</v>
      </c>
      <c r="J34" s="272">
        <f t="shared" si="1"/>
        <v>2</v>
      </c>
      <c r="K34" s="54">
        <f t="shared" si="1"/>
        <v>5</v>
      </c>
      <c r="L34" s="493">
        <f t="shared" si="1"/>
        <v>9</v>
      </c>
      <c r="M34" s="272">
        <f t="shared" si="1"/>
        <v>13</v>
      </c>
      <c r="N34" s="54">
        <f t="shared" si="1"/>
        <v>0</v>
      </c>
      <c r="O34" s="493">
        <f t="shared" si="1"/>
        <v>1</v>
      </c>
      <c r="P34" s="272">
        <f t="shared" si="1"/>
        <v>2</v>
      </c>
      <c r="Q34" s="54">
        <f t="shared" si="1"/>
        <v>0.5</v>
      </c>
      <c r="R34" s="493">
        <f t="shared" si="1"/>
        <v>1</v>
      </c>
      <c r="S34" s="272">
        <f t="shared" si="1"/>
        <v>0</v>
      </c>
      <c r="T34" s="54">
        <f t="shared" si="1"/>
        <v>0</v>
      </c>
      <c r="U34" s="493">
        <f t="shared" si="1"/>
        <v>13.5</v>
      </c>
      <c r="V34" s="272">
        <f t="shared" si="1"/>
        <v>4</v>
      </c>
      <c r="W34" s="54">
        <f t="shared" si="1"/>
        <v>6.5</v>
      </c>
      <c r="X34" s="493">
        <f t="shared" si="1"/>
        <v>1</v>
      </c>
      <c r="Y34" s="272">
        <f t="shared" si="1"/>
        <v>0</v>
      </c>
      <c r="Z34" s="54">
        <f t="shared" si="1"/>
        <v>4.5</v>
      </c>
      <c r="AA34" s="493">
        <f t="shared" si="1"/>
        <v>5</v>
      </c>
      <c r="AB34" s="272">
        <f t="shared" si="1"/>
        <v>0.5</v>
      </c>
      <c r="AC34" s="54">
        <f t="shared" si="1"/>
        <v>2</v>
      </c>
      <c r="AD34" s="493">
        <f t="shared" si="1"/>
        <v>0.5</v>
      </c>
      <c r="AE34" s="272">
        <f t="shared" si="1"/>
        <v>0</v>
      </c>
      <c r="AF34" s="54">
        <f t="shared" si="1"/>
        <v>3</v>
      </c>
      <c r="AG34" s="493">
        <f t="shared" si="1"/>
        <v>0</v>
      </c>
      <c r="AH34" s="272">
        <f t="shared" si="1"/>
        <v>0</v>
      </c>
      <c r="AI34" s="54">
        <f t="shared" si="1"/>
        <v>0</v>
      </c>
      <c r="AJ34" s="493">
        <f t="shared" si="1"/>
        <v>0</v>
      </c>
      <c r="AK34" s="272">
        <f t="shared" si="1"/>
        <v>0.5</v>
      </c>
      <c r="AL34" s="54">
        <f t="shared" si="1"/>
        <v>0</v>
      </c>
      <c r="AM34" s="493">
        <f t="shared" si="1"/>
        <v>21</v>
      </c>
      <c r="AN34" s="53">
        <f t="shared" si="0"/>
        <v>141</v>
      </c>
    </row>
    <row r="35" spans="2:40" ht="14.25" thickBot="1" x14ac:dyDescent="0.2">
      <c r="B35" s="1112" t="s">
        <v>507</v>
      </c>
      <c r="C35" s="1113"/>
      <c r="D35" s="56"/>
      <c r="E35" s="57">
        <f>SUM(D34:F34)</f>
        <v>30</v>
      </c>
      <c r="F35" s="57"/>
      <c r="G35" s="56"/>
      <c r="H35" s="57">
        <f>SUM(G34:I34)</f>
        <v>15.5</v>
      </c>
      <c r="I35" s="57"/>
      <c r="J35" s="56"/>
      <c r="K35" s="57">
        <f>SUM(J34:L34)</f>
        <v>16</v>
      </c>
      <c r="L35" s="57"/>
      <c r="M35" s="56"/>
      <c r="N35" s="57">
        <f>SUM(M34:O34)</f>
        <v>14</v>
      </c>
      <c r="O35" s="57"/>
      <c r="P35" s="56"/>
      <c r="Q35" s="57">
        <f>SUM(P34:R34)</f>
        <v>3.5</v>
      </c>
      <c r="R35" s="57"/>
      <c r="S35" s="56"/>
      <c r="T35" s="57">
        <f>SUM(S34:U34)</f>
        <v>13.5</v>
      </c>
      <c r="U35" s="57"/>
      <c r="V35" s="56"/>
      <c r="W35" s="57">
        <f>SUM(V34:X34)</f>
        <v>11.5</v>
      </c>
      <c r="X35" s="57"/>
      <c r="Y35" s="56"/>
      <c r="Z35" s="57">
        <f>SUM(Y34:AA34)</f>
        <v>9.5</v>
      </c>
      <c r="AA35" s="57"/>
      <c r="AB35" s="56"/>
      <c r="AC35" s="57">
        <f>SUM(AB34:AD34)</f>
        <v>3</v>
      </c>
      <c r="AD35" s="57"/>
      <c r="AE35" s="56"/>
      <c r="AF35" s="57">
        <f>SUM(AE34:AG34)</f>
        <v>3</v>
      </c>
      <c r="AG35" s="57"/>
      <c r="AH35" s="56"/>
      <c r="AI35" s="57">
        <f>SUM(AH34:AJ34)</f>
        <v>0</v>
      </c>
      <c r="AJ35" s="57"/>
      <c r="AK35" s="56"/>
      <c r="AL35" s="57">
        <f>SUM(AK34:AM34)</f>
        <v>21.5</v>
      </c>
      <c r="AM35" s="57"/>
      <c r="AN35" s="58">
        <f>SUM(AN9:AN33)</f>
        <v>141</v>
      </c>
    </row>
    <row r="37" spans="2:40" x14ac:dyDescent="0.15">
      <c r="B37" s="2" t="s">
        <v>213</v>
      </c>
    </row>
    <row r="38" spans="2:40" ht="14.25" thickBot="1" x14ac:dyDescent="0.2"/>
    <row r="39" spans="2:40" ht="14.25" thickBot="1" x14ac:dyDescent="0.2">
      <c r="B39" s="1" t="s">
        <v>210</v>
      </c>
      <c r="C39" s="530">
        <v>0</v>
      </c>
      <c r="D39" s="1" t="s">
        <v>508</v>
      </c>
    </row>
    <row r="40" spans="2:40" ht="14.25" thickBot="1" x14ac:dyDescent="0.2"/>
    <row r="41" spans="2:40" x14ac:dyDescent="0.15">
      <c r="B41" s="1125" t="s">
        <v>509</v>
      </c>
      <c r="C41" s="1126"/>
      <c r="D41" s="1121">
        <v>1</v>
      </c>
      <c r="E41" s="1122"/>
      <c r="F41" s="1123"/>
      <c r="G41" s="1121">
        <v>2</v>
      </c>
      <c r="H41" s="1122"/>
      <c r="I41" s="1123"/>
      <c r="J41" s="1121">
        <v>3</v>
      </c>
      <c r="K41" s="1122"/>
      <c r="L41" s="1123"/>
      <c r="M41" s="1121">
        <v>4</v>
      </c>
      <c r="N41" s="1122"/>
      <c r="O41" s="1123"/>
      <c r="P41" s="1121">
        <v>5</v>
      </c>
      <c r="Q41" s="1122"/>
      <c r="R41" s="1123"/>
      <c r="S41" s="1121">
        <v>6</v>
      </c>
      <c r="T41" s="1122"/>
      <c r="U41" s="1123"/>
      <c r="V41" s="1121">
        <v>7</v>
      </c>
      <c r="W41" s="1122"/>
      <c r="X41" s="1123"/>
      <c r="Y41" s="1121">
        <v>8</v>
      </c>
      <c r="Z41" s="1122"/>
      <c r="AA41" s="1123"/>
      <c r="AB41" s="1121">
        <v>9</v>
      </c>
      <c r="AC41" s="1122"/>
      <c r="AD41" s="1123"/>
      <c r="AE41" s="1121">
        <v>10</v>
      </c>
      <c r="AF41" s="1122"/>
      <c r="AG41" s="1123"/>
      <c r="AH41" s="1121">
        <v>11</v>
      </c>
      <c r="AI41" s="1122"/>
      <c r="AJ41" s="1123"/>
      <c r="AK41" s="1121">
        <v>12</v>
      </c>
      <c r="AL41" s="1122"/>
      <c r="AM41" s="1123"/>
      <c r="AN41" s="1124" t="s">
        <v>30</v>
      </c>
    </row>
    <row r="42" spans="2:40" x14ac:dyDescent="0.15">
      <c r="B42" s="1091"/>
      <c r="C42" s="1092"/>
      <c r="D42" s="482" t="s">
        <v>31</v>
      </c>
      <c r="E42" s="43" t="s">
        <v>32</v>
      </c>
      <c r="F42" s="44" t="s">
        <v>33</v>
      </c>
      <c r="G42" s="482" t="s">
        <v>31</v>
      </c>
      <c r="H42" s="44" t="s">
        <v>32</v>
      </c>
      <c r="I42" s="44" t="s">
        <v>33</v>
      </c>
      <c r="J42" s="482" t="s">
        <v>31</v>
      </c>
      <c r="K42" s="44" t="s">
        <v>32</v>
      </c>
      <c r="L42" s="44" t="s">
        <v>33</v>
      </c>
      <c r="M42" s="482" t="s">
        <v>31</v>
      </c>
      <c r="N42" s="44" t="s">
        <v>32</v>
      </c>
      <c r="O42" s="44" t="s">
        <v>33</v>
      </c>
      <c r="P42" s="482" t="s">
        <v>31</v>
      </c>
      <c r="Q42" s="44" t="s">
        <v>32</v>
      </c>
      <c r="R42" s="44" t="s">
        <v>33</v>
      </c>
      <c r="S42" s="482" t="s">
        <v>31</v>
      </c>
      <c r="T42" s="518" t="s">
        <v>32</v>
      </c>
      <c r="U42" s="518" t="s">
        <v>33</v>
      </c>
      <c r="V42" s="482" t="s">
        <v>31</v>
      </c>
      <c r="W42" s="44" t="s">
        <v>32</v>
      </c>
      <c r="X42" s="44" t="s">
        <v>33</v>
      </c>
      <c r="Y42" s="482" t="s">
        <v>31</v>
      </c>
      <c r="Z42" s="44" t="s">
        <v>32</v>
      </c>
      <c r="AA42" s="44" t="s">
        <v>33</v>
      </c>
      <c r="AB42" s="482" t="s">
        <v>31</v>
      </c>
      <c r="AC42" s="44" t="s">
        <v>32</v>
      </c>
      <c r="AD42" s="44" t="s">
        <v>33</v>
      </c>
      <c r="AE42" s="482" t="s">
        <v>31</v>
      </c>
      <c r="AF42" s="44" t="s">
        <v>32</v>
      </c>
      <c r="AG42" s="44" t="s">
        <v>33</v>
      </c>
      <c r="AH42" s="482" t="s">
        <v>31</v>
      </c>
      <c r="AI42" s="44" t="s">
        <v>32</v>
      </c>
      <c r="AJ42" s="44" t="s">
        <v>33</v>
      </c>
      <c r="AK42" s="482" t="s">
        <v>31</v>
      </c>
      <c r="AL42" s="44" t="s">
        <v>32</v>
      </c>
      <c r="AM42" s="44" t="s">
        <v>33</v>
      </c>
      <c r="AN42" s="1103"/>
    </row>
    <row r="43" spans="2:40" x14ac:dyDescent="0.15">
      <c r="B43" s="1081" t="s">
        <v>515</v>
      </c>
      <c r="C43" s="1092"/>
      <c r="D43" s="272">
        <f>D34*$C$39/10</f>
        <v>0</v>
      </c>
      <c r="E43" s="54">
        <f t="shared" ref="E43:AM43" si="2">E34*$C$39/10</f>
        <v>0</v>
      </c>
      <c r="F43" s="493">
        <f t="shared" si="2"/>
        <v>0</v>
      </c>
      <c r="G43" s="272">
        <f t="shared" si="2"/>
        <v>0</v>
      </c>
      <c r="H43" s="54">
        <f t="shared" si="2"/>
        <v>0</v>
      </c>
      <c r="I43" s="493">
        <f t="shared" si="2"/>
        <v>0</v>
      </c>
      <c r="J43" s="272">
        <f t="shared" si="2"/>
        <v>0</v>
      </c>
      <c r="K43" s="54">
        <f t="shared" si="2"/>
        <v>0</v>
      </c>
      <c r="L43" s="493">
        <f t="shared" si="2"/>
        <v>0</v>
      </c>
      <c r="M43" s="272">
        <f t="shared" si="2"/>
        <v>0</v>
      </c>
      <c r="N43" s="54">
        <f t="shared" si="2"/>
        <v>0</v>
      </c>
      <c r="O43" s="493">
        <f t="shared" si="2"/>
        <v>0</v>
      </c>
      <c r="P43" s="272">
        <f t="shared" si="2"/>
        <v>0</v>
      </c>
      <c r="Q43" s="54">
        <f t="shared" si="2"/>
        <v>0</v>
      </c>
      <c r="R43" s="493">
        <f t="shared" si="2"/>
        <v>0</v>
      </c>
      <c r="S43" s="272">
        <f t="shared" si="2"/>
        <v>0</v>
      </c>
      <c r="T43" s="54">
        <f t="shared" si="2"/>
        <v>0</v>
      </c>
      <c r="U43" s="493">
        <f t="shared" si="2"/>
        <v>0</v>
      </c>
      <c r="V43" s="272">
        <f t="shared" si="2"/>
        <v>0</v>
      </c>
      <c r="W43" s="54">
        <f t="shared" si="2"/>
        <v>0</v>
      </c>
      <c r="X43" s="493">
        <f t="shared" si="2"/>
        <v>0</v>
      </c>
      <c r="Y43" s="272">
        <f t="shared" si="2"/>
        <v>0</v>
      </c>
      <c r="Z43" s="54">
        <f t="shared" si="2"/>
        <v>0</v>
      </c>
      <c r="AA43" s="493">
        <f t="shared" si="2"/>
        <v>0</v>
      </c>
      <c r="AB43" s="272">
        <f t="shared" si="2"/>
        <v>0</v>
      </c>
      <c r="AC43" s="54">
        <f t="shared" si="2"/>
        <v>0</v>
      </c>
      <c r="AD43" s="493">
        <f t="shared" si="2"/>
        <v>0</v>
      </c>
      <c r="AE43" s="272">
        <f t="shared" si="2"/>
        <v>0</v>
      </c>
      <c r="AF43" s="54">
        <f t="shared" si="2"/>
        <v>0</v>
      </c>
      <c r="AG43" s="493">
        <f t="shared" si="2"/>
        <v>0</v>
      </c>
      <c r="AH43" s="272">
        <f t="shared" si="2"/>
        <v>0</v>
      </c>
      <c r="AI43" s="54">
        <f t="shared" si="2"/>
        <v>0</v>
      </c>
      <c r="AJ43" s="493">
        <f t="shared" si="2"/>
        <v>0</v>
      </c>
      <c r="AK43" s="272">
        <f t="shared" si="2"/>
        <v>0</v>
      </c>
      <c r="AL43" s="54">
        <f t="shared" si="2"/>
        <v>0</v>
      </c>
      <c r="AM43" s="493">
        <f t="shared" si="2"/>
        <v>0</v>
      </c>
      <c r="AN43" s="53">
        <f t="shared" ref="AN43:AN47" si="3">SUM(D43:AM43)</f>
        <v>0</v>
      </c>
    </row>
    <row r="44" spans="2:40" ht="14.25" thickBot="1" x14ac:dyDescent="0.2">
      <c r="B44" s="1104" t="s">
        <v>507</v>
      </c>
      <c r="C44" s="1105"/>
      <c r="D44" s="266"/>
      <c r="E44" s="262">
        <f>SUM(D43:F43)</f>
        <v>0</v>
      </c>
      <c r="F44" s="262"/>
      <c r="G44" s="266"/>
      <c r="H44" s="262">
        <f>SUM(G43:I43)</f>
        <v>0</v>
      </c>
      <c r="I44" s="262"/>
      <c r="J44" s="266"/>
      <c r="K44" s="262">
        <f>SUM(J43:L43)</f>
        <v>0</v>
      </c>
      <c r="L44" s="262"/>
      <c r="M44" s="266"/>
      <c r="N44" s="262">
        <f>SUM(M43:O43)</f>
        <v>0</v>
      </c>
      <c r="O44" s="262"/>
      <c r="P44" s="266"/>
      <c r="Q44" s="262">
        <f>SUM(P43:R43)</f>
        <v>0</v>
      </c>
      <c r="R44" s="262"/>
      <c r="S44" s="266"/>
      <c r="T44" s="262">
        <f>SUM(S43:U43)</f>
        <v>0</v>
      </c>
      <c r="U44" s="262"/>
      <c r="V44" s="266"/>
      <c r="W44" s="262">
        <f>SUM(V43:X43)</f>
        <v>0</v>
      </c>
      <c r="X44" s="262"/>
      <c r="Y44" s="266"/>
      <c r="Z44" s="262">
        <f>SUM(Y43:AA43)</f>
        <v>0</v>
      </c>
      <c r="AA44" s="262"/>
      <c r="AB44" s="266"/>
      <c r="AC44" s="262">
        <f>SUM(AB43:AD43)</f>
        <v>0</v>
      </c>
      <c r="AD44" s="262"/>
      <c r="AE44" s="266"/>
      <c r="AF44" s="262">
        <f>SUM(AE43:AG43)</f>
        <v>0</v>
      </c>
      <c r="AG44" s="262"/>
      <c r="AH44" s="266"/>
      <c r="AI44" s="262">
        <f>SUM(AH43:AJ43)</f>
        <v>0</v>
      </c>
      <c r="AJ44" s="262"/>
      <c r="AK44" s="266"/>
      <c r="AL44" s="262">
        <f>SUM(AK43:AM43)</f>
        <v>0</v>
      </c>
      <c r="AM44" s="262"/>
      <c r="AN44" s="267">
        <f t="shared" si="3"/>
        <v>0</v>
      </c>
    </row>
    <row r="45" spans="2:40" ht="14.25" thickTop="1" x14ac:dyDescent="0.15">
      <c r="B45" s="1114" t="s">
        <v>216</v>
      </c>
      <c r="C45" s="268" t="s">
        <v>510</v>
      </c>
      <c r="D45" s="269">
        <v>60</v>
      </c>
      <c r="E45" s="270">
        <v>60</v>
      </c>
      <c r="F45" s="270">
        <v>60</v>
      </c>
      <c r="G45" s="269">
        <v>60</v>
      </c>
      <c r="H45" s="270">
        <v>60</v>
      </c>
      <c r="I45" s="270">
        <v>60</v>
      </c>
      <c r="J45" s="269">
        <v>60</v>
      </c>
      <c r="K45" s="270">
        <v>60</v>
      </c>
      <c r="L45" s="270">
        <v>60</v>
      </c>
      <c r="M45" s="269">
        <v>60</v>
      </c>
      <c r="N45" s="270">
        <v>60</v>
      </c>
      <c r="O45" s="270">
        <v>60</v>
      </c>
      <c r="P45" s="269">
        <v>60</v>
      </c>
      <c r="Q45" s="270">
        <v>60</v>
      </c>
      <c r="R45" s="270">
        <v>60</v>
      </c>
      <c r="S45" s="269">
        <v>60</v>
      </c>
      <c r="T45" s="270">
        <v>60</v>
      </c>
      <c r="U45" s="270">
        <v>60</v>
      </c>
      <c r="V45" s="269">
        <v>60</v>
      </c>
      <c r="W45" s="270">
        <v>60</v>
      </c>
      <c r="X45" s="270">
        <v>60</v>
      </c>
      <c r="Y45" s="269">
        <v>60</v>
      </c>
      <c r="Z45" s="270">
        <v>60</v>
      </c>
      <c r="AA45" s="270">
        <v>60</v>
      </c>
      <c r="AB45" s="269">
        <v>60</v>
      </c>
      <c r="AC45" s="270">
        <v>60</v>
      </c>
      <c r="AD45" s="270">
        <v>60</v>
      </c>
      <c r="AE45" s="269">
        <v>60</v>
      </c>
      <c r="AF45" s="270">
        <v>60</v>
      </c>
      <c r="AG45" s="270">
        <v>60</v>
      </c>
      <c r="AH45" s="269">
        <v>60</v>
      </c>
      <c r="AI45" s="270">
        <v>60</v>
      </c>
      <c r="AJ45" s="270">
        <v>60</v>
      </c>
      <c r="AK45" s="269">
        <v>60</v>
      </c>
      <c r="AL45" s="270">
        <v>60</v>
      </c>
      <c r="AM45" s="270">
        <v>60</v>
      </c>
      <c r="AN45" s="271">
        <f t="shared" si="3"/>
        <v>2160</v>
      </c>
    </row>
    <row r="46" spans="2:40" x14ac:dyDescent="0.15">
      <c r="B46" s="1115"/>
      <c r="C46" s="264" t="s">
        <v>511</v>
      </c>
      <c r="D46" s="272">
        <v>50</v>
      </c>
      <c r="E46" s="52">
        <v>50</v>
      </c>
      <c r="F46" s="52">
        <v>50</v>
      </c>
      <c r="G46" s="272">
        <v>50</v>
      </c>
      <c r="H46" s="52">
        <v>50</v>
      </c>
      <c r="I46" s="52">
        <v>50</v>
      </c>
      <c r="J46" s="272">
        <v>50</v>
      </c>
      <c r="K46" s="52">
        <v>50</v>
      </c>
      <c r="L46" s="52">
        <v>50</v>
      </c>
      <c r="M46" s="272">
        <v>50</v>
      </c>
      <c r="N46" s="52">
        <v>50</v>
      </c>
      <c r="O46" s="52">
        <v>50</v>
      </c>
      <c r="P46" s="272">
        <v>50</v>
      </c>
      <c r="Q46" s="52">
        <v>50</v>
      </c>
      <c r="R46" s="52">
        <v>50</v>
      </c>
      <c r="S46" s="272">
        <v>50</v>
      </c>
      <c r="T46" s="52">
        <v>50</v>
      </c>
      <c r="U46" s="52">
        <v>50</v>
      </c>
      <c r="V46" s="272">
        <v>50</v>
      </c>
      <c r="W46" s="52">
        <v>50</v>
      </c>
      <c r="X46" s="52">
        <v>50</v>
      </c>
      <c r="Y46" s="272">
        <v>50</v>
      </c>
      <c r="Z46" s="52">
        <v>50</v>
      </c>
      <c r="AA46" s="52">
        <v>50</v>
      </c>
      <c r="AB46" s="272">
        <v>50</v>
      </c>
      <c r="AC46" s="52">
        <v>50</v>
      </c>
      <c r="AD46" s="52">
        <v>50</v>
      </c>
      <c r="AE46" s="272">
        <v>50</v>
      </c>
      <c r="AF46" s="52">
        <v>50</v>
      </c>
      <c r="AG46" s="52">
        <v>50</v>
      </c>
      <c r="AH46" s="272">
        <v>50</v>
      </c>
      <c r="AI46" s="52">
        <v>50</v>
      </c>
      <c r="AJ46" s="52">
        <v>50</v>
      </c>
      <c r="AK46" s="272">
        <v>50</v>
      </c>
      <c r="AL46" s="52">
        <v>50</v>
      </c>
      <c r="AM46" s="52">
        <v>50</v>
      </c>
      <c r="AN46" s="53">
        <f t="shared" si="3"/>
        <v>1800</v>
      </c>
    </row>
    <row r="47" spans="2:40" x14ac:dyDescent="0.15">
      <c r="B47" s="1115"/>
      <c r="C47" s="264" t="s">
        <v>512</v>
      </c>
      <c r="D47" s="272">
        <v>25</v>
      </c>
      <c r="E47" s="52">
        <v>25</v>
      </c>
      <c r="F47" s="52">
        <v>25</v>
      </c>
      <c r="G47" s="272">
        <v>25</v>
      </c>
      <c r="H47" s="52">
        <v>25</v>
      </c>
      <c r="I47" s="52">
        <v>25</v>
      </c>
      <c r="J47" s="272">
        <v>25</v>
      </c>
      <c r="K47" s="52">
        <v>25</v>
      </c>
      <c r="L47" s="52">
        <v>25</v>
      </c>
      <c r="M47" s="272">
        <v>25</v>
      </c>
      <c r="N47" s="52">
        <v>25</v>
      </c>
      <c r="O47" s="52">
        <v>25</v>
      </c>
      <c r="P47" s="272">
        <v>25</v>
      </c>
      <c r="Q47" s="52">
        <v>25</v>
      </c>
      <c r="R47" s="52">
        <v>25</v>
      </c>
      <c r="S47" s="272">
        <v>25</v>
      </c>
      <c r="T47" s="52">
        <v>25</v>
      </c>
      <c r="U47" s="52">
        <v>25</v>
      </c>
      <c r="V47" s="272">
        <v>25</v>
      </c>
      <c r="W47" s="52">
        <v>25</v>
      </c>
      <c r="X47" s="52">
        <v>25</v>
      </c>
      <c r="Y47" s="272">
        <v>25</v>
      </c>
      <c r="Z47" s="52">
        <v>25</v>
      </c>
      <c r="AA47" s="52">
        <v>25</v>
      </c>
      <c r="AB47" s="272">
        <v>25</v>
      </c>
      <c r="AC47" s="52">
        <v>25</v>
      </c>
      <c r="AD47" s="52">
        <v>25</v>
      </c>
      <c r="AE47" s="272">
        <v>25</v>
      </c>
      <c r="AF47" s="52">
        <v>25</v>
      </c>
      <c r="AG47" s="52">
        <v>25</v>
      </c>
      <c r="AH47" s="272">
        <v>25</v>
      </c>
      <c r="AI47" s="52">
        <v>25</v>
      </c>
      <c r="AJ47" s="52">
        <v>25</v>
      </c>
      <c r="AK47" s="272">
        <v>25</v>
      </c>
      <c r="AL47" s="52">
        <v>25</v>
      </c>
      <c r="AM47" s="52">
        <v>25</v>
      </c>
      <c r="AN47" s="53">
        <f t="shared" si="3"/>
        <v>900</v>
      </c>
    </row>
    <row r="48" spans="2:40" x14ac:dyDescent="0.15">
      <c r="B48" s="1115"/>
      <c r="C48" s="265"/>
      <c r="D48" s="272"/>
      <c r="E48" s="52"/>
      <c r="F48" s="52"/>
      <c r="G48" s="272"/>
      <c r="H48" s="52"/>
      <c r="I48" s="52"/>
      <c r="J48" s="272"/>
      <c r="K48" s="52"/>
      <c r="L48" s="52"/>
      <c r="M48" s="272"/>
      <c r="N48" s="52"/>
      <c r="O48" s="52"/>
      <c r="P48" s="272"/>
      <c r="Q48" s="52"/>
      <c r="R48" s="52"/>
      <c r="S48" s="272"/>
      <c r="T48" s="52"/>
      <c r="U48" s="52"/>
      <c r="V48" s="272"/>
      <c r="W48" s="52"/>
      <c r="X48" s="52"/>
      <c r="Y48" s="272"/>
      <c r="Z48" s="52"/>
      <c r="AA48" s="52"/>
      <c r="AB48" s="272"/>
      <c r="AC48" s="52"/>
      <c r="AD48" s="52"/>
      <c r="AE48" s="272"/>
      <c r="AF48" s="52"/>
      <c r="AG48" s="52"/>
      <c r="AH48" s="272"/>
      <c r="AI48" s="52"/>
      <c r="AJ48" s="52"/>
      <c r="AK48" s="272"/>
      <c r="AL48" s="52"/>
      <c r="AM48" s="52"/>
      <c r="AN48" s="53">
        <f t="shared" ref="AN48:AN51" si="4">SUM(D48:AM48)</f>
        <v>0</v>
      </c>
    </row>
    <row r="49" spans="2:40" ht="14.25" thickBot="1" x14ac:dyDescent="0.2">
      <c r="B49" s="1116"/>
      <c r="C49" s="279" t="s">
        <v>219</v>
      </c>
      <c r="D49" s="273">
        <f>SUM(D45:D48)</f>
        <v>135</v>
      </c>
      <c r="E49" s="274">
        <f t="shared" ref="E49:AM49" si="5">SUM(E45:E48)</f>
        <v>135</v>
      </c>
      <c r="F49" s="274">
        <f t="shared" si="5"/>
        <v>135</v>
      </c>
      <c r="G49" s="273">
        <f t="shared" si="5"/>
        <v>135</v>
      </c>
      <c r="H49" s="274">
        <f t="shared" si="5"/>
        <v>135</v>
      </c>
      <c r="I49" s="274">
        <f t="shared" si="5"/>
        <v>135</v>
      </c>
      <c r="J49" s="273">
        <f t="shared" si="5"/>
        <v>135</v>
      </c>
      <c r="K49" s="274">
        <f t="shared" si="5"/>
        <v>135</v>
      </c>
      <c r="L49" s="274">
        <f t="shared" si="5"/>
        <v>135</v>
      </c>
      <c r="M49" s="273">
        <f t="shared" si="5"/>
        <v>135</v>
      </c>
      <c r="N49" s="274">
        <f t="shared" si="5"/>
        <v>135</v>
      </c>
      <c r="O49" s="274">
        <f t="shared" si="5"/>
        <v>135</v>
      </c>
      <c r="P49" s="273">
        <f t="shared" si="5"/>
        <v>135</v>
      </c>
      <c r="Q49" s="274">
        <f t="shared" si="5"/>
        <v>135</v>
      </c>
      <c r="R49" s="274">
        <f t="shared" si="5"/>
        <v>135</v>
      </c>
      <c r="S49" s="273">
        <f t="shared" si="5"/>
        <v>135</v>
      </c>
      <c r="T49" s="274">
        <f t="shared" si="5"/>
        <v>135</v>
      </c>
      <c r="U49" s="274">
        <f t="shared" si="5"/>
        <v>135</v>
      </c>
      <c r="V49" s="273">
        <f t="shared" si="5"/>
        <v>135</v>
      </c>
      <c r="W49" s="274">
        <f t="shared" si="5"/>
        <v>135</v>
      </c>
      <c r="X49" s="274">
        <f t="shared" si="5"/>
        <v>135</v>
      </c>
      <c r="Y49" s="273">
        <f t="shared" si="5"/>
        <v>135</v>
      </c>
      <c r="Z49" s="274">
        <f t="shared" si="5"/>
        <v>135</v>
      </c>
      <c r="AA49" s="274">
        <f t="shared" si="5"/>
        <v>135</v>
      </c>
      <c r="AB49" s="273">
        <f t="shared" si="5"/>
        <v>135</v>
      </c>
      <c r="AC49" s="274">
        <f t="shared" si="5"/>
        <v>135</v>
      </c>
      <c r="AD49" s="274">
        <f t="shared" si="5"/>
        <v>135</v>
      </c>
      <c r="AE49" s="273">
        <f t="shared" si="5"/>
        <v>135</v>
      </c>
      <c r="AF49" s="274">
        <f t="shared" si="5"/>
        <v>135</v>
      </c>
      <c r="AG49" s="274">
        <f t="shared" si="5"/>
        <v>135</v>
      </c>
      <c r="AH49" s="273">
        <f t="shared" si="5"/>
        <v>135</v>
      </c>
      <c r="AI49" s="274">
        <f t="shared" si="5"/>
        <v>135</v>
      </c>
      <c r="AJ49" s="274">
        <f t="shared" si="5"/>
        <v>135</v>
      </c>
      <c r="AK49" s="273">
        <f t="shared" si="5"/>
        <v>135</v>
      </c>
      <c r="AL49" s="274">
        <f t="shared" si="5"/>
        <v>135</v>
      </c>
      <c r="AM49" s="274">
        <f t="shared" si="5"/>
        <v>135</v>
      </c>
      <c r="AN49" s="275">
        <f t="shared" si="4"/>
        <v>4860</v>
      </c>
    </row>
    <row r="50" spans="2:40" ht="14.25" thickTop="1" x14ac:dyDescent="0.15">
      <c r="B50" s="1117" t="s">
        <v>513</v>
      </c>
      <c r="C50" s="1118"/>
      <c r="D50" s="280">
        <f>D49-D43</f>
        <v>135</v>
      </c>
      <c r="E50" s="281">
        <f t="shared" ref="E50:AM50" si="6">E49-E43</f>
        <v>135</v>
      </c>
      <c r="F50" s="281">
        <f t="shared" si="6"/>
        <v>135</v>
      </c>
      <c r="G50" s="280">
        <f t="shared" si="6"/>
        <v>135</v>
      </c>
      <c r="H50" s="281">
        <f t="shared" si="6"/>
        <v>135</v>
      </c>
      <c r="I50" s="281">
        <f t="shared" si="6"/>
        <v>135</v>
      </c>
      <c r="J50" s="280">
        <f t="shared" si="6"/>
        <v>135</v>
      </c>
      <c r="K50" s="281">
        <f t="shared" si="6"/>
        <v>135</v>
      </c>
      <c r="L50" s="281">
        <f t="shared" si="6"/>
        <v>135</v>
      </c>
      <c r="M50" s="280">
        <f t="shared" si="6"/>
        <v>135</v>
      </c>
      <c r="N50" s="281">
        <f t="shared" si="6"/>
        <v>135</v>
      </c>
      <c r="O50" s="281">
        <f t="shared" si="6"/>
        <v>135</v>
      </c>
      <c r="P50" s="280">
        <f t="shared" si="6"/>
        <v>135</v>
      </c>
      <c r="Q50" s="281">
        <f t="shared" si="6"/>
        <v>135</v>
      </c>
      <c r="R50" s="281">
        <f t="shared" si="6"/>
        <v>135</v>
      </c>
      <c r="S50" s="280">
        <f t="shared" si="6"/>
        <v>135</v>
      </c>
      <c r="T50" s="281">
        <f t="shared" si="6"/>
        <v>135</v>
      </c>
      <c r="U50" s="281">
        <f t="shared" si="6"/>
        <v>135</v>
      </c>
      <c r="V50" s="280">
        <f t="shared" si="6"/>
        <v>135</v>
      </c>
      <c r="W50" s="281">
        <f t="shared" si="6"/>
        <v>135</v>
      </c>
      <c r="X50" s="281">
        <f t="shared" si="6"/>
        <v>135</v>
      </c>
      <c r="Y50" s="280">
        <f t="shared" si="6"/>
        <v>135</v>
      </c>
      <c r="Z50" s="281">
        <f t="shared" si="6"/>
        <v>135</v>
      </c>
      <c r="AA50" s="281">
        <f t="shared" si="6"/>
        <v>135</v>
      </c>
      <c r="AB50" s="280">
        <f t="shared" si="6"/>
        <v>135</v>
      </c>
      <c r="AC50" s="281">
        <f t="shared" si="6"/>
        <v>135</v>
      </c>
      <c r="AD50" s="281">
        <f t="shared" si="6"/>
        <v>135</v>
      </c>
      <c r="AE50" s="280">
        <f t="shared" si="6"/>
        <v>135</v>
      </c>
      <c r="AF50" s="281">
        <f t="shared" si="6"/>
        <v>135</v>
      </c>
      <c r="AG50" s="281">
        <f t="shared" si="6"/>
        <v>135</v>
      </c>
      <c r="AH50" s="280">
        <f t="shared" si="6"/>
        <v>135</v>
      </c>
      <c r="AI50" s="282">
        <f t="shared" si="6"/>
        <v>135</v>
      </c>
      <c r="AJ50" s="281">
        <f t="shared" si="6"/>
        <v>135</v>
      </c>
      <c r="AK50" s="280">
        <f t="shared" si="6"/>
        <v>135</v>
      </c>
      <c r="AL50" s="281">
        <f t="shared" si="6"/>
        <v>135</v>
      </c>
      <c r="AM50" s="281">
        <f t="shared" si="6"/>
        <v>135</v>
      </c>
      <c r="AN50" s="271">
        <f t="shared" si="4"/>
        <v>4860</v>
      </c>
    </row>
    <row r="51" spans="2:40" ht="14.25" thickBot="1" x14ac:dyDescent="0.2">
      <c r="B51" s="1119" t="s">
        <v>514</v>
      </c>
      <c r="C51" s="1120"/>
      <c r="D51" s="276"/>
      <c r="E51" s="277"/>
      <c r="F51" s="277"/>
      <c r="G51" s="276"/>
      <c r="H51" s="277"/>
      <c r="I51" s="277"/>
      <c r="J51" s="276"/>
      <c r="K51" s="277"/>
      <c r="L51" s="277"/>
      <c r="M51" s="276"/>
      <c r="N51" s="277"/>
      <c r="O51" s="277"/>
      <c r="P51" s="276"/>
      <c r="Q51" s="277"/>
      <c r="R51" s="277"/>
      <c r="S51" s="276"/>
      <c r="T51" s="277"/>
      <c r="U51" s="277"/>
      <c r="V51" s="276"/>
      <c r="W51" s="277"/>
      <c r="X51" s="277"/>
      <c r="Y51" s="276"/>
      <c r="Z51" s="277"/>
      <c r="AA51" s="277"/>
      <c r="AB51" s="276"/>
      <c r="AC51" s="277"/>
      <c r="AD51" s="277"/>
      <c r="AE51" s="276"/>
      <c r="AF51" s="277"/>
      <c r="AG51" s="277"/>
      <c r="AH51" s="276"/>
      <c r="AI51" s="277"/>
      <c r="AJ51" s="277"/>
      <c r="AK51" s="276"/>
      <c r="AL51" s="277"/>
      <c r="AM51" s="277"/>
      <c r="AN51" s="278">
        <f t="shared" si="4"/>
        <v>0</v>
      </c>
    </row>
  </sheetData>
  <mergeCells count="60">
    <mergeCell ref="AN41:AN42"/>
    <mergeCell ref="B43:C43"/>
    <mergeCell ref="B44:C44"/>
    <mergeCell ref="B45:B49"/>
    <mergeCell ref="B50:C50"/>
    <mergeCell ref="AH41:AJ41"/>
    <mergeCell ref="AK41:AM41"/>
    <mergeCell ref="B51:C51"/>
    <mergeCell ref="V41:X41"/>
    <mergeCell ref="Y41:AA41"/>
    <mergeCell ref="AB41:AD41"/>
    <mergeCell ref="AE41:AG41"/>
    <mergeCell ref="D41:F41"/>
    <mergeCell ref="G41:I41"/>
    <mergeCell ref="J41:L41"/>
    <mergeCell ref="M41:O41"/>
    <mergeCell ref="P41:R41"/>
    <mergeCell ref="S41:U41"/>
    <mergeCell ref="B41:C42"/>
    <mergeCell ref="B31:C31"/>
    <mergeCell ref="B32:C32"/>
    <mergeCell ref="B33:C33"/>
    <mergeCell ref="B34:C34"/>
    <mergeCell ref="B35:C35"/>
    <mergeCell ref="B30:C30"/>
    <mergeCell ref="B19:C19"/>
    <mergeCell ref="B20:C20"/>
    <mergeCell ref="B21:C21"/>
    <mergeCell ref="B22:C22"/>
    <mergeCell ref="B23:C23"/>
    <mergeCell ref="B24:C24"/>
    <mergeCell ref="B25:C25"/>
    <mergeCell ref="B26:C26"/>
    <mergeCell ref="B27:C27"/>
    <mergeCell ref="B28:C28"/>
    <mergeCell ref="B29:C29"/>
    <mergeCell ref="AN4:AN5"/>
    <mergeCell ref="B6:C8"/>
    <mergeCell ref="B9:C9"/>
    <mergeCell ref="B10:C10"/>
    <mergeCell ref="B11:C11"/>
    <mergeCell ref="S4:U4"/>
    <mergeCell ref="V4:X4"/>
    <mergeCell ref="Y4:AA4"/>
    <mergeCell ref="AB4:AD4"/>
    <mergeCell ref="AE4:AG4"/>
    <mergeCell ref="AH4:AJ4"/>
    <mergeCell ref="B4:C5"/>
    <mergeCell ref="D4:F4"/>
    <mergeCell ref="G4:I4"/>
    <mergeCell ref="J4:L4"/>
    <mergeCell ref="M4:O4"/>
    <mergeCell ref="P4:R4"/>
    <mergeCell ref="B18:C18"/>
    <mergeCell ref="AK4:AM4"/>
    <mergeCell ref="B12:C12"/>
    <mergeCell ref="B13:C13"/>
    <mergeCell ref="B14:C14"/>
    <mergeCell ref="B15:C15"/>
    <mergeCell ref="B16:C16"/>
  </mergeCells>
  <phoneticPr fontId="4"/>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B1:BK51"/>
  <sheetViews>
    <sheetView showZeros="0" view="pageBreakPreview" topLeftCell="A12" zoomScale="76" zoomScaleNormal="75" zoomScaleSheetLayoutView="76" workbookViewId="0">
      <selection activeCell="C40" sqref="C40"/>
    </sheetView>
  </sheetViews>
  <sheetFormatPr defaultRowHeight="13.5" x14ac:dyDescent="0.15"/>
  <cols>
    <col min="1" max="1" width="1.625" style="27" customWidth="1"/>
    <col min="2" max="3" width="11.625" style="27" customWidth="1"/>
    <col min="4" max="39" width="6.125" style="27" customWidth="1"/>
    <col min="40" max="40" width="7" style="27" customWidth="1"/>
    <col min="41" max="41" width="1.5" style="27" customWidth="1"/>
    <col min="42" max="16384" width="9" style="27"/>
  </cols>
  <sheetData>
    <row r="1" spans="2:63" ht="9.9499999999999993" customHeight="1" x14ac:dyDescent="0.15"/>
    <row r="2" spans="2:63" ht="24.95" customHeight="1" x14ac:dyDescent="0.15">
      <c r="B2" s="2" t="s">
        <v>380</v>
      </c>
      <c r="C2" s="2"/>
      <c r="D2" s="5"/>
      <c r="E2" s="5"/>
      <c r="F2" s="5"/>
      <c r="G2" s="5"/>
      <c r="H2" s="5"/>
      <c r="I2" s="5"/>
      <c r="J2" s="5"/>
      <c r="K2" s="5"/>
      <c r="L2" s="283" t="s">
        <v>208</v>
      </c>
      <c r="M2" s="259" t="s">
        <v>381</v>
      </c>
      <c r="N2" s="60"/>
      <c r="O2" s="283" t="s">
        <v>209</v>
      </c>
      <c r="P2" s="259" t="s">
        <v>379</v>
      </c>
      <c r="Q2" s="5"/>
      <c r="R2" s="5"/>
      <c r="S2" s="5"/>
      <c r="T2" s="5"/>
      <c r="U2" s="5"/>
      <c r="V2" s="5"/>
      <c r="W2" s="2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462" t="s">
        <v>212</v>
      </c>
      <c r="C3" s="2"/>
      <c r="D3" s="5"/>
      <c r="E3" s="5"/>
      <c r="F3" s="5"/>
      <c r="G3" s="5"/>
      <c r="H3" s="5"/>
      <c r="I3" s="5"/>
      <c r="J3" s="5"/>
      <c r="K3" s="5"/>
      <c r="L3" s="5"/>
      <c r="M3" s="29"/>
      <c r="N3" s="5"/>
      <c r="O3" s="5"/>
      <c r="P3" s="29"/>
      <c r="Q3" s="5"/>
      <c r="R3" s="5"/>
      <c r="S3" s="5"/>
      <c r="T3" s="5"/>
      <c r="U3" s="5"/>
      <c r="V3" s="5"/>
      <c r="W3" s="29"/>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1209" t="s">
        <v>97</v>
      </c>
      <c r="C4" s="1210"/>
      <c r="D4" s="1212">
        <v>1</v>
      </c>
      <c r="E4" s="1213"/>
      <c r="F4" s="1214"/>
      <c r="G4" s="1212">
        <v>2</v>
      </c>
      <c r="H4" s="1213"/>
      <c r="I4" s="1214"/>
      <c r="J4" s="1212">
        <v>3</v>
      </c>
      <c r="K4" s="1213"/>
      <c r="L4" s="1214"/>
      <c r="M4" s="1212">
        <v>4</v>
      </c>
      <c r="N4" s="1213"/>
      <c r="O4" s="1214"/>
      <c r="P4" s="1212">
        <v>5</v>
      </c>
      <c r="Q4" s="1213"/>
      <c r="R4" s="1214"/>
      <c r="S4" s="1212">
        <v>6</v>
      </c>
      <c r="T4" s="1213"/>
      <c r="U4" s="1214"/>
      <c r="V4" s="1212">
        <v>7</v>
      </c>
      <c r="W4" s="1213"/>
      <c r="X4" s="1214"/>
      <c r="Y4" s="1212">
        <v>8</v>
      </c>
      <c r="Z4" s="1213"/>
      <c r="AA4" s="1214"/>
      <c r="AB4" s="1212">
        <v>9</v>
      </c>
      <c r="AC4" s="1213"/>
      <c r="AD4" s="1214"/>
      <c r="AE4" s="1212">
        <v>10</v>
      </c>
      <c r="AF4" s="1213"/>
      <c r="AG4" s="1214"/>
      <c r="AH4" s="1212">
        <v>11</v>
      </c>
      <c r="AI4" s="1213"/>
      <c r="AJ4" s="1214"/>
      <c r="AK4" s="1212">
        <v>12</v>
      </c>
      <c r="AL4" s="1213"/>
      <c r="AM4" s="1214"/>
      <c r="AN4" s="1215" t="s">
        <v>30</v>
      </c>
    </row>
    <row r="5" spans="2:63" ht="20.100000000000001" customHeight="1" x14ac:dyDescent="0.15">
      <c r="B5" s="1211"/>
      <c r="C5" s="1092"/>
      <c r="D5" s="42" t="s">
        <v>31</v>
      </c>
      <c r="E5" s="43" t="s">
        <v>32</v>
      </c>
      <c r="F5" s="44" t="s">
        <v>33</v>
      </c>
      <c r="G5" s="42" t="s">
        <v>31</v>
      </c>
      <c r="H5" s="44" t="s">
        <v>32</v>
      </c>
      <c r="I5" s="44" t="s">
        <v>33</v>
      </c>
      <c r="J5" s="42" t="s">
        <v>31</v>
      </c>
      <c r="K5" s="44" t="s">
        <v>32</v>
      </c>
      <c r="L5" s="44" t="s">
        <v>33</v>
      </c>
      <c r="M5" s="42" t="s">
        <v>31</v>
      </c>
      <c r="N5" s="44" t="s">
        <v>32</v>
      </c>
      <c r="O5" s="44" t="s">
        <v>33</v>
      </c>
      <c r="P5" s="42" t="s">
        <v>31</v>
      </c>
      <c r="Q5" s="44" t="s">
        <v>32</v>
      </c>
      <c r="R5" s="44" t="s">
        <v>33</v>
      </c>
      <c r="S5" s="42" t="s">
        <v>31</v>
      </c>
      <c r="T5" s="45" t="s">
        <v>32</v>
      </c>
      <c r="U5" s="45" t="s">
        <v>33</v>
      </c>
      <c r="V5" s="42" t="s">
        <v>31</v>
      </c>
      <c r="W5" s="44" t="s">
        <v>32</v>
      </c>
      <c r="X5" s="44" t="s">
        <v>33</v>
      </c>
      <c r="Y5" s="42" t="s">
        <v>31</v>
      </c>
      <c r="Z5" s="44" t="s">
        <v>32</v>
      </c>
      <c r="AA5" s="44" t="s">
        <v>33</v>
      </c>
      <c r="AB5" s="42" t="s">
        <v>31</v>
      </c>
      <c r="AC5" s="44" t="s">
        <v>32</v>
      </c>
      <c r="AD5" s="44" t="s">
        <v>33</v>
      </c>
      <c r="AE5" s="42" t="s">
        <v>31</v>
      </c>
      <c r="AF5" s="44" t="s">
        <v>32</v>
      </c>
      <c r="AG5" s="44" t="s">
        <v>33</v>
      </c>
      <c r="AH5" s="42" t="s">
        <v>31</v>
      </c>
      <c r="AI5" s="44" t="s">
        <v>32</v>
      </c>
      <c r="AJ5" s="44" t="s">
        <v>33</v>
      </c>
      <c r="AK5" s="42" t="s">
        <v>31</v>
      </c>
      <c r="AL5" s="44" t="s">
        <v>32</v>
      </c>
      <c r="AM5" s="44" t="s">
        <v>33</v>
      </c>
      <c r="AN5" s="1103"/>
    </row>
    <row r="6" spans="2:63" ht="20.100000000000001" customHeight="1" x14ac:dyDescent="0.15">
      <c r="B6" s="1104" t="s">
        <v>98</v>
      </c>
      <c r="C6" s="1105"/>
      <c r="D6" s="46"/>
      <c r="E6" s="5"/>
      <c r="F6" s="5"/>
      <c r="G6" s="5"/>
      <c r="H6" s="5"/>
      <c r="I6" s="5"/>
      <c r="J6" s="5"/>
      <c r="K6" s="5"/>
      <c r="L6" s="5"/>
      <c r="M6" s="5"/>
      <c r="N6" s="5"/>
      <c r="O6" s="29"/>
      <c r="P6" s="29"/>
      <c r="Q6" s="5"/>
      <c r="R6" s="5"/>
      <c r="S6" s="5"/>
      <c r="T6" s="5"/>
      <c r="U6" s="5"/>
      <c r="V6" s="5"/>
      <c r="W6" s="5"/>
      <c r="X6" s="5"/>
      <c r="Y6" s="5"/>
      <c r="Z6" s="5"/>
      <c r="AA6" s="5"/>
      <c r="AB6" s="5"/>
      <c r="AC6" s="5"/>
      <c r="AD6" s="5"/>
      <c r="AE6" s="5"/>
      <c r="AF6" s="5"/>
      <c r="AG6" s="5"/>
      <c r="AH6" s="5"/>
      <c r="AI6" s="5"/>
      <c r="AJ6" s="5"/>
      <c r="AK6" s="5"/>
      <c r="AL6" s="5"/>
      <c r="AM6" s="5"/>
      <c r="AN6" s="47"/>
    </row>
    <row r="7" spans="2:63" ht="20.100000000000001" customHeight="1" x14ac:dyDescent="0.15">
      <c r="B7" s="1106"/>
      <c r="C7" s="1107"/>
      <c r="D7" s="46"/>
      <c r="E7" s="5"/>
      <c r="F7" s="5"/>
      <c r="G7" s="5"/>
      <c r="H7" s="5"/>
      <c r="I7" s="5"/>
      <c r="J7" s="5"/>
      <c r="K7" s="5"/>
      <c r="L7" s="5"/>
      <c r="N7" s="5"/>
      <c r="O7" s="5"/>
      <c r="P7" s="5"/>
      <c r="Q7" s="5"/>
      <c r="R7" s="5"/>
      <c r="S7" s="5"/>
      <c r="T7" s="5"/>
      <c r="U7" s="5"/>
      <c r="V7" s="5"/>
      <c r="W7" s="5"/>
      <c r="X7" s="5"/>
      <c r="Y7" s="5"/>
      <c r="Z7" s="5"/>
      <c r="AA7" s="5"/>
      <c r="AB7" s="5"/>
      <c r="AC7" s="5"/>
      <c r="AD7" s="5"/>
      <c r="AE7" s="5"/>
      <c r="AF7" s="5"/>
      <c r="AG7" s="5"/>
      <c r="AH7" s="5"/>
      <c r="AI7" s="5"/>
      <c r="AJ7" s="5"/>
      <c r="AK7" s="5"/>
      <c r="AL7" s="5"/>
      <c r="AM7" s="5"/>
      <c r="AN7" s="47"/>
    </row>
    <row r="8" spans="2:63" ht="20.100000000000001" customHeight="1" x14ac:dyDescent="0.15">
      <c r="B8" s="1211"/>
      <c r="C8" s="1092"/>
      <c r="D8" s="48"/>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50"/>
    </row>
    <row r="9" spans="2:63" ht="20.100000000000001" customHeight="1" x14ac:dyDescent="0.15">
      <c r="B9" s="1127" t="s">
        <v>370</v>
      </c>
      <c r="C9" s="1128"/>
      <c r="D9" s="51"/>
      <c r="E9" s="52"/>
      <c r="F9" s="52"/>
      <c r="G9" s="51"/>
      <c r="H9" s="52"/>
      <c r="I9" s="52">
        <v>8</v>
      </c>
      <c r="J9" s="51">
        <v>8</v>
      </c>
      <c r="K9" s="52">
        <v>8</v>
      </c>
      <c r="L9" s="52"/>
      <c r="M9" s="51"/>
      <c r="N9" s="52"/>
      <c r="O9" s="52"/>
      <c r="P9" s="51"/>
      <c r="Q9" s="52"/>
      <c r="R9" s="52"/>
      <c r="S9" s="51"/>
      <c r="T9" s="52"/>
      <c r="U9" s="52"/>
      <c r="V9" s="51"/>
      <c r="W9" s="52"/>
      <c r="X9" s="52"/>
      <c r="Y9" s="51"/>
      <c r="Z9" s="52"/>
      <c r="AA9" s="52"/>
      <c r="AB9" s="51"/>
      <c r="AC9" s="52"/>
      <c r="AD9" s="52"/>
      <c r="AE9" s="51"/>
      <c r="AF9" s="52"/>
      <c r="AG9" s="52"/>
      <c r="AH9" s="51"/>
      <c r="AI9" s="52"/>
      <c r="AJ9" s="52"/>
      <c r="AK9" s="51"/>
      <c r="AL9" s="52"/>
      <c r="AM9" s="52"/>
      <c r="AN9" s="53">
        <f>SUM(D9:AM9)</f>
        <v>24</v>
      </c>
    </row>
    <row r="10" spans="2:63" ht="20.100000000000001" customHeight="1" x14ac:dyDescent="0.15">
      <c r="B10" s="1127" t="s">
        <v>371</v>
      </c>
      <c r="C10" s="1128"/>
      <c r="D10" s="51"/>
      <c r="E10" s="52"/>
      <c r="F10" s="52"/>
      <c r="G10" s="51"/>
      <c r="H10" s="52"/>
      <c r="I10" s="52">
        <v>0.5</v>
      </c>
      <c r="J10" s="51"/>
      <c r="K10" s="52"/>
      <c r="L10" s="52">
        <v>0.5</v>
      </c>
      <c r="M10" s="51"/>
      <c r="N10" s="52"/>
      <c r="O10" s="52"/>
      <c r="P10" s="51"/>
      <c r="Q10" s="52"/>
      <c r="R10" s="52">
        <v>0.5</v>
      </c>
      <c r="S10" s="51"/>
      <c r="T10" s="52"/>
      <c r="U10" s="52"/>
      <c r="V10" s="51"/>
      <c r="W10" s="52"/>
      <c r="X10" s="52"/>
      <c r="Y10" s="51"/>
      <c r="Z10" s="52"/>
      <c r="AA10" s="52"/>
      <c r="AB10" s="51">
        <v>0.5</v>
      </c>
      <c r="AC10" s="52"/>
      <c r="AD10" s="52"/>
      <c r="AE10" s="51"/>
      <c r="AF10" s="52"/>
      <c r="AG10" s="52"/>
      <c r="AH10" s="51"/>
      <c r="AI10" s="52"/>
      <c r="AJ10" s="52"/>
      <c r="AK10" s="51"/>
      <c r="AL10" s="52"/>
      <c r="AM10" s="52"/>
      <c r="AN10" s="53">
        <f t="shared" ref="AN10:AN34" si="0">SUM(D10:AM10)</f>
        <v>2</v>
      </c>
    </row>
    <row r="11" spans="2:63" ht="20.100000000000001" customHeight="1" x14ac:dyDescent="0.15">
      <c r="B11" s="1127" t="s">
        <v>372</v>
      </c>
      <c r="C11" s="1128"/>
      <c r="D11" s="51"/>
      <c r="E11" s="52"/>
      <c r="F11" s="52"/>
      <c r="G11" s="51"/>
      <c r="H11" s="52"/>
      <c r="I11" s="52"/>
      <c r="J11" s="51"/>
      <c r="K11" s="52"/>
      <c r="L11" s="52">
        <v>0.5</v>
      </c>
      <c r="M11" s="51"/>
      <c r="N11" s="52"/>
      <c r="O11" s="52"/>
      <c r="P11" s="51"/>
      <c r="Q11" s="52">
        <v>0.5</v>
      </c>
      <c r="R11" s="52">
        <v>0.5</v>
      </c>
      <c r="S11" s="51"/>
      <c r="T11" s="52"/>
      <c r="U11" s="52">
        <v>0.5</v>
      </c>
      <c r="V11" s="51"/>
      <c r="W11" s="52">
        <v>0.5</v>
      </c>
      <c r="X11" s="52"/>
      <c r="Y11" s="51"/>
      <c r="Z11" s="52">
        <v>0.5</v>
      </c>
      <c r="AA11" s="52"/>
      <c r="AB11" s="51"/>
      <c r="AC11" s="52"/>
      <c r="AD11" s="52">
        <v>0.5</v>
      </c>
      <c r="AE11" s="51"/>
      <c r="AF11" s="52"/>
      <c r="AG11" s="52"/>
      <c r="AH11" s="51"/>
      <c r="AI11" s="52"/>
      <c r="AJ11" s="52"/>
      <c r="AK11" s="51">
        <v>0.5</v>
      </c>
      <c r="AL11" s="52"/>
      <c r="AM11" s="52"/>
      <c r="AN11" s="53">
        <f t="shared" si="0"/>
        <v>4</v>
      </c>
    </row>
    <row r="12" spans="2:63" ht="20.100000000000001" customHeight="1" x14ac:dyDescent="0.15">
      <c r="B12" s="1127" t="s">
        <v>373</v>
      </c>
      <c r="C12" s="1128"/>
      <c r="D12" s="51"/>
      <c r="E12" s="52"/>
      <c r="F12" s="52"/>
      <c r="G12" s="51"/>
      <c r="H12" s="52"/>
      <c r="I12" s="52"/>
      <c r="J12" s="51"/>
      <c r="K12" s="52"/>
      <c r="L12" s="52"/>
      <c r="M12" s="51"/>
      <c r="N12" s="52"/>
      <c r="O12" s="52"/>
      <c r="P12" s="51"/>
      <c r="Q12" s="52"/>
      <c r="R12" s="52"/>
      <c r="S12" s="51"/>
      <c r="T12" s="52"/>
      <c r="U12" s="52"/>
      <c r="V12" s="51">
        <v>8</v>
      </c>
      <c r="W12" s="52">
        <v>16</v>
      </c>
      <c r="X12" s="52">
        <v>4</v>
      </c>
      <c r="Y12" s="51"/>
      <c r="Z12" s="52"/>
      <c r="AA12" s="52"/>
      <c r="AB12" s="51"/>
      <c r="AC12" s="52"/>
      <c r="AD12" s="52"/>
      <c r="AE12" s="51"/>
      <c r="AF12" s="52"/>
      <c r="AG12" s="52"/>
      <c r="AH12" s="51"/>
      <c r="AI12" s="52"/>
      <c r="AJ12" s="52"/>
      <c r="AK12" s="51"/>
      <c r="AL12" s="52"/>
      <c r="AM12" s="52"/>
      <c r="AN12" s="53">
        <f t="shared" si="0"/>
        <v>28</v>
      </c>
    </row>
    <row r="13" spans="2:63" ht="20.100000000000001" customHeight="1" x14ac:dyDescent="0.15">
      <c r="B13" s="1127" t="s">
        <v>374</v>
      </c>
      <c r="C13" s="1128"/>
      <c r="D13" s="51"/>
      <c r="E13" s="52"/>
      <c r="F13" s="52"/>
      <c r="G13" s="51"/>
      <c r="H13" s="52"/>
      <c r="I13" s="52"/>
      <c r="J13" s="51"/>
      <c r="K13" s="52"/>
      <c r="L13" s="52"/>
      <c r="M13" s="51"/>
      <c r="N13" s="52"/>
      <c r="O13" s="52"/>
      <c r="P13" s="51"/>
      <c r="Q13" s="52"/>
      <c r="R13" s="52"/>
      <c r="S13" s="51"/>
      <c r="T13" s="52"/>
      <c r="U13" s="52"/>
      <c r="V13" s="51"/>
      <c r="W13" s="52"/>
      <c r="X13" s="52"/>
      <c r="Y13" s="51"/>
      <c r="Z13" s="52">
        <v>4</v>
      </c>
      <c r="AA13" s="52">
        <v>4</v>
      </c>
      <c r="AB13" s="51"/>
      <c r="AC13" s="52"/>
      <c r="AD13" s="52"/>
      <c r="AE13" s="51"/>
      <c r="AF13" s="52"/>
      <c r="AG13" s="52"/>
      <c r="AH13" s="51"/>
      <c r="AI13" s="52"/>
      <c r="AJ13" s="52"/>
      <c r="AK13" s="51"/>
      <c r="AL13" s="52"/>
      <c r="AM13" s="52"/>
      <c r="AN13" s="53">
        <f t="shared" si="0"/>
        <v>8</v>
      </c>
    </row>
    <row r="14" spans="2:63" ht="20.100000000000001" customHeight="1" x14ac:dyDescent="0.15">
      <c r="B14" s="1127" t="s">
        <v>375</v>
      </c>
      <c r="C14" s="1128"/>
      <c r="D14" s="51"/>
      <c r="E14" s="52"/>
      <c r="F14" s="52"/>
      <c r="G14" s="51"/>
      <c r="H14" s="52">
        <v>4</v>
      </c>
      <c r="I14" s="52"/>
      <c r="J14" s="51"/>
      <c r="K14" s="52">
        <v>8</v>
      </c>
      <c r="L14" s="52"/>
      <c r="M14" s="51"/>
      <c r="N14" s="52"/>
      <c r="O14" s="52"/>
      <c r="P14" s="51"/>
      <c r="Q14" s="52"/>
      <c r="R14" s="52"/>
      <c r="S14" s="51"/>
      <c r="T14" s="52"/>
      <c r="U14" s="52"/>
      <c r="V14" s="51"/>
      <c r="W14" s="52"/>
      <c r="X14" s="52"/>
      <c r="Y14" s="51"/>
      <c r="Z14" s="52"/>
      <c r="AA14" s="52"/>
      <c r="AB14" s="51"/>
      <c r="AC14" s="52"/>
      <c r="AD14" s="52"/>
      <c r="AE14" s="51"/>
      <c r="AF14" s="52"/>
      <c r="AG14" s="52"/>
      <c r="AH14" s="51"/>
      <c r="AI14" s="52"/>
      <c r="AJ14" s="52"/>
      <c r="AK14" s="51"/>
      <c r="AL14" s="52"/>
      <c r="AM14" s="52"/>
      <c r="AN14" s="53">
        <f t="shared" si="0"/>
        <v>12</v>
      </c>
    </row>
    <row r="15" spans="2:63" ht="20.100000000000001" customHeight="1" x14ac:dyDescent="0.15">
      <c r="B15" s="1127" t="s">
        <v>376</v>
      </c>
      <c r="C15" s="1128"/>
      <c r="D15" s="51"/>
      <c r="E15" s="52"/>
      <c r="F15" s="52"/>
      <c r="G15" s="51"/>
      <c r="H15" s="52"/>
      <c r="I15" s="52"/>
      <c r="J15" s="51"/>
      <c r="K15" s="52"/>
      <c r="L15" s="52"/>
      <c r="M15" s="51">
        <v>2</v>
      </c>
      <c r="N15" s="52"/>
      <c r="O15" s="52"/>
      <c r="P15" s="51">
        <v>2</v>
      </c>
      <c r="Q15" s="52"/>
      <c r="R15" s="52"/>
      <c r="S15" s="51"/>
      <c r="T15" s="52"/>
      <c r="U15" s="52"/>
      <c r="V15" s="51"/>
      <c r="W15" s="52">
        <v>2</v>
      </c>
      <c r="X15" s="52"/>
      <c r="Y15" s="51"/>
      <c r="Z15" s="52"/>
      <c r="AA15" s="52"/>
      <c r="AB15" s="51"/>
      <c r="AC15" s="52">
        <v>2</v>
      </c>
      <c r="AD15" s="52"/>
      <c r="AE15" s="51"/>
      <c r="AF15" s="52">
        <v>2</v>
      </c>
      <c r="AG15" s="52"/>
      <c r="AH15" s="51"/>
      <c r="AI15" s="52"/>
      <c r="AJ15" s="52"/>
      <c r="AK15" s="51"/>
      <c r="AL15" s="52"/>
      <c r="AM15" s="52"/>
      <c r="AN15" s="53">
        <f t="shared" si="0"/>
        <v>10</v>
      </c>
    </row>
    <row r="16" spans="2:63" ht="20.100000000000001" customHeight="1" x14ac:dyDescent="0.15">
      <c r="B16" s="1127" t="s">
        <v>377</v>
      </c>
      <c r="C16" s="1128"/>
      <c r="D16" s="51"/>
      <c r="E16" s="52"/>
      <c r="F16" s="52"/>
      <c r="G16" s="51"/>
      <c r="H16" s="52"/>
      <c r="I16" s="52"/>
      <c r="J16" s="51"/>
      <c r="K16" s="52"/>
      <c r="L16" s="52"/>
      <c r="M16" s="51"/>
      <c r="N16" s="52"/>
      <c r="O16" s="52"/>
      <c r="P16" s="51"/>
      <c r="Q16" s="52"/>
      <c r="R16" s="52"/>
      <c r="S16" s="51"/>
      <c r="T16" s="52"/>
      <c r="U16" s="52"/>
      <c r="V16" s="51"/>
      <c r="W16" s="52"/>
      <c r="X16" s="52"/>
      <c r="Y16" s="51"/>
      <c r="Z16" s="52"/>
      <c r="AA16" s="52"/>
      <c r="AB16" s="51"/>
      <c r="AC16" s="52"/>
      <c r="AD16" s="52"/>
      <c r="AE16" s="51"/>
      <c r="AF16" s="52"/>
      <c r="AG16" s="52"/>
      <c r="AH16" s="51"/>
      <c r="AI16" s="52"/>
      <c r="AJ16" s="52"/>
      <c r="AK16" s="51"/>
      <c r="AL16" s="52">
        <v>10</v>
      </c>
      <c r="AM16" s="52">
        <v>18</v>
      </c>
      <c r="AN16" s="53">
        <f t="shared" si="0"/>
        <v>28</v>
      </c>
    </row>
    <row r="17" spans="2:40" ht="20.100000000000001" customHeight="1" x14ac:dyDescent="0.15">
      <c r="B17" s="1127" t="s">
        <v>400</v>
      </c>
      <c r="C17" s="1128"/>
      <c r="D17" s="51">
        <v>1</v>
      </c>
      <c r="E17" s="52">
        <v>1</v>
      </c>
      <c r="F17" s="52">
        <v>1</v>
      </c>
      <c r="G17" s="51">
        <v>1</v>
      </c>
      <c r="H17" s="52">
        <v>1</v>
      </c>
      <c r="I17" s="52">
        <v>1</v>
      </c>
      <c r="J17" s="51"/>
      <c r="K17" s="52"/>
      <c r="L17" s="52"/>
      <c r="M17" s="51"/>
      <c r="N17" s="52"/>
      <c r="O17" s="52"/>
      <c r="P17" s="51"/>
      <c r="Q17" s="52"/>
      <c r="R17" s="52"/>
      <c r="S17" s="51"/>
      <c r="T17" s="52"/>
      <c r="U17" s="52"/>
      <c r="V17" s="51"/>
      <c r="W17" s="52"/>
      <c r="X17" s="52"/>
      <c r="Y17" s="51"/>
      <c r="Z17" s="52"/>
      <c r="AA17" s="52"/>
      <c r="AB17" s="51"/>
      <c r="AC17" s="52"/>
      <c r="AD17" s="52"/>
      <c r="AE17" s="51"/>
      <c r="AF17" s="52"/>
      <c r="AG17" s="52"/>
      <c r="AH17" s="51"/>
      <c r="AI17" s="52"/>
      <c r="AJ17" s="52"/>
      <c r="AK17" s="51"/>
      <c r="AL17" s="52"/>
      <c r="AM17" s="52"/>
      <c r="AN17" s="53">
        <f t="shared" si="0"/>
        <v>6</v>
      </c>
    </row>
    <row r="18" spans="2:40" ht="20.100000000000001" customHeight="1" x14ac:dyDescent="0.15">
      <c r="B18" s="1127" t="s">
        <v>378</v>
      </c>
      <c r="C18" s="1128"/>
      <c r="D18" s="51"/>
      <c r="E18" s="52"/>
      <c r="F18" s="52"/>
      <c r="G18" s="51"/>
      <c r="H18" s="52">
        <v>3</v>
      </c>
      <c r="I18" s="52">
        <v>3</v>
      </c>
      <c r="J18" s="51">
        <v>3</v>
      </c>
      <c r="K18" s="52"/>
      <c r="L18" s="52"/>
      <c r="M18" s="51"/>
      <c r="N18" s="52"/>
      <c r="O18" s="52"/>
      <c r="P18" s="51"/>
      <c r="Q18" s="52"/>
      <c r="R18" s="52"/>
      <c r="S18" s="51"/>
      <c r="T18" s="52"/>
      <c r="U18" s="52"/>
      <c r="V18" s="51"/>
      <c r="W18" s="52"/>
      <c r="X18" s="52"/>
      <c r="Y18" s="51"/>
      <c r="Z18" s="52"/>
      <c r="AA18" s="52"/>
      <c r="AB18" s="51"/>
      <c r="AC18" s="52"/>
      <c r="AD18" s="52"/>
      <c r="AE18" s="51"/>
      <c r="AF18" s="52"/>
      <c r="AG18" s="52"/>
      <c r="AH18" s="51"/>
      <c r="AI18" s="52"/>
      <c r="AJ18" s="52"/>
      <c r="AK18" s="51"/>
      <c r="AL18" s="52"/>
      <c r="AM18" s="52"/>
      <c r="AN18" s="53">
        <f t="shared" ref="AN18" si="1">SUM(D18:AM18)</f>
        <v>9</v>
      </c>
    </row>
    <row r="19" spans="2:40" ht="20.100000000000001" customHeight="1" x14ac:dyDescent="0.15">
      <c r="B19" s="1127" t="s">
        <v>136</v>
      </c>
      <c r="C19" s="1128"/>
      <c r="D19" s="51"/>
      <c r="E19" s="52"/>
      <c r="F19" s="52"/>
      <c r="G19" s="51"/>
      <c r="H19" s="52"/>
      <c r="I19" s="52"/>
      <c r="J19" s="51"/>
      <c r="K19" s="52"/>
      <c r="L19" s="52"/>
      <c r="M19" s="51"/>
      <c r="N19" s="52"/>
      <c r="O19" s="52">
        <v>1</v>
      </c>
      <c r="P19" s="51"/>
      <c r="Q19" s="52"/>
      <c r="R19" s="52"/>
      <c r="S19" s="51"/>
      <c r="T19" s="52"/>
      <c r="U19" s="52">
        <v>1</v>
      </c>
      <c r="V19" s="51"/>
      <c r="W19" s="52"/>
      <c r="X19" s="52">
        <v>1</v>
      </c>
      <c r="Y19" s="51"/>
      <c r="Z19" s="52"/>
      <c r="AA19" s="52">
        <v>1</v>
      </c>
      <c r="AB19" s="51"/>
      <c r="AC19" s="52"/>
      <c r="AD19" s="52"/>
      <c r="AE19" s="51"/>
      <c r="AF19" s="52">
        <v>1</v>
      </c>
      <c r="AG19" s="52"/>
      <c r="AH19" s="51"/>
      <c r="AI19" s="52"/>
      <c r="AJ19" s="52"/>
      <c r="AK19" s="51"/>
      <c r="AL19" s="52"/>
      <c r="AM19" s="52"/>
      <c r="AN19" s="53">
        <f t="shared" ref="AN19" si="2">SUM(D19:AM19)</f>
        <v>5</v>
      </c>
    </row>
    <row r="20" spans="2:40" ht="20.100000000000001" customHeight="1" x14ac:dyDescent="0.15">
      <c r="B20" s="1127"/>
      <c r="C20" s="1128"/>
      <c r="D20" s="51"/>
      <c r="E20" s="52"/>
      <c r="F20" s="52"/>
      <c r="G20" s="51"/>
      <c r="H20" s="52"/>
      <c r="I20" s="52"/>
      <c r="J20" s="51"/>
      <c r="K20" s="52"/>
      <c r="L20" s="52"/>
      <c r="M20" s="51"/>
      <c r="N20" s="52"/>
      <c r="O20" s="52"/>
      <c r="P20" s="51"/>
      <c r="Q20" s="52"/>
      <c r="R20" s="52"/>
      <c r="S20" s="51"/>
      <c r="T20" s="52"/>
      <c r="U20" s="52"/>
      <c r="V20" s="51"/>
      <c r="W20" s="52"/>
      <c r="X20" s="52"/>
      <c r="Y20" s="51"/>
      <c r="Z20" s="52"/>
      <c r="AA20" s="52"/>
      <c r="AB20" s="51"/>
      <c r="AC20" s="52"/>
      <c r="AD20" s="52"/>
      <c r="AE20" s="51"/>
      <c r="AF20" s="52"/>
      <c r="AG20" s="52"/>
      <c r="AH20" s="51"/>
      <c r="AI20" s="52"/>
      <c r="AJ20" s="52"/>
      <c r="AK20" s="51"/>
      <c r="AL20" s="52"/>
      <c r="AM20" s="52"/>
      <c r="AN20" s="53">
        <f t="shared" si="0"/>
        <v>0</v>
      </c>
    </row>
    <row r="21" spans="2:40" ht="20.100000000000001" customHeight="1" x14ac:dyDescent="0.15">
      <c r="B21" s="1127"/>
      <c r="C21" s="1128"/>
      <c r="D21" s="51"/>
      <c r="E21" s="52"/>
      <c r="F21" s="52"/>
      <c r="G21" s="51"/>
      <c r="H21" s="52"/>
      <c r="I21" s="52"/>
      <c r="J21" s="51"/>
      <c r="K21" s="52"/>
      <c r="L21" s="52"/>
      <c r="M21" s="51"/>
      <c r="N21" s="52"/>
      <c r="O21" s="52"/>
      <c r="P21" s="51"/>
      <c r="Q21" s="52"/>
      <c r="R21" s="52"/>
      <c r="S21" s="51"/>
      <c r="T21" s="52"/>
      <c r="U21" s="52"/>
      <c r="V21" s="51"/>
      <c r="W21" s="52"/>
      <c r="X21" s="52"/>
      <c r="Y21" s="51"/>
      <c r="Z21" s="52"/>
      <c r="AA21" s="52"/>
      <c r="AB21" s="51"/>
      <c r="AC21" s="52"/>
      <c r="AD21" s="52"/>
      <c r="AE21" s="51"/>
      <c r="AF21" s="52"/>
      <c r="AG21" s="52"/>
      <c r="AH21" s="51"/>
      <c r="AI21" s="52"/>
      <c r="AJ21" s="52"/>
      <c r="AK21" s="51"/>
      <c r="AL21" s="52"/>
      <c r="AM21" s="52"/>
      <c r="AN21" s="53">
        <f t="shared" si="0"/>
        <v>0</v>
      </c>
    </row>
    <row r="22" spans="2:40" ht="20.100000000000001" customHeight="1" x14ac:dyDescent="0.15">
      <c r="B22" s="1127"/>
      <c r="C22" s="1128"/>
      <c r="D22" s="51"/>
      <c r="E22" s="52"/>
      <c r="F22" s="52"/>
      <c r="G22" s="51"/>
      <c r="H22" s="52"/>
      <c r="I22" s="52"/>
      <c r="J22" s="51"/>
      <c r="K22" s="52"/>
      <c r="L22" s="52"/>
      <c r="M22" s="51"/>
      <c r="N22" s="52"/>
      <c r="O22" s="52"/>
      <c r="P22" s="51"/>
      <c r="Q22" s="52"/>
      <c r="R22" s="52"/>
      <c r="S22" s="51"/>
      <c r="T22" s="52"/>
      <c r="U22" s="52"/>
      <c r="V22" s="51"/>
      <c r="W22" s="52"/>
      <c r="X22" s="52"/>
      <c r="Y22" s="51"/>
      <c r="Z22" s="52"/>
      <c r="AA22" s="52"/>
      <c r="AB22" s="51"/>
      <c r="AC22" s="52"/>
      <c r="AD22" s="52"/>
      <c r="AE22" s="51"/>
      <c r="AF22" s="52"/>
      <c r="AG22" s="52"/>
      <c r="AH22" s="51"/>
      <c r="AI22" s="52"/>
      <c r="AJ22" s="52"/>
      <c r="AK22" s="51"/>
      <c r="AL22" s="52"/>
      <c r="AM22" s="52"/>
      <c r="AN22" s="53">
        <f t="shared" si="0"/>
        <v>0</v>
      </c>
    </row>
    <row r="23" spans="2:40" ht="20.100000000000001" customHeight="1" x14ac:dyDescent="0.15">
      <c r="B23" s="1127"/>
      <c r="C23" s="1128"/>
      <c r="D23" s="51"/>
      <c r="E23" s="52"/>
      <c r="F23" s="52"/>
      <c r="G23" s="51"/>
      <c r="H23" s="52"/>
      <c r="I23" s="52"/>
      <c r="J23" s="51"/>
      <c r="K23" s="52"/>
      <c r="L23" s="52"/>
      <c r="M23" s="51"/>
      <c r="N23" s="52"/>
      <c r="O23" s="52"/>
      <c r="P23" s="51"/>
      <c r="Q23" s="52"/>
      <c r="R23" s="52"/>
      <c r="S23" s="51"/>
      <c r="T23" s="52"/>
      <c r="U23" s="52"/>
      <c r="V23" s="51"/>
      <c r="W23" s="52"/>
      <c r="X23" s="52"/>
      <c r="Y23" s="51"/>
      <c r="Z23" s="52"/>
      <c r="AA23" s="52"/>
      <c r="AB23" s="51"/>
      <c r="AC23" s="52"/>
      <c r="AD23" s="52"/>
      <c r="AE23" s="51"/>
      <c r="AF23" s="52"/>
      <c r="AG23" s="52"/>
      <c r="AH23" s="51"/>
      <c r="AI23" s="52"/>
      <c r="AJ23" s="52"/>
      <c r="AK23" s="51"/>
      <c r="AL23" s="52"/>
      <c r="AM23" s="52"/>
      <c r="AN23" s="53">
        <f t="shared" si="0"/>
        <v>0</v>
      </c>
    </row>
    <row r="24" spans="2:40" ht="20.100000000000001" customHeight="1" x14ac:dyDescent="0.15">
      <c r="B24" s="1127"/>
      <c r="C24" s="1128"/>
      <c r="D24" s="51"/>
      <c r="E24" s="52"/>
      <c r="F24" s="52"/>
      <c r="G24" s="51"/>
      <c r="H24" s="52"/>
      <c r="I24" s="52"/>
      <c r="J24" s="51"/>
      <c r="K24" s="52"/>
      <c r="L24" s="52"/>
      <c r="M24" s="51"/>
      <c r="N24" s="52"/>
      <c r="O24" s="52"/>
      <c r="P24" s="51"/>
      <c r="Q24" s="52"/>
      <c r="R24" s="52"/>
      <c r="S24" s="51"/>
      <c r="T24" s="52"/>
      <c r="U24" s="52"/>
      <c r="V24" s="51"/>
      <c r="W24" s="52"/>
      <c r="X24" s="52"/>
      <c r="Y24" s="51"/>
      <c r="Z24" s="52"/>
      <c r="AA24" s="52"/>
      <c r="AB24" s="51"/>
      <c r="AC24" s="52"/>
      <c r="AD24" s="52"/>
      <c r="AE24" s="51"/>
      <c r="AF24" s="52"/>
      <c r="AG24" s="52"/>
      <c r="AH24" s="51"/>
      <c r="AI24" s="52"/>
      <c r="AJ24" s="52"/>
      <c r="AK24" s="51"/>
      <c r="AL24" s="52"/>
      <c r="AM24" s="52"/>
      <c r="AN24" s="53">
        <f t="shared" si="0"/>
        <v>0</v>
      </c>
    </row>
    <row r="25" spans="2:40" ht="20.100000000000001" customHeight="1" x14ac:dyDescent="0.15">
      <c r="B25" s="1127"/>
      <c r="C25" s="1128"/>
      <c r="D25" s="51"/>
      <c r="E25" s="52"/>
      <c r="F25" s="52"/>
      <c r="G25" s="51"/>
      <c r="H25" s="52"/>
      <c r="I25" s="52"/>
      <c r="J25" s="51"/>
      <c r="K25" s="52"/>
      <c r="L25" s="52"/>
      <c r="M25" s="51"/>
      <c r="N25" s="52"/>
      <c r="O25" s="52"/>
      <c r="P25" s="51"/>
      <c r="Q25" s="52"/>
      <c r="R25" s="52"/>
      <c r="S25" s="51"/>
      <c r="T25" s="52"/>
      <c r="U25" s="52"/>
      <c r="V25" s="51"/>
      <c r="W25" s="52"/>
      <c r="X25" s="52"/>
      <c r="Y25" s="51"/>
      <c r="Z25" s="52"/>
      <c r="AA25" s="52"/>
      <c r="AB25" s="51"/>
      <c r="AC25" s="52"/>
      <c r="AD25" s="52"/>
      <c r="AE25" s="51"/>
      <c r="AF25" s="52"/>
      <c r="AG25" s="52"/>
      <c r="AH25" s="51"/>
      <c r="AI25" s="52"/>
      <c r="AJ25" s="52"/>
      <c r="AK25" s="51"/>
      <c r="AL25" s="52"/>
      <c r="AM25" s="52"/>
      <c r="AN25" s="53">
        <f t="shared" si="0"/>
        <v>0</v>
      </c>
    </row>
    <row r="26" spans="2:40" ht="20.100000000000001" customHeight="1" x14ac:dyDescent="0.15">
      <c r="B26" s="1127"/>
      <c r="C26" s="1128"/>
      <c r="D26" s="51"/>
      <c r="E26" s="52"/>
      <c r="F26" s="52"/>
      <c r="G26" s="51"/>
      <c r="H26" s="52"/>
      <c r="I26" s="52"/>
      <c r="J26" s="51"/>
      <c r="K26" s="52"/>
      <c r="L26" s="52"/>
      <c r="M26" s="51"/>
      <c r="N26" s="52"/>
      <c r="O26" s="52"/>
      <c r="P26" s="51"/>
      <c r="Q26" s="52"/>
      <c r="R26" s="52"/>
      <c r="S26" s="51"/>
      <c r="T26" s="52"/>
      <c r="U26" s="52"/>
      <c r="V26" s="51"/>
      <c r="W26" s="52"/>
      <c r="X26" s="52"/>
      <c r="Y26" s="51"/>
      <c r="Z26" s="52"/>
      <c r="AA26" s="52"/>
      <c r="AB26" s="51"/>
      <c r="AC26" s="52"/>
      <c r="AD26" s="52"/>
      <c r="AE26" s="51"/>
      <c r="AF26" s="52"/>
      <c r="AG26" s="52"/>
      <c r="AH26" s="51"/>
      <c r="AI26" s="52"/>
      <c r="AJ26" s="52"/>
      <c r="AK26" s="51"/>
      <c r="AL26" s="52"/>
      <c r="AM26" s="52"/>
      <c r="AN26" s="53">
        <f t="shared" si="0"/>
        <v>0</v>
      </c>
    </row>
    <row r="27" spans="2:40" ht="20.100000000000001" customHeight="1" x14ac:dyDescent="0.15">
      <c r="B27" s="1127"/>
      <c r="C27" s="1128"/>
      <c r="D27" s="51"/>
      <c r="E27" s="52"/>
      <c r="F27" s="52"/>
      <c r="G27" s="51"/>
      <c r="H27" s="52"/>
      <c r="I27" s="52"/>
      <c r="J27" s="51"/>
      <c r="K27" s="52"/>
      <c r="L27" s="52"/>
      <c r="M27" s="51"/>
      <c r="N27" s="52"/>
      <c r="O27" s="52"/>
      <c r="P27" s="51"/>
      <c r="Q27" s="52"/>
      <c r="R27" s="52"/>
      <c r="S27" s="51"/>
      <c r="T27" s="52"/>
      <c r="U27" s="52"/>
      <c r="V27" s="51"/>
      <c r="W27" s="52"/>
      <c r="X27" s="52"/>
      <c r="Y27" s="51"/>
      <c r="Z27" s="52"/>
      <c r="AA27" s="52"/>
      <c r="AB27" s="51"/>
      <c r="AC27" s="52"/>
      <c r="AD27" s="52"/>
      <c r="AE27" s="51"/>
      <c r="AF27" s="52"/>
      <c r="AG27" s="52"/>
      <c r="AH27" s="51"/>
      <c r="AI27" s="52"/>
      <c r="AJ27" s="52"/>
      <c r="AK27" s="51"/>
      <c r="AL27" s="52"/>
      <c r="AM27" s="52"/>
      <c r="AN27" s="53">
        <f t="shared" si="0"/>
        <v>0</v>
      </c>
    </row>
    <row r="28" spans="2:40" ht="20.100000000000001" customHeight="1" x14ac:dyDescent="0.15">
      <c r="B28" s="1127"/>
      <c r="C28" s="1128"/>
      <c r="D28" s="51"/>
      <c r="E28" s="52"/>
      <c r="F28" s="52"/>
      <c r="G28" s="51"/>
      <c r="H28" s="52"/>
      <c r="I28" s="52"/>
      <c r="J28" s="51"/>
      <c r="K28" s="52"/>
      <c r="L28" s="52"/>
      <c r="M28" s="51"/>
      <c r="N28" s="52"/>
      <c r="O28" s="52"/>
      <c r="P28" s="51"/>
      <c r="Q28" s="52"/>
      <c r="R28" s="52"/>
      <c r="S28" s="51"/>
      <c r="T28" s="52"/>
      <c r="U28" s="52"/>
      <c r="V28" s="51"/>
      <c r="W28" s="52"/>
      <c r="X28" s="52"/>
      <c r="Y28" s="51"/>
      <c r="Z28" s="52"/>
      <c r="AA28" s="52"/>
      <c r="AB28" s="51"/>
      <c r="AC28" s="52"/>
      <c r="AD28" s="52"/>
      <c r="AE28" s="51"/>
      <c r="AF28" s="52"/>
      <c r="AG28" s="52"/>
      <c r="AH28" s="51"/>
      <c r="AI28" s="52"/>
      <c r="AJ28" s="52"/>
      <c r="AK28" s="51"/>
      <c r="AL28" s="52"/>
      <c r="AM28" s="52"/>
      <c r="AN28" s="53">
        <f t="shared" si="0"/>
        <v>0</v>
      </c>
    </row>
    <row r="29" spans="2:40" ht="20.100000000000001" customHeight="1" x14ac:dyDescent="0.15">
      <c r="B29" s="1127"/>
      <c r="C29" s="1128"/>
      <c r="D29" s="51"/>
      <c r="E29" s="52"/>
      <c r="F29" s="52"/>
      <c r="G29" s="51"/>
      <c r="H29" s="52"/>
      <c r="I29" s="52"/>
      <c r="J29" s="51"/>
      <c r="K29" s="52"/>
      <c r="L29" s="52"/>
      <c r="M29" s="51"/>
      <c r="N29" s="52"/>
      <c r="O29" s="52"/>
      <c r="P29" s="51"/>
      <c r="Q29" s="52"/>
      <c r="R29" s="52"/>
      <c r="S29" s="51"/>
      <c r="T29" s="52"/>
      <c r="U29" s="52"/>
      <c r="V29" s="51"/>
      <c r="W29" s="52"/>
      <c r="X29" s="52"/>
      <c r="Y29" s="51"/>
      <c r="Z29" s="52"/>
      <c r="AA29" s="52"/>
      <c r="AB29" s="51"/>
      <c r="AC29" s="52"/>
      <c r="AD29" s="52"/>
      <c r="AE29" s="51"/>
      <c r="AF29" s="52"/>
      <c r="AG29" s="52"/>
      <c r="AH29" s="51"/>
      <c r="AI29" s="52"/>
      <c r="AJ29" s="52"/>
      <c r="AK29" s="51"/>
      <c r="AL29" s="52"/>
      <c r="AM29" s="52"/>
      <c r="AN29" s="53">
        <f t="shared" si="0"/>
        <v>0</v>
      </c>
    </row>
    <row r="30" spans="2:40" ht="20.100000000000001" customHeight="1" x14ac:dyDescent="0.15">
      <c r="B30" s="1127"/>
      <c r="C30" s="1128"/>
      <c r="D30" s="51"/>
      <c r="E30" s="52"/>
      <c r="F30" s="52"/>
      <c r="G30" s="51"/>
      <c r="H30" s="52"/>
      <c r="I30" s="52"/>
      <c r="J30" s="51"/>
      <c r="K30" s="52"/>
      <c r="L30" s="52"/>
      <c r="M30" s="51"/>
      <c r="N30" s="52"/>
      <c r="O30" s="52"/>
      <c r="P30" s="51"/>
      <c r="Q30" s="52"/>
      <c r="R30" s="52"/>
      <c r="S30" s="51"/>
      <c r="T30" s="52"/>
      <c r="U30" s="52"/>
      <c r="V30" s="51"/>
      <c r="W30" s="52"/>
      <c r="X30" s="52"/>
      <c r="Y30" s="51"/>
      <c r="Z30" s="52"/>
      <c r="AA30" s="52"/>
      <c r="AB30" s="51"/>
      <c r="AC30" s="52"/>
      <c r="AD30" s="52"/>
      <c r="AE30" s="51"/>
      <c r="AF30" s="52"/>
      <c r="AG30" s="52"/>
      <c r="AH30" s="51"/>
      <c r="AI30" s="52"/>
      <c r="AJ30" s="52"/>
      <c r="AK30" s="51"/>
      <c r="AL30" s="52"/>
      <c r="AM30" s="52"/>
      <c r="AN30" s="53">
        <f t="shared" si="0"/>
        <v>0</v>
      </c>
    </row>
    <row r="31" spans="2:40" ht="20.100000000000001" customHeight="1" x14ac:dyDescent="0.15">
      <c r="B31" s="1127"/>
      <c r="C31" s="1128"/>
      <c r="D31" s="51"/>
      <c r="E31" s="52"/>
      <c r="F31" s="52"/>
      <c r="G31" s="51"/>
      <c r="H31" s="52"/>
      <c r="I31" s="52"/>
      <c r="J31" s="51"/>
      <c r="K31" s="52"/>
      <c r="L31" s="52"/>
      <c r="M31" s="51"/>
      <c r="N31" s="52"/>
      <c r="O31" s="52"/>
      <c r="P31" s="51"/>
      <c r="Q31" s="52"/>
      <c r="R31" s="52"/>
      <c r="S31" s="51"/>
      <c r="T31" s="52"/>
      <c r="U31" s="52"/>
      <c r="V31" s="51"/>
      <c r="W31" s="52"/>
      <c r="X31" s="52"/>
      <c r="Y31" s="51"/>
      <c r="Z31" s="52"/>
      <c r="AA31" s="52"/>
      <c r="AB31" s="51"/>
      <c r="AC31" s="52"/>
      <c r="AD31" s="52"/>
      <c r="AE31" s="51"/>
      <c r="AF31" s="52"/>
      <c r="AG31" s="52"/>
      <c r="AH31" s="51"/>
      <c r="AI31" s="52"/>
      <c r="AJ31" s="52"/>
      <c r="AK31" s="51"/>
      <c r="AL31" s="52"/>
      <c r="AM31" s="52"/>
      <c r="AN31" s="53">
        <f t="shared" si="0"/>
        <v>0</v>
      </c>
    </row>
    <row r="32" spans="2:40" ht="20.100000000000001" customHeight="1" x14ac:dyDescent="0.15">
      <c r="B32" s="1127"/>
      <c r="C32" s="1128"/>
      <c r="D32" s="51"/>
      <c r="E32" s="52"/>
      <c r="F32" s="52"/>
      <c r="G32" s="51"/>
      <c r="H32" s="52"/>
      <c r="I32" s="52"/>
      <c r="J32" s="51"/>
      <c r="K32" s="52"/>
      <c r="L32" s="52"/>
      <c r="M32" s="51"/>
      <c r="N32" s="52"/>
      <c r="O32" s="52"/>
      <c r="P32" s="51"/>
      <c r="Q32" s="52"/>
      <c r="R32" s="52"/>
      <c r="S32" s="51"/>
      <c r="T32" s="52"/>
      <c r="U32" s="52"/>
      <c r="V32" s="51"/>
      <c r="W32" s="52"/>
      <c r="X32" s="52"/>
      <c r="Y32" s="51"/>
      <c r="Z32" s="52"/>
      <c r="AA32" s="52"/>
      <c r="AB32" s="51"/>
      <c r="AC32" s="52"/>
      <c r="AD32" s="52"/>
      <c r="AE32" s="51"/>
      <c r="AF32" s="52"/>
      <c r="AG32" s="52"/>
      <c r="AH32" s="51"/>
      <c r="AI32" s="52"/>
      <c r="AJ32" s="52"/>
      <c r="AK32" s="51"/>
      <c r="AL32" s="52"/>
      <c r="AM32" s="52"/>
      <c r="AN32" s="53">
        <f t="shared" si="0"/>
        <v>0</v>
      </c>
    </row>
    <row r="33" spans="2:40" ht="20.100000000000001" customHeight="1" x14ac:dyDescent="0.15">
      <c r="B33" s="1127"/>
      <c r="C33" s="1128"/>
      <c r="D33" s="51"/>
      <c r="E33" s="52"/>
      <c r="F33" s="52"/>
      <c r="G33" s="51"/>
      <c r="H33" s="52"/>
      <c r="I33" s="52"/>
      <c r="J33" s="51"/>
      <c r="K33" s="52"/>
      <c r="L33" s="52"/>
      <c r="M33" s="51"/>
      <c r="N33" s="52"/>
      <c r="O33" s="52"/>
      <c r="P33" s="51"/>
      <c r="Q33" s="52"/>
      <c r="R33" s="52"/>
      <c r="S33" s="51"/>
      <c r="T33" s="52"/>
      <c r="U33" s="52"/>
      <c r="V33" s="51"/>
      <c r="W33" s="52"/>
      <c r="X33" s="52"/>
      <c r="Y33" s="51"/>
      <c r="Z33" s="52"/>
      <c r="AA33" s="52"/>
      <c r="AB33" s="51"/>
      <c r="AC33" s="52"/>
      <c r="AD33" s="52"/>
      <c r="AE33" s="51"/>
      <c r="AF33" s="52"/>
      <c r="AG33" s="52"/>
      <c r="AH33" s="51"/>
      <c r="AI33" s="52"/>
      <c r="AJ33" s="52"/>
      <c r="AK33" s="51"/>
      <c r="AL33" s="52"/>
      <c r="AM33" s="52"/>
      <c r="AN33" s="53">
        <f t="shared" si="0"/>
        <v>0</v>
      </c>
    </row>
    <row r="34" spans="2:40" ht="20.100000000000001" customHeight="1" x14ac:dyDescent="0.15">
      <c r="B34" s="1110" t="s">
        <v>99</v>
      </c>
      <c r="C34" s="1111"/>
      <c r="D34" s="51">
        <f t="shared" ref="D34:AM34" si="3">SUM(D9:D33)</f>
        <v>1</v>
      </c>
      <c r="E34" s="54">
        <f t="shared" si="3"/>
        <v>1</v>
      </c>
      <c r="F34" s="55">
        <f t="shared" si="3"/>
        <v>1</v>
      </c>
      <c r="G34" s="51">
        <f t="shared" si="3"/>
        <v>1</v>
      </c>
      <c r="H34" s="54">
        <f t="shared" si="3"/>
        <v>8</v>
      </c>
      <c r="I34" s="55">
        <f t="shared" si="3"/>
        <v>12.5</v>
      </c>
      <c r="J34" s="51">
        <f t="shared" si="3"/>
        <v>11</v>
      </c>
      <c r="K34" s="54">
        <f t="shared" si="3"/>
        <v>16</v>
      </c>
      <c r="L34" s="55">
        <f t="shared" si="3"/>
        <v>1</v>
      </c>
      <c r="M34" s="51">
        <f t="shared" si="3"/>
        <v>2</v>
      </c>
      <c r="N34" s="54">
        <f t="shared" si="3"/>
        <v>0</v>
      </c>
      <c r="O34" s="55">
        <f t="shared" si="3"/>
        <v>1</v>
      </c>
      <c r="P34" s="51">
        <f t="shared" si="3"/>
        <v>2</v>
      </c>
      <c r="Q34" s="54">
        <f t="shared" si="3"/>
        <v>0.5</v>
      </c>
      <c r="R34" s="55">
        <f t="shared" si="3"/>
        <v>1</v>
      </c>
      <c r="S34" s="51">
        <f t="shared" si="3"/>
        <v>0</v>
      </c>
      <c r="T34" s="54">
        <f t="shared" si="3"/>
        <v>0</v>
      </c>
      <c r="U34" s="55">
        <f t="shared" si="3"/>
        <v>1.5</v>
      </c>
      <c r="V34" s="51">
        <f t="shared" si="3"/>
        <v>8</v>
      </c>
      <c r="W34" s="54">
        <f t="shared" si="3"/>
        <v>18.5</v>
      </c>
      <c r="X34" s="55">
        <f t="shared" si="3"/>
        <v>5</v>
      </c>
      <c r="Y34" s="51">
        <f t="shared" si="3"/>
        <v>0</v>
      </c>
      <c r="Z34" s="54">
        <f t="shared" si="3"/>
        <v>4.5</v>
      </c>
      <c r="AA34" s="55">
        <f t="shared" si="3"/>
        <v>5</v>
      </c>
      <c r="AB34" s="51">
        <f t="shared" si="3"/>
        <v>0.5</v>
      </c>
      <c r="AC34" s="54">
        <f t="shared" si="3"/>
        <v>2</v>
      </c>
      <c r="AD34" s="55">
        <f t="shared" si="3"/>
        <v>0.5</v>
      </c>
      <c r="AE34" s="51">
        <f t="shared" si="3"/>
        <v>0</v>
      </c>
      <c r="AF34" s="54">
        <f t="shared" si="3"/>
        <v>3</v>
      </c>
      <c r="AG34" s="55">
        <f t="shared" si="3"/>
        <v>0</v>
      </c>
      <c r="AH34" s="51">
        <f t="shared" si="3"/>
        <v>0</v>
      </c>
      <c r="AI34" s="54">
        <f t="shared" si="3"/>
        <v>0</v>
      </c>
      <c r="AJ34" s="55">
        <f t="shared" si="3"/>
        <v>0</v>
      </c>
      <c r="AK34" s="51">
        <f t="shared" si="3"/>
        <v>0.5</v>
      </c>
      <c r="AL34" s="54">
        <f t="shared" si="3"/>
        <v>10</v>
      </c>
      <c r="AM34" s="55">
        <f t="shared" si="3"/>
        <v>18</v>
      </c>
      <c r="AN34" s="53">
        <f t="shared" si="0"/>
        <v>136</v>
      </c>
    </row>
    <row r="35" spans="2:40" ht="20.100000000000001" customHeight="1" thickBot="1" x14ac:dyDescent="0.2">
      <c r="B35" s="1112" t="s">
        <v>100</v>
      </c>
      <c r="C35" s="1113"/>
      <c r="D35" s="56"/>
      <c r="E35" s="57">
        <f>SUM(D34:F34)</f>
        <v>3</v>
      </c>
      <c r="F35" s="57"/>
      <c r="G35" s="56"/>
      <c r="H35" s="57">
        <f>SUM(G34:I34)</f>
        <v>21.5</v>
      </c>
      <c r="I35" s="57"/>
      <c r="J35" s="56"/>
      <c r="K35" s="57">
        <f>SUM(J34:L34)</f>
        <v>28</v>
      </c>
      <c r="L35" s="57"/>
      <c r="M35" s="56"/>
      <c r="N35" s="57">
        <f>SUM(M34:O34)</f>
        <v>3</v>
      </c>
      <c r="O35" s="57"/>
      <c r="P35" s="56"/>
      <c r="Q35" s="57">
        <f>SUM(P34:R34)</f>
        <v>3.5</v>
      </c>
      <c r="R35" s="57"/>
      <c r="S35" s="56"/>
      <c r="T35" s="57">
        <f>SUM(S34:U34)</f>
        <v>1.5</v>
      </c>
      <c r="U35" s="57"/>
      <c r="V35" s="56"/>
      <c r="W35" s="57">
        <f>SUM(V34:X34)</f>
        <v>31.5</v>
      </c>
      <c r="X35" s="57"/>
      <c r="Y35" s="56"/>
      <c r="Z35" s="57">
        <f>SUM(Y34:AA34)</f>
        <v>9.5</v>
      </c>
      <c r="AA35" s="57"/>
      <c r="AB35" s="56"/>
      <c r="AC35" s="57">
        <f>SUM(AB34:AD34)</f>
        <v>3</v>
      </c>
      <c r="AD35" s="57"/>
      <c r="AE35" s="56"/>
      <c r="AF35" s="57">
        <f>SUM(AE34:AG34)</f>
        <v>3</v>
      </c>
      <c r="AG35" s="57"/>
      <c r="AH35" s="56"/>
      <c r="AI35" s="57">
        <f>SUM(AH34:AJ34)</f>
        <v>0</v>
      </c>
      <c r="AJ35" s="57"/>
      <c r="AK35" s="56"/>
      <c r="AL35" s="57">
        <f>SUM(AK34:AM34)</f>
        <v>28.5</v>
      </c>
      <c r="AM35" s="57"/>
      <c r="AN35" s="58">
        <f>SUM(AN9:AN33)</f>
        <v>136</v>
      </c>
    </row>
    <row r="36" spans="2:40" ht="9.9499999999999993" customHeight="1" x14ac:dyDescent="0.15"/>
    <row r="37" spans="2:40" ht="24.95" customHeight="1" x14ac:dyDescent="0.15">
      <c r="B37" s="2" t="s">
        <v>213</v>
      </c>
    </row>
    <row r="38" spans="2:40" ht="9.9499999999999993" customHeight="1" thickBot="1" x14ac:dyDescent="0.2"/>
    <row r="39" spans="2:40" ht="20.100000000000001" customHeight="1" thickBot="1" x14ac:dyDescent="0.2">
      <c r="B39" s="1" t="s">
        <v>210</v>
      </c>
      <c r="C39" s="263">
        <v>0</v>
      </c>
      <c r="D39" s="1" t="s">
        <v>211</v>
      </c>
    </row>
    <row r="40" spans="2:40" ht="9.9499999999999993" customHeight="1" thickBot="1" x14ac:dyDescent="0.2"/>
    <row r="41" spans="2:40" ht="20.100000000000001" customHeight="1" x14ac:dyDescent="0.15">
      <c r="B41" s="1209" t="s">
        <v>97</v>
      </c>
      <c r="C41" s="1210"/>
      <c r="D41" s="1212">
        <v>1</v>
      </c>
      <c r="E41" s="1213"/>
      <c r="F41" s="1214"/>
      <c r="G41" s="1212">
        <v>2</v>
      </c>
      <c r="H41" s="1213"/>
      <c r="I41" s="1214"/>
      <c r="J41" s="1212">
        <v>3</v>
      </c>
      <c r="K41" s="1213"/>
      <c r="L41" s="1214"/>
      <c r="M41" s="1212">
        <v>4</v>
      </c>
      <c r="N41" s="1213"/>
      <c r="O41" s="1214"/>
      <c r="P41" s="1212">
        <v>5</v>
      </c>
      <c r="Q41" s="1213"/>
      <c r="R41" s="1214"/>
      <c r="S41" s="1212">
        <v>6</v>
      </c>
      <c r="T41" s="1213"/>
      <c r="U41" s="1214"/>
      <c r="V41" s="1212">
        <v>7</v>
      </c>
      <c r="W41" s="1213"/>
      <c r="X41" s="1214"/>
      <c r="Y41" s="1212">
        <v>8</v>
      </c>
      <c r="Z41" s="1213"/>
      <c r="AA41" s="1214"/>
      <c r="AB41" s="1212">
        <v>9</v>
      </c>
      <c r="AC41" s="1213"/>
      <c r="AD41" s="1214"/>
      <c r="AE41" s="1212">
        <v>10</v>
      </c>
      <c r="AF41" s="1213"/>
      <c r="AG41" s="1214"/>
      <c r="AH41" s="1212">
        <v>11</v>
      </c>
      <c r="AI41" s="1213"/>
      <c r="AJ41" s="1214"/>
      <c r="AK41" s="1212">
        <v>12</v>
      </c>
      <c r="AL41" s="1213"/>
      <c r="AM41" s="1214"/>
      <c r="AN41" s="1215" t="s">
        <v>30</v>
      </c>
    </row>
    <row r="42" spans="2:40" ht="20.100000000000001" customHeight="1" x14ac:dyDescent="0.15">
      <c r="B42" s="1211"/>
      <c r="C42" s="1092"/>
      <c r="D42" s="42" t="s">
        <v>31</v>
      </c>
      <c r="E42" s="43" t="s">
        <v>32</v>
      </c>
      <c r="F42" s="44" t="s">
        <v>33</v>
      </c>
      <c r="G42" s="42" t="s">
        <v>31</v>
      </c>
      <c r="H42" s="44" t="s">
        <v>32</v>
      </c>
      <c r="I42" s="44" t="s">
        <v>33</v>
      </c>
      <c r="J42" s="42" t="s">
        <v>31</v>
      </c>
      <c r="K42" s="44" t="s">
        <v>32</v>
      </c>
      <c r="L42" s="44" t="s">
        <v>33</v>
      </c>
      <c r="M42" s="42" t="s">
        <v>31</v>
      </c>
      <c r="N42" s="44" t="s">
        <v>32</v>
      </c>
      <c r="O42" s="44" t="s">
        <v>33</v>
      </c>
      <c r="P42" s="42" t="s">
        <v>31</v>
      </c>
      <c r="Q42" s="44" t="s">
        <v>32</v>
      </c>
      <c r="R42" s="44" t="s">
        <v>33</v>
      </c>
      <c r="S42" s="42" t="s">
        <v>31</v>
      </c>
      <c r="T42" s="45" t="s">
        <v>32</v>
      </c>
      <c r="U42" s="45" t="s">
        <v>33</v>
      </c>
      <c r="V42" s="42" t="s">
        <v>31</v>
      </c>
      <c r="W42" s="44" t="s">
        <v>32</v>
      </c>
      <c r="X42" s="44" t="s">
        <v>33</v>
      </c>
      <c r="Y42" s="42" t="s">
        <v>31</v>
      </c>
      <c r="Z42" s="44" t="s">
        <v>32</v>
      </c>
      <c r="AA42" s="44" t="s">
        <v>33</v>
      </c>
      <c r="AB42" s="42" t="s">
        <v>31</v>
      </c>
      <c r="AC42" s="44" t="s">
        <v>32</v>
      </c>
      <c r="AD42" s="44" t="s">
        <v>33</v>
      </c>
      <c r="AE42" s="42" t="s">
        <v>31</v>
      </c>
      <c r="AF42" s="44" t="s">
        <v>32</v>
      </c>
      <c r="AG42" s="44" t="s">
        <v>33</v>
      </c>
      <c r="AH42" s="42" t="s">
        <v>31</v>
      </c>
      <c r="AI42" s="44" t="s">
        <v>32</v>
      </c>
      <c r="AJ42" s="44" t="s">
        <v>33</v>
      </c>
      <c r="AK42" s="42" t="s">
        <v>31</v>
      </c>
      <c r="AL42" s="44" t="s">
        <v>32</v>
      </c>
      <c r="AM42" s="44" t="s">
        <v>33</v>
      </c>
      <c r="AN42" s="1103"/>
    </row>
    <row r="43" spans="2:40" ht="20.100000000000001" customHeight="1" x14ac:dyDescent="0.15">
      <c r="B43" s="1216" t="s">
        <v>218</v>
      </c>
      <c r="C43" s="1092"/>
      <c r="D43" s="51">
        <f>D34*$C$39/10</f>
        <v>0</v>
      </c>
      <c r="E43" s="54">
        <f t="shared" ref="E43:AM43" si="4">E34*$C$39/10</f>
        <v>0</v>
      </c>
      <c r="F43" s="55">
        <f t="shared" si="4"/>
        <v>0</v>
      </c>
      <c r="G43" s="51">
        <f t="shared" si="4"/>
        <v>0</v>
      </c>
      <c r="H43" s="54">
        <f t="shared" si="4"/>
        <v>0</v>
      </c>
      <c r="I43" s="55">
        <f t="shared" si="4"/>
        <v>0</v>
      </c>
      <c r="J43" s="51">
        <f t="shared" si="4"/>
        <v>0</v>
      </c>
      <c r="K43" s="54">
        <f t="shared" si="4"/>
        <v>0</v>
      </c>
      <c r="L43" s="55">
        <f t="shared" si="4"/>
        <v>0</v>
      </c>
      <c r="M43" s="51">
        <f t="shared" si="4"/>
        <v>0</v>
      </c>
      <c r="N43" s="54">
        <f t="shared" si="4"/>
        <v>0</v>
      </c>
      <c r="O43" s="55">
        <f t="shared" si="4"/>
        <v>0</v>
      </c>
      <c r="P43" s="51">
        <f t="shared" si="4"/>
        <v>0</v>
      </c>
      <c r="Q43" s="54">
        <f t="shared" si="4"/>
        <v>0</v>
      </c>
      <c r="R43" s="55">
        <f t="shared" si="4"/>
        <v>0</v>
      </c>
      <c r="S43" s="51">
        <f t="shared" si="4"/>
        <v>0</v>
      </c>
      <c r="T43" s="54">
        <f t="shared" si="4"/>
        <v>0</v>
      </c>
      <c r="U43" s="55">
        <f t="shared" si="4"/>
        <v>0</v>
      </c>
      <c r="V43" s="51">
        <f t="shared" si="4"/>
        <v>0</v>
      </c>
      <c r="W43" s="54">
        <f t="shared" si="4"/>
        <v>0</v>
      </c>
      <c r="X43" s="55">
        <f t="shared" si="4"/>
        <v>0</v>
      </c>
      <c r="Y43" s="51">
        <f t="shared" si="4"/>
        <v>0</v>
      </c>
      <c r="Z43" s="54">
        <f t="shared" si="4"/>
        <v>0</v>
      </c>
      <c r="AA43" s="55">
        <f t="shared" si="4"/>
        <v>0</v>
      </c>
      <c r="AB43" s="51">
        <f t="shared" si="4"/>
        <v>0</v>
      </c>
      <c r="AC43" s="54">
        <f t="shared" si="4"/>
        <v>0</v>
      </c>
      <c r="AD43" s="55">
        <f t="shared" si="4"/>
        <v>0</v>
      </c>
      <c r="AE43" s="51">
        <f t="shared" si="4"/>
        <v>0</v>
      </c>
      <c r="AF43" s="54">
        <f t="shared" si="4"/>
        <v>0</v>
      </c>
      <c r="AG43" s="55">
        <f t="shared" si="4"/>
        <v>0</v>
      </c>
      <c r="AH43" s="51">
        <f t="shared" si="4"/>
        <v>0</v>
      </c>
      <c r="AI43" s="54">
        <f t="shared" si="4"/>
        <v>0</v>
      </c>
      <c r="AJ43" s="55">
        <f t="shared" si="4"/>
        <v>0</v>
      </c>
      <c r="AK43" s="51">
        <f t="shared" si="4"/>
        <v>0</v>
      </c>
      <c r="AL43" s="54">
        <f t="shared" si="4"/>
        <v>0</v>
      </c>
      <c r="AM43" s="55">
        <f t="shared" si="4"/>
        <v>0</v>
      </c>
      <c r="AN43" s="53">
        <f t="shared" ref="AN43:AN47" si="5">SUM(D43:AM43)</f>
        <v>0</v>
      </c>
    </row>
    <row r="44" spans="2:40" ht="20.100000000000001" customHeight="1" thickBot="1" x14ac:dyDescent="0.2">
      <c r="B44" s="1104" t="s">
        <v>100</v>
      </c>
      <c r="C44" s="1105"/>
      <c r="D44" s="266"/>
      <c r="E44" s="262">
        <f>SUM(D43:F43)</f>
        <v>0</v>
      </c>
      <c r="F44" s="262"/>
      <c r="G44" s="266"/>
      <c r="H44" s="262">
        <f>SUM(G43:I43)</f>
        <v>0</v>
      </c>
      <c r="I44" s="262"/>
      <c r="J44" s="266"/>
      <c r="K44" s="262">
        <f>SUM(J43:L43)</f>
        <v>0</v>
      </c>
      <c r="L44" s="262"/>
      <c r="M44" s="266"/>
      <c r="N44" s="262">
        <f>SUM(M43:O43)</f>
        <v>0</v>
      </c>
      <c r="O44" s="262"/>
      <c r="P44" s="266"/>
      <c r="Q44" s="262">
        <f>SUM(P43:R43)</f>
        <v>0</v>
      </c>
      <c r="R44" s="262"/>
      <c r="S44" s="266"/>
      <c r="T44" s="262">
        <f>SUM(S43:U43)</f>
        <v>0</v>
      </c>
      <c r="U44" s="262"/>
      <c r="V44" s="266"/>
      <c r="W44" s="262">
        <f>SUM(V43:X43)</f>
        <v>0</v>
      </c>
      <c r="X44" s="262"/>
      <c r="Y44" s="266"/>
      <c r="Z44" s="262">
        <f>SUM(Y43:AA43)</f>
        <v>0</v>
      </c>
      <c r="AA44" s="262"/>
      <c r="AB44" s="266"/>
      <c r="AC44" s="262">
        <f>SUM(AB43:AD43)</f>
        <v>0</v>
      </c>
      <c r="AD44" s="262"/>
      <c r="AE44" s="266"/>
      <c r="AF44" s="262">
        <f>SUM(AE43:AG43)</f>
        <v>0</v>
      </c>
      <c r="AG44" s="262"/>
      <c r="AH44" s="266"/>
      <c r="AI44" s="262">
        <f>SUM(AH43:AJ43)</f>
        <v>0</v>
      </c>
      <c r="AJ44" s="262"/>
      <c r="AK44" s="266"/>
      <c r="AL44" s="262">
        <f>SUM(AK43:AM43)</f>
        <v>0</v>
      </c>
      <c r="AM44" s="262"/>
      <c r="AN44" s="267">
        <f t="shared" si="5"/>
        <v>0</v>
      </c>
    </row>
    <row r="45" spans="2:40" ht="20.100000000000001" customHeight="1" thickTop="1" x14ac:dyDescent="0.15">
      <c r="B45" s="1114" t="s">
        <v>216</v>
      </c>
      <c r="C45" s="268" t="s">
        <v>214</v>
      </c>
      <c r="D45" s="269">
        <v>60</v>
      </c>
      <c r="E45" s="270">
        <v>60</v>
      </c>
      <c r="F45" s="270">
        <v>60</v>
      </c>
      <c r="G45" s="269">
        <v>60</v>
      </c>
      <c r="H45" s="270">
        <v>60</v>
      </c>
      <c r="I45" s="270">
        <v>60</v>
      </c>
      <c r="J45" s="269">
        <v>60</v>
      </c>
      <c r="K45" s="270">
        <v>60</v>
      </c>
      <c r="L45" s="270">
        <v>60</v>
      </c>
      <c r="M45" s="269">
        <v>60</v>
      </c>
      <c r="N45" s="270">
        <v>60</v>
      </c>
      <c r="O45" s="270">
        <v>60</v>
      </c>
      <c r="P45" s="269">
        <v>60</v>
      </c>
      <c r="Q45" s="270">
        <v>60</v>
      </c>
      <c r="R45" s="270">
        <v>60</v>
      </c>
      <c r="S45" s="269">
        <v>60</v>
      </c>
      <c r="T45" s="270">
        <v>60</v>
      </c>
      <c r="U45" s="270">
        <v>60</v>
      </c>
      <c r="V45" s="269">
        <v>60</v>
      </c>
      <c r="W45" s="270">
        <v>60</v>
      </c>
      <c r="X45" s="270">
        <v>60</v>
      </c>
      <c r="Y45" s="269">
        <v>60</v>
      </c>
      <c r="Z45" s="270">
        <v>60</v>
      </c>
      <c r="AA45" s="270">
        <v>60</v>
      </c>
      <c r="AB45" s="269">
        <v>60</v>
      </c>
      <c r="AC45" s="270">
        <v>60</v>
      </c>
      <c r="AD45" s="270">
        <v>60</v>
      </c>
      <c r="AE45" s="269">
        <v>60</v>
      </c>
      <c r="AF45" s="270">
        <v>60</v>
      </c>
      <c r="AG45" s="270">
        <v>60</v>
      </c>
      <c r="AH45" s="269">
        <v>60</v>
      </c>
      <c r="AI45" s="270">
        <v>60</v>
      </c>
      <c r="AJ45" s="270">
        <v>60</v>
      </c>
      <c r="AK45" s="269">
        <v>60</v>
      </c>
      <c r="AL45" s="270">
        <v>60</v>
      </c>
      <c r="AM45" s="270">
        <v>60</v>
      </c>
      <c r="AN45" s="271">
        <f t="shared" si="5"/>
        <v>2160</v>
      </c>
    </row>
    <row r="46" spans="2:40" ht="20.100000000000001" customHeight="1" x14ac:dyDescent="0.15">
      <c r="B46" s="1115"/>
      <c r="C46" s="264" t="s">
        <v>215</v>
      </c>
      <c r="D46" s="272">
        <v>50</v>
      </c>
      <c r="E46" s="52">
        <v>50</v>
      </c>
      <c r="F46" s="52">
        <v>50</v>
      </c>
      <c r="G46" s="272">
        <v>50</v>
      </c>
      <c r="H46" s="52">
        <v>50</v>
      </c>
      <c r="I46" s="52">
        <v>50</v>
      </c>
      <c r="J46" s="272">
        <v>50</v>
      </c>
      <c r="K46" s="52">
        <v>50</v>
      </c>
      <c r="L46" s="52">
        <v>50</v>
      </c>
      <c r="M46" s="272">
        <v>50</v>
      </c>
      <c r="N46" s="52">
        <v>50</v>
      </c>
      <c r="O46" s="52">
        <v>50</v>
      </c>
      <c r="P46" s="272">
        <v>50</v>
      </c>
      <c r="Q46" s="52">
        <v>50</v>
      </c>
      <c r="R46" s="52">
        <v>50</v>
      </c>
      <c r="S46" s="272">
        <v>50</v>
      </c>
      <c r="T46" s="52">
        <v>50</v>
      </c>
      <c r="U46" s="52">
        <v>50</v>
      </c>
      <c r="V46" s="272">
        <v>50</v>
      </c>
      <c r="W46" s="52">
        <v>50</v>
      </c>
      <c r="X46" s="52">
        <v>50</v>
      </c>
      <c r="Y46" s="272">
        <v>50</v>
      </c>
      <c r="Z46" s="52">
        <v>50</v>
      </c>
      <c r="AA46" s="52">
        <v>50</v>
      </c>
      <c r="AB46" s="272">
        <v>50</v>
      </c>
      <c r="AC46" s="52">
        <v>50</v>
      </c>
      <c r="AD46" s="52">
        <v>50</v>
      </c>
      <c r="AE46" s="272">
        <v>50</v>
      </c>
      <c r="AF46" s="52">
        <v>50</v>
      </c>
      <c r="AG46" s="52">
        <v>50</v>
      </c>
      <c r="AH46" s="272">
        <v>50</v>
      </c>
      <c r="AI46" s="52">
        <v>50</v>
      </c>
      <c r="AJ46" s="52">
        <v>50</v>
      </c>
      <c r="AK46" s="272">
        <v>50</v>
      </c>
      <c r="AL46" s="52">
        <v>50</v>
      </c>
      <c r="AM46" s="52">
        <v>50</v>
      </c>
      <c r="AN46" s="53">
        <f t="shared" si="5"/>
        <v>1800</v>
      </c>
    </row>
    <row r="47" spans="2:40" ht="20.100000000000001" customHeight="1" x14ac:dyDescent="0.15">
      <c r="B47" s="1115"/>
      <c r="C47" s="264" t="s">
        <v>221</v>
      </c>
      <c r="D47" s="272">
        <v>25</v>
      </c>
      <c r="E47" s="52">
        <v>25</v>
      </c>
      <c r="F47" s="52">
        <v>25</v>
      </c>
      <c r="G47" s="272">
        <v>25</v>
      </c>
      <c r="H47" s="52">
        <v>25</v>
      </c>
      <c r="I47" s="52">
        <v>25</v>
      </c>
      <c r="J47" s="272">
        <v>25</v>
      </c>
      <c r="K47" s="52">
        <v>25</v>
      </c>
      <c r="L47" s="52">
        <v>25</v>
      </c>
      <c r="M47" s="272">
        <v>25</v>
      </c>
      <c r="N47" s="52">
        <v>25</v>
      </c>
      <c r="O47" s="52">
        <v>25</v>
      </c>
      <c r="P47" s="272">
        <v>25</v>
      </c>
      <c r="Q47" s="52">
        <v>25</v>
      </c>
      <c r="R47" s="52">
        <v>25</v>
      </c>
      <c r="S47" s="272">
        <v>25</v>
      </c>
      <c r="T47" s="52">
        <v>25</v>
      </c>
      <c r="U47" s="52">
        <v>25</v>
      </c>
      <c r="V47" s="272">
        <v>25</v>
      </c>
      <c r="W47" s="52">
        <v>25</v>
      </c>
      <c r="X47" s="52">
        <v>25</v>
      </c>
      <c r="Y47" s="272">
        <v>25</v>
      </c>
      <c r="Z47" s="52">
        <v>25</v>
      </c>
      <c r="AA47" s="52">
        <v>25</v>
      </c>
      <c r="AB47" s="272">
        <v>25</v>
      </c>
      <c r="AC47" s="52">
        <v>25</v>
      </c>
      <c r="AD47" s="52">
        <v>25</v>
      </c>
      <c r="AE47" s="272">
        <v>25</v>
      </c>
      <c r="AF47" s="52">
        <v>25</v>
      </c>
      <c r="AG47" s="52">
        <v>25</v>
      </c>
      <c r="AH47" s="272">
        <v>25</v>
      </c>
      <c r="AI47" s="52">
        <v>25</v>
      </c>
      <c r="AJ47" s="52">
        <v>25</v>
      </c>
      <c r="AK47" s="272">
        <v>25</v>
      </c>
      <c r="AL47" s="52">
        <v>25</v>
      </c>
      <c r="AM47" s="52">
        <v>25</v>
      </c>
      <c r="AN47" s="53">
        <f t="shared" si="5"/>
        <v>900</v>
      </c>
    </row>
    <row r="48" spans="2:40" ht="20.100000000000001" customHeight="1" x14ac:dyDescent="0.15">
      <c r="B48" s="1115"/>
      <c r="C48" s="265"/>
      <c r="D48" s="272"/>
      <c r="E48" s="52"/>
      <c r="F48" s="52"/>
      <c r="G48" s="272"/>
      <c r="H48" s="52"/>
      <c r="I48" s="52"/>
      <c r="J48" s="272"/>
      <c r="K48" s="52"/>
      <c r="L48" s="52"/>
      <c r="M48" s="272"/>
      <c r="N48" s="52"/>
      <c r="O48" s="52"/>
      <c r="P48" s="272"/>
      <c r="Q48" s="52"/>
      <c r="R48" s="52"/>
      <c r="S48" s="272"/>
      <c r="T48" s="52"/>
      <c r="U48" s="52"/>
      <c r="V48" s="272"/>
      <c r="W48" s="52"/>
      <c r="X48" s="52"/>
      <c r="Y48" s="272"/>
      <c r="Z48" s="52"/>
      <c r="AA48" s="52"/>
      <c r="AB48" s="272"/>
      <c r="AC48" s="52"/>
      <c r="AD48" s="52"/>
      <c r="AE48" s="272"/>
      <c r="AF48" s="52"/>
      <c r="AG48" s="52"/>
      <c r="AH48" s="272"/>
      <c r="AI48" s="52"/>
      <c r="AJ48" s="52"/>
      <c r="AK48" s="272"/>
      <c r="AL48" s="52"/>
      <c r="AM48" s="52"/>
      <c r="AN48" s="53">
        <f t="shared" ref="AN48:AN51" si="6">SUM(D48:AM48)</f>
        <v>0</v>
      </c>
    </row>
    <row r="49" spans="2:40" ht="20.100000000000001" customHeight="1" thickBot="1" x14ac:dyDescent="0.2">
      <c r="B49" s="1116"/>
      <c r="C49" s="279" t="s">
        <v>219</v>
      </c>
      <c r="D49" s="273">
        <f>SUM(D45:D48)</f>
        <v>135</v>
      </c>
      <c r="E49" s="274">
        <f t="shared" ref="E49:AM49" si="7">SUM(E45:E48)</f>
        <v>135</v>
      </c>
      <c r="F49" s="274">
        <f t="shared" si="7"/>
        <v>135</v>
      </c>
      <c r="G49" s="273">
        <f t="shared" si="7"/>
        <v>135</v>
      </c>
      <c r="H49" s="274">
        <f t="shared" si="7"/>
        <v>135</v>
      </c>
      <c r="I49" s="274">
        <f t="shared" si="7"/>
        <v>135</v>
      </c>
      <c r="J49" s="273">
        <f t="shared" si="7"/>
        <v>135</v>
      </c>
      <c r="K49" s="274">
        <f t="shared" si="7"/>
        <v>135</v>
      </c>
      <c r="L49" s="274">
        <f t="shared" si="7"/>
        <v>135</v>
      </c>
      <c r="M49" s="273">
        <f t="shared" si="7"/>
        <v>135</v>
      </c>
      <c r="N49" s="274">
        <f t="shared" si="7"/>
        <v>135</v>
      </c>
      <c r="O49" s="274">
        <f t="shared" si="7"/>
        <v>135</v>
      </c>
      <c r="P49" s="273">
        <f t="shared" si="7"/>
        <v>135</v>
      </c>
      <c r="Q49" s="274">
        <f t="shared" si="7"/>
        <v>135</v>
      </c>
      <c r="R49" s="274">
        <f t="shared" si="7"/>
        <v>135</v>
      </c>
      <c r="S49" s="273">
        <f t="shared" si="7"/>
        <v>135</v>
      </c>
      <c r="T49" s="274">
        <f t="shared" si="7"/>
        <v>135</v>
      </c>
      <c r="U49" s="274">
        <f t="shared" si="7"/>
        <v>135</v>
      </c>
      <c r="V49" s="273">
        <f t="shared" si="7"/>
        <v>135</v>
      </c>
      <c r="W49" s="274">
        <f t="shared" si="7"/>
        <v>135</v>
      </c>
      <c r="X49" s="274">
        <f t="shared" si="7"/>
        <v>135</v>
      </c>
      <c r="Y49" s="273">
        <f t="shared" si="7"/>
        <v>135</v>
      </c>
      <c r="Z49" s="274">
        <f t="shared" si="7"/>
        <v>135</v>
      </c>
      <c r="AA49" s="274">
        <f t="shared" si="7"/>
        <v>135</v>
      </c>
      <c r="AB49" s="273">
        <f t="shared" si="7"/>
        <v>135</v>
      </c>
      <c r="AC49" s="274">
        <f t="shared" si="7"/>
        <v>135</v>
      </c>
      <c r="AD49" s="274">
        <f t="shared" si="7"/>
        <v>135</v>
      </c>
      <c r="AE49" s="273">
        <f t="shared" si="7"/>
        <v>135</v>
      </c>
      <c r="AF49" s="274">
        <f t="shared" si="7"/>
        <v>135</v>
      </c>
      <c r="AG49" s="274">
        <f t="shared" si="7"/>
        <v>135</v>
      </c>
      <c r="AH49" s="273">
        <f t="shared" si="7"/>
        <v>135</v>
      </c>
      <c r="AI49" s="274">
        <f t="shared" si="7"/>
        <v>135</v>
      </c>
      <c r="AJ49" s="274">
        <f t="shared" si="7"/>
        <v>135</v>
      </c>
      <c r="AK49" s="273">
        <f t="shared" si="7"/>
        <v>135</v>
      </c>
      <c r="AL49" s="274">
        <f t="shared" si="7"/>
        <v>135</v>
      </c>
      <c r="AM49" s="274">
        <f t="shared" si="7"/>
        <v>135</v>
      </c>
      <c r="AN49" s="275">
        <f t="shared" si="6"/>
        <v>4860</v>
      </c>
    </row>
    <row r="50" spans="2:40" ht="20.100000000000001" customHeight="1" thickTop="1" x14ac:dyDescent="0.15">
      <c r="B50" s="1117" t="s">
        <v>220</v>
      </c>
      <c r="C50" s="1118"/>
      <c r="D50" s="280">
        <f>D49-D43</f>
        <v>135</v>
      </c>
      <c r="E50" s="281">
        <f t="shared" ref="E50:AM50" si="8">E49-E43</f>
        <v>135</v>
      </c>
      <c r="F50" s="281">
        <f t="shared" si="8"/>
        <v>135</v>
      </c>
      <c r="G50" s="280">
        <f t="shared" si="8"/>
        <v>135</v>
      </c>
      <c r="H50" s="281">
        <f t="shared" si="8"/>
        <v>135</v>
      </c>
      <c r="I50" s="281">
        <f t="shared" si="8"/>
        <v>135</v>
      </c>
      <c r="J50" s="280">
        <f t="shared" si="8"/>
        <v>135</v>
      </c>
      <c r="K50" s="281">
        <f t="shared" si="8"/>
        <v>135</v>
      </c>
      <c r="L50" s="281">
        <f t="shared" si="8"/>
        <v>135</v>
      </c>
      <c r="M50" s="280">
        <f t="shared" si="8"/>
        <v>135</v>
      </c>
      <c r="N50" s="281">
        <f t="shared" si="8"/>
        <v>135</v>
      </c>
      <c r="O50" s="281">
        <f t="shared" si="8"/>
        <v>135</v>
      </c>
      <c r="P50" s="280">
        <f t="shared" si="8"/>
        <v>135</v>
      </c>
      <c r="Q50" s="281">
        <f t="shared" si="8"/>
        <v>135</v>
      </c>
      <c r="R50" s="281">
        <f t="shared" si="8"/>
        <v>135</v>
      </c>
      <c r="S50" s="280">
        <f t="shared" si="8"/>
        <v>135</v>
      </c>
      <c r="T50" s="281">
        <f t="shared" si="8"/>
        <v>135</v>
      </c>
      <c r="U50" s="281">
        <f t="shared" si="8"/>
        <v>135</v>
      </c>
      <c r="V50" s="280">
        <f t="shared" si="8"/>
        <v>135</v>
      </c>
      <c r="W50" s="281">
        <f t="shared" si="8"/>
        <v>135</v>
      </c>
      <c r="X50" s="281">
        <f t="shared" si="8"/>
        <v>135</v>
      </c>
      <c r="Y50" s="280">
        <f t="shared" si="8"/>
        <v>135</v>
      </c>
      <c r="Z50" s="281">
        <f t="shared" si="8"/>
        <v>135</v>
      </c>
      <c r="AA50" s="281">
        <f t="shared" si="8"/>
        <v>135</v>
      </c>
      <c r="AB50" s="280">
        <f t="shared" si="8"/>
        <v>135</v>
      </c>
      <c r="AC50" s="281">
        <f t="shared" si="8"/>
        <v>135</v>
      </c>
      <c r="AD50" s="281">
        <f t="shared" si="8"/>
        <v>135</v>
      </c>
      <c r="AE50" s="280">
        <f t="shared" si="8"/>
        <v>135</v>
      </c>
      <c r="AF50" s="281">
        <f t="shared" si="8"/>
        <v>135</v>
      </c>
      <c r="AG50" s="281">
        <f t="shared" si="8"/>
        <v>135</v>
      </c>
      <c r="AH50" s="280">
        <f t="shared" si="8"/>
        <v>135</v>
      </c>
      <c r="AI50" s="282">
        <f t="shared" si="8"/>
        <v>135</v>
      </c>
      <c r="AJ50" s="281">
        <f t="shared" si="8"/>
        <v>135</v>
      </c>
      <c r="AK50" s="280">
        <f t="shared" si="8"/>
        <v>135</v>
      </c>
      <c r="AL50" s="281">
        <f t="shared" si="8"/>
        <v>135</v>
      </c>
      <c r="AM50" s="281">
        <f t="shared" si="8"/>
        <v>135</v>
      </c>
      <c r="AN50" s="271">
        <f t="shared" si="6"/>
        <v>4860</v>
      </c>
    </row>
    <row r="51" spans="2:40" ht="20.100000000000001" customHeight="1" thickBot="1" x14ac:dyDescent="0.2">
      <c r="B51" s="1119" t="s">
        <v>217</v>
      </c>
      <c r="C51" s="1120"/>
      <c r="D51" s="277">
        <f t="shared" ref="D51:AM51" si="9">IF(D50&gt;0,0,-(D50))</f>
        <v>0</v>
      </c>
      <c r="E51" s="277">
        <f t="shared" si="9"/>
        <v>0</v>
      </c>
      <c r="F51" s="277">
        <f t="shared" si="9"/>
        <v>0</v>
      </c>
      <c r="G51" s="276">
        <f t="shared" si="9"/>
        <v>0</v>
      </c>
      <c r="H51" s="277">
        <f t="shared" si="9"/>
        <v>0</v>
      </c>
      <c r="I51" s="277">
        <f t="shared" si="9"/>
        <v>0</v>
      </c>
      <c r="J51" s="276">
        <f t="shared" si="9"/>
        <v>0</v>
      </c>
      <c r="K51" s="277">
        <f t="shared" si="9"/>
        <v>0</v>
      </c>
      <c r="L51" s="277">
        <f t="shared" si="9"/>
        <v>0</v>
      </c>
      <c r="M51" s="276">
        <f t="shared" si="9"/>
        <v>0</v>
      </c>
      <c r="N51" s="277">
        <f t="shared" si="9"/>
        <v>0</v>
      </c>
      <c r="O51" s="277">
        <f t="shared" si="9"/>
        <v>0</v>
      </c>
      <c r="P51" s="276">
        <f t="shared" si="9"/>
        <v>0</v>
      </c>
      <c r="Q51" s="277">
        <f t="shared" si="9"/>
        <v>0</v>
      </c>
      <c r="R51" s="277">
        <f t="shared" si="9"/>
        <v>0</v>
      </c>
      <c r="S51" s="276">
        <f t="shared" si="9"/>
        <v>0</v>
      </c>
      <c r="T51" s="277">
        <f t="shared" si="9"/>
        <v>0</v>
      </c>
      <c r="U51" s="277">
        <f t="shared" si="9"/>
        <v>0</v>
      </c>
      <c r="V51" s="276">
        <f t="shared" si="9"/>
        <v>0</v>
      </c>
      <c r="W51" s="277">
        <f t="shared" si="9"/>
        <v>0</v>
      </c>
      <c r="X51" s="277">
        <f t="shared" si="9"/>
        <v>0</v>
      </c>
      <c r="Y51" s="276">
        <f t="shared" si="9"/>
        <v>0</v>
      </c>
      <c r="Z51" s="277">
        <f t="shared" si="9"/>
        <v>0</v>
      </c>
      <c r="AA51" s="277">
        <f t="shared" si="9"/>
        <v>0</v>
      </c>
      <c r="AB51" s="276">
        <f t="shared" si="9"/>
        <v>0</v>
      </c>
      <c r="AC51" s="276">
        <f t="shared" si="9"/>
        <v>0</v>
      </c>
      <c r="AD51" s="276">
        <f t="shared" si="9"/>
        <v>0</v>
      </c>
      <c r="AE51" s="276">
        <f t="shared" si="9"/>
        <v>0</v>
      </c>
      <c r="AF51" s="276">
        <f t="shared" si="9"/>
        <v>0</v>
      </c>
      <c r="AG51" s="276">
        <f t="shared" si="9"/>
        <v>0</v>
      </c>
      <c r="AH51" s="276">
        <f t="shared" si="9"/>
        <v>0</v>
      </c>
      <c r="AI51" s="276">
        <f t="shared" si="9"/>
        <v>0</v>
      </c>
      <c r="AJ51" s="276">
        <f t="shared" si="9"/>
        <v>0</v>
      </c>
      <c r="AK51" s="276">
        <f t="shared" si="9"/>
        <v>0</v>
      </c>
      <c r="AL51" s="276">
        <f t="shared" si="9"/>
        <v>0</v>
      </c>
      <c r="AM51" s="276">
        <f t="shared" si="9"/>
        <v>0</v>
      </c>
      <c r="AN51" s="278">
        <f t="shared" si="6"/>
        <v>0</v>
      </c>
    </row>
  </sheetData>
  <mergeCells count="61">
    <mergeCell ref="B50:C50"/>
    <mergeCell ref="B51:C51"/>
    <mergeCell ref="AK41:AM41"/>
    <mergeCell ref="AN41:AN42"/>
    <mergeCell ref="B43:C43"/>
    <mergeCell ref="B44:C44"/>
    <mergeCell ref="B45:B49"/>
    <mergeCell ref="V41:X41"/>
    <mergeCell ref="Y41:AA41"/>
    <mergeCell ref="AB41:AD41"/>
    <mergeCell ref="AE41:AG41"/>
    <mergeCell ref="AH41:AJ41"/>
    <mergeCell ref="G41:I41"/>
    <mergeCell ref="J41:L41"/>
    <mergeCell ref="M41:O41"/>
    <mergeCell ref="P41:R41"/>
    <mergeCell ref="S41:U41"/>
    <mergeCell ref="B35:C35"/>
    <mergeCell ref="B41:C42"/>
    <mergeCell ref="D41:F41"/>
    <mergeCell ref="B32:C32"/>
    <mergeCell ref="B33:C33"/>
    <mergeCell ref="B34:C34"/>
    <mergeCell ref="B28:C28"/>
    <mergeCell ref="B29:C29"/>
    <mergeCell ref="B30:C30"/>
    <mergeCell ref="B31:C31"/>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6:C8"/>
    <mergeCell ref="B9:C9"/>
    <mergeCell ref="B10:C10"/>
    <mergeCell ref="B11:C11"/>
    <mergeCell ref="B12:C12"/>
    <mergeCell ref="P4:R4"/>
    <mergeCell ref="AK4:AM4"/>
    <mergeCell ref="AN4:AN5"/>
    <mergeCell ref="S4:U4"/>
    <mergeCell ref="V4:X4"/>
    <mergeCell ref="Y4:AA4"/>
    <mergeCell ref="AB4:AD4"/>
    <mergeCell ref="AE4:AG4"/>
    <mergeCell ref="AH4:AJ4"/>
    <mergeCell ref="B4:C5"/>
    <mergeCell ref="D4:F4"/>
    <mergeCell ref="G4:I4"/>
    <mergeCell ref="J4:L4"/>
    <mergeCell ref="M4:O4"/>
  </mergeCells>
  <phoneticPr fontId="4"/>
  <pageMargins left="0.78740157480314965" right="0.78740157480314965" top="0.78740157480314965" bottom="0.78740157480314965" header="0.39370078740157483" footer="0.39370078740157483"/>
  <pageSetup paperSize="9" scale="52" orientation="landscape"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B1:BK52"/>
  <sheetViews>
    <sheetView topLeftCell="A10" zoomScale="76" zoomScaleNormal="76" workbookViewId="0">
      <selection activeCell="C41" sqref="C41"/>
    </sheetView>
  </sheetViews>
  <sheetFormatPr defaultRowHeight="13.5" x14ac:dyDescent="0.15"/>
  <cols>
    <col min="1" max="1" width="1.625" style="27" customWidth="1"/>
    <col min="2" max="3" width="11.625" style="27" customWidth="1"/>
    <col min="4" max="39" width="6.125" style="27" customWidth="1"/>
    <col min="40" max="40" width="7" style="27" customWidth="1"/>
    <col min="41" max="41" width="1.5" style="27" customWidth="1"/>
    <col min="42" max="16384" width="9" style="27"/>
  </cols>
  <sheetData>
    <row r="1" spans="2:63" ht="9.9499999999999993" customHeight="1" x14ac:dyDescent="0.15"/>
    <row r="2" spans="2:63" ht="24.95" customHeight="1" x14ac:dyDescent="0.15">
      <c r="B2" s="2" t="s">
        <v>521</v>
      </c>
      <c r="C2" s="2"/>
      <c r="D2" s="5"/>
      <c r="E2" s="5"/>
      <c r="F2" s="5"/>
      <c r="G2" s="5"/>
      <c r="H2" s="5"/>
      <c r="I2" s="5"/>
      <c r="J2" s="5"/>
      <c r="K2" s="5"/>
      <c r="L2" s="283" t="s">
        <v>208</v>
      </c>
      <c r="M2" s="259" t="s">
        <v>522</v>
      </c>
      <c r="N2" s="60"/>
      <c r="O2" s="283" t="s">
        <v>209</v>
      </c>
      <c r="P2" s="259" t="s">
        <v>273</v>
      </c>
      <c r="Q2" s="5"/>
      <c r="R2" s="5"/>
      <c r="S2" s="5"/>
      <c r="T2" s="5"/>
      <c r="U2" s="5"/>
      <c r="V2" s="5"/>
      <c r="W2" s="2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462" t="s">
        <v>212</v>
      </c>
      <c r="C3" s="2"/>
      <c r="D3" s="5"/>
      <c r="E3" s="5"/>
      <c r="F3" s="5"/>
      <c r="G3" s="5"/>
      <c r="H3" s="5"/>
      <c r="I3" s="5"/>
      <c r="J3" s="5"/>
      <c r="K3" s="5"/>
      <c r="L3" s="5"/>
      <c r="M3" s="29"/>
      <c r="N3" s="5"/>
      <c r="O3" s="5"/>
      <c r="P3" s="29"/>
      <c r="Q3" s="5"/>
      <c r="R3" s="5"/>
      <c r="S3" s="5"/>
      <c r="T3" s="5"/>
      <c r="U3" s="5"/>
      <c r="V3" s="5"/>
      <c r="W3" s="29"/>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1125" t="s">
        <v>523</v>
      </c>
      <c r="C4" s="1126"/>
      <c r="D4" s="1121">
        <v>1</v>
      </c>
      <c r="E4" s="1122"/>
      <c r="F4" s="1123"/>
      <c r="G4" s="1121">
        <v>2</v>
      </c>
      <c r="H4" s="1122"/>
      <c r="I4" s="1123"/>
      <c r="J4" s="1121">
        <v>3</v>
      </c>
      <c r="K4" s="1122"/>
      <c r="L4" s="1123"/>
      <c r="M4" s="1121">
        <v>4</v>
      </c>
      <c r="N4" s="1122"/>
      <c r="O4" s="1123"/>
      <c r="P4" s="1121">
        <v>5</v>
      </c>
      <c r="Q4" s="1122"/>
      <c r="R4" s="1123"/>
      <c r="S4" s="1121">
        <v>6</v>
      </c>
      <c r="T4" s="1122"/>
      <c r="U4" s="1123"/>
      <c r="V4" s="1121">
        <v>7</v>
      </c>
      <c r="W4" s="1122"/>
      <c r="X4" s="1123"/>
      <c r="Y4" s="1121">
        <v>8</v>
      </c>
      <c r="Z4" s="1122"/>
      <c r="AA4" s="1123"/>
      <c r="AB4" s="1121">
        <v>9</v>
      </c>
      <c r="AC4" s="1122"/>
      <c r="AD4" s="1123"/>
      <c r="AE4" s="1121">
        <v>10</v>
      </c>
      <c r="AF4" s="1122"/>
      <c r="AG4" s="1123"/>
      <c r="AH4" s="1121">
        <v>11</v>
      </c>
      <c r="AI4" s="1122"/>
      <c r="AJ4" s="1123"/>
      <c r="AK4" s="1121">
        <v>12</v>
      </c>
      <c r="AL4" s="1122"/>
      <c r="AM4" s="1123"/>
      <c r="AN4" s="1124" t="s">
        <v>30</v>
      </c>
    </row>
    <row r="5" spans="2:63" ht="20.100000000000001" customHeight="1" x14ac:dyDescent="0.15">
      <c r="B5" s="1091"/>
      <c r="C5" s="1092"/>
      <c r="D5" s="482" t="s">
        <v>31</v>
      </c>
      <c r="E5" s="43" t="s">
        <v>32</v>
      </c>
      <c r="F5" s="44" t="s">
        <v>33</v>
      </c>
      <c r="G5" s="482" t="s">
        <v>31</v>
      </c>
      <c r="H5" s="44" t="s">
        <v>32</v>
      </c>
      <c r="I5" s="44" t="s">
        <v>33</v>
      </c>
      <c r="J5" s="482" t="s">
        <v>31</v>
      </c>
      <c r="K5" s="44" t="s">
        <v>32</v>
      </c>
      <c r="L5" s="44" t="s">
        <v>33</v>
      </c>
      <c r="M5" s="482" t="s">
        <v>31</v>
      </c>
      <c r="N5" s="44" t="s">
        <v>32</v>
      </c>
      <c r="O5" s="44" t="s">
        <v>33</v>
      </c>
      <c r="P5" s="482" t="s">
        <v>31</v>
      </c>
      <c r="Q5" s="44" t="s">
        <v>32</v>
      </c>
      <c r="R5" s="44" t="s">
        <v>33</v>
      </c>
      <c r="S5" s="482" t="s">
        <v>31</v>
      </c>
      <c r="T5" s="525" t="s">
        <v>32</v>
      </c>
      <c r="U5" s="525" t="s">
        <v>33</v>
      </c>
      <c r="V5" s="482" t="s">
        <v>31</v>
      </c>
      <c r="W5" s="44" t="s">
        <v>32</v>
      </c>
      <c r="X5" s="44" t="s">
        <v>33</v>
      </c>
      <c r="Y5" s="482" t="s">
        <v>31</v>
      </c>
      <c r="Z5" s="44" t="s">
        <v>32</v>
      </c>
      <c r="AA5" s="44" t="s">
        <v>33</v>
      </c>
      <c r="AB5" s="482" t="s">
        <v>31</v>
      </c>
      <c r="AC5" s="44" t="s">
        <v>32</v>
      </c>
      <c r="AD5" s="44" t="s">
        <v>33</v>
      </c>
      <c r="AE5" s="482" t="s">
        <v>31</v>
      </c>
      <c r="AF5" s="44" t="s">
        <v>32</v>
      </c>
      <c r="AG5" s="44" t="s">
        <v>33</v>
      </c>
      <c r="AH5" s="482" t="s">
        <v>31</v>
      </c>
      <c r="AI5" s="44" t="s">
        <v>32</v>
      </c>
      <c r="AJ5" s="44" t="s">
        <v>33</v>
      </c>
      <c r="AK5" s="482" t="s">
        <v>31</v>
      </c>
      <c r="AL5" s="44" t="s">
        <v>32</v>
      </c>
      <c r="AM5" s="44" t="s">
        <v>33</v>
      </c>
      <c r="AN5" s="1103"/>
    </row>
    <row r="6" spans="2:63" ht="20.100000000000001" customHeight="1" x14ac:dyDescent="0.15">
      <c r="B6" s="1104" t="s">
        <v>524</v>
      </c>
      <c r="C6" s="1105"/>
      <c r="D6" s="46"/>
      <c r="E6" s="5"/>
      <c r="F6" s="5"/>
      <c r="G6" s="5"/>
      <c r="H6" s="5"/>
      <c r="I6" s="5"/>
      <c r="J6" s="5"/>
      <c r="K6" s="5"/>
      <c r="L6" s="5"/>
      <c r="M6" s="5"/>
      <c r="N6" s="5"/>
      <c r="O6" s="29"/>
      <c r="P6" s="29"/>
      <c r="Q6" s="5"/>
      <c r="R6" s="5"/>
      <c r="S6" s="5"/>
      <c r="T6" s="5"/>
      <c r="U6" s="5"/>
      <c r="V6" s="5"/>
      <c r="W6" s="5"/>
      <c r="X6" s="5"/>
      <c r="Y6" s="5"/>
      <c r="Z6" s="5"/>
      <c r="AA6" s="5"/>
      <c r="AB6" s="5"/>
      <c r="AC6" s="5"/>
      <c r="AD6" s="5"/>
      <c r="AE6" s="5"/>
      <c r="AF6" s="5"/>
      <c r="AG6" s="5"/>
      <c r="AH6" s="5"/>
      <c r="AI6" s="5"/>
      <c r="AJ6" s="5"/>
      <c r="AK6" s="5"/>
      <c r="AL6" s="5"/>
      <c r="AM6" s="5"/>
      <c r="AN6" s="47"/>
    </row>
    <row r="7" spans="2:63" ht="20.100000000000001" customHeight="1" x14ac:dyDescent="0.15">
      <c r="B7" s="1106"/>
      <c r="C7" s="1107"/>
      <c r="D7" s="46"/>
      <c r="E7" s="5"/>
      <c r="F7" s="5"/>
      <c r="G7" s="5"/>
      <c r="H7" s="5"/>
      <c r="I7" s="5"/>
      <c r="J7" s="5"/>
      <c r="K7" s="5"/>
      <c r="L7" s="5"/>
      <c r="N7" s="5"/>
      <c r="O7" s="5"/>
      <c r="P7" s="5"/>
      <c r="Q7" s="5"/>
      <c r="R7" s="5"/>
      <c r="S7" s="5"/>
      <c r="T7" s="5"/>
      <c r="U7" s="5"/>
      <c r="V7" s="5"/>
      <c r="W7" s="5"/>
      <c r="X7" s="5"/>
      <c r="Y7" s="5"/>
      <c r="Z7" s="5"/>
      <c r="AA7" s="5"/>
      <c r="AB7" s="5"/>
      <c r="AC7" s="5"/>
      <c r="AD7" s="5"/>
      <c r="AE7" s="5"/>
      <c r="AF7" s="5"/>
      <c r="AG7" s="5"/>
      <c r="AH7" s="5"/>
      <c r="AI7" s="5"/>
      <c r="AJ7" s="5"/>
      <c r="AK7" s="5"/>
      <c r="AL7" s="5"/>
      <c r="AM7" s="5"/>
      <c r="AN7" s="47"/>
    </row>
    <row r="8" spans="2:63" ht="20.100000000000001" customHeight="1" x14ac:dyDescent="0.15">
      <c r="B8" s="1091"/>
      <c r="C8" s="1092"/>
      <c r="D8" s="484"/>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6"/>
    </row>
    <row r="9" spans="2:63" ht="20.100000000000001" customHeight="1" x14ac:dyDescent="0.15">
      <c r="B9" s="1127" t="s">
        <v>370</v>
      </c>
      <c r="C9" s="1128"/>
      <c r="D9" s="272"/>
      <c r="E9" s="52"/>
      <c r="F9" s="52"/>
      <c r="G9" s="272"/>
      <c r="H9" s="52"/>
      <c r="I9" s="52"/>
      <c r="J9" s="272"/>
      <c r="K9" s="52">
        <v>5</v>
      </c>
      <c r="L9" s="52">
        <v>8</v>
      </c>
      <c r="M9" s="272">
        <v>5</v>
      </c>
      <c r="N9" s="52"/>
      <c r="O9" s="52"/>
      <c r="P9" s="272"/>
      <c r="Q9" s="52"/>
      <c r="R9" s="52"/>
      <c r="S9" s="272"/>
      <c r="T9" s="52"/>
      <c r="U9" s="52"/>
      <c r="V9" s="272"/>
      <c r="W9" s="52"/>
      <c r="X9" s="52"/>
      <c r="Y9" s="272"/>
      <c r="Z9" s="52"/>
      <c r="AA9" s="52"/>
      <c r="AB9" s="272"/>
      <c r="AC9" s="52"/>
      <c r="AD9" s="52"/>
      <c r="AE9" s="272"/>
      <c r="AF9" s="52"/>
      <c r="AG9" s="52"/>
      <c r="AH9" s="272"/>
      <c r="AI9" s="52"/>
      <c r="AJ9" s="52"/>
      <c r="AK9" s="272"/>
      <c r="AL9" s="52"/>
      <c r="AM9" s="52"/>
      <c r="AN9" s="53">
        <f>SUM(D9:AM9)</f>
        <v>18</v>
      </c>
    </row>
    <row r="10" spans="2:63" ht="20.100000000000001" customHeight="1" x14ac:dyDescent="0.15">
      <c r="B10" s="1127" t="s">
        <v>371</v>
      </c>
      <c r="C10" s="1128"/>
      <c r="D10" s="272"/>
      <c r="E10" s="52"/>
      <c r="F10" s="52"/>
      <c r="G10" s="272"/>
      <c r="H10" s="52"/>
      <c r="I10" s="52">
        <v>0.5</v>
      </c>
      <c r="J10" s="272"/>
      <c r="K10" s="52"/>
      <c r="L10" s="52">
        <v>0.5</v>
      </c>
      <c r="M10" s="272"/>
      <c r="N10" s="52"/>
      <c r="O10" s="52"/>
      <c r="P10" s="272"/>
      <c r="Q10" s="52"/>
      <c r="R10" s="52"/>
      <c r="S10" s="272">
        <v>0.5</v>
      </c>
      <c r="T10" s="52"/>
      <c r="U10" s="52"/>
      <c r="V10" s="272"/>
      <c r="W10" s="52"/>
      <c r="X10" s="52"/>
      <c r="Y10" s="272"/>
      <c r="Z10" s="52"/>
      <c r="AA10" s="52"/>
      <c r="AB10" s="272">
        <v>0.5</v>
      </c>
      <c r="AC10" s="52"/>
      <c r="AD10" s="52"/>
      <c r="AE10" s="272"/>
      <c r="AF10" s="52"/>
      <c r="AG10" s="52"/>
      <c r="AH10" s="272">
        <v>0.5</v>
      </c>
      <c r="AI10" s="52"/>
      <c r="AJ10" s="52"/>
      <c r="AK10" s="272"/>
      <c r="AL10" s="52"/>
      <c r="AM10" s="52"/>
      <c r="AN10" s="53">
        <f t="shared" ref="AN10:AN35" si="0">SUM(D10:AM10)</f>
        <v>2.5</v>
      </c>
    </row>
    <row r="11" spans="2:63" ht="20.100000000000001" customHeight="1" x14ac:dyDescent="0.15">
      <c r="B11" s="1127" t="s">
        <v>372</v>
      </c>
      <c r="C11" s="1128"/>
      <c r="D11" s="272"/>
      <c r="E11" s="52"/>
      <c r="F11" s="52"/>
      <c r="G11" s="272"/>
      <c r="H11" s="52"/>
      <c r="I11" s="52"/>
      <c r="J11" s="272"/>
      <c r="K11" s="52"/>
      <c r="L11" s="52">
        <v>0.5</v>
      </c>
      <c r="M11" s="272"/>
      <c r="N11" s="52"/>
      <c r="O11" s="52"/>
      <c r="P11" s="272"/>
      <c r="Q11" s="52">
        <v>0.5</v>
      </c>
      <c r="R11" s="52">
        <v>0.5</v>
      </c>
      <c r="S11" s="272"/>
      <c r="T11" s="52"/>
      <c r="U11" s="52">
        <v>0.5</v>
      </c>
      <c r="V11" s="272"/>
      <c r="W11" s="52">
        <v>0.5</v>
      </c>
      <c r="X11" s="52"/>
      <c r="Y11" s="272"/>
      <c r="Z11" s="52">
        <v>0.5</v>
      </c>
      <c r="AA11" s="52"/>
      <c r="AB11" s="272"/>
      <c r="AC11" s="52"/>
      <c r="AD11" s="52"/>
      <c r="AE11" s="272"/>
      <c r="AF11" s="52"/>
      <c r="AG11" s="52"/>
      <c r="AH11" s="272"/>
      <c r="AI11" s="52">
        <v>0.5</v>
      </c>
      <c r="AJ11" s="52"/>
      <c r="AK11" s="272"/>
      <c r="AL11" s="52"/>
      <c r="AM11" s="52">
        <v>0.5</v>
      </c>
      <c r="AN11" s="53">
        <f t="shared" si="0"/>
        <v>4</v>
      </c>
    </row>
    <row r="12" spans="2:63" ht="20.100000000000001" customHeight="1" x14ac:dyDescent="0.15">
      <c r="B12" s="1127" t="s">
        <v>373</v>
      </c>
      <c r="C12" s="1128"/>
      <c r="D12" s="272"/>
      <c r="E12" s="52"/>
      <c r="F12" s="52"/>
      <c r="G12" s="272"/>
      <c r="H12" s="52"/>
      <c r="I12" s="52"/>
      <c r="J12" s="272"/>
      <c r="K12" s="52"/>
      <c r="L12" s="52"/>
      <c r="M12" s="272"/>
      <c r="N12" s="52"/>
      <c r="O12" s="52"/>
      <c r="P12" s="272"/>
      <c r="Q12" s="52"/>
      <c r="R12" s="52"/>
      <c r="S12" s="272"/>
      <c r="T12" s="52"/>
      <c r="U12" s="52">
        <v>12</v>
      </c>
      <c r="V12" s="272">
        <v>4</v>
      </c>
      <c r="W12" s="52">
        <v>4</v>
      </c>
      <c r="X12" s="52"/>
      <c r="Y12" s="272"/>
      <c r="Z12" s="52"/>
      <c r="AA12" s="52"/>
      <c r="AB12" s="272"/>
      <c r="AC12" s="52"/>
      <c r="AD12" s="52"/>
      <c r="AE12" s="272"/>
      <c r="AF12" s="52"/>
      <c r="AG12" s="52"/>
      <c r="AH12" s="272"/>
      <c r="AI12" s="52"/>
      <c r="AJ12" s="52"/>
      <c r="AK12" s="272"/>
      <c r="AL12" s="52"/>
      <c r="AM12" s="52"/>
      <c r="AN12" s="53">
        <f t="shared" si="0"/>
        <v>20</v>
      </c>
    </row>
    <row r="13" spans="2:63" ht="20.100000000000001" customHeight="1" x14ac:dyDescent="0.15">
      <c r="B13" s="1127" t="s">
        <v>374</v>
      </c>
      <c r="C13" s="1128"/>
      <c r="D13" s="272"/>
      <c r="E13" s="52"/>
      <c r="F13" s="52"/>
      <c r="G13" s="272"/>
      <c r="H13" s="52"/>
      <c r="I13" s="52"/>
      <c r="J13" s="272"/>
      <c r="K13" s="52"/>
      <c r="L13" s="52"/>
      <c r="M13" s="272"/>
      <c r="N13" s="52"/>
      <c r="O13" s="52"/>
      <c r="P13" s="272"/>
      <c r="Q13" s="52"/>
      <c r="R13" s="52"/>
      <c r="S13" s="272"/>
      <c r="T13" s="52"/>
      <c r="U13" s="52"/>
      <c r="V13" s="272"/>
      <c r="W13" s="52"/>
      <c r="X13" s="52"/>
      <c r="Y13" s="272"/>
      <c r="Z13" s="52">
        <v>4</v>
      </c>
      <c r="AA13" s="52">
        <v>4</v>
      </c>
      <c r="AB13" s="272"/>
      <c r="AC13" s="52"/>
      <c r="AD13" s="52"/>
      <c r="AE13" s="272"/>
      <c r="AF13" s="52"/>
      <c r="AG13" s="52"/>
      <c r="AH13" s="272"/>
      <c r="AI13" s="52"/>
      <c r="AJ13" s="52"/>
      <c r="AK13" s="272"/>
      <c r="AL13" s="52"/>
      <c r="AM13" s="52"/>
      <c r="AN13" s="53">
        <f t="shared" si="0"/>
        <v>8</v>
      </c>
    </row>
    <row r="14" spans="2:63" ht="20.100000000000001" customHeight="1" x14ac:dyDescent="0.15">
      <c r="B14" s="1127" t="s">
        <v>375</v>
      </c>
      <c r="C14" s="1128"/>
      <c r="D14" s="272"/>
      <c r="E14" s="52"/>
      <c r="F14" s="52"/>
      <c r="G14" s="272"/>
      <c r="H14" s="52"/>
      <c r="I14" s="52">
        <v>8</v>
      </c>
      <c r="J14" s="272">
        <v>4</v>
      </c>
      <c r="K14" s="52"/>
      <c r="L14" s="52"/>
      <c r="M14" s="272"/>
      <c r="N14" s="52"/>
      <c r="O14" s="52"/>
      <c r="P14" s="272"/>
      <c r="Q14" s="52"/>
      <c r="R14" s="52"/>
      <c r="S14" s="272"/>
      <c r="T14" s="52"/>
      <c r="U14" s="52"/>
      <c r="V14" s="272"/>
      <c r="W14" s="52"/>
      <c r="X14" s="52"/>
      <c r="Y14" s="272"/>
      <c r="Z14" s="52"/>
      <c r="AA14" s="52"/>
      <c r="AB14" s="272"/>
      <c r="AC14" s="52"/>
      <c r="AD14" s="52"/>
      <c r="AE14" s="272"/>
      <c r="AF14" s="52"/>
      <c r="AG14" s="52"/>
      <c r="AH14" s="272"/>
      <c r="AI14" s="52"/>
      <c r="AJ14" s="52"/>
      <c r="AK14" s="272"/>
      <c r="AL14" s="52"/>
      <c r="AM14" s="52"/>
      <c r="AN14" s="53">
        <f t="shared" si="0"/>
        <v>12</v>
      </c>
    </row>
    <row r="15" spans="2:63" ht="20.100000000000001" customHeight="1" x14ac:dyDescent="0.15">
      <c r="B15" s="1127" t="s">
        <v>376</v>
      </c>
      <c r="C15" s="1128"/>
      <c r="D15" s="272"/>
      <c r="E15" s="52"/>
      <c r="F15" s="52"/>
      <c r="G15" s="272"/>
      <c r="H15" s="52"/>
      <c r="I15" s="52"/>
      <c r="J15" s="272">
        <v>2</v>
      </c>
      <c r="K15" s="52"/>
      <c r="L15" s="52"/>
      <c r="M15" s="272"/>
      <c r="N15" s="52"/>
      <c r="O15" s="52"/>
      <c r="P15" s="272">
        <v>2</v>
      </c>
      <c r="Q15" s="52"/>
      <c r="R15" s="52"/>
      <c r="S15" s="272"/>
      <c r="T15" s="52"/>
      <c r="U15" s="52"/>
      <c r="V15" s="272"/>
      <c r="W15" s="52">
        <v>2</v>
      </c>
      <c r="X15" s="52"/>
      <c r="Y15" s="272"/>
      <c r="Z15" s="52"/>
      <c r="AA15" s="52"/>
      <c r="AB15" s="272"/>
      <c r="AC15" s="52">
        <v>2</v>
      </c>
      <c r="AD15" s="52"/>
      <c r="AE15" s="272"/>
      <c r="AF15" s="52">
        <v>2</v>
      </c>
      <c r="AG15" s="52"/>
      <c r="AH15" s="272"/>
      <c r="AI15" s="52"/>
      <c r="AJ15" s="52"/>
      <c r="AK15" s="272"/>
      <c r="AL15" s="52"/>
      <c r="AM15" s="52"/>
      <c r="AN15" s="53">
        <f t="shared" si="0"/>
        <v>10</v>
      </c>
    </row>
    <row r="16" spans="2:63" ht="20.100000000000001" customHeight="1" x14ac:dyDescent="0.15">
      <c r="B16" s="1127" t="s">
        <v>525</v>
      </c>
      <c r="C16" s="1217"/>
      <c r="D16" s="272"/>
      <c r="E16" s="52"/>
      <c r="F16" s="52"/>
      <c r="G16" s="272"/>
      <c r="H16" s="52"/>
      <c r="I16" s="52"/>
      <c r="J16" s="272"/>
      <c r="K16" s="52"/>
      <c r="L16" s="52"/>
      <c r="M16" s="272"/>
      <c r="N16" s="52"/>
      <c r="O16" s="52"/>
      <c r="P16" s="272"/>
      <c r="Q16" s="52"/>
      <c r="R16" s="52"/>
      <c r="S16" s="272"/>
      <c r="T16" s="52"/>
      <c r="U16" s="52"/>
      <c r="V16" s="272"/>
      <c r="W16" s="52"/>
      <c r="X16" s="52"/>
      <c r="Y16" s="272"/>
      <c r="Z16" s="52"/>
      <c r="AA16" s="52"/>
      <c r="AB16" s="272"/>
      <c r="AC16" s="52"/>
      <c r="AD16" s="52"/>
      <c r="AE16" s="272"/>
      <c r="AF16" s="52"/>
      <c r="AG16" s="52"/>
      <c r="AH16" s="272"/>
      <c r="AI16" s="52">
        <v>20</v>
      </c>
      <c r="AJ16" s="52">
        <v>20</v>
      </c>
      <c r="AK16" s="272"/>
      <c r="AL16" s="52"/>
      <c r="AM16" s="52"/>
      <c r="AN16" s="53">
        <f t="shared" si="0"/>
        <v>40</v>
      </c>
    </row>
    <row r="17" spans="2:40" x14ac:dyDescent="0.15">
      <c r="B17" s="1127" t="s">
        <v>377</v>
      </c>
      <c r="C17" s="1128"/>
      <c r="D17" s="272"/>
      <c r="E17" s="52">
        <v>10</v>
      </c>
      <c r="F17" s="52">
        <v>10</v>
      </c>
      <c r="G17" s="272">
        <v>10</v>
      </c>
      <c r="H17" s="52">
        <v>10</v>
      </c>
      <c r="I17" s="52"/>
      <c r="J17" s="272"/>
      <c r="K17" s="52"/>
      <c r="L17" s="52"/>
      <c r="M17" s="272"/>
      <c r="N17" s="52"/>
      <c r="O17" s="52"/>
      <c r="P17" s="272"/>
      <c r="Q17" s="52"/>
      <c r="R17" s="52"/>
      <c r="S17" s="272"/>
      <c r="T17" s="52"/>
      <c r="U17" s="52"/>
      <c r="V17" s="272"/>
      <c r="W17" s="52"/>
      <c r="X17" s="52"/>
      <c r="Y17" s="272"/>
      <c r="Z17" s="52"/>
      <c r="AA17" s="52"/>
      <c r="AB17" s="272"/>
      <c r="AC17" s="52"/>
      <c r="AD17" s="52"/>
      <c r="AE17" s="272"/>
      <c r="AF17" s="52"/>
      <c r="AG17" s="52"/>
      <c r="AH17" s="272"/>
      <c r="AI17" s="52"/>
      <c r="AJ17" s="52"/>
      <c r="AK17" s="272"/>
      <c r="AL17" s="52"/>
      <c r="AM17" s="52"/>
      <c r="AN17" s="53">
        <f t="shared" si="0"/>
        <v>40</v>
      </c>
    </row>
    <row r="18" spans="2:40" x14ac:dyDescent="0.15">
      <c r="B18" s="1127" t="s">
        <v>378</v>
      </c>
      <c r="C18" s="1128"/>
      <c r="D18" s="272"/>
      <c r="E18" s="52">
        <v>1</v>
      </c>
      <c r="F18" s="52">
        <v>1</v>
      </c>
      <c r="G18" s="272">
        <v>1</v>
      </c>
      <c r="H18" s="52">
        <v>1</v>
      </c>
      <c r="I18" s="52">
        <v>1</v>
      </c>
      <c r="J18" s="272"/>
      <c r="K18" s="52"/>
      <c r="L18" s="52"/>
      <c r="M18" s="272"/>
      <c r="N18" s="52"/>
      <c r="O18" s="52"/>
      <c r="P18" s="272"/>
      <c r="Q18" s="52"/>
      <c r="R18" s="52"/>
      <c r="S18" s="272"/>
      <c r="T18" s="52"/>
      <c r="U18" s="52"/>
      <c r="V18" s="272"/>
      <c r="W18" s="52"/>
      <c r="X18" s="52"/>
      <c r="Y18" s="272"/>
      <c r="Z18" s="52"/>
      <c r="AA18" s="52"/>
      <c r="AB18" s="272"/>
      <c r="AC18" s="52"/>
      <c r="AD18" s="52"/>
      <c r="AE18" s="272"/>
      <c r="AF18" s="52"/>
      <c r="AG18" s="52"/>
      <c r="AH18" s="272"/>
      <c r="AI18" s="52"/>
      <c r="AJ18" s="52"/>
      <c r="AK18" s="272"/>
      <c r="AL18" s="52"/>
      <c r="AM18" s="52"/>
      <c r="AN18" s="53">
        <f t="shared" si="0"/>
        <v>5</v>
      </c>
    </row>
    <row r="19" spans="2:40" x14ac:dyDescent="0.15">
      <c r="B19" s="1127" t="s">
        <v>136</v>
      </c>
      <c r="C19" s="1128"/>
      <c r="D19" s="272"/>
      <c r="E19" s="52"/>
      <c r="F19" s="52"/>
      <c r="G19" s="272"/>
      <c r="H19" s="52"/>
      <c r="I19" s="52"/>
      <c r="J19" s="272"/>
      <c r="K19" s="52"/>
      <c r="L19" s="52"/>
      <c r="M19" s="272"/>
      <c r="N19" s="52"/>
      <c r="O19" s="52">
        <v>1</v>
      </c>
      <c r="P19" s="272"/>
      <c r="Q19" s="52"/>
      <c r="R19" s="52"/>
      <c r="S19" s="272"/>
      <c r="T19" s="52"/>
      <c r="U19" s="52">
        <v>1</v>
      </c>
      <c r="V19" s="272"/>
      <c r="W19" s="52"/>
      <c r="X19" s="52">
        <v>1</v>
      </c>
      <c r="Y19" s="272"/>
      <c r="Z19" s="52"/>
      <c r="AA19" s="52">
        <v>1</v>
      </c>
      <c r="AB19" s="272"/>
      <c r="AC19" s="52"/>
      <c r="AD19" s="52"/>
      <c r="AE19" s="272"/>
      <c r="AF19" s="52">
        <v>1</v>
      </c>
      <c r="AG19" s="52"/>
      <c r="AH19" s="272"/>
      <c r="AI19" s="52"/>
      <c r="AJ19" s="52"/>
      <c r="AK19" s="272"/>
      <c r="AL19" s="52"/>
      <c r="AM19" s="52">
        <v>9</v>
      </c>
      <c r="AN19" s="53">
        <f t="shared" si="0"/>
        <v>14</v>
      </c>
    </row>
    <row r="20" spans="2:40" x14ac:dyDescent="0.15">
      <c r="B20" s="1127"/>
      <c r="C20" s="1128"/>
      <c r="D20" s="272"/>
      <c r="E20" s="52"/>
      <c r="F20" s="52"/>
      <c r="G20" s="272"/>
      <c r="H20" s="52"/>
      <c r="I20" s="52"/>
      <c r="J20" s="272"/>
      <c r="K20" s="52"/>
      <c r="L20" s="52"/>
      <c r="M20" s="272"/>
      <c r="N20" s="52"/>
      <c r="O20" s="52"/>
      <c r="P20" s="272"/>
      <c r="Q20" s="52"/>
      <c r="R20" s="52"/>
      <c r="S20" s="272"/>
      <c r="T20" s="52"/>
      <c r="U20" s="52"/>
      <c r="V20" s="272"/>
      <c r="W20" s="52"/>
      <c r="X20" s="52"/>
      <c r="Y20" s="272"/>
      <c r="Z20" s="52"/>
      <c r="AA20" s="52"/>
      <c r="AB20" s="272"/>
      <c r="AC20" s="52"/>
      <c r="AD20" s="52"/>
      <c r="AE20" s="272"/>
      <c r="AF20" s="52"/>
      <c r="AG20" s="52"/>
      <c r="AH20" s="272"/>
      <c r="AI20" s="52"/>
      <c r="AJ20" s="52"/>
      <c r="AK20" s="272"/>
      <c r="AL20" s="52"/>
      <c r="AM20" s="52"/>
      <c r="AN20" s="53">
        <f t="shared" si="0"/>
        <v>0</v>
      </c>
    </row>
    <row r="21" spans="2:40" x14ac:dyDescent="0.15">
      <c r="B21" s="1127"/>
      <c r="C21" s="1128"/>
      <c r="D21" s="272"/>
      <c r="E21" s="52"/>
      <c r="F21" s="52"/>
      <c r="G21" s="272"/>
      <c r="H21" s="52"/>
      <c r="I21" s="52"/>
      <c r="J21" s="272"/>
      <c r="K21" s="52"/>
      <c r="L21" s="52"/>
      <c r="M21" s="272"/>
      <c r="N21" s="52"/>
      <c r="O21" s="52"/>
      <c r="P21" s="272"/>
      <c r="Q21" s="52"/>
      <c r="R21" s="52"/>
      <c r="S21" s="272"/>
      <c r="T21" s="52"/>
      <c r="U21" s="52"/>
      <c r="V21" s="272"/>
      <c r="W21" s="52"/>
      <c r="X21" s="52"/>
      <c r="Y21" s="272"/>
      <c r="Z21" s="52"/>
      <c r="AA21" s="52"/>
      <c r="AB21" s="272"/>
      <c r="AC21" s="52"/>
      <c r="AD21" s="52"/>
      <c r="AE21" s="272"/>
      <c r="AF21" s="52"/>
      <c r="AG21" s="52"/>
      <c r="AH21" s="272"/>
      <c r="AI21" s="52"/>
      <c r="AJ21" s="52"/>
      <c r="AK21" s="272"/>
      <c r="AL21" s="52"/>
      <c r="AM21" s="52"/>
      <c r="AN21" s="53">
        <f t="shared" si="0"/>
        <v>0</v>
      </c>
    </row>
    <row r="22" spans="2:40" x14ac:dyDescent="0.15">
      <c r="B22" s="1127"/>
      <c r="C22" s="1128"/>
      <c r="D22" s="272"/>
      <c r="E22" s="52"/>
      <c r="F22" s="52"/>
      <c r="G22" s="272"/>
      <c r="H22" s="52"/>
      <c r="I22" s="52"/>
      <c r="J22" s="272"/>
      <c r="K22" s="52"/>
      <c r="L22" s="52"/>
      <c r="M22" s="272"/>
      <c r="N22" s="52"/>
      <c r="O22" s="52"/>
      <c r="P22" s="272"/>
      <c r="Q22" s="52"/>
      <c r="R22" s="52"/>
      <c r="S22" s="272"/>
      <c r="T22" s="52"/>
      <c r="U22" s="52"/>
      <c r="V22" s="272"/>
      <c r="W22" s="52"/>
      <c r="X22" s="52"/>
      <c r="Y22" s="272"/>
      <c r="Z22" s="52"/>
      <c r="AA22" s="52"/>
      <c r="AB22" s="272"/>
      <c r="AC22" s="52"/>
      <c r="AD22" s="52"/>
      <c r="AE22" s="272"/>
      <c r="AF22" s="52"/>
      <c r="AG22" s="52"/>
      <c r="AH22" s="272"/>
      <c r="AI22" s="52"/>
      <c r="AJ22" s="52"/>
      <c r="AK22" s="272"/>
      <c r="AL22" s="52"/>
      <c r="AM22" s="52"/>
      <c r="AN22" s="53">
        <f t="shared" si="0"/>
        <v>0</v>
      </c>
    </row>
    <row r="23" spans="2:40" x14ac:dyDescent="0.15">
      <c r="B23" s="1127"/>
      <c r="C23" s="1128"/>
      <c r="D23" s="272"/>
      <c r="E23" s="52"/>
      <c r="F23" s="52"/>
      <c r="G23" s="272"/>
      <c r="H23" s="52"/>
      <c r="I23" s="52"/>
      <c r="J23" s="272"/>
      <c r="K23" s="52"/>
      <c r="L23" s="52"/>
      <c r="M23" s="272"/>
      <c r="N23" s="52"/>
      <c r="O23" s="52"/>
      <c r="P23" s="272"/>
      <c r="Q23" s="52"/>
      <c r="R23" s="52"/>
      <c r="S23" s="272"/>
      <c r="T23" s="52"/>
      <c r="U23" s="52"/>
      <c r="V23" s="272"/>
      <c r="W23" s="52"/>
      <c r="X23" s="52"/>
      <c r="Y23" s="272"/>
      <c r="Z23" s="52"/>
      <c r="AA23" s="52"/>
      <c r="AB23" s="272"/>
      <c r="AC23" s="52"/>
      <c r="AD23" s="52"/>
      <c r="AE23" s="272"/>
      <c r="AF23" s="52"/>
      <c r="AG23" s="52"/>
      <c r="AH23" s="272"/>
      <c r="AI23" s="52"/>
      <c r="AJ23" s="52"/>
      <c r="AK23" s="272"/>
      <c r="AL23" s="52"/>
      <c r="AM23" s="52"/>
      <c r="AN23" s="53">
        <f t="shared" si="0"/>
        <v>0</v>
      </c>
    </row>
    <row r="24" spans="2:40" x14ac:dyDescent="0.15">
      <c r="B24" s="1127"/>
      <c r="C24" s="1128"/>
      <c r="D24" s="272"/>
      <c r="E24" s="52"/>
      <c r="F24" s="52"/>
      <c r="G24" s="272"/>
      <c r="H24" s="52"/>
      <c r="I24" s="52"/>
      <c r="J24" s="272"/>
      <c r="K24" s="52"/>
      <c r="L24" s="52"/>
      <c r="M24" s="272"/>
      <c r="N24" s="52"/>
      <c r="O24" s="52"/>
      <c r="P24" s="272"/>
      <c r="Q24" s="52"/>
      <c r="R24" s="52"/>
      <c r="S24" s="272"/>
      <c r="T24" s="52"/>
      <c r="U24" s="52"/>
      <c r="V24" s="272"/>
      <c r="W24" s="52"/>
      <c r="X24" s="52"/>
      <c r="Y24" s="272"/>
      <c r="Z24" s="52"/>
      <c r="AA24" s="52"/>
      <c r="AB24" s="272"/>
      <c r="AC24" s="52"/>
      <c r="AD24" s="52"/>
      <c r="AE24" s="272"/>
      <c r="AF24" s="52"/>
      <c r="AG24" s="52"/>
      <c r="AH24" s="272"/>
      <c r="AI24" s="52"/>
      <c r="AJ24" s="52"/>
      <c r="AK24" s="272"/>
      <c r="AL24" s="52"/>
      <c r="AM24" s="52"/>
      <c r="AN24" s="53">
        <f t="shared" si="0"/>
        <v>0</v>
      </c>
    </row>
    <row r="25" spans="2:40" x14ac:dyDescent="0.15">
      <c r="B25" s="1127"/>
      <c r="C25" s="1128"/>
      <c r="D25" s="272"/>
      <c r="E25" s="52"/>
      <c r="F25" s="52"/>
      <c r="G25" s="272"/>
      <c r="H25" s="52"/>
      <c r="I25" s="52"/>
      <c r="J25" s="272"/>
      <c r="K25" s="52"/>
      <c r="L25" s="52"/>
      <c r="M25" s="272"/>
      <c r="N25" s="52"/>
      <c r="O25" s="52"/>
      <c r="P25" s="272"/>
      <c r="Q25" s="52"/>
      <c r="R25" s="52"/>
      <c r="S25" s="272"/>
      <c r="T25" s="52"/>
      <c r="U25" s="52"/>
      <c r="V25" s="272"/>
      <c r="W25" s="52"/>
      <c r="X25" s="52"/>
      <c r="Y25" s="272"/>
      <c r="Z25" s="52"/>
      <c r="AA25" s="52"/>
      <c r="AB25" s="272"/>
      <c r="AC25" s="52"/>
      <c r="AD25" s="52"/>
      <c r="AE25" s="272"/>
      <c r="AF25" s="52"/>
      <c r="AG25" s="52"/>
      <c r="AH25" s="272"/>
      <c r="AI25" s="52"/>
      <c r="AJ25" s="52"/>
      <c r="AK25" s="272"/>
      <c r="AL25" s="52"/>
      <c r="AM25" s="52"/>
      <c r="AN25" s="53">
        <f t="shared" si="0"/>
        <v>0</v>
      </c>
    </row>
    <row r="26" spans="2:40" x14ac:dyDescent="0.15">
      <c r="B26" s="1127"/>
      <c r="C26" s="1128"/>
      <c r="D26" s="272"/>
      <c r="E26" s="52"/>
      <c r="F26" s="52"/>
      <c r="G26" s="272"/>
      <c r="H26" s="52"/>
      <c r="I26" s="52"/>
      <c r="J26" s="272"/>
      <c r="K26" s="52"/>
      <c r="L26" s="52"/>
      <c r="M26" s="272"/>
      <c r="N26" s="52"/>
      <c r="O26" s="52"/>
      <c r="P26" s="272"/>
      <c r="Q26" s="52"/>
      <c r="R26" s="52"/>
      <c r="S26" s="272"/>
      <c r="T26" s="52"/>
      <c r="U26" s="52"/>
      <c r="V26" s="272"/>
      <c r="W26" s="52"/>
      <c r="X26" s="52"/>
      <c r="Y26" s="272"/>
      <c r="Z26" s="52"/>
      <c r="AA26" s="52"/>
      <c r="AB26" s="272"/>
      <c r="AC26" s="52"/>
      <c r="AD26" s="52"/>
      <c r="AE26" s="272"/>
      <c r="AF26" s="52"/>
      <c r="AG26" s="52"/>
      <c r="AH26" s="272"/>
      <c r="AI26" s="52"/>
      <c r="AJ26" s="52"/>
      <c r="AK26" s="272"/>
      <c r="AL26" s="52"/>
      <c r="AM26" s="52"/>
      <c r="AN26" s="53">
        <f t="shared" si="0"/>
        <v>0</v>
      </c>
    </row>
    <row r="27" spans="2:40" x14ac:dyDescent="0.15">
      <c r="B27" s="1127"/>
      <c r="C27" s="1128"/>
      <c r="D27" s="272"/>
      <c r="E27" s="52"/>
      <c r="F27" s="52"/>
      <c r="G27" s="272"/>
      <c r="H27" s="52"/>
      <c r="I27" s="52"/>
      <c r="J27" s="272"/>
      <c r="K27" s="52"/>
      <c r="L27" s="52"/>
      <c r="M27" s="272"/>
      <c r="N27" s="52"/>
      <c r="O27" s="52"/>
      <c r="P27" s="272"/>
      <c r="Q27" s="52"/>
      <c r="R27" s="52"/>
      <c r="S27" s="272"/>
      <c r="T27" s="52"/>
      <c r="U27" s="52"/>
      <c r="V27" s="272"/>
      <c r="W27" s="52"/>
      <c r="X27" s="52"/>
      <c r="Y27" s="272"/>
      <c r="Z27" s="52"/>
      <c r="AA27" s="52"/>
      <c r="AB27" s="272"/>
      <c r="AC27" s="52"/>
      <c r="AD27" s="52"/>
      <c r="AE27" s="272"/>
      <c r="AF27" s="52"/>
      <c r="AG27" s="52"/>
      <c r="AH27" s="272"/>
      <c r="AI27" s="52"/>
      <c r="AJ27" s="52"/>
      <c r="AK27" s="272"/>
      <c r="AL27" s="52"/>
      <c r="AM27" s="52"/>
      <c r="AN27" s="53">
        <f t="shared" si="0"/>
        <v>0</v>
      </c>
    </row>
    <row r="28" spans="2:40" x14ac:dyDescent="0.15">
      <c r="B28" s="1127"/>
      <c r="C28" s="1128"/>
      <c r="D28" s="272"/>
      <c r="E28" s="52"/>
      <c r="F28" s="52"/>
      <c r="G28" s="272"/>
      <c r="H28" s="52"/>
      <c r="I28" s="52"/>
      <c r="J28" s="272"/>
      <c r="K28" s="52"/>
      <c r="L28" s="52"/>
      <c r="M28" s="272"/>
      <c r="N28" s="52"/>
      <c r="O28" s="52"/>
      <c r="P28" s="272"/>
      <c r="Q28" s="52"/>
      <c r="R28" s="52"/>
      <c r="S28" s="272"/>
      <c r="T28" s="52"/>
      <c r="U28" s="52"/>
      <c r="V28" s="272"/>
      <c r="W28" s="52"/>
      <c r="X28" s="52"/>
      <c r="Y28" s="272"/>
      <c r="Z28" s="52"/>
      <c r="AA28" s="52"/>
      <c r="AB28" s="272"/>
      <c r="AC28" s="52"/>
      <c r="AD28" s="52"/>
      <c r="AE28" s="272"/>
      <c r="AF28" s="52"/>
      <c r="AG28" s="52"/>
      <c r="AH28" s="272"/>
      <c r="AI28" s="52"/>
      <c r="AJ28" s="52"/>
      <c r="AK28" s="272"/>
      <c r="AL28" s="52"/>
      <c r="AM28" s="52"/>
      <c r="AN28" s="53">
        <f t="shared" si="0"/>
        <v>0</v>
      </c>
    </row>
    <row r="29" spans="2:40" x14ac:dyDescent="0.15">
      <c r="B29" s="1127"/>
      <c r="C29" s="1128"/>
      <c r="D29" s="272"/>
      <c r="E29" s="52"/>
      <c r="F29" s="52"/>
      <c r="G29" s="272"/>
      <c r="H29" s="52"/>
      <c r="I29" s="52"/>
      <c r="J29" s="272"/>
      <c r="K29" s="52"/>
      <c r="L29" s="52"/>
      <c r="M29" s="272"/>
      <c r="N29" s="52"/>
      <c r="O29" s="52"/>
      <c r="P29" s="272"/>
      <c r="Q29" s="52"/>
      <c r="R29" s="52"/>
      <c r="S29" s="272"/>
      <c r="T29" s="52"/>
      <c r="U29" s="52"/>
      <c r="V29" s="272"/>
      <c r="W29" s="52"/>
      <c r="X29" s="52"/>
      <c r="Y29" s="272"/>
      <c r="Z29" s="52"/>
      <c r="AA29" s="52"/>
      <c r="AB29" s="272"/>
      <c r="AC29" s="52"/>
      <c r="AD29" s="52"/>
      <c r="AE29" s="272"/>
      <c r="AF29" s="52"/>
      <c r="AG29" s="52"/>
      <c r="AH29" s="272"/>
      <c r="AI29" s="52"/>
      <c r="AJ29" s="52"/>
      <c r="AK29" s="272"/>
      <c r="AL29" s="52"/>
      <c r="AM29" s="52"/>
      <c r="AN29" s="53">
        <f t="shared" si="0"/>
        <v>0</v>
      </c>
    </row>
    <row r="30" spans="2:40" x14ac:dyDescent="0.15">
      <c r="B30" s="1127"/>
      <c r="C30" s="1128"/>
      <c r="D30" s="272"/>
      <c r="E30" s="52"/>
      <c r="F30" s="52"/>
      <c r="G30" s="272"/>
      <c r="H30" s="52"/>
      <c r="I30" s="52"/>
      <c r="J30" s="272"/>
      <c r="K30" s="52"/>
      <c r="L30" s="52"/>
      <c r="M30" s="272"/>
      <c r="N30" s="52"/>
      <c r="O30" s="52"/>
      <c r="P30" s="272"/>
      <c r="Q30" s="52"/>
      <c r="R30" s="52"/>
      <c r="S30" s="272"/>
      <c r="T30" s="52"/>
      <c r="U30" s="52"/>
      <c r="V30" s="272"/>
      <c r="W30" s="52"/>
      <c r="X30" s="52"/>
      <c r="Y30" s="272"/>
      <c r="Z30" s="52"/>
      <c r="AA30" s="52"/>
      <c r="AB30" s="272"/>
      <c r="AC30" s="52"/>
      <c r="AD30" s="52"/>
      <c r="AE30" s="272"/>
      <c r="AF30" s="52"/>
      <c r="AG30" s="52"/>
      <c r="AH30" s="272"/>
      <c r="AI30" s="52"/>
      <c r="AJ30" s="52"/>
      <c r="AK30" s="272"/>
      <c r="AL30" s="52"/>
      <c r="AM30" s="52"/>
      <c r="AN30" s="53">
        <f t="shared" si="0"/>
        <v>0</v>
      </c>
    </row>
    <row r="31" spans="2:40" x14ac:dyDescent="0.15">
      <c r="B31" s="1127"/>
      <c r="C31" s="1128"/>
      <c r="D31" s="272"/>
      <c r="E31" s="52"/>
      <c r="F31" s="52"/>
      <c r="G31" s="272"/>
      <c r="H31" s="52"/>
      <c r="I31" s="52"/>
      <c r="J31" s="272"/>
      <c r="K31" s="52"/>
      <c r="L31" s="52"/>
      <c r="M31" s="272"/>
      <c r="N31" s="52"/>
      <c r="O31" s="52"/>
      <c r="P31" s="272"/>
      <c r="Q31" s="52"/>
      <c r="R31" s="52"/>
      <c r="S31" s="272"/>
      <c r="T31" s="52"/>
      <c r="U31" s="52"/>
      <c r="V31" s="272"/>
      <c r="W31" s="52"/>
      <c r="X31" s="52"/>
      <c r="Y31" s="272"/>
      <c r="Z31" s="52"/>
      <c r="AA31" s="52"/>
      <c r="AB31" s="272"/>
      <c r="AC31" s="52"/>
      <c r="AD31" s="52"/>
      <c r="AE31" s="272"/>
      <c r="AF31" s="52"/>
      <c r="AG31" s="52"/>
      <c r="AH31" s="272"/>
      <c r="AI31" s="52"/>
      <c r="AJ31" s="52"/>
      <c r="AK31" s="272"/>
      <c r="AL31" s="52"/>
      <c r="AM31" s="52"/>
      <c r="AN31" s="53">
        <f t="shared" si="0"/>
        <v>0</v>
      </c>
    </row>
    <row r="32" spans="2:40" x14ac:dyDescent="0.15">
      <c r="B32" s="1127"/>
      <c r="C32" s="1128"/>
      <c r="D32" s="272"/>
      <c r="E32" s="52"/>
      <c r="F32" s="52"/>
      <c r="G32" s="272"/>
      <c r="H32" s="52"/>
      <c r="I32" s="52"/>
      <c r="J32" s="272"/>
      <c r="K32" s="52"/>
      <c r="L32" s="52"/>
      <c r="M32" s="272"/>
      <c r="N32" s="52"/>
      <c r="O32" s="52"/>
      <c r="P32" s="272"/>
      <c r="Q32" s="52"/>
      <c r="R32" s="52"/>
      <c r="S32" s="272"/>
      <c r="T32" s="52"/>
      <c r="U32" s="52"/>
      <c r="V32" s="272"/>
      <c r="W32" s="52"/>
      <c r="X32" s="52"/>
      <c r="Y32" s="272"/>
      <c r="Z32" s="52"/>
      <c r="AA32" s="52"/>
      <c r="AB32" s="272"/>
      <c r="AC32" s="52"/>
      <c r="AD32" s="52"/>
      <c r="AE32" s="272"/>
      <c r="AF32" s="52"/>
      <c r="AG32" s="52"/>
      <c r="AH32" s="272"/>
      <c r="AI32" s="52"/>
      <c r="AJ32" s="52"/>
      <c r="AK32" s="272"/>
      <c r="AL32" s="52"/>
      <c r="AM32" s="52"/>
      <c r="AN32" s="53">
        <f t="shared" si="0"/>
        <v>0</v>
      </c>
    </row>
    <row r="33" spans="2:40" x14ac:dyDescent="0.15">
      <c r="B33" s="1127"/>
      <c r="C33" s="1128"/>
      <c r="D33" s="272"/>
      <c r="E33" s="52"/>
      <c r="F33" s="52"/>
      <c r="G33" s="272"/>
      <c r="H33" s="52"/>
      <c r="I33" s="52"/>
      <c r="J33" s="272"/>
      <c r="K33" s="52"/>
      <c r="L33" s="52"/>
      <c r="M33" s="272"/>
      <c r="N33" s="52"/>
      <c r="O33" s="52"/>
      <c r="P33" s="272"/>
      <c r="Q33" s="52"/>
      <c r="R33" s="52"/>
      <c r="S33" s="272"/>
      <c r="T33" s="52"/>
      <c r="U33" s="52"/>
      <c r="V33" s="272"/>
      <c r="W33" s="52"/>
      <c r="X33" s="52"/>
      <c r="Y33" s="272"/>
      <c r="Z33" s="52"/>
      <c r="AA33" s="52"/>
      <c r="AB33" s="272"/>
      <c r="AC33" s="52"/>
      <c r="AD33" s="52"/>
      <c r="AE33" s="272"/>
      <c r="AF33" s="52"/>
      <c r="AG33" s="52"/>
      <c r="AH33" s="272"/>
      <c r="AI33" s="52"/>
      <c r="AJ33" s="52"/>
      <c r="AK33" s="272"/>
      <c r="AL33" s="52"/>
      <c r="AM33" s="52"/>
      <c r="AN33" s="53">
        <f t="shared" si="0"/>
        <v>0</v>
      </c>
    </row>
    <row r="34" spans="2:40" x14ac:dyDescent="0.15">
      <c r="B34" s="1127"/>
      <c r="C34" s="1128"/>
      <c r="D34" s="272"/>
      <c r="E34" s="52"/>
      <c r="F34" s="52"/>
      <c r="G34" s="272"/>
      <c r="H34" s="52"/>
      <c r="I34" s="52"/>
      <c r="J34" s="272"/>
      <c r="K34" s="52"/>
      <c r="L34" s="52"/>
      <c r="M34" s="272"/>
      <c r="N34" s="52"/>
      <c r="O34" s="52"/>
      <c r="P34" s="272"/>
      <c r="Q34" s="52"/>
      <c r="R34" s="52"/>
      <c r="S34" s="272"/>
      <c r="T34" s="52"/>
      <c r="U34" s="52"/>
      <c r="V34" s="272"/>
      <c r="W34" s="52"/>
      <c r="X34" s="52"/>
      <c r="Y34" s="272"/>
      <c r="Z34" s="52"/>
      <c r="AA34" s="52"/>
      <c r="AB34" s="272"/>
      <c r="AC34" s="52"/>
      <c r="AD34" s="52"/>
      <c r="AE34" s="272"/>
      <c r="AF34" s="52"/>
      <c r="AG34" s="52"/>
      <c r="AH34" s="272"/>
      <c r="AI34" s="52"/>
      <c r="AJ34" s="52"/>
      <c r="AK34" s="272"/>
      <c r="AL34" s="52"/>
      <c r="AM34" s="52"/>
      <c r="AN34" s="53">
        <f t="shared" si="0"/>
        <v>0</v>
      </c>
    </row>
    <row r="35" spans="2:40" x14ac:dyDescent="0.15">
      <c r="B35" s="1110" t="s">
        <v>526</v>
      </c>
      <c r="C35" s="1111"/>
      <c r="D35" s="272">
        <f t="shared" ref="D35:AM35" si="1">SUM(D9:D34)</f>
        <v>0</v>
      </c>
      <c r="E35" s="54">
        <f t="shared" si="1"/>
        <v>11</v>
      </c>
      <c r="F35" s="493">
        <f t="shared" si="1"/>
        <v>11</v>
      </c>
      <c r="G35" s="272">
        <f t="shared" si="1"/>
        <v>11</v>
      </c>
      <c r="H35" s="54">
        <f t="shared" si="1"/>
        <v>11</v>
      </c>
      <c r="I35" s="493">
        <f t="shared" si="1"/>
        <v>9.5</v>
      </c>
      <c r="J35" s="272">
        <f t="shared" si="1"/>
        <v>6</v>
      </c>
      <c r="K35" s="54">
        <f t="shared" si="1"/>
        <v>5</v>
      </c>
      <c r="L35" s="493">
        <f t="shared" si="1"/>
        <v>9</v>
      </c>
      <c r="M35" s="272">
        <f t="shared" si="1"/>
        <v>5</v>
      </c>
      <c r="N35" s="54">
        <f t="shared" si="1"/>
        <v>0</v>
      </c>
      <c r="O35" s="493">
        <f t="shared" si="1"/>
        <v>1</v>
      </c>
      <c r="P35" s="272">
        <f t="shared" si="1"/>
        <v>2</v>
      </c>
      <c r="Q35" s="54">
        <f t="shared" si="1"/>
        <v>0.5</v>
      </c>
      <c r="R35" s="493">
        <f t="shared" si="1"/>
        <v>0.5</v>
      </c>
      <c r="S35" s="272">
        <f t="shared" si="1"/>
        <v>0.5</v>
      </c>
      <c r="T35" s="54">
        <f t="shared" si="1"/>
        <v>0</v>
      </c>
      <c r="U35" s="493">
        <f t="shared" si="1"/>
        <v>13.5</v>
      </c>
      <c r="V35" s="272">
        <f t="shared" si="1"/>
        <v>4</v>
      </c>
      <c r="W35" s="54">
        <f t="shared" si="1"/>
        <v>6.5</v>
      </c>
      <c r="X35" s="493">
        <f t="shared" si="1"/>
        <v>1</v>
      </c>
      <c r="Y35" s="272">
        <f t="shared" si="1"/>
        <v>0</v>
      </c>
      <c r="Z35" s="54">
        <f t="shared" si="1"/>
        <v>4.5</v>
      </c>
      <c r="AA35" s="493">
        <f t="shared" si="1"/>
        <v>5</v>
      </c>
      <c r="AB35" s="272">
        <f t="shared" si="1"/>
        <v>0.5</v>
      </c>
      <c r="AC35" s="54">
        <f t="shared" si="1"/>
        <v>2</v>
      </c>
      <c r="AD35" s="493">
        <f t="shared" si="1"/>
        <v>0</v>
      </c>
      <c r="AE35" s="272">
        <f t="shared" si="1"/>
        <v>0</v>
      </c>
      <c r="AF35" s="54">
        <f t="shared" si="1"/>
        <v>3</v>
      </c>
      <c r="AG35" s="493">
        <f t="shared" si="1"/>
        <v>0</v>
      </c>
      <c r="AH35" s="272">
        <f t="shared" si="1"/>
        <v>0.5</v>
      </c>
      <c r="AI35" s="54">
        <f t="shared" si="1"/>
        <v>20.5</v>
      </c>
      <c r="AJ35" s="493">
        <f t="shared" si="1"/>
        <v>20</v>
      </c>
      <c r="AK35" s="272">
        <f t="shared" si="1"/>
        <v>0</v>
      </c>
      <c r="AL35" s="54">
        <f t="shared" si="1"/>
        <v>0</v>
      </c>
      <c r="AM35" s="493">
        <f t="shared" si="1"/>
        <v>9.5</v>
      </c>
      <c r="AN35" s="53">
        <f t="shared" si="0"/>
        <v>173.5</v>
      </c>
    </row>
    <row r="36" spans="2:40" ht="14.25" thickBot="1" x14ac:dyDescent="0.2">
      <c r="B36" s="1112" t="s">
        <v>527</v>
      </c>
      <c r="C36" s="1113"/>
      <c r="D36" s="56"/>
      <c r="E36" s="57">
        <f>SUM(D35:F35)</f>
        <v>22</v>
      </c>
      <c r="F36" s="57"/>
      <c r="G36" s="56"/>
      <c r="H36" s="57">
        <f>SUM(G35:I35)</f>
        <v>31.5</v>
      </c>
      <c r="I36" s="57"/>
      <c r="J36" s="56"/>
      <c r="K36" s="57">
        <f>SUM(J35:L35)</f>
        <v>20</v>
      </c>
      <c r="L36" s="57"/>
      <c r="M36" s="56"/>
      <c r="N36" s="57">
        <f>SUM(M35:O35)</f>
        <v>6</v>
      </c>
      <c r="O36" s="57"/>
      <c r="P36" s="56"/>
      <c r="Q36" s="57">
        <f>SUM(P35:R35)</f>
        <v>3</v>
      </c>
      <c r="R36" s="57"/>
      <c r="S36" s="56"/>
      <c r="T36" s="57">
        <f>SUM(S35:U35)</f>
        <v>14</v>
      </c>
      <c r="U36" s="57"/>
      <c r="V36" s="56"/>
      <c r="W36" s="57">
        <f>SUM(V35:X35)</f>
        <v>11.5</v>
      </c>
      <c r="X36" s="57"/>
      <c r="Y36" s="56"/>
      <c r="Z36" s="57">
        <f>SUM(Y35:AA35)</f>
        <v>9.5</v>
      </c>
      <c r="AA36" s="57"/>
      <c r="AB36" s="56"/>
      <c r="AC36" s="57">
        <f>SUM(AB35:AD35)</f>
        <v>2.5</v>
      </c>
      <c r="AD36" s="57"/>
      <c r="AE36" s="56"/>
      <c r="AF36" s="57">
        <f>SUM(AE35:AG35)</f>
        <v>3</v>
      </c>
      <c r="AG36" s="57"/>
      <c r="AH36" s="56"/>
      <c r="AI36" s="57">
        <f>SUM(AH35:AJ35)</f>
        <v>41</v>
      </c>
      <c r="AJ36" s="57"/>
      <c r="AK36" s="56"/>
      <c r="AL36" s="57">
        <f>SUM(AK35:AM35)</f>
        <v>9.5</v>
      </c>
      <c r="AM36" s="57"/>
      <c r="AN36" s="58">
        <f>SUM(AN9:AN34)</f>
        <v>173.5</v>
      </c>
    </row>
    <row r="38" spans="2:40" x14ac:dyDescent="0.15">
      <c r="B38" s="2" t="s">
        <v>213</v>
      </c>
    </row>
    <row r="39" spans="2:40" ht="14.25" thickBot="1" x14ac:dyDescent="0.2"/>
    <row r="40" spans="2:40" ht="14.25" thickBot="1" x14ac:dyDescent="0.2">
      <c r="B40" s="1" t="s">
        <v>210</v>
      </c>
      <c r="C40" s="530">
        <v>0</v>
      </c>
      <c r="D40" s="1" t="s">
        <v>528</v>
      </c>
    </row>
    <row r="41" spans="2:40" ht="14.25" thickBot="1" x14ac:dyDescent="0.2"/>
    <row r="42" spans="2:40" x14ac:dyDescent="0.15">
      <c r="B42" s="1125" t="s">
        <v>529</v>
      </c>
      <c r="C42" s="1126"/>
      <c r="D42" s="1121">
        <v>1</v>
      </c>
      <c r="E42" s="1122"/>
      <c r="F42" s="1123"/>
      <c r="G42" s="1121">
        <v>2</v>
      </c>
      <c r="H42" s="1122"/>
      <c r="I42" s="1123"/>
      <c r="J42" s="1121">
        <v>3</v>
      </c>
      <c r="K42" s="1122"/>
      <c r="L42" s="1123"/>
      <c r="M42" s="1121">
        <v>4</v>
      </c>
      <c r="N42" s="1122"/>
      <c r="O42" s="1123"/>
      <c r="P42" s="1121">
        <v>5</v>
      </c>
      <c r="Q42" s="1122"/>
      <c r="R42" s="1123"/>
      <c r="S42" s="1121">
        <v>6</v>
      </c>
      <c r="T42" s="1122"/>
      <c r="U42" s="1123"/>
      <c r="V42" s="1121">
        <v>7</v>
      </c>
      <c r="W42" s="1122"/>
      <c r="X42" s="1123"/>
      <c r="Y42" s="1121">
        <v>8</v>
      </c>
      <c r="Z42" s="1122"/>
      <c r="AA42" s="1123"/>
      <c r="AB42" s="1121">
        <v>9</v>
      </c>
      <c r="AC42" s="1122"/>
      <c r="AD42" s="1123"/>
      <c r="AE42" s="1121">
        <v>10</v>
      </c>
      <c r="AF42" s="1122"/>
      <c r="AG42" s="1123"/>
      <c r="AH42" s="1121">
        <v>11</v>
      </c>
      <c r="AI42" s="1122"/>
      <c r="AJ42" s="1123"/>
      <c r="AK42" s="1121">
        <v>12</v>
      </c>
      <c r="AL42" s="1122"/>
      <c r="AM42" s="1123"/>
      <c r="AN42" s="1124" t="s">
        <v>30</v>
      </c>
    </row>
    <row r="43" spans="2:40" x14ac:dyDescent="0.15">
      <c r="B43" s="1091"/>
      <c r="C43" s="1092"/>
      <c r="D43" s="482" t="s">
        <v>31</v>
      </c>
      <c r="E43" s="43" t="s">
        <v>32</v>
      </c>
      <c r="F43" s="44" t="s">
        <v>33</v>
      </c>
      <c r="G43" s="482" t="s">
        <v>31</v>
      </c>
      <c r="H43" s="44" t="s">
        <v>32</v>
      </c>
      <c r="I43" s="44" t="s">
        <v>33</v>
      </c>
      <c r="J43" s="482" t="s">
        <v>31</v>
      </c>
      <c r="K43" s="44" t="s">
        <v>32</v>
      </c>
      <c r="L43" s="44" t="s">
        <v>33</v>
      </c>
      <c r="M43" s="482" t="s">
        <v>31</v>
      </c>
      <c r="N43" s="44" t="s">
        <v>32</v>
      </c>
      <c r="O43" s="44" t="s">
        <v>33</v>
      </c>
      <c r="P43" s="482" t="s">
        <v>31</v>
      </c>
      <c r="Q43" s="44" t="s">
        <v>32</v>
      </c>
      <c r="R43" s="44" t="s">
        <v>33</v>
      </c>
      <c r="S43" s="482" t="s">
        <v>31</v>
      </c>
      <c r="T43" s="525" t="s">
        <v>32</v>
      </c>
      <c r="U43" s="525" t="s">
        <v>33</v>
      </c>
      <c r="V43" s="482" t="s">
        <v>31</v>
      </c>
      <c r="W43" s="44" t="s">
        <v>32</v>
      </c>
      <c r="X43" s="44" t="s">
        <v>33</v>
      </c>
      <c r="Y43" s="482" t="s">
        <v>31</v>
      </c>
      <c r="Z43" s="44" t="s">
        <v>32</v>
      </c>
      <c r="AA43" s="44" t="s">
        <v>33</v>
      </c>
      <c r="AB43" s="482" t="s">
        <v>31</v>
      </c>
      <c r="AC43" s="44" t="s">
        <v>32</v>
      </c>
      <c r="AD43" s="44" t="s">
        <v>33</v>
      </c>
      <c r="AE43" s="482" t="s">
        <v>31</v>
      </c>
      <c r="AF43" s="44" t="s">
        <v>32</v>
      </c>
      <c r="AG43" s="44" t="s">
        <v>33</v>
      </c>
      <c r="AH43" s="482" t="s">
        <v>31</v>
      </c>
      <c r="AI43" s="44" t="s">
        <v>32</v>
      </c>
      <c r="AJ43" s="44" t="s">
        <v>33</v>
      </c>
      <c r="AK43" s="482" t="s">
        <v>31</v>
      </c>
      <c r="AL43" s="44" t="s">
        <v>32</v>
      </c>
      <c r="AM43" s="44" t="s">
        <v>33</v>
      </c>
      <c r="AN43" s="1103"/>
    </row>
    <row r="44" spans="2:40" x14ac:dyDescent="0.15">
      <c r="B44" s="1081" t="s">
        <v>530</v>
      </c>
      <c r="C44" s="1092"/>
      <c r="D44" s="272">
        <f>D35*$C$40/10</f>
        <v>0</v>
      </c>
      <c r="E44" s="54">
        <f t="shared" ref="E44:AM44" si="2">E35*$C$40/10</f>
        <v>0</v>
      </c>
      <c r="F44" s="493">
        <f t="shared" si="2"/>
        <v>0</v>
      </c>
      <c r="G44" s="272">
        <f t="shared" si="2"/>
        <v>0</v>
      </c>
      <c r="H44" s="54">
        <f t="shared" si="2"/>
        <v>0</v>
      </c>
      <c r="I44" s="493">
        <f t="shared" si="2"/>
        <v>0</v>
      </c>
      <c r="J44" s="272">
        <f t="shared" si="2"/>
        <v>0</v>
      </c>
      <c r="K44" s="54">
        <f t="shared" si="2"/>
        <v>0</v>
      </c>
      <c r="L44" s="493">
        <f t="shared" si="2"/>
        <v>0</v>
      </c>
      <c r="M44" s="272">
        <f t="shared" si="2"/>
        <v>0</v>
      </c>
      <c r="N44" s="54">
        <f t="shared" si="2"/>
        <v>0</v>
      </c>
      <c r="O44" s="493">
        <f t="shared" si="2"/>
        <v>0</v>
      </c>
      <c r="P44" s="272">
        <f t="shared" si="2"/>
        <v>0</v>
      </c>
      <c r="Q44" s="54">
        <f t="shared" si="2"/>
        <v>0</v>
      </c>
      <c r="R44" s="493">
        <f t="shared" si="2"/>
        <v>0</v>
      </c>
      <c r="S44" s="272">
        <f t="shared" si="2"/>
        <v>0</v>
      </c>
      <c r="T44" s="54">
        <f t="shared" si="2"/>
        <v>0</v>
      </c>
      <c r="U44" s="493">
        <f t="shared" si="2"/>
        <v>0</v>
      </c>
      <c r="V44" s="272">
        <f t="shared" si="2"/>
        <v>0</v>
      </c>
      <c r="W44" s="54">
        <f t="shared" si="2"/>
        <v>0</v>
      </c>
      <c r="X44" s="493">
        <f t="shared" si="2"/>
        <v>0</v>
      </c>
      <c r="Y44" s="272">
        <f t="shared" si="2"/>
        <v>0</v>
      </c>
      <c r="Z44" s="54">
        <f t="shared" si="2"/>
        <v>0</v>
      </c>
      <c r="AA44" s="493">
        <f t="shared" si="2"/>
        <v>0</v>
      </c>
      <c r="AB44" s="272">
        <f t="shared" si="2"/>
        <v>0</v>
      </c>
      <c r="AC44" s="54">
        <f t="shared" si="2"/>
        <v>0</v>
      </c>
      <c r="AD44" s="493">
        <f t="shared" si="2"/>
        <v>0</v>
      </c>
      <c r="AE44" s="272">
        <f t="shared" si="2"/>
        <v>0</v>
      </c>
      <c r="AF44" s="54">
        <f t="shared" si="2"/>
        <v>0</v>
      </c>
      <c r="AG44" s="493">
        <f t="shared" si="2"/>
        <v>0</v>
      </c>
      <c r="AH44" s="272">
        <f t="shared" si="2"/>
        <v>0</v>
      </c>
      <c r="AI44" s="54">
        <f t="shared" si="2"/>
        <v>0</v>
      </c>
      <c r="AJ44" s="493">
        <f t="shared" si="2"/>
        <v>0</v>
      </c>
      <c r="AK44" s="272">
        <f t="shared" si="2"/>
        <v>0</v>
      </c>
      <c r="AL44" s="54">
        <f t="shared" si="2"/>
        <v>0</v>
      </c>
      <c r="AM44" s="493">
        <f t="shared" si="2"/>
        <v>0</v>
      </c>
      <c r="AN44" s="53">
        <f t="shared" ref="AN44:AN48" si="3">SUM(D44:AM44)</f>
        <v>0</v>
      </c>
    </row>
    <row r="45" spans="2:40" ht="14.25" thickBot="1" x14ac:dyDescent="0.2">
      <c r="B45" s="1104" t="s">
        <v>527</v>
      </c>
      <c r="C45" s="1105"/>
      <c r="D45" s="266"/>
      <c r="E45" s="262">
        <f>SUM(D44:F44)</f>
        <v>0</v>
      </c>
      <c r="F45" s="262"/>
      <c r="G45" s="266"/>
      <c r="H45" s="262">
        <f>SUM(G44:I44)</f>
        <v>0</v>
      </c>
      <c r="I45" s="262"/>
      <c r="J45" s="266"/>
      <c r="K45" s="262">
        <f>SUM(J44:L44)</f>
        <v>0</v>
      </c>
      <c r="L45" s="262"/>
      <c r="M45" s="266"/>
      <c r="N45" s="262">
        <f>SUM(M44:O44)</f>
        <v>0</v>
      </c>
      <c r="O45" s="262"/>
      <c r="P45" s="266"/>
      <c r="Q45" s="262">
        <f>SUM(P44:R44)</f>
        <v>0</v>
      </c>
      <c r="R45" s="262"/>
      <c r="S45" s="266"/>
      <c r="T45" s="262">
        <f>SUM(S44:U44)</f>
        <v>0</v>
      </c>
      <c r="U45" s="262"/>
      <c r="V45" s="266"/>
      <c r="W45" s="262">
        <f>SUM(V44:X44)</f>
        <v>0</v>
      </c>
      <c r="X45" s="262"/>
      <c r="Y45" s="266"/>
      <c r="Z45" s="262">
        <f>SUM(Y44:AA44)</f>
        <v>0</v>
      </c>
      <c r="AA45" s="262"/>
      <c r="AB45" s="266"/>
      <c r="AC45" s="262">
        <f>SUM(AB44:AD44)</f>
        <v>0</v>
      </c>
      <c r="AD45" s="262"/>
      <c r="AE45" s="266"/>
      <c r="AF45" s="262">
        <f>SUM(AE44:AG44)</f>
        <v>0</v>
      </c>
      <c r="AG45" s="262"/>
      <c r="AH45" s="266"/>
      <c r="AI45" s="262">
        <f>SUM(AH44:AJ44)</f>
        <v>0</v>
      </c>
      <c r="AJ45" s="262"/>
      <c r="AK45" s="266"/>
      <c r="AL45" s="262">
        <f>SUM(AK44:AM44)</f>
        <v>0</v>
      </c>
      <c r="AM45" s="262"/>
      <c r="AN45" s="267">
        <f t="shared" si="3"/>
        <v>0</v>
      </c>
    </row>
    <row r="46" spans="2:40" ht="14.25" thickTop="1" x14ac:dyDescent="0.15">
      <c r="B46" s="1114" t="s">
        <v>216</v>
      </c>
      <c r="C46" s="268" t="s">
        <v>531</v>
      </c>
      <c r="D46" s="269">
        <v>60</v>
      </c>
      <c r="E46" s="270">
        <v>60</v>
      </c>
      <c r="F46" s="270">
        <v>60</v>
      </c>
      <c r="G46" s="269">
        <v>60</v>
      </c>
      <c r="H46" s="270">
        <v>60</v>
      </c>
      <c r="I46" s="270">
        <v>60</v>
      </c>
      <c r="J46" s="269">
        <v>60</v>
      </c>
      <c r="K46" s="270">
        <v>60</v>
      </c>
      <c r="L46" s="270">
        <v>60</v>
      </c>
      <c r="M46" s="269">
        <v>60</v>
      </c>
      <c r="N46" s="270">
        <v>60</v>
      </c>
      <c r="O46" s="270">
        <v>60</v>
      </c>
      <c r="P46" s="269">
        <v>60</v>
      </c>
      <c r="Q46" s="270">
        <v>60</v>
      </c>
      <c r="R46" s="270">
        <v>60</v>
      </c>
      <c r="S46" s="269">
        <v>60</v>
      </c>
      <c r="T46" s="270">
        <v>60</v>
      </c>
      <c r="U46" s="270">
        <v>60</v>
      </c>
      <c r="V46" s="269">
        <v>60</v>
      </c>
      <c r="W46" s="270">
        <v>60</v>
      </c>
      <c r="X46" s="270">
        <v>60</v>
      </c>
      <c r="Y46" s="269">
        <v>60</v>
      </c>
      <c r="Z46" s="270">
        <v>60</v>
      </c>
      <c r="AA46" s="270">
        <v>60</v>
      </c>
      <c r="AB46" s="269">
        <v>60</v>
      </c>
      <c r="AC46" s="270">
        <v>60</v>
      </c>
      <c r="AD46" s="270">
        <v>60</v>
      </c>
      <c r="AE46" s="269">
        <v>60</v>
      </c>
      <c r="AF46" s="270">
        <v>60</v>
      </c>
      <c r="AG46" s="270">
        <v>60</v>
      </c>
      <c r="AH46" s="269">
        <v>60</v>
      </c>
      <c r="AI46" s="270">
        <v>60</v>
      </c>
      <c r="AJ46" s="270">
        <v>60</v>
      </c>
      <c r="AK46" s="269">
        <v>60</v>
      </c>
      <c r="AL46" s="270">
        <v>60</v>
      </c>
      <c r="AM46" s="270">
        <v>60</v>
      </c>
      <c r="AN46" s="271">
        <f t="shared" si="3"/>
        <v>2160</v>
      </c>
    </row>
    <row r="47" spans="2:40" x14ac:dyDescent="0.15">
      <c r="B47" s="1115"/>
      <c r="C47" s="264" t="s">
        <v>532</v>
      </c>
      <c r="D47" s="272">
        <v>50</v>
      </c>
      <c r="E47" s="52">
        <v>50</v>
      </c>
      <c r="F47" s="52">
        <v>50</v>
      </c>
      <c r="G47" s="272">
        <v>50</v>
      </c>
      <c r="H47" s="52">
        <v>50</v>
      </c>
      <c r="I47" s="52">
        <v>50</v>
      </c>
      <c r="J47" s="272">
        <v>50</v>
      </c>
      <c r="K47" s="52">
        <v>50</v>
      </c>
      <c r="L47" s="52">
        <v>50</v>
      </c>
      <c r="M47" s="272">
        <v>50</v>
      </c>
      <c r="N47" s="52">
        <v>50</v>
      </c>
      <c r="O47" s="52">
        <v>50</v>
      </c>
      <c r="P47" s="272">
        <v>50</v>
      </c>
      <c r="Q47" s="52">
        <v>50</v>
      </c>
      <c r="R47" s="52">
        <v>50</v>
      </c>
      <c r="S47" s="272">
        <v>50</v>
      </c>
      <c r="T47" s="52">
        <v>50</v>
      </c>
      <c r="U47" s="52">
        <v>50</v>
      </c>
      <c r="V47" s="272">
        <v>50</v>
      </c>
      <c r="W47" s="52">
        <v>50</v>
      </c>
      <c r="X47" s="52">
        <v>50</v>
      </c>
      <c r="Y47" s="272">
        <v>50</v>
      </c>
      <c r="Z47" s="52">
        <v>50</v>
      </c>
      <c r="AA47" s="52">
        <v>50</v>
      </c>
      <c r="AB47" s="272">
        <v>50</v>
      </c>
      <c r="AC47" s="52">
        <v>50</v>
      </c>
      <c r="AD47" s="52">
        <v>50</v>
      </c>
      <c r="AE47" s="272">
        <v>50</v>
      </c>
      <c r="AF47" s="52">
        <v>50</v>
      </c>
      <c r="AG47" s="52">
        <v>50</v>
      </c>
      <c r="AH47" s="272">
        <v>50</v>
      </c>
      <c r="AI47" s="52">
        <v>50</v>
      </c>
      <c r="AJ47" s="52">
        <v>50</v>
      </c>
      <c r="AK47" s="272">
        <v>50</v>
      </c>
      <c r="AL47" s="52">
        <v>50</v>
      </c>
      <c r="AM47" s="52">
        <v>50</v>
      </c>
      <c r="AN47" s="53">
        <f t="shared" si="3"/>
        <v>1800</v>
      </c>
    </row>
    <row r="48" spans="2:40" x14ac:dyDescent="0.15">
      <c r="B48" s="1115"/>
      <c r="C48" s="264" t="s">
        <v>533</v>
      </c>
      <c r="D48" s="272">
        <v>25</v>
      </c>
      <c r="E48" s="52">
        <v>25</v>
      </c>
      <c r="F48" s="52">
        <v>25</v>
      </c>
      <c r="G48" s="272">
        <v>25</v>
      </c>
      <c r="H48" s="52">
        <v>25</v>
      </c>
      <c r="I48" s="52">
        <v>25</v>
      </c>
      <c r="J48" s="272">
        <v>25</v>
      </c>
      <c r="K48" s="52">
        <v>25</v>
      </c>
      <c r="L48" s="52">
        <v>25</v>
      </c>
      <c r="M48" s="272">
        <v>25</v>
      </c>
      <c r="N48" s="52">
        <v>25</v>
      </c>
      <c r="O48" s="52">
        <v>25</v>
      </c>
      <c r="P48" s="272">
        <v>25</v>
      </c>
      <c r="Q48" s="52">
        <v>25</v>
      </c>
      <c r="R48" s="52">
        <v>25</v>
      </c>
      <c r="S48" s="272">
        <v>25</v>
      </c>
      <c r="T48" s="52">
        <v>25</v>
      </c>
      <c r="U48" s="52">
        <v>25</v>
      </c>
      <c r="V48" s="272">
        <v>25</v>
      </c>
      <c r="W48" s="52">
        <v>25</v>
      </c>
      <c r="X48" s="52">
        <v>25</v>
      </c>
      <c r="Y48" s="272">
        <v>25</v>
      </c>
      <c r="Z48" s="52">
        <v>25</v>
      </c>
      <c r="AA48" s="52">
        <v>25</v>
      </c>
      <c r="AB48" s="272">
        <v>25</v>
      </c>
      <c r="AC48" s="52">
        <v>25</v>
      </c>
      <c r="AD48" s="52">
        <v>25</v>
      </c>
      <c r="AE48" s="272">
        <v>25</v>
      </c>
      <c r="AF48" s="52">
        <v>25</v>
      </c>
      <c r="AG48" s="52">
        <v>25</v>
      </c>
      <c r="AH48" s="272">
        <v>25</v>
      </c>
      <c r="AI48" s="52">
        <v>25</v>
      </c>
      <c r="AJ48" s="52">
        <v>25</v>
      </c>
      <c r="AK48" s="272">
        <v>25</v>
      </c>
      <c r="AL48" s="52">
        <v>25</v>
      </c>
      <c r="AM48" s="52">
        <v>25</v>
      </c>
      <c r="AN48" s="53">
        <f t="shared" si="3"/>
        <v>900</v>
      </c>
    </row>
    <row r="49" spans="2:40" x14ac:dyDescent="0.15">
      <c r="B49" s="1115"/>
      <c r="C49" s="265"/>
      <c r="D49" s="272"/>
      <c r="E49" s="52"/>
      <c r="F49" s="52"/>
      <c r="G49" s="272"/>
      <c r="H49" s="52"/>
      <c r="I49" s="52"/>
      <c r="J49" s="272"/>
      <c r="K49" s="52"/>
      <c r="L49" s="52"/>
      <c r="M49" s="272"/>
      <c r="N49" s="52"/>
      <c r="O49" s="52"/>
      <c r="P49" s="272"/>
      <c r="Q49" s="52"/>
      <c r="R49" s="52"/>
      <c r="S49" s="272"/>
      <c r="T49" s="52"/>
      <c r="U49" s="52"/>
      <c r="V49" s="272"/>
      <c r="W49" s="52"/>
      <c r="X49" s="52"/>
      <c r="Y49" s="272"/>
      <c r="Z49" s="52"/>
      <c r="AA49" s="52"/>
      <c r="AB49" s="272"/>
      <c r="AC49" s="52"/>
      <c r="AD49" s="52"/>
      <c r="AE49" s="272"/>
      <c r="AF49" s="52"/>
      <c r="AG49" s="52"/>
      <c r="AH49" s="272"/>
      <c r="AI49" s="52"/>
      <c r="AJ49" s="52"/>
      <c r="AK49" s="272"/>
      <c r="AL49" s="52"/>
      <c r="AM49" s="52"/>
      <c r="AN49" s="53">
        <f t="shared" ref="AN49:AN52" si="4">SUM(D49:AM49)</f>
        <v>0</v>
      </c>
    </row>
    <row r="50" spans="2:40" ht="14.25" thickBot="1" x14ac:dyDescent="0.2">
      <c r="B50" s="1116"/>
      <c r="C50" s="279" t="s">
        <v>219</v>
      </c>
      <c r="D50" s="273">
        <f>SUM(D46:D49)</f>
        <v>135</v>
      </c>
      <c r="E50" s="274">
        <f t="shared" ref="E50:AM50" si="5">SUM(E46:E49)</f>
        <v>135</v>
      </c>
      <c r="F50" s="274">
        <f t="shared" si="5"/>
        <v>135</v>
      </c>
      <c r="G50" s="273">
        <f t="shared" si="5"/>
        <v>135</v>
      </c>
      <c r="H50" s="274">
        <f t="shared" si="5"/>
        <v>135</v>
      </c>
      <c r="I50" s="274">
        <f t="shared" si="5"/>
        <v>135</v>
      </c>
      <c r="J50" s="273">
        <f t="shared" si="5"/>
        <v>135</v>
      </c>
      <c r="K50" s="274">
        <f t="shared" si="5"/>
        <v>135</v>
      </c>
      <c r="L50" s="274">
        <f t="shared" si="5"/>
        <v>135</v>
      </c>
      <c r="M50" s="273">
        <f t="shared" si="5"/>
        <v>135</v>
      </c>
      <c r="N50" s="274">
        <f t="shared" si="5"/>
        <v>135</v>
      </c>
      <c r="O50" s="274">
        <f t="shared" si="5"/>
        <v>135</v>
      </c>
      <c r="P50" s="273">
        <f t="shared" si="5"/>
        <v>135</v>
      </c>
      <c r="Q50" s="274">
        <f t="shared" si="5"/>
        <v>135</v>
      </c>
      <c r="R50" s="274">
        <f t="shared" si="5"/>
        <v>135</v>
      </c>
      <c r="S50" s="273">
        <f t="shared" si="5"/>
        <v>135</v>
      </c>
      <c r="T50" s="274">
        <f t="shared" si="5"/>
        <v>135</v>
      </c>
      <c r="U50" s="274">
        <f t="shared" si="5"/>
        <v>135</v>
      </c>
      <c r="V50" s="273">
        <f t="shared" si="5"/>
        <v>135</v>
      </c>
      <c r="W50" s="274">
        <f t="shared" si="5"/>
        <v>135</v>
      </c>
      <c r="X50" s="274">
        <f t="shared" si="5"/>
        <v>135</v>
      </c>
      <c r="Y50" s="273">
        <f t="shared" si="5"/>
        <v>135</v>
      </c>
      <c r="Z50" s="274">
        <f t="shared" si="5"/>
        <v>135</v>
      </c>
      <c r="AA50" s="274">
        <f t="shared" si="5"/>
        <v>135</v>
      </c>
      <c r="AB50" s="273">
        <f t="shared" si="5"/>
        <v>135</v>
      </c>
      <c r="AC50" s="274">
        <f t="shared" si="5"/>
        <v>135</v>
      </c>
      <c r="AD50" s="274">
        <f t="shared" si="5"/>
        <v>135</v>
      </c>
      <c r="AE50" s="273">
        <f t="shared" si="5"/>
        <v>135</v>
      </c>
      <c r="AF50" s="274">
        <f t="shared" si="5"/>
        <v>135</v>
      </c>
      <c r="AG50" s="274">
        <f t="shared" si="5"/>
        <v>135</v>
      </c>
      <c r="AH50" s="273">
        <f t="shared" si="5"/>
        <v>135</v>
      </c>
      <c r="AI50" s="274">
        <f t="shared" si="5"/>
        <v>135</v>
      </c>
      <c r="AJ50" s="274">
        <f t="shared" si="5"/>
        <v>135</v>
      </c>
      <c r="AK50" s="273">
        <f t="shared" si="5"/>
        <v>135</v>
      </c>
      <c r="AL50" s="274">
        <f t="shared" si="5"/>
        <v>135</v>
      </c>
      <c r="AM50" s="274">
        <f t="shared" si="5"/>
        <v>135</v>
      </c>
      <c r="AN50" s="275">
        <f t="shared" si="4"/>
        <v>4860</v>
      </c>
    </row>
    <row r="51" spans="2:40" ht="14.25" thickTop="1" x14ac:dyDescent="0.15">
      <c r="B51" s="1117" t="s">
        <v>534</v>
      </c>
      <c r="C51" s="1118"/>
      <c r="D51" s="280">
        <f>D50-D44</f>
        <v>135</v>
      </c>
      <c r="E51" s="281">
        <f t="shared" ref="E51:AM51" si="6">E50-E44</f>
        <v>135</v>
      </c>
      <c r="F51" s="281">
        <f t="shared" si="6"/>
        <v>135</v>
      </c>
      <c r="G51" s="280">
        <f t="shared" si="6"/>
        <v>135</v>
      </c>
      <c r="H51" s="281">
        <f t="shared" si="6"/>
        <v>135</v>
      </c>
      <c r="I51" s="281">
        <f t="shared" si="6"/>
        <v>135</v>
      </c>
      <c r="J51" s="280">
        <f t="shared" si="6"/>
        <v>135</v>
      </c>
      <c r="K51" s="281">
        <f t="shared" si="6"/>
        <v>135</v>
      </c>
      <c r="L51" s="281">
        <f t="shared" si="6"/>
        <v>135</v>
      </c>
      <c r="M51" s="280">
        <f t="shared" si="6"/>
        <v>135</v>
      </c>
      <c r="N51" s="281">
        <f t="shared" si="6"/>
        <v>135</v>
      </c>
      <c r="O51" s="281">
        <f t="shared" si="6"/>
        <v>135</v>
      </c>
      <c r="P51" s="280">
        <f t="shared" si="6"/>
        <v>135</v>
      </c>
      <c r="Q51" s="281">
        <f t="shared" si="6"/>
        <v>135</v>
      </c>
      <c r="R51" s="281">
        <f t="shared" si="6"/>
        <v>135</v>
      </c>
      <c r="S51" s="280">
        <f t="shared" si="6"/>
        <v>135</v>
      </c>
      <c r="T51" s="281">
        <f t="shared" si="6"/>
        <v>135</v>
      </c>
      <c r="U51" s="281">
        <f t="shared" si="6"/>
        <v>135</v>
      </c>
      <c r="V51" s="280">
        <f t="shared" si="6"/>
        <v>135</v>
      </c>
      <c r="W51" s="281">
        <f t="shared" si="6"/>
        <v>135</v>
      </c>
      <c r="X51" s="281">
        <f t="shared" si="6"/>
        <v>135</v>
      </c>
      <c r="Y51" s="280">
        <f t="shared" si="6"/>
        <v>135</v>
      </c>
      <c r="Z51" s="281">
        <f t="shared" si="6"/>
        <v>135</v>
      </c>
      <c r="AA51" s="281">
        <f t="shared" si="6"/>
        <v>135</v>
      </c>
      <c r="AB51" s="280">
        <f t="shared" si="6"/>
        <v>135</v>
      </c>
      <c r="AC51" s="281">
        <f t="shared" si="6"/>
        <v>135</v>
      </c>
      <c r="AD51" s="281">
        <f t="shared" si="6"/>
        <v>135</v>
      </c>
      <c r="AE51" s="280">
        <f t="shared" si="6"/>
        <v>135</v>
      </c>
      <c r="AF51" s="281">
        <f t="shared" si="6"/>
        <v>135</v>
      </c>
      <c r="AG51" s="281">
        <f t="shared" si="6"/>
        <v>135</v>
      </c>
      <c r="AH51" s="280">
        <f t="shared" si="6"/>
        <v>135</v>
      </c>
      <c r="AI51" s="282">
        <f t="shared" si="6"/>
        <v>135</v>
      </c>
      <c r="AJ51" s="281">
        <f t="shared" si="6"/>
        <v>135</v>
      </c>
      <c r="AK51" s="280">
        <f t="shared" si="6"/>
        <v>135</v>
      </c>
      <c r="AL51" s="281">
        <f t="shared" si="6"/>
        <v>135</v>
      </c>
      <c r="AM51" s="281">
        <f t="shared" si="6"/>
        <v>135</v>
      </c>
      <c r="AN51" s="271">
        <f t="shared" si="4"/>
        <v>4860</v>
      </c>
    </row>
    <row r="52" spans="2:40" ht="14.25" thickBot="1" x14ac:dyDescent="0.2">
      <c r="B52" s="1119" t="s">
        <v>535</v>
      </c>
      <c r="C52" s="1120"/>
      <c r="D52" s="276"/>
      <c r="E52" s="277"/>
      <c r="F52" s="277"/>
      <c r="G52" s="276"/>
      <c r="H52" s="277"/>
      <c r="I52" s="277"/>
      <c r="J52" s="276"/>
      <c r="K52" s="277"/>
      <c r="L52" s="277"/>
      <c r="M52" s="276"/>
      <c r="N52" s="277"/>
      <c r="O52" s="277"/>
      <c r="P52" s="276"/>
      <c r="Q52" s="277"/>
      <c r="R52" s="277"/>
      <c r="S52" s="276"/>
      <c r="T52" s="277"/>
      <c r="U52" s="277"/>
      <c r="V52" s="276"/>
      <c r="W52" s="277"/>
      <c r="X52" s="277"/>
      <c r="Y52" s="276"/>
      <c r="Z52" s="277"/>
      <c r="AA52" s="277"/>
      <c r="AB52" s="276"/>
      <c r="AC52" s="277"/>
      <c r="AD52" s="277"/>
      <c r="AE52" s="276"/>
      <c r="AF52" s="277"/>
      <c r="AG52" s="277"/>
      <c r="AH52" s="276"/>
      <c r="AI52" s="277"/>
      <c r="AJ52" s="277"/>
      <c r="AK52" s="276"/>
      <c r="AL52" s="277"/>
      <c r="AM52" s="277"/>
      <c r="AN52" s="278">
        <f t="shared" si="4"/>
        <v>0</v>
      </c>
    </row>
  </sheetData>
  <mergeCells count="62">
    <mergeCell ref="B11:C11"/>
    <mergeCell ref="S4:U4"/>
    <mergeCell ref="V4:X4"/>
    <mergeCell ref="Y4:AA4"/>
    <mergeCell ref="AB4:AD4"/>
    <mergeCell ref="B4:C5"/>
    <mergeCell ref="D4:F4"/>
    <mergeCell ref="G4:I4"/>
    <mergeCell ref="J4:L4"/>
    <mergeCell ref="M4:O4"/>
    <mergeCell ref="P4:R4"/>
    <mergeCell ref="AK4:AM4"/>
    <mergeCell ref="AN4:AN5"/>
    <mergeCell ref="B6:C8"/>
    <mergeCell ref="B9:C9"/>
    <mergeCell ref="B10:C10"/>
    <mergeCell ref="AE4:AG4"/>
    <mergeCell ref="AH4:AJ4"/>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36:C36"/>
    <mergeCell ref="B42:C43"/>
    <mergeCell ref="D42:F42"/>
    <mergeCell ref="G42:I42"/>
    <mergeCell ref="J42:L42"/>
    <mergeCell ref="B51:C51"/>
    <mergeCell ref="B52:C52"/>
    <mergeCell ref="AH42:AJ42"/>
    <mergeCell ref="AK42:AM42"/>
    <mergeCell ref="AN42:AN43"/>
    <mergeCell ref="B44:C44"/>
    <mergeCell ref="B45:C45"/>
    <mergeCell ref="B46:B50"/>
    <mergeCell ref="P42:R42"/>
    <mergeCell ref="S42:U42"/>
    <mergeCell ref="V42:X42"/>
    <mergeCell ref="Y42:AA42"/>
    <mergeCell ref="AB42:AD42"/>
    <mergeCell ref="AE42:AG42"/>
    <mergeCell ref="M42:O42"/>
  </mergeCells>
  <phoneticPr fontId="4"/>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B1:BK51"/>
  <sheetViews>
    <sheetView zoomScale="76" zoomScaleNormal="76" workbookViewId="0">
      <selection activeCell="C40" sqref="C40"/>
    </sheetView>
  </sheetViews>
  <sheetFormatPr defaultRowHeight="13.5" x14ac:dyDescent="0.15"/>
  <cols>
    <col min="1" max="1" width="1.625" style="27" customWidth="1"/>
    <col min="2" max="3" width="11.625" style="27" customWidth="1"/>
    <col min="4" max="39" width="6.125" style="27" customWidth="1"/>
    <col min="40" max="40" width="7" style="27" customWidth="1"/>
    <col min="41" max="41" width="1.5" style="27" customWidth="1"/>
    <col min="42" max="16384" width="9" style="27"/>
  </cols>
  <sheetData>
    <row r="1" spans="2:63" ht="9.9499999999999993" customHeight="1" x14ac:dyDescent="0.15"/>
    <row r="2" spans="2:63" ht="24.95" customHeight="1" x14ac:dyDescent="0.15">
      <c r="B2" s="2" t="s">
        <v>536</v>
      </c>
      <c r="C2" s="2"/>
      <c r="D2" s="5"/>
      <c r="E2" s="5"/>
      <c r="F2" s="5"/>
      <c r="G2" s="5"/>
      <c r="H2" s="5"/>
      <c r="I2" s="5"/>
      <c r="J2" s="5"/>
      <c r="K2" s="5"/>
      <c r="L2" s="283" t="s">
        <v>208</v>
      </c>
      <c r="M2" s="259" t="s">
        <v>434</v>
      </c>
      <c r="N2" s="60"/>
      <c r="O2" s="283" t="s">
        <v>209</v>
      </c>
      <c r="P2" s="259" t="s">
        <v>273</v>
      </c>
      <c r="Q2" s="5"/>
      <c r="R2" s="5"/>
      <c r="S2" s="5"/>
      <c r="T2" s="5"/>
      <c r="U2" s="5"/>
      <c r="V2" s="5"/>
      <c r="W2" s="29"/>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462" t="s">
        <v>212</v>
      </c>
      <c r="C3" s="2"/>
      <c r="D3" s="5"/>
      <c r="E3" s="5"/>
      <c r="F3" s="5"/>
      <c r="G3" s="5"/>
      <c r="H3" s="5"/>
      <c r="I3" s="5"/>
      <c r="J3" s="5"/>
      <c r="K3" s="5"/>
      <c r="L3" s="5"/>
      <c r="M3" s="29"/>
      <c r="N3" s="5"/>
      <c r="O3" s="5"/>
      <c r="P3" s="29"/>
      <c r="Q3" s="5"/>
      <c r="R3" s="5"/>
      <c r="S3" s="5"/>
      <c r="T3" s="5"/>
      <c r="U3" s="5"/>
      <c r="V3" s="5"/>
      <c r="W3" s="29"/>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1125" t="s">
        <v>523</v>
      </c>
      <c r="C4" s="1126"/>
      <c r="D4" s="1121">
        <v>1</v>
      </c>
      <c r="E4" s="1122"/>
      <c r="F4" s="1123"/>
      <c r="G4" s="1121">
        <v>2</v>
      </c>
      <c r="H4" s="1122"/>
      <c r="I4" s="1123"/>
      <c r="J4" s="1121">
        <v>3</v>
      </c>
      <c r="K4" s="1122"/>
      <c r="L4" s="1123"/>
      <c r="M4" s="1121">
        <v>4</v>
      </c>
      <c r="N4" s="1122"/>
      <c r="O4" s="1123"/>
      <c r="P4" s="1121">
        <v>5</v>
      </c>
      <c r="Q4" s="1122"/>
      <c r="R4" s="1123"/>
      <c r="S4" s="1121">
        <v>6</v>
      </c>
      <c r="T4" s="1122"/>
      <c r="U4" s="1123"/>
      <c r="V4" s="1121">
        <v>7</v>
      </c>
      <c r="W4" s="1122"/>
      <c r="X4" s="1123"/>
      <c r="Y4" s="1121">
        <v>8</v>
      </c>
      <c r="Z4" s="1122"/>
      <c r="AA4" s="1123"/>
      <c r="AB4" s="1121">
        <v>9</v>
      </c>
      <c r="AC4" s="1122"/>
      <c r="AD4" s="1123"/>
      <c r="AE4" s="1121">
        <v>10</v>
      </c>
      <c r="AF4" s="1122"/>
      <c r="AG4" s="1123"/>
      <c r="AH4" s="1121">
        <v>11</v>
      </c>
      <c r="AI4" s="1122"/>
      <c r="AJ4" s="1123"/>
      <c r="AK4" s="1121">
        <v>12</v>
      </c>
      <c r="AL4" s="1122"/>
      <c r="AM4" s="1123"/>
      <c r="AN4" s="1124" t="s">
        <v>30</v>
      </c>
    </row>
    <row r="5" spans="2:63" ht="20.100000000000001" customHeight="1" x14ac:dyDescent="0.15">
      <c r="B5" s="1091"/>
      <c r="C5" s="1092"/>
      <c r="D5" s="482" t="s">
        <v>31</v>
      </c>
      <c r="E5" s="43" t="s">
        <v>32</v>
      </c>
      <c r="F5" s="44" t="s">
        <v>33</v>
      </c>
      <c r="G5" s="482" t="s">
        <v>31</v>
      </c>
      <c r="H5" s="44" t="s">
        <v>32</v>
      </c>
      <c r="I5" s="44" t="s">
        <v>33</v>
      </c>
      <c r="J5" s="482" t="s">
        <v>31</v>
      </c>
      <c r="K5" s="44" t="s">
        <v>32</v>
      </c>
      <c r="L5" s="44" t="s">
        <v>33</v>
      </c>
      <c r="M5" s="482" t="s">
        <v>31</v>
      </c>
      <c r="N5" s="44" t="s">
        <v>32</v>
      </c>
      <c r="O5" s="44" t="s">
        <v>33</v>
      </c>
      <c r="P5" s="482" t="s">
        <v>31</v>
      </c>
      <c r="Q5" s="44" t="s">
        <v>32</v>
      </c>
      <c r="R5" s="44" t="s">
        <v>33</v>
      </c>
      <c r="S5" s="482" t="s">
        <v>31</v>
      </c>
      <c r="T5" s="525" t="s">
        <v>32</v>
      </c>
      <c r="U5" s="525" t="s">
        <v>33</v>
      </c>
      <c r="V5" s="482" t="s">
        <v>31</v>
      </c>
      <c r="W5" s="44" t="s">
        <v>32</v>
      </c>
      <c r="X5" s="44" t="s">
        <v>33</v>
      </c>
      <c r="Y5" s="482" t="s">
        <v>31</v>
      </c>
      <c r="Z5" s="44" t="s">
        <v>32</v>
      </c>
      <c r="AA5" s="44" t="s">
        <v>33</v>
      </c>
      <c r="AB5" s="482" t="s">
        <v>31</v>
      </c>
      <c r="AC5" s="44" t="s">
        <v>32</v>
      </c>
      <c r="AD5" s="44" t="s">
        <v>33</v>
      </c>
      <c r="AE5" s="482" t="s">
        <v>31</v>
      </c>
      <c r="AF5" s="44" t="s">
        <v>32</v>
      </c>
      <c r="AG5" s="44" t="s">
        <v>33</v>
      </c>
      <c r="AH5" s="482" t="s">
        <v>31</v>
      </c>
      <c r="AI5" s="44" t="s">
        <v>32</v>
      </c>
      <c r="AJ5" s="44" t="s">
        <v>33</v>
      </c>
      <c r="AK5" s="482" t="s">
        <v>31</v>
      </c>
      <c r="AL5" s="44" t="s">
        <v>32</v>
      </c>
      <c r="AM5" s="44" t="s">
        <v>33</v>
      </c>
      <c r="AN5" s="1103"/>
    </row>
    <row r="6" spans="2:63" ht="20.100000000000001" customHeight="1" x14ac:dyDescent="0.15">
      <c r="B6" s="1104" t="s">
        <v>524</v>
      </c>
      <c r="C6" s="1105"/>
      <c r="D6" s="46"/>
      <c r="E6" s="5"/>
      <c r="F6" s="5"/>
      <c r="G6" s="5"/>
      <c r="H6" s="5"/>
      <c r="I6" s="5"/>
      <c r="J6" s="5"/>
      <c r="K6" s="5"/>
      <c r="L6" s="5"/>
      <c r="M6" s="5"/>
      <c r="N6" s="5"/>
      <c r="O6" s="29"/>
      <c r="P6" s="29"/>
      <c r="Q6" s="5"/>
      <c r="R6" s="5"/>
      <c r="S6" s="5"/>
      <c r="T6" s="5"/>
      <c r="U6" s="5"/>
      <c r="V6" s="5"/>
      <c r="W6" s="5"/>
      <c r="X6" s="5"/>
      <c r="Y6" s="5"/>
      <c r="Z6" s="5"/>
      <c r="AA6" s="5"/>
      <c r="AB6" s="5"/>
      <c r="AC6" s="5"/>
      <c r="AD6" s="5"/>
      <c r="AE6" s="5"/>
      <c r="AF6" s="5"/>
      <c r="AG6" s="5"/>
      <c r="AH6" s="5"/>
      <c r="AI6" s="5"/>
      <c r="AJ6" s="5"/>
      <c r="AK6" s="5"/>
      <c r="AL6" s="5"/>
      <c r="AM6" s="5"/>
      <c r="AN6" s="47"/>
    </row>
    <row r="7" spans="2:63" ht="20.100000000000001" customHeight="1" x14ac:dyDescent="0.15">
      <c r="B7" s="1106"/>
      <c r="C7" s="1107"/>
      <c r="D7" s="46"/>
      <c r="E7" s="5"/>
      <c r="F7" s="5"/>
      <c r="G7" s="5"/>
      <c r="H7" s="5"/>
      <c r="I7" s="5"/>
      <c r="J7" s="5"/>
      <c r="K7" s="5"/>
      <c r="L7" s="5"/>
      <c r="N7" s="5"/>
      <c r="O7" s="5"/>
      <c r="P7" s="5"/>
      <c r="Q7" s="5"/>
      <c r="R7" s="5"/>
      <c r="S7" s="5"/>
      <c r="T7" s="5"/>
      <c r="U7" s="5"/>
      <c r="V7" s="5"/>
      <c r="W7" s="5"/>
      <c r="X7" s="5"/>
      <c r="Y7" s="5"/>
      <c r="Z7" s="5"/>
      <c r="AA7" s="5"/>
      <c r="AB7" s="5"/>
      <c r="AC7" s="5"/>
      <c r="AD7" s="5"/>
      <c r="AE7" s="5"/>
      <c r="AF7" s="5"/>
      <c r="AG7" s="5"/>
      <c r="AH7" s="5"/>
      <c r="AI7" s="5"/>
      <c r="AJ7" s="5"/>
      <c r="AK7" s="5"/>
      <c r="AL7" s="5"/>
      <c r="AM7" s="5"/>
      <c r="AN7" s="47"/>
    </row>
    <row r="8" spans="2:63" ht="20.100000000000001" customHeight="1" x14ac:dyDescent="0.15">
      <c r="B8" s="1091"/>
      <c r="C8" s="1092"/>
      <c r="D8" s="484"/>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6"/>
    </row>
    <row r="9" spans="2:63" ht="20.100000000000001" customHeight="1" x14ac:dyDescent="0.15">
      <c r="B9" s="1127" t="s">
        <v>370</v>
      </c>
      <c r="C9" s="1128"/>
      <c r="D9" s="272"/>
      <c r="E9" s="52"/>
      <c r="F9" s="52"/>
      <c r="G9" s="272"/>
      <c r="H9" s="52"/>
      <c r="I9" s="52"/>
      <c r="J9" s="272"/>
      <c r="K9" s="52">
        <v>5</v>
      </c>
      <c r="L9" s="52">
        <v>8</v>
      </c>
      <c r="M9" s="272">
        <v>5</v>
      </c>
      <c r="N9" s="52"/>
      <c r="O9" s="52"/>
      <c r="P9" s="272"/>
      <c r="Q9" s="52"/>
      <c r="R9" s="52"/>
      <c r="S9" s="272"/>
      <c r="T9" s="52"/>
      <c r="U9" s="52"/>
      <c r="V9" s="272"/>
      <c r="W9" s="52"/>
      <c r="X9" s="52"/>
      <c r="Y9" s="272"/>
      <c r="Z9" s="52"/>
      <c r="AA9" s="52"/>
      <c r="AB9" s="272"/>
      <c r="AC9" s="52"/>
      <c r="AD9" s="52"/>
      <c r="AE9" s="272"/>
      <c r="AF9" s="52"/>
      <c r="AG9" s="52"/>
      <c r="AH9" s="272"/>
      <c r="AI9" s="52"/>
      <c r="AJ9" s="52"/>
      <c r="AK9" s="272"/>
      <c r="AL9" s="52"/>
      <c r="AM9" s="52"/>
      <c r="AN9" s="53">
        <f>SUM(D9:AM9)</f>
        <v>18</v>
      </c>
    </row>
    <row r="10" spans="2:63" ht="20.100000000000001" customHeight="1" x14ac:dyDescent="0.15">
      <c r="B10" s="1127" t="s">
        <v>371</v>
      </c>
      <c r="C10" s="1128"/>
      <c r="D10" s="272"/>
      <c r="E10" s="52"/>
      <c r="F10" s="52"/>
      <c r="G10" s="272"/>
      <c r="H10" s="52"/>
      <c r="I10" s="52">
        <v>0.5</v>
      </c>
      <c r="J10" s="272"/>
      <c r="K10" s="52"/>
      <c r="L10" s="52">
        <v>0.5</v>
      </c>
      <c r="M10" s="272"/>
      <c r="N10" s="52"/>
      <c r="O10" s="52"/>
      <c r="P10" s="272"/>
      <c r="Q10" s="52"/>
      <c r="R10" s="52"/>
      <c r="S10" s="272">
        <v>0.5</v>
      </c>
      <c r="T10" s="52"/>
      <c r="U10" s="52"/>
      <c r="V10" s="272"/>
      <c r="W10" s="52"/>
      <c r="X10" s="52"/>
      <c r="Y10" s="272"/>
      <c r="Z10" s="52"/>
      <c r="AA10" s="52"/>
      <c r="AB10" s="272">
        <v>0.5</v>
      </c>
      <c r="AC10" s="52"/>
      <c r="AD10" s="52"/>
      <c r="AE10" s="272"/>
      <c r="AF10" s="52"/>
      <c r="AG10" s="52"/>
      <c r="AH10" s="272">
        <v>0.5</v>
      </c>
      <c r="AI10" s="52"/>
      <c r="AJ10" s="52"/>
      <c r="AK10" s="272"/>
      <c r="AL10" s="52"/>
      <c r="AM10" s="52"/>
      <c r="AN10" s="53">
        <f t="shared" ref="AN10:AN34" si="0">SUM(D10:AM10)</f>
        <v>2.5</v>
      </c>
    </row>
    <row r="11" spans="2:63" ht="20.100000000000001" customHeight="1" x14ac:dyDescent="0.15">
      <c r="B11" s="1127" t="s">
        <v>372</v>
      </c>
      <c r="C11" s="1128"/>
      <c r="D11" s="272"/>
      <c r="E11" s="52"/>
      <c r="F11" s="52"/>
      <c r="G11" s="272"/>
      <c r="H11" s="52"/>
      <c r="I11" s="52"/>
      <c r="J11" s="272"/>
      <c r="K11" s="52"/>
      <c r="L11" s="52">
        <v>0.5</v>
      </c>
      <c r="M11" s="272"/>
      <c r="N11" s="52"/>
      <c r="O11" s="52"/>
      <c r="P11" s="272"/>
      <c r="Q11" s="52">
        <v>0.5</v>
      </c>
      <c r="R11" s="52">
        <v>0.5</v>
      </c>
      <c r="S11" s="272"/>
      <c r="T11" s="52"/>
      <c r="U11" s="52">
        <v>0.5</v>
      </c>
      <c r="V11" s="272"/>
      <c r="W11" s="52">
        <v>0.5</v>
      </c>
      <c r="X11" s="52"/>
      <c r="Y11" s="272"/>
      <c r="Z11" s="52">
        <v>0.5</v>
      </c>
      <c r="AA11" s="52"/>
      <c r="AB11" s="272"/>
      <c r="AC11" s="52"/>
      <c r="AD11" s="52"/>
      <c r="AE11" s="272"/>
      <c r="AF11" s="52"/>
      <c r="AG11" s="52"/>
      <c r="AH11" s="272"/>
      <c r="AI11" s="52">
        <v>0.5</v>
      </c>
      <c r="AJ11" s="52"/>
      <c r="AK11" s="272">
        <v>0.5</v>
      </c>
      <c r="AL11" s="52"/>
      <c r="AM11" s="52"/>
      <c r="AN11" s="53">
        <f t="shared" si="0"/>
        <v>4</v>
      </c>
    </row>
    <row r="12" spans="2:63" ht="20.100000000000001" customHeight="1" x14ac:dyDescent="0.15">
      <c r="B12" s="1127" t="s">
        <v>373</v>
      </c>
      <c r="C12" s="1128"/>
      <c r="D12" s="272"/>
      <c r="E12" s="52"/>
      <c r="F12" s="52"/>
      <c r="G12" s="272"/>
      <c r="H12" s="52"/>
      <c r="I12" s="52"/>
      <c r="J12" s="272"/>
      <c r="K12" s="52"/>
      <c r="L12" s="52"/>
      <c r="M12" s="272"/>
      <c r="N12" s="52"/>
      <c r="O12" s="52"/>
      <c r="P12" s="272"/>
      <c r="Q12" s="52"/>
      <c r="R12" s="52"/>
      <c r="S12" s="272"/>
      <c r="T12" s="52"/>
      <c r="U12" s="52">
        <v>12</v>
      </c>
      <c r="V12" s="272">
        <v>4</v>
      </c>
      <c r="W12" s="52">
        <v>4</v>
      </c>
      <c r="X12" s="52"/>
      <c r="Y12" s="272"/>
      <c r="Z12" s="52"/>
      <c r="AA12" s="52"/>
      <c r="AB12" s="272"/>
      <c r="AC12" s="52"/>
      <c r="AD12" s="52"/>
      <c r="AE12" s="272"/>
      <c r="AF12" s="52"/>
      <c r="AG12" s="52"/>
      <c r="AH12" s="272"/>
      <c r="AI12" s="52"/>
      <c r="AJ12" s="52"/>
      <c r="AK12" s="272"/>
      <c r="AL12" s="52"/>
      <c r="AM12" s="52"/>
      <c r="AN12" s="53">
        <f t="shared" si="0"/>
        <v>20</v>
      </c>
    </row>
    <row r="13" spans="2:63" ht="20.100000000000001" customHeight="1" x14ac:dyDescent="0.15">
      <c r="B13" s="1127" t="s">
        <v>374</v>
      </c>
      <c r="C13" s="1128"/>
      <c r="D13" s="272"/>
      <c r="E13" s="52"/>
      <c r="F13" s="52"/>
      <c r="G13" s="272"/>
      <c r="H13" s="52"/>
      <c r="I13" s="52"/>
      <c r="J13" s="272"/>
      <c r="K13" s="52"/>
      <c r="L13" s="52"/>
      <c r="M13" s="272"/>
      <c r="N13" s="52"/>
      <c r="O13" s="52"/>
      <c r="P13" s="272"/>
      <c r="Q13" s="52"/>
      <c r="R13" s="52"/>
      <c r="S13" s="272"/>
      <c r="T13" s="52"/>
      <c r="U13" s="52"/>
      <c r="V13" s="272"/>
      <c r="W13" s="52"/>
      <c r="X13" s="52"/>
      <c r="Y13" s="272"/>
      <c r="Z13" s="52">
        <v>4</v>
      </c>
      <c r="AA13" s="52">
        <v>4</v>
      </c>
      <c r="AB13" s="272"/>
      <c r="AC13" s="52"/>
      <c r="AD13" s="52"/>
      <c r="AE13" s="272"/>
      <c r="AF13" s="52"/>
      <c r="AG13" s="52"/>
      <c r="AH13" s="272"/>
      <c r="AI13" s="52"/>
      <c r="AJ13" s="52"/>
      <c r="AK13" s="272"/>
      <c r="AL13" s="52"/>
      <c r="AM13" s="52"/>
      <c r="AN13" s="53">
        <f t="shared" si="0"/>
        <v>8</v>
      </c>
    </row>
    <row r="14" spans="2:63" ht="20.100000000000001" customHeight="1" x14ac:dyDescent="0.15">
      <c r="B14" s="1127" t="s">
        <v>375</v>
      </c>
      <c r="C14" s="1128"/>
      <c r="D14" s="272"/>
      <c r="E14" s="52"/>
      <c r="F14" s="52"/>
      <c r="G14" s="272"/>
      <c r="H14" s="52">
        <v>4</v>
      </c>
      <c r="I14" s="52"/>
      <c r="J14" s="272"/>
      <c r="K14" s="52"/>
      <c r="L14" s="52"/>
      <c r="M14" s="272">
        <v>8</v>
      </c>
      <c r="N14" s="52"/>
      <c r="O14" s="52"/>
      <c r="P14" s="272"/>
      <c r="Q14" s="52"/>
      <c r="R14" s="52"/>
      <c r="S14" s="272"/>
      <c r="T14" s="52"/>
      <c r="U14" s="52"/>
      <c r="V14" s="272"/>
      <c r="W14" s="52"/>
      <c r="X14" s="52"/>
      <c r="Y14" s="272"/>
      <c r="Z14" s="52"/>
      <c r="AA14" s="52"/>
      <c r="AB14" s="272"/>
      <c r="AC14" s="52"/>
      <c r="AD14" s="52"/>
      <c r="AE14" s="272"/>
      <c r="AF14" s="52"/>
      <c r="AG14" s="52"/>
      <c r="AH14" s="272"/>
      <c r="AI14" s="52"/>
      <c r="AJ14" s="52"/>
      <c r="AK14" s="272"/>
      <c r="AL14" s="52"/>
      <c r="AM14" s="52"/>
      <c r="AN14" s="53">
        <f t="shared" si="0"/>
        <v>12</v>
      </c>
    </row>
    <row r="15" spans="2:63" ht="20.100000000000001" customHeight="1" x14ac:dyDescent="0.15">
      <c r="B15" s="1127" t="s">
        <v>376</v>
      </c>
      <c r="C15" s="1128"/>
      <c r="D15" s="272"/>
      <c r="E15" s="52"/>
      <c r="F15" s="52"/>
      <c r="G15" s="272"/>
      <c r="H15" s="52"/>
      <c r="I15" s="52"/>
      <c r="J15" s="272">
        <v>2</v>
      </c>
      <c r="K15" s="52"/>
      <c r="L15" s="52"/>
      <c r="M15" s="272"/>
      <c r="N15" s="52"/>
      <c r="O15" s="52"/>
      <c r="P15" s="272">
        <v>2</v>
      </c>
      <c r="Q15" s="52"/>
      <c r="R15" s="52"/>
      <c r="S15" s="272"/>
      <c r="T15" s="52"/>
      <c r="U15" s="52">
        <v>2</v>
      </c>
      <c r="V15" s="272"/>
      <c r="W15" s="52"/>
      <c r="X15" s="52"/>
      <c r="Y15" s="272"/>
      <c r="Z15" s="52">
        <v>2</v>
      </c>
      <c r="AA15" s="52"/>
      <c r="AB15" s="272"/>
      <c r="AC15" s="52"/>
      <c r="AD15" s="52"/>
      <c r="AE15" s="272"/>
      <c r="AF15" s="52">
        <v>2</v>
      </c>
      <c r="AG15" s="52"/>
      <c r="AH15" s="272"/>
      <c r="AI15" s="52"/>
      <c r="AJ15" s="52"/>
      <c r="AK15" s="272"/>
      <c r="AL15" s="52"/>
      <c r="AM15" s="52"/>
      <c r="AN15" s="53">
        <f t="shared" si="0"/>
        <v>10</v>
      </c>
    </row>
    <row r="16" spans="2:63" ht="20.100000000000001" customHeight="1" x14ac:dyDescent="0.15">
      <c r="B16" s="1127" t="s">
        <v>537</v>
      </c>
      <c r="C16" s="1128"/>
      <c r="D16" s="272"/>
      <c r="E16" s="52"/>
      <c r="F16" s="52"/>
      <c r="G16" s="272"/>
      <c r="H16" s="52"/>
      <c r="I16" s="52"/>
      <c r="J16" s="272"/>
      <c r="K16" s="52"/>
      <c r="L16" s="52"/>
      <c r="M16" s="272"/>
      <c r="N16" s="52"/>
      <c r="O16" s="52"/>
      <c r="P16" s="272"/>
      <c r="Q16" s="52"/>
      <c r="R16" s="52"/>
      <c r="S16" s="272"/>
      <c r="T16" s="52"/>
      <c r="U16" s="52"/>
      <c r="V16" s="272"/>
      <c r="W16" s="52"/>
      <c r="X16" s="52"/>
      <c r="Y16" s="272"/>
      <c r="Z16" s="52"/>
      <c r="AA16" s="52"/>
      <c r="AB16" s="272"/>
      <c r="AC16" s="52"/>
      <c r="AD16" s="52"/>
      <c r="AE16" s="272"/>
      <c r="AF16" s="52"/>
      <c r="AG16" s="52"/>
      <c r="AH16" s="272"/>
      <c r="AI16" s="52"/>
      <c r="AJ16" s="52"/>
      <c r="AK16" s="272"/>
      <c r="AL16" s="52">
        <v>20</v>
      </c>
      <c r="AM16" s="52">
        <v>50</v>
      </c>
      <c r="AN16" s="53">
        <f t="shared" si="0"/>
        <v>70</v>
      </c>
    </row>
    <row r="17" spans="2:40" x14ac:dyDescent="0.15">
      <c r="B17" s="1127" t="s">
        <v>377</v>
      </c>
      <c r="C17" s="1128"/>
      <c r="D17" s="272"/>
      <c r="E17" s="52"/>
      <c r="F17" s="52">
        <v>20</v>
      </c>
      <c r="G17" s="272">
        <v>20</v>
      </c>
      <c r="H17" s="52"/>
      <c r="I17" s="52"/>
      <c r="J17" s="272"/>
      <c r="K17" s="52"/>
      <c r="L17" s="52"/>
      <c r="M17" s="272"/>
      <c r="N17" s="52"/>
      <c r="O17" s="52"/>
      <c r="P17" s="272"/>
      <c r="Q17" s="52"/>
      <c r="R17" s="52"/>
      <c r="S17" s="272"/>
      <c r="T17" s="52"/>
      <c r="U17" s="52"/>
      <c r="V17" s="272"/>
      <c r="W17" s="52"/>
      <c r="X17" s="52"/>
      <c r="Y17" s="272"/>
      <c r="Z17" s="52"/>
      <c r="AA17" s="52"/>
      <c r="AB17" s="272"/>
      <c r="AC17" s="52"/>
      <c r="AD17" s="52"/>
      <c r="AE17" s="272"/>
      <c r="AF17" s="52"/>
      <c r="AG17" s="52"/>
      <c r="AH17" s="272"/>
      <c r="AI17" s="52"/>
      <c r="AJ17" s="52"/>
      <c r="AK17" s="272"/>
      <c r="AL17" s="52"/>
      <c r="AM17" s="52"/>
      <c r="AN17" s="53">
        <f t="shared" si="0"/>
        <v>40</v>
      </c>
    </row>
    <row r="18" spans="2:40" x14ac:dyDescent="0.15">
      <c r="B18" s="1127" t="s">
        <v>378</v>
      </c>
      <c r="C18" s="1128"/>
      <c r="D18" s="272"/>
      <c r="E18" s="52"/>
      <c r="F18" s="52">
        <v>3</v>
      </c>
      <c r="G18" s="272">
        <v>3</v>
      </c>
      <c r="H18" s="52"/>
      <c r="I18" s="52"/>
      <c r="J18" s="272">
        <v>3</v>
      </c>
      <c r="K18" s="52">
        <v>3</v>
      </c>
      <c r="L18" s="52"/>
      <c r="M18" s="272">
        <v>2</v>
      </c>
      <c r="N18" s="52"/>
      <c r="O18" s="52"/>
      <c r="P18" s="272"/>
      <c r="Q18" s="52"/>
      <c r="R18" s="52"/>
      <c r="S18" s="272"/>
      <c r="T18" s="52"/>
      <c r="U18" s="52"/>
      <c r="V18" s="272"/>
      <c r="W18" s="52"/>
      <c r="X18" s="52"/>
      <c r="Y18" s="272"/>
      <c r="Z18" s="52"/>
      <c r="AA18" s="52"/>
      <c r="AB18" s="272"/>
      <c r="AC18" s="52"/>
      <c r="AD18" s="52"/>
      <c r="AE18" s="272"/>
      <c r="AF18" s="52"/>
      <c r="AG18" s="52"/>
      <c r="AH18" s="272"/>
      <c r="AI18" s="52"/>
      <c r="AJ18" s="52"/>
      <c r="AK18" s="272"/>
      <c r="AL18" s="52"/>
      <c r="AM18" s="52"/>
      <c r="AN18" s="53">
        <f t="shared" si="0"/>
        <v>14</v>
      </c>
    </row>
    <row r="19" spans="2:40" x14ac:dyDescent="0.15">
      <c r="B19" s="1127" t="s">
        <v>136</v>
      </c>
      <c r="C19" s="1128"/>
      <c r="D19" s="272"/>
      <c r="E19" s="52"/>
      <c r="F19" s="52"/>
      <c r="G19" s="272"/>
      <c r="H19" s="52"/>
      <c r="I19" s="52"/>
      <c r="J19" s="272"/>
      <c r="K19" s="52"/>
      <c r="L19" s="52"/>
      <c r="M19" s="272"/>
      <c r="N19" s="52"/>
      <c r="O19" s="52">
        <v>1</v>
      </c>
      <c r="P19" s="272"/>
      <c r="Q19" s="52"/>
      <c r="R19" s="52"/>
      <c r="S19" s="272"/>
      <c r="T19" s="52"/>
      <c r="U19" s="52">
        <v>1</v>
      </c>
      <c r="V19" s="272"/>
      <c r="W19" s="52"/>
      <c r="X19" s="52">
        <v>1</v>
      </c>
      <c r="Y19" s="272"/>
      <c r="Z19" s="52"/>
      <c r="AA19" s="52">
        <v>1</v>
      </c>
      <c r="AB19" s="272"/>
      <c r="AC19" s="52"/>
      <c r="AD19" s="52"/>
      <c r="AE19" s="272"/>
      <c r="AF19" s="52">
        <v>1</v>
      </c>
      <c r="AG19" s="52"/>
      <c r="AH19" s="272"/>
      <c r="AI19" s="52"/>
      <c r="AJ19" s="52"/>
      <c r="AK19" s="272"/>
      <c r="AL19" s="52"/>
      <c r="AM19" s="52">
        <v>9</v>
      </c>
      <c r="AN19" s="53">
        <f t="shared" si="0"/>
        <v>14</v>
      </c>
    </row>
    <row r="20" spans="2:40" x14ac:dyDescent="0.15">
      <c r="B20" s="1127"/>
      <c r="C20" s="1128"/>
      <c r="D20" s="272"/>
      <c r="E20" s="52"/>
      <c r="F20" s="52"/>
      <c r="G20" s="272"/>
      <c r="H20" s="52"/>
      <c r="I20" s="52"/>
      <c r="J20" s="272"/>
      <c r="K20" s="52"/>
      <c r="L20" s="52"/>
      <c r="M20" s="272"/>
      <c r="N20" s="52"/>
      <c r="O20" s="52"/>
      <c r="P20" s="272"/>
      <c r="Q20" s="52"/>
      <c r="R20" s="52"/>
      <c r="S20" s="272"/>
      <c r="T20" s="52"/>
      <c r="U20" s="52"/>
      <c r="V20" s="272"/>
      <c r="W20" s="52"/>
      <c r="X20" s="52"/>
      <c r="Y20" s="272"/>
      <c r="Z20" s="52"/>
      <c r="AA20" s="52"/>
      <c r="AB20" s="272"/>
      <c r="AC20" s="52"/>
      <c r="AD20" s="52"/>
      <c r="AE20" s="272"/>
      <c r="AF20" s="52"/>
      <c r="AG20" s="52"/>
      <c r="AH20" s="272"/>
      <c r="AI20" s="52"/>
      <c r="AJ20" s="52"/>
      <c r="AK20" s="272"/>
      <c r="AL20" s="52"/>
      <c r="AM20" s="52"/>
      <c r="AN20" s="53">
        <f t="shared" si="0"/>
        <v>0</v>
      </c>
    </row>
    <row r="21" spans="2:40" x14ac:dyDescent="0.15">
      <c r="B21" s="1127"/>
      <c r="C21" s="1128"/>
      <c r="D21" s="272"/>
      <c r="E21" s="52"/>
      <c r="F21" s="52"/>
      <c r="G21" s="272"/>
      <c r="H21" s="52"/>
      <c r="I21" s="52"/>
      <c r="J21" s="272"/>
      <c r="K21" s="52"/>
      <c r="L21" s="52"/>
      <c r="M21" s="272"/>
      <c r="N21" s="52"/>
      <c r="O21" s="52"/>
      <c r="P21" s="272"/>
      <c r="Q21" s="52"/>
      <c r="R21" s="52"/>
      <c r="S21" s="272"/>
      <c r="T21" s="52"/>
      <c r="U21" s="52"/>
      <c r="V21" s="272"/>
      <c r="W21" s="52"/>
      <c r="X21" s="52"/>
      <c r="Y21" s="272"/>
      <c r="Z21" s="52"/>
      <c r="AA21" s="52"/>
      <c r="AB21" s="272"/>
      <c r="AC21" s="52"/>
      <c r="AD21" s="52"/>
      <c r="AE21" s="272"/>
      <c r="AF21" s="52"/>
      <c r="AG21" s="52"/>
      <c r="AH21" s="272"/>
      <c r="AI21" s="52"/>
      <c r="AJ21" s="52"/>
      <c r="AK21" s="272"/>
      <c r="AL21" s="52"/>
      <c r="AM21" s="52"/>
      <c r="AN21" s="53">
        <f t="shared" si="0"/>
        <v>0</v>
      </c>
    </row>
    <row r="22" spans="2:40" x14ac:dyDescent="0.15">
      <c r="B22" s="1127"/>
      <c r="C22" s="1128"/>
      <c r="D22" s="272"/>
      <c r="E22" s="52"/>
      <c r="F22" s="52"/>
      <c r="G22" s="272"/>
      <c r="H22" s="52"/>
      <c r="I22" s="52"/>
      <c r="J22" s="272"/>
      <c r="K22" s="52"/>
      <c r="L22" s="52"/>
      <c r="M22" s="272"/>
      <c r="N22" s="52"/>
      <c r="O22" s="52"/>
      <c r="P22" s="272"/>
      <c r="Q22" s="52"/>
      <c r="R22" s="52"/>
      <c r="S22" s="272"/>
      <c r="T22" s="52"/>
      <c r="U22" s="52"/>
      <c r="V22" s="272"/>
      <c r="W22" s="52"/>
      <c r="X22" s="52"/>
      <c r="Y22" s="272"/>
      <c r="Z22" s="52"/>
      <c r="AA22" s="52"/>
      <c r="AB22" s="272"/>
      <c r="AC22" s="52"/>
      <c r="AD22" s="52"/>
      <c r="AE22" s="272"/>
      <c r="AF22" s="52"/>
      <c r="AG22" s="52"/>
      <c r="AH22" s="272"/>
      <c r="AI22" s="52"/>
      <c r="AJ22" s="52"/>
      <c r="AK22" s="272"/>
      <c r="AL22" s="52"/>
      <c r="AM22" s="52"/>
      <c r="AN22" s="53">
        <f t="shared" si="0"/>
        <v>0</v>
      </c>
    </row>
    <row r="23" spans="2:40" x14ac:dyDescent="0.15">
      <c r="B23" s="1127"/>
      <c r="C23" s="1128"/>
      <c r="D23" s="272"/>
      <c r="E23" s="52"/>
      <c r="F23" s="52"/>
      <c r="G23" s="272"/>
      <c r="H23" s="52"/>
      <c r="I23" s="52"/>
      <c r="J23" s="272"/>
      <c r="K23" s="52"/>
      <c r="L23" s="52"/>
      <c r="M23" s="272"/>
      <c r="N23" s="52"/>
      <c r="O23" s="52"/>
      <c r="P23" s="272"/>
      <c r="Q23" s="52"/>
      <c r="R23" s="52"/>
      <c r="S23" s="272"/>
      <c r="T23" s="52"/>
      <c r="U23" s="52"/>
      <c r="V23" s="272"/>
      <c r="W23" s="52"/>
      <c r="X23" s="52"/>
      <c r="Y23" s="272"/>
      <c r="Z23" s="52"/>
      <c r="AA23" s="52"/>
      <c r="AB23" s="272"/>
      <c r="AC23" s="52"/>
      <c r="AD23" s="52"/>
      <c r="AE23" s="272"/>
      <c r="AF23" s="52"/>
      <c r="AG23" s="52"/>
      <c r="AH23" s="272"/>
      <c r="AI23" s="52"/>
      <c r="AJ23" s="52"/>
      <c r="AK23" s="272"/>
      <c r="AL23" s="52"/>
      <c r="AM23" s="52"/>
      <c r="AN23" s="53">
        <f t="shared" si="0"/>
        <v>0</v>
      </c>
    </row>
    <row r="24" spans="2:40" x14ac:dyDescent="0.15">
      <c r="B24" s="1127"/>
      <c r="C24" s="1128"/>
      <c r="D24" s="272"/>
      <c r="E24" s="52"/>
      <c r="F24" s="52"/>
      <c r="G24" s="272"/>
      <c r="H24" s="52"/>
      <c r="I24" s="52"/>
      <c r="J24" s="272"/>
      <c r="K24" s="52"/>
      <c r="L24" s="52"/>
      <c r="M24" s="272"/>
      <c r="N24" s="52"/>
      <c r="O24" s="52"/>
      <c r="P24" s="272"/>
      <c r="Q24" s="52"/>
      <c r="R24" s="52"/>
      <c r="S24" s="272"/>
      <c r="T24" s="52"/>
      <c r="U24" s="52"/>
      <c r="V24" s="272"/>
      <c r="W24" s="52"/>
      <c r="X24" s="52"/>
      <c r="Y24" s="272"/>
      <c r="Z24" s="52"/>
      <c r="AA24" s="52"/>
      <c r="AB24" s="272"/>
      <c r="AC24" s="52"/>
      <c r="AD24" s="52"/>
      <c r="AE24" s="272"/>
      <c r="AF24" s="52"/>
      <c r="AG24" s="52"/>
      <c r="AH24" s="272"/>
      <c r="AI24" s="52"/>
      <c r="AJ24" s="52"/>
      <c r="AK24" s="272"/>
      <c r="AL24" s="52"/>
      <c r="AM24" s="52"/>
      <c r="AN24" s="53">
        <f t="shared" si="0"/>
        <v>0</v>
      </c>
    </row>
    <row r="25" spans="2:40" x14ac:dyDescent="0.15">
      <c r="B25" s="1127"/>
      <c r="C25" s="1128"/>
      <c r="D25" s="272"/>
      <c r="E25" s="52"/>
      <c r="F25" s="52"/>
      <c r="G25" s="272"/>
      <c r="H25" s="52"/>
      <c r="I25" s="52"/>
      <c r="J25" s="272"/>
      <c r="K25" s="52"/>
      <c r="L25" s="52"/>
      <c r="M25" s="272"/>
      <c r="N25" s="52"/>
      <c r="O25" s="52"/>
      <c r="P25" s="272"/>
      <c r="Q25" s="52"/>
      <c r="R25" s="52"/>
      <c r="S25" s="272"/>
      <c r="T25" s="52"/>
      <c r="U25" s="52"/>
      <c r="V25" s="272"/>
      <c r="W25" s="52"/>
      <c r="X25" s="52"/>
      <c r="Y25" s="272"/>
      <c r="Z25" s="52"/>
      <c r="AA25" s="52"/>
      <c r="AB25" s="272"/>
      <c r="AC25" s="52"/>
      <c r="AD25" s="52"/>
      <c r="AE25" s="272"/>
      <c r="AF25" s="52"/>
      <c r="AG25" s="52"/>
      <c r="AH25" s="272"/>
      <c r="AI25" s="52"/>
      <c r="AJ25" s="52"/>
      <c r="AK25" s="272"/>
      <c r="AL25" s="52"/>
      <c r="AM25" s="52"/>
      <c r="AN25" s="53">
        <f t="shared" si="0"/>
        <v>0</v>
      </c>
    </row>
    <row r="26" spans="2:40" x14ac:dyDescent="0.15">
      <c r="B26" s="1127"/>
      <c r="C26" s="1128"/>
      <c r="D26" s="272"/>
      <c r="E26" s="52"/>
      <c r="F26" s="52"/>
      <c r="G26" s="272"/>
      <c r="H26" s="52"/>
      <c r="I26" s="52"/>
      <c r="J26" s="272"/>
      <c r="K26" s="52"/>
      <c r="L26" s="52"/>
      <c r="M26" s="272"/>
      <c r="N26" s="52"/>
      <c r="O26" s="52"/>
      <c r="P26" s="272"/>
      <c r="Q26" s="52"/>
      <c r="R26" s="52"/>
      <c r="S26" s="272"/>
      <c r="T26" s="52"/>
      <c r="U26" s="52"/>
      <c r="V26" s="272"/>
      <c r="W26" s="52"/>
      <c r="X26" s="52"/>
      <c r="Y26" s="272"/>
      <c r="Z26" s="52"/>
      <c r="AA26" s="52"/>
      <c r="AB26" s="272"/>
      <c r="AC26" s="52"/>
      <c r="AD26" s="52"/>
      <c r="AE26" s="272"/>
      <c r="AF26" s="52"/>
      <c r="AG26" s="52"/>
      <c r="AH26" s="272"/>
      <c r="AI26" s="52"/>
      <c r="AJ26" s="52"/>
      <c r="AK26" s="272"/>
      <c r="AL26" s="52"/>
      <c r="AM26" s="52"/>
      <c r="AN26" s="53">
        <f t="shared" si="0"/>
        <v>0</v>
      </c>
    </row>
    <row r="27" spans="2:40" x14ac:dyDescent="0.15">
      <c r="B27" s="1127"/>
      <c r="C27" s="1128"/>
      <c r="D27" s="272"/>
      <c r="E27" s="52"/>
      <c r="F27" s="52"/>
      <c r="G27" s="272"/>
      <c r="H27" s="52"/>
      <c r="I27" s="52"/>
      <c r="J27" s="272"/>
      <c r="K27" s="52"/>
      <c r="L27" s="52"/>
      <c r="M27" s="272"/>
      <c r="N27" s="52"/>
      <c r="O27" s="52"/>
      <c r="P27" s="272"/>
      <c r="Q27" s="52"/>
      <c r="R27" s="52"/>
      <c r="S27" s="272"/>
      <c r="T27" s="52"/>
      <c r="U27" s="52"/>
      <c r="V27" s="272"/>
      <c r="W27" s="52"/>
      <c r="X27" s="52"/>
      <c r="Y27" s="272"/>
      <c r="Z27" s="52"/>
      <c r="AA27" s="52"/>
      <c r="AB27" s="272"/>
      <c r="AC27" s="52"/>
      <c r="AD27" s="52"/>
      <c r="AE27" s="272"/>
      <c r="AF27" s="52"/>
      <c r="AG27" s="52"/>
      <c r="AH27" s="272"/>
      <c r="AI27" s="52"/>
      <c r="AJ27" s="52"/>
      <c r="AK27" s="272"/>
      <c r="AL27" s="52"/>
      <c r="AM27" s="52"/>
      <c r="AN27" s="53">
        <f t="shared" si="0"/>
        <v>0</v>
      </c>
    </row>
    <row r="28" spans="2:40" x14ac:dyDescent="0.15">
      <c r="B28" s="1127"/>
      <c r="C28" s="1128"/>
      <c r="D28" s="272"/>
      <c r="E28" s="52"/>
      <c r="F28" s="52"/>
      <c r="G28" s="272"/>
      <c r="H28" s="52"/>
      <c r="I28" s="52"/>
      <c r="J28" s="272"/>
      <c r="K28" s="52"/>
      <c r="L28" s="52"/>
      <c r="M28" s="272"/>
      <c r="N28" s="52"/>
      <c r="O28" s="52"/>
      <c r="P28" s="272"/>
      <c r="Q28" s="52"/>
      <c r="R28" s="52"/>
      <c r="S28" s="272"/>
      <c r="T28" s="52"/>
      <c r="U28" s="52"/>
      <c r="V28" s="272"/>
      <c r="W28" s="52"/>
      <c r="X28" s="52"/>
      <c r="Y28" s="272"/>
      <c r="Z28" s="52"/>
      <c r="AA28" s="52"/>
      <c r="AB28" s="272"/>
      <c r="AC28" s="52"/>
      <c r="AD28" s="52"/>
      <c r="AE28" s="272"/>
      <c r="AF28" s="52"/>
      <c r="AG28" s="52"/>
      <c r="AH28" s="272"/>
      <c r="AI28" s="52"/>
      <c r="AJ28" s="52"/>
      <c r="AK28" s="272"/>
      <c r="AL28" s="52"/>
      <c r="AM28" s="52"/>
      <c r="AN28" s="53">
        <f t="shared" si="0"/>
        <v>0</v>
      </c>
    </row>
    <row r="29" spans="2:40" x14ac:dyDescent="0.15">
      <c r="B29" s="1127"/>
      <c r="C29" s="1128"/>
      <c r="D29" s="272"/>
      <c r="E29" s="52"/>
      <c r="F29" s="52"/>
      <c r="G29" s="272"/>
      <c r="H29" s="52"/>
      <c r="I29" s="52"/>
      <c r="J29" s="272"/>
      <c r="K29" s="52"/>
      <c r="L29" s="52"/>
      <c r="M29" s="272"/>
      <c r="N29" s="52"/>
      <c r="O29" s="52"/>
      <c r="P29" s="272"/>
      <c r="Q29" s="52"/>
      <c r="R29" s="52"/>
      <c r="S29" s="272"/>
      <c r="T29" s="52"/>
      <c r="U29" s="52"/>
      <c r="V29" s="272"/>
      <c r="W29" s="52"/>
      <c r="X29" s="52"/>
      <c r="Y29" s="272"/>
      <c r="Z29" s="52"/>
      <c r="AA29" s="52"/>
      <c r="AB29" s="272"/>
      <c r="AC29" s="52"/>
      <c r="AD29" s="52"/>
      <c r="AE29" s="272"/>
      <c r="AF29" s="52"/>
      <c r="AG29" s="52"/>
      <c r="AH29" s="272"/>
      <c r="AI29" s="52"/>
      <c r="AJ29" s="52"/>
      <c r="AK29" s="272"/>
      <c r="AL29" s="52"/>
      <c r="AM29" s="52"/>
      <c r="AN29" s="53">
        <f t="shared" si="0"/>
        <v>0</v>
      </c>
    </row>
    <row r="30" spans="2:40" x14ac:dyDescent="0.15">
      <c r="B30" s="1127"/>
      <c r="C30" s="1128"/>
      <c r="D30" s="272"/>
      <c r="E30" s="52"/>
      <c r="F30" s="52"/>
      <c r="G30" s="272"/>
      <c r="H30" s="52"/>
      <c r="I30" s="52"/>
      <c r="J30" s="272"/>
      <c r="K30" s="52"/>
      <c r="L30" s="52"/>
      <c r="M30" s="272"/>
      <c r="N30" s="52"/>
      <c r="O30" s="52"/>
      <c r="P30" s="272"/>
      <c r="Q30" s="52"/>
      <c r="R30" s="52"/>
      <c r="S30" s="272"/>
      <c r="T30" s="52"/>
      <c r="U30" s="52"/>
      <c r="V30" s="272"/>
      <c r="W30" s="52"/>
      <c r="X30" s="52"/>
      <c r="Y30" s="272"/>
      <c r="Z30" s="52"/>
      <c r="AA30" s="52"/>
      <c r="AB30" s="272"/>
      <c r="AC30" s="52"/>
      <c r="AD30" s="52"/>
      <c r="AE30" s="272"/>
      <c r="AF30" s="52"/>
      <c r="AG30" s="52"/>
      <c r="AH30" s="272"/>
      <c r="AI30" s="52"/>
      <c r="AJ30" s="52"/>
      <c r="AK30" s="272"/>
      <c r="AL30" s="52"/>
      <c r="AM30" s="52"/>
      <c r="AN30" s="53">
        <f t="shared" si="0"/>
        <v>0</v>
      </c>
    </row>
    <row r="31" spans="2:40" x14ac:dyDescent="0.15">
      <c r="B31" s="1127"/>
      <c r="C31" s="1128"/>
      <c r="D31" s="272"/>
      <c r="E31" s="52"/>
      <c r="F31" s="52"/>
      <c r="G31" s="272"/>
      <c r="H31" s="52"/>
      <c r="I31" s="52"/>
      <c r="J31" s="272"/>
      <c r="K31" s="52"/>
      <c r="L31" s="52"/>
      <c r="M31" s="272"/>
      <c r="N31" s="52"/>
      <c r="O31" s="52"/>
      <c r="P31" s="272"/>
      <c r="Q31" s="52"/>
      <c r="R31" s="52"/>
      <c r="S31" s="272"/>
      <c r="T31" s="52"/>
      <c r="U31" s="52"/>
      <c r="V31" s="272"/>
      <c r="W31" s="52"/>
      <c r="X31" s="52"/>
      <c r="Y31" s="272"/>
      <c r="Z31" s="52"/>
      <c r="AA31" s="52"/>
      <c r="AB31" s="272"/>
      <c r="AC31" s="52"/>
      <c r="AD31" s="52"/>
      <c r="AE31" s="272"/>
      <c r="AF31" s="52"/>
      <c r="AG31" s="52"/>
      <c r="AH31" s="272"/>
      <c r="AI31" s="52"/>
      <c r="AJ31" s="52"/>
      <c r="AK31" s="272"/>
      <c r="AL31" s="52"/>
      <c r="AM31" s="52"/>
      <c r="AN31" s="53">
        <f t="shared" si="0"/>
        <v>0</v>
      </c>
    </row>
    <row r="32" spans="2:40" x14ac:dyDescent="0.15">
      <c r="B32" s="1127"/>
      <c r="C32" s="1128"/>
      <c r="D32" s="272"/>
      <c r="E32" s="52"/>
      <c r="F32" s="52"/>
      <c r="G32" s="272"/>
      <c r="H32" s="52"/>
      <c r="I32" s="52"/>
      <c r="J32" s="272"/>
      <c r="K32" s="52"/>
      <c r="L32" s="52"/>
      <c r="M32" s="272"/>
      <c r="N32" s="52"/>
      <c r="O32" s="52"/>
      <c r="P32" s="272"/>
      <c r="Q32" s="52"/>
      <c r="R32" s="52"/>
      <c r="S32" s="272"/>
      <c r="T32" s="52"/>
      <c r="U32" s="52"/>
      <c r="V32" s="272"/>
      <c r="W32" s="52"/>
      <c r="X32" s="52"/>
      <c r="Y32" s="272"/>
      <c r="Z32" s="52"/>
      <c r="AA32" s="52"/>
      <c r="AB32" s="272"/>
      <c r="AC32" s="52"/>
      <c r="AD32" s="52"/>
      <c r="AE32" s="272"/>
      <c r="AF32" s="52"/>
      <c r="AG32" s="52"/>
      <c r="AH32" s="272"/>
      <c r="AI32" s="52"/>
      <c r="AJ32" s="52"/>
      <c r="AK32" s="272"/>
      <c r="AL32" s="52"/>
      <c r="AM32" s="52"/>
      <c r="AN32" s="53">
        <f t="shared" si="0"/>
        <v>0</v>
      </c>
    </row>
    <row r="33" spans="2:40" x14ac:dyDescent="0.15">
      <c r="B33" s="1127"/>
      <c r="C33" s="1128"/>
      <c r="D33" s="272"/>
      <c r="E33" s="52"/>
      <c r="F33" s="52"/>
      <c r="G33" s="272"/>
      <c r="H33" s="52"/>
      <c r="I33" s="52"/>
      <c r="J33" s="272"/>
      <c r="K33" s="52"/>
      <c r="L33" s="52"/>
      <c r="M33" s="272"/>
      <c r="N33" s="52"/>
      <c r="O33" s="52"/>
      <c r="P33" s="272"/>
      <c r="Q33" s="52"/>
      <c r="R33" s="52"/>
      <c r="S33" s="272"/>
      <c r="T33" s="52"/>
      <c r="U33" s="52"/>
      <c r="V33" s="272"/>
      <c r="W33" s="52"/>
      <c r="X33" s="52"/>
      <c r="Y33" s="272"/>
      <c r="Z33" s="52"/>
      <c r="AA33" s="52"/>
      <c r="AB33" s="272"/>
      <c r="AC33" s="52"/>
      <c r="AD33" s="52"/>
      <c r="AE33" s="272"/>
      <c r="AF33" s="52"/>
      <c r="AG33" s="52"/>
      <c r="AH33" s="272"/>
      <c r="AI33" s="52"/>
      <c r="AJ33" s="52"/>
      <c r="AK33" s="272"/>
      <c r="AL33" s="52"/>
      <c r="AM33" s="52"/>
      <c r="AN33" s="53">
        <f t="shared" si="0"/>
        <v>0</v>
      </c>
    </row>
    <row r="34" spans="2:40" x14ac:dyDescent="0.15">
      <c r="B34" s="1110" t="s">
        <v>526</v>
      </c>
      <c r="C34" s="1111"/>
      <c r="D34" s="272">
        <f t="shared" ref="D34:AM34" si="1">SUM(D9:D33)</f>
        <v>0</v>
      </c>
      <c r="E34" s="54">
        <f t="shared" si="1"/>
        <v>0</v>
      </c>
      <c r="F34" s="493">
        <f t="shared" si="1"/>
        <v>23</v>
      </c>
      <c r="G34" s="272">
        <f t="shared" si="1"/>
        <v>23</v>
      </c>
      <c r="H34" s="54">
        <f t="shared" si="1"/>
        <v>4</v>
      </c>
      <c r="I34" s="493">
        <f t="shared" si="1"/>
        <v>0.5</v>
      </c>
      <c r="J34" s="272">
        <f t="shared" si="1"/>
        <v>5</v>
      </c>
      <c r="K34" s="54">
        <f t="shared" si="1"/>
        <v>8</v>
      </c>
      <c r="L34" s="493">
        <f t="shared" si="1"/>
        <v>9</v>
      </c>
      <c r="M34" s="272">
        <f t="shared" si="1"/>
        <v>15</v>
      </c>
      <c r="N34" s="54">
        <f t="shared" si="1"/>
        <v>0</v>
      </c>
      <c r="O34" s="493">
        <f t="shared" si="1"/>
        <v>1</v>
      </c>
      <c r="P34" s="272">
        <f t="shared" si="1"/>
        <v>2</v>
      </c>
      <c r="Q34" s="54">
        <f t="shared" si="1"/>
        <v>0.5</v>
      </c>
      <c r="R34" s="493">
        <f t="shared" si="1"/>
        <v>0.5</v>
      </c>
      <c r="S34" s="272">
        <f t="shared" si="1"/>
        <v>0.5</v>
      </c>
      <c r="T34" s="54">
        <f t="shared" si="1"/>
        <v>0</v>
      </c>
      <c r="U34" s="493">
        <f t="shared" si="1"/>
        <v>15.5</v>
      </c>
      <c r="V34" s="272">
        <f t="shared" si="1"/>
        <v>4</v>
      </c>
      <c r="W34" s="54">
        <f t="shared" si="1"/>
        <v>4.5</v>
      </c>
      <c r="X34" s="493">
        <f t="shared" si="1"/>
        <v>1</v>
      </c>
      <c r="Y34" s="272">
        <f t="shared" si="1"/>
        <v>0</v>
      </c>
      <c r="Z34" s="54">
        <f t="shared" si="1"/>
        <v>6.5</v>
      </c>
      <c r="AA34" s="493">
        <f t="shared" si="1"/>
        <v>5</v>
      </c>
      <c r="AB34" s="272">
        <f t="shared" si="1"/>
        <v>0.5</v>
      </c>
      <c r="AC34" s="54">
        <f t="shared" si="1"/>
        <v>0</v>
      </c>
      <c r="AD34" s="493">
        <f t="shared" si="1"/>
        <v>0</v>
      </c>
      <c r="AE34" s="272">
        <f t="shared" si="1"/>
        <v>0</v>
      </c>
      <c r="AF34" s="54">
        <f t="shared" si="1"/>
        <v>3</v>
      </c>
      <c r="AG34" s="493">
        <f t="shared" si="1"/>
        <v>0</v>
      </c>
      <c r="AH34" s="272">
        <f t="shared" si="1"/>
        <v>0.5</v>
      </c>
      <c r="AI34" s="54">
        <f t="shared" si="1"/>
        <v>0.5</v>
      </c>
      <c r="AJ34" s="493">
        <f t="shared" si="1"/>
        <v>0</v>
      </c>
      <c r="AK34" s="272">
        <f t="shared" si="1"/>
        <v>0.5</v>
      </c>
      <c r="AL34" s="54">
        <f t="shared" si="1"/>
        <v>20</v>
      </c>
      <c r="AM34" s="493">
        <f t="shared" si="1"/>
        <v>59</v>
      </c>
      <c r="AN34" s="53">
        <f t="shared" si="0"/>
        <v>212.5</v>
      </c>
    </row>
    <row r="35" spans="2:40" ht="14.25" thickBot="1" x14ac:dyDescent="0.2">
      <c r="B35" s="1112" t="s">
        <v>527</v>
      </c>
      <c r="C35" s="1113"/>
      <c r="D35" s="56"/>
      <c r="E35" s="57">
        <f>SUM(D34:F34)</f>
        <v>23</v>
      </c>
      <c r="F35" s="57"/>
      <c r="G35" s="56"/>
      <c r="H35" s="57">
        <f>SUM(G34:I34)</f>
        <v>27.5</v>
      </c>
      <c r="I35" s="57"/>
      <c r="J35" s="56"/>
      <c r="K35" s="57">
        <f>SUM(J34:L34)</f>
        <v>22</v>
      </c>
      <c r="L35" s="57"/>
      <c r="M35" s="56"/>
      <c r="N35" s="57">
        <f>SUM(M34:O34)</f>
        <v>16</v>
      </c>
      <c r="O35" s="57"/>
      <c r="P35" s="56"/>
      <c r="Q35" s="57">
        <f>SUM(P34:R34)</f>
        <v>3</v>
      </c>
      <c r="R35" s="57"/>
      <c r="S35" s="56"/>
      <c r="T35" s="57">
        <f>SUM(S34:U34)</f>
        <v>16</v>
      </c>
      <c r="U35" s="57"/>
      <c r="V35" s="56"/>
      <c r="W35" s="57">
        <f>SUM(V34:X34)</f>
        <v>9.5</v>
      </c>
      <c r="X35" s="57"/>
      <c r="Y35" s="56"/>
      <c r="Z35" s="57">
        <f>SUM(Y34:AA34)</f>
        <v>11.5</v>
      </c>
      <c r="AA35" s="57"/>
      <c r="AB35" s="56"/>
      <c r="AC35" s="57">
        <f>SUM(AB34:AD34)</f>
        <v>0.5</v>
      </c>
      <c r="AD35" s="57"/>
      <c r="AE35" s="56"/>
      <c r="AF35" s="57">
        <f>SUM(AE34:AG34)</f>
        <v>3</v>
      </c>
      <c r="AG35" s="57"/>
      <c r="AH35" s="56"/>
      <c r="AI35" s="57">
        <f>SUM(AH34:AJ34)</f>
        <v>1</v>
      </c>
      <c r="AJ35" s="57"/>
      <c r="AK35" s="56"/>
      <c r="AL35" s="57">
        <f>SUM(AK34:AM34)</f>
        <v>79.5</v>
      </c>
      <c r="AM35" s="57"/>
      <c r="AN35" s="58">
        <f>SUM(AN9:AN33)</f>
        <v>212.5</v>
      </c>
    </row>
    <row r="37" spans="2:40" x14ac:dyDescent="0.15">
      <c r="B37" s="2" t="s">
        <v>213</v>
      </c>
    </row>
    <row r="38" spans="2:40" ht="14.25" thickBot="1" x14ac:dyDescent="0.2"/>
    <row r="39" spans="2:40" ht="14.25" thickBot="1" x14ac:dyDescent="0.2">
      <c r="B39" s="1" t="s">
        <v>210</v>
      </c>
      <c r="C39" s="530">
        <v>0</v>
      </c>
      <c r="D39" s="1" t="s">
        <v>528</v>
      </c>
    </row>
    <row r="40" spans="2:40" ht="14.25" thickBot="1" x14ac:dyDescent="0.2"/>
    <row r="41" spans="2:40" x14ac:dyDescent="0.15">
      <c r="B41" s="1125" t="s">
        <v>529</v>
      </c>
      <c r="C41" s="1126"/>
      <c r="D41" s="1121">
        <v>1</v>
      </c>
      <c r="E41" s="1122"/>
      <c r="F41" s="1123"/>
      <c r="G41" s="1121">
        <v>2</v>
      </c>
      <c r="H41" s="1122"/>
      <c r="I41" s="1123"/>
      <c r="J41" s="1121">
        <v>3</v>
      </c>
      <c r="K41" s="1122"/>
      <c r="L41" s="1123"/>
      <c r="M41" s="1121">
        <v>4</v>
      </c>
      <c r="N41" s="1122"/>
      <c r="O41" s="1123"/>
      <c r="P41" s="1121">
        <v>5</v>
      </c>
      <c r="Q41" s="1122"/>
      <c r="R41" s="1123"/>
      <c r="S41" s="1121">
        <v>6</v>
      </c>
      <c r="T41" s="1122"/>
      <c r="U41" s="1123"/>
      <c r="V41" s="1121">
        <v>7</v>
      </c>
      <c r="W41" s="1122"/>
      <c r="X41" s="1123"/>
      <c r="Y41" s="1121">
        <v>8</v>
      </c>
      <c r="Z41" s="1122"/>
      <c r="AA41" s="1123"/>
      <c r="AB41" s="1121">
        <v>9</v>
      </c>
      <c r="AC41" s="1122"/>
      <c r="AD41" s="1123"/>
      <c r="AE41" s="1121">
        <v>10</v>
      </c>
      <c r="AF41" s="1122"/>
      <c r="AG41" s="1123"/>
      <c r="AH41" s="1121">
        <v>11</v>
      </c>
      <c r="AI41" s="1122"/>
      <c r="AJ41" s="1123"/>
      <c r="AK41" s="1121">
        <v>12</v>
      </c>
      <c r="AL41" s="1122"/>
      <c r="AM41" s="1123"/>
      <c r="AN41" s="1124" t="s">
        <v>30</v>
      </c>
    </row>
    <row r="42" spans="2:40" x14ac:dyDescent="0.15">
      <c r="B42" s="1091"/>
      <c r="C42" s="1092"/>
      <c r="D42" s="482" t="s">
        <v>31</v>
      </c>
      <c r="E42" s="43" t="s">
        <v>32</v>
      </c>
      <c r="F42" s="44" t="s">
        <v>33</v>
      </c>
      <c r="G42" s="482" t="s">
        <v>31</v>
      </c>
      <c r="H42" s="44" t="s">
        <v>32</v>
      </c>
      <c r="I42" s="44" t="s">
        <v>33</v>
      </c>
      <c r="J42" s="482" t="s">
        <v>31</v>
      </c>
      <c r="K42" s="44" t="s">
        <v>32</v>
      </c>
      <c r="L42" s="44" t="s">
        <v>33</v>
      </c>
      <c r="M42" s="482" t="s">
        <v>31</v>
      </c>
      <c r="N42" s="44" t="s">
        <v>32</v>
      </c>
      <c r="O42" s="44" t="s">
        <v>33</v>
      </c>
      <c r="P42" s="482" t="s">
        <v>31</v>
      </c>
      <c r="Q42" s="44" t="s">
        <v>32</v>
      </c>
      <c r="R42" s="44" t="s">
        <v>33</v>
      </c>
      <c r="S42" s="482" t="s">
        <v>31</v>
      </c>
      <c r="T42" s="525" t="s">
        <v>32</v>
      </c>
      <c r="U42" s="525" t="s">
        <v>33</v>
      </c>
      <c r="V42" s="482" t="s">
        <v>31</v>
      </c>
      <c r="W42" s="44" t="s">
        <v>32</v>
      </c>
      <c r="X42" s="44" t="s">
        <v>33</v>
      </c>
      <c r="Y42" s="482" t="s">
        <v>31</v>
      </c>
      <c r="Z42" s="44" t="s">
        <v>32</v>
      </c>
      <c r="AA42" s="44" t="s">
        <v>33</v>
      </c>
      <c r="AB42" s="482" t="s">
        <v>31</v>
      </c>
      <c r="AC42" s="44" t="s">
        <v>32</v>
      </c>
      <c r="AD42" s="44" t="s">
        <v>33</v>
      </c>
      <c r="AE42" s="482" t="s">
        <v>31</v>
      </c>
      <c r="AF42" s="44" t="s">
        <v>32</v>
      </c>
      <c r="AG42" s="44" t="s">
        <v>33</v>
      </c>
      <c r="AH42" s="482" t="s">
        <v>31</v>
      </c>
      <c r="AI42" s="44" t="s">
        <v>32</v>
      </c>
      <c r="AJ42" s="44" t="s">
        <v>33</v>
      </c>
      <c r="AK42" s="482" t="s">
        <v>31</v>
      </c>
      <c r="AL42" s="44" t="s">
        <v>32</v>
      </c>
      <c r="AM42" s="44" t="s">
        <v>33</v>
      </c>
      <c r="AN42" s="1103"/>
    </row>
    <row r="43" spans="2:40" x14ac:dyDescent="0.15">
      <c r="B43" s="1081" t="s">
        <v>530</v>
      </c>
      <c r="C43" s="1092"/>
      <c r="D43" s="272">
        <f>D34*$C$39/10</f>
        <v>0</v>
      </c>
      <c r="E43" s="54">
        <f t="shared" ref="E43:AM43" si="2">E34*$C$39/10</f>
        <v>0</v>
      </c>
      <c r="F43" s="493">
        <f t="shared" si="2"/>
        <v>0</v>
      </c>
      <c r="G43" s="272">
        <f t="shared" si="2"/>
        <v>0</v>
      </c>
      <c r="H43" s="54">
        <f t="shared" si="2"/>
        <v>0</v>
      </c>
      <c r="I43" s="493">
        <f t="shared" si="2"/>
        <v>0</v>
      </c>
      <c r="J43" s="272">
        <f t="shared" si="2"/>
        <v>0</v>
      </c>
      <c r="K43" s="54">
        <f t="shared" si="2"/>
        <v>0</v>
      </c>
      <c r="L43" s="493">
        <f t="shared" si="2"/>
        <v>0</v>
      </c>
      <c r="M43" s="272">
        <f t="shared" si="2"/>
        <v>0</v>
      </c>
      <c r="N43" s="54">
        <f t="shared" si="2"/>
        <v>0</v>
      </c>
      <c r="O43" s="493">
        <f t="shared" si="2"/>
        <v>0</v>
      </c>
      <c r="P43" s="272">
        <f t="shared" si="2"/>
        <v>0</v>
      </c>
      <c r="Q43" s="54">
        <f t="shared" si="2"/>
        <v>0</v>
      </c>
      <c r="R43" s="493">
        <f t="shared" si="2"/>
        <v>0</v>
      </c>
      <c r="S43" s="272">
        <f t="shared" si="2"/>
        <v>0</v>
      </c>
      <c r="T43" s="54">
        <f t="shared" si="2"/>
        <v>0</v>
      </c>
      <c r="U43" s="493">
        <f t="shared" si="2"/>
        <v>0</v>
      </c>
      <c r="V43" s="272">
        <f t="shared" si="2"/>
        <v>0</v>
      </c>
      <c r="W43" s="54">
        <f t="shared" si="2"/>
        <v>0</v>
      </c>
      <c r="X43" s="493">
        <f t="shared" si="2"/>
        <v>0</v>
      </c>
      <c r="Y43" s="272">
        <f t="shared" si="2"/>
        <v>0</v>
      </c>
      <c r="Z43" s="54">
        <f t="shared" si="2"/>
        <v>0</v>
      </c>
      <c r="AA43" s="493">
        <f t="shared" si="2"/>
        <v>0</v>
      </c>
      <c r="AB43" s="272">
        <f t="shared" si="2"/>
        <v>0</v>
      </c>
      <c r="AC43" s="54">
        <f t="shared" si="2"/>
        <v>0</v>
      </c>
      <c r="AD43" s="493">
        <f t="shared" si="2"/>
        <v>0</v>
      </c>
      <c r="AE43" s="272">
        <f t="shared" si="2"/>
        <v>0</v>
      </c>
      <c r="AF43" s="54">
        <f t="shared" si="2"/>
        <v>0</v>
      </c>
      <c r="AG43" s="493">
        <f t="shared" si="2"/>
        <v>0</v>
      </c>
      <c r="AH43" s="272">
        <f t="shared" si="2"/>
        <v>0</v>
      </c>
      <c r="AI43" s="54">
        <f t="shared" si="2"/>
        <v>0</v>
      </c>
      <c r="AJ43" s="493">
        <f t="shared" si="2"/>
        <v>0</v>
      </c>
      <c r="AK43" s="272">
        <f t="shared" si="2"/>
        <v>0</v>
      </c>
      <c r="AL43" s="54">
        <f t="shared" si="2"/>
        <v>0</v>
      </c>
      <c r="AM43" s="493">
        <f t="shared" si="2"/>
        <v>0</v>
      </c>
      <c r="AN43" s="53">
        <f t="shared" ref="AN43:AN47" si="3">SUM(D43:AM43)</f>
        <v>0</v>
      </c>
    </row>
    <row r="44" spans="2:40" ht="14.25" thickBot="1" x14ac:dyDescent="0.2">
      <c r="B44" s="1104" t="s">
        <v>527</v>
      </c>
      <c r="C44" s="1105"/>
      <c r="D44" s="266"/>
      <c r="E44" s="262">
        <f>SUM(D43:F43)</f>
        <v>0</v>
      </c>
      <c r="F44" s="262"/>
      <c r="G44" s="266"/>
      <c r="H44" s="262">
        <f>SUM(G43:I43)</f>
        <v>0</v>
      </c>
      <c r="I44" s="262"/>
      <c r="J44" s="266"/>
      <c r="K44" s="262">
        <f>SUM(J43:L43)</f>
        <v>0</v>
      </c>
      <c r="L44" s="262"/>
      <c r="M44" s="266"/>
      <c r="N44" s="262">
        <f>SUM(M43:O43)</f>
        <v>0</v>
      </c>
      <c r="O44" s="262"/>
      <c r="P44" s="266"/>
      <c r="Q44" s="262">
        <f>SUM(P43:R43)</f>
        <v>0</v>
      </c>
      <c r="R44" s="262"/>
      <c r="S44" s="266"/>
      <c r="T44" s="262">
        <f>SUM(S43:U43)</f>
        <v>0</v>
      </c>
      <c r="U44" s="262"/>
      <c r="V44" s="266"/>
      <c r="W44" s="262">
        <f>SUM(V43:X43)</f>
        <v>0</v>
      </c>
      <c r="X44" s="262"/>
      <c r="Y44" s="266"/>
      <c r="Z44" s="262">
        <f>SUM(Y43:AA43)</f>
        <v>0</v>
      </c>
      <c r="AA44" s="262"/>
      <c r="AB44" s="266"/>
      <c r="AC44" s="262">
        <f>SUM(AB43:AD43)</f>
        <v>0</v>
      </c>
      <c r="AD44" s="262"/>
      <c r="AE44" s="266"/>
      <c r="AF44" s="262">
        <f>SUM(AE43:AG43)</f>
        <v>0</v>
      </c>
      <c r="AG44" s="262"/>
      <c r="AH44" s="266"/>
      <c r="AI44" s="262">
        <f>SUM(AH43:AJ43)</f>
        <v>0</v>
      </c>
      <c r="AJ44" s="262"/>
      <c r="AK44" s="266"/>
      <c r="AL44" s="262">
        <f>SUM(AK43:AM43)</f>
        <v>0</v>
      </c>
      <c r="AM44" s="262"/>
      <c r="AN44" s="267">
        <f t="shared" si="3"/>
        <v>0</v>
      </c>
    </row>
    <row r="45" spans="2:40" ht="14.25" thickTop="1" x14ac:dyDescent="0.15">
      <c r="B45" s="1114" t="s">
        <v>216</v>
      </c>
      <c r="C45" s="268" t="s">
        <v>531</v>
      </c>
      <c r="D45" s="269">
        <v>60</v>
      </c>
      <c r="E45" s="270">
        <v>60</v>
      </c>
      <c r="F45" s="270">
        <v>60</v>
      </c>
      <c r="G45" s="269">
        <v>60</v>
      </c>
      <c r="H45" s="270">
        <v>60</v>
      </c>
      <c r="I45" s="270">
        <v>60</v>
      </c>
      <c r="J45" s="269">
        <v>60</v>
      </c>
      <c r="K45" s="270">
        <v>60</v>
      </c>
      <c r="L45" s="270">
        <v>60</v>
      </c>
      <c r="M45" s="269">
        <v>60</v>
      </c>
      <c r="N45" s="270">
        <v>60</v>
      </c>
      <c r="O45" s="270">
        <v>60</v>
      </c>
      <c r="P45" s="269">
        <v>60</v>
      </c>
      <c r="Q45" s="270">
        <v>60</v>
      </c>
      <c r="R45" s="270">
        <v>60</v>
      </c>
      <c r="S45" s="269">
        <v>60</v>
      </c>
      <c r="T45" s="270">
        <v>60</v>
      </c>
      <c r="U45" s="270">
        <v>60</v>
      </c>
      <c r="V45" s="269">
        <v>60</v>
      </c>
      <c r="W45" s="270">
        <v>60</v>
      </c>
      <c r="X45" s="270">
        <v>60</v>
      </c>
      <c r="Y45" s="269">
        <v>60</v>
      </c>
      <c r="Z45" s="270">
        <v>60</v>
      </c>
      <c r="AA45" s="270">
        <v>60</v>
      </c>
      <c r="AB45" s="269">
        <v>60</v>
      </c>
      <c r="AC45" s="270">
        <v>60</v>
      </c>
      <c r="AD45" s="270">
        <v>60</v>
      </c>
      <c r="AE45" s="269">
        <v>60</v>
      </c>
      <c r="AF45" s="270">
        <v>60</v>
      </c>
      <c r="AG45" s="270">
        <v>60</v>
      </c>
      <c r="AH45" s="269">
        <v>60</v>
      </c>
      <c r="AI45" s="270">
        <v>60</v>
      </c>
      <c r="AJ45" s="270">
        <v>60</v>
      </c>
      <c r="AK45" s="269">
        <v>60</v>
      </c>
      <c r="AL45" s="270">
        <v>60</v>
      </c>
      <c r="AM45" s="270">
        <v>60</v>
      </c>
      <c r="AN45" s="271">
        <f t="shared" si="3"/>
        <v>2160</v>
      </c>
    </row>
    <row r="46" spans="2:40" x14ac:dyDescent="0.15">
      <c r="B46" s="1115"/>
      <c r="C46" s="264" t="s">
        <v>538</v>
      </c>
      <c r="D46" s="272">
        <v>50</v>
      </c>
      <c r="E46" s="52">
        <v>50</v>
      </c>
      <c r="F46" s="52">
        <v>50</v>
      </c>
      <c r="G46" s="272">
        <v>50</v>
      </c>
      <c r="H46" s="52">
        <v>50</v>
      </c>
      <c r="I46" s="52">
        <v>50</v>
      </c>
      <c r="J46" s="272">
        <v>50</v>
      </c>
      <c r="K46" s="52">
        <v>50</v>
      </c>
      <c r="L46" s="52">
        <v>50</v>
      </c>
      <c r="M46" s="272">
        <v>50</v>
      </c>
      <c r="N46" s="52">
        <v>50</v>
      </c>
      <c r="O46" s="52">
        <v>50</v>
      </c>
      <c r="P46" s="272">
        <v>50</v>
      </c>
      <c r="Q46" s="52">
        <v>50</v>
      </c>
      <c r="R46" s="52">
        <v>50</v>
      </c>
      <c r="S46" s="272">
        <v>50</v>
      </c>
      <c r="T46" s="52">
        <v>50</v>
      </c>
      <c r="U46" s="52">
        <v>50</v>
      </c>
      <c r="V46" s="272">
        <v>50</v>
      </c>
      <c r="W46" s="52">
        <v>50</v>
      </c>
      <c r="X46" s="52">
        <v>50</v>
      </c>
      <c r="Y46" s="272">
        <v>50</v>
      </c>
      <c r="Z46" s="52">
        <v>50</v>
      </c>
      <c r="AA46" s="52">
        <v>50</v>
      </c>
      <c r="AB46" s="272">
        <v>50</v>
      </c>
      <c r="AC46" s="52">
        <v>50</v>
      </c>
      <c r="AD46" s="52">
        <v>50</v>
      </c>
      <c r="AE46" s="272">
        <v>50</v>
      </c>
      <c r="AF46" s="52">
        <v>50</v>
      </c>
      <c r="AG46" s="52">
        <v>50</v>
      </c>
      <c r="AH46" s="272">
        <v>50</v>
      </c>
      <c r="AI46" s="52">
        <v>50</v>
      </c>
      <c r="AJ46" s="52">
        <v>50</v>
      </c>
      <c r="AK46" s="272">
        <v>50</v>
      </c>
      <c r="AL46" s="52">
        <v>50</v>
      </c>
      <c r="AM46" s="52">
        <v>50</v>
      </c>
      <c r="AN46" s="53">
        <f t="shared" si="3"/>
        <v>1800</v>
      </c>
    </row>
    <row r="47" spans="2:40" x14ac:dyDescent="0.15">
      <c r="B47" s="1115"/>
      <c r="C47" s="264" t="s">
        <v>539</v>
      </c>
      <c r="D47" s="272">
        <v>25</v>
      </c>
      <c r="E47" s="52">
        <v>25</v>
      </c>
      <c r="F47" s="52">
        <v>25</v>
      </c>
      <c r="G47" s="272">
        <v>25</v>
      </c>
      <c r="H47" s="52">
        <v>25</v>
      </c>
      <c r="I47" s="52">
        <v>25</v>
      </c>
      <c r="J47" s="272">
        <v>25</v>
      </c>
      <c r="K47" s="52">
        <v>25</v>
      </c>
      <c r="L47" s="52">
        <v>25</v>
      </c>
      <c r="M47" s="272">
        <v>25</v>
      </c>
      <c r="N47" s="52">
        <v>25</v>
      </c>
      <c r="O47" s="52">
        <v>25</v>
      </c>
      <c r="P47" s="272">
        <v>25</v>
      </c>
      <c r="Q47" s="52">
        <v>25</v>
      </c>
      <c r="R47" s="52">
        <v>25</v>
      </c>
      <c r="S47" s="272">
        <v>25</v>
      </c>
      <c r="T47" s="52">
        <v>25</v>
      </c>
      <c r="U47" s="52">
        <v>25</v>
      </c>
      <c r="V47" s="272">
        <v>25</v>
      </c>
      <c r="W47" s="52">
        <v>25</v>
      </c>
      <c r="X47" s="52">
        <v>25</v>
      </c>
      <c r="Y47" s="272">
        <v>25</v>
      </c>
      <c r="Z47" s="52">
        <v>25</v>
      </c>
      <c r="AA47" s="52">
        <v>25</v>
      </c>
      <c r="AB47" s="272">
        <v>25</v>
      </c>
      <c r="AC47" s="52">
        <v>25</v>
      </c>
      <c r="AD47" s="52">
        <v>25</v>
      </c>
      <c r="AE47" s="272">
        <v>25</v>
      </c>
      <c r="AF47" s="52">
        <v>25</v>
      </c>
      <c r="AG47" s="52">
        <v>25</v>
      </c>
      <c r="AH47" s="272">
        <v>25</v>
      </c>
      <c r="AI47" s="52">
        <v>25</v>
      </c>
      <c r="AJ47" s="52">
        <v>25</v>
      </c>
      <c r="AK47" s="272">
        <v>25</v>
      </c>
      <c r="AL47" s="52">
        <v>25</v>
      </c>
      <c r="AM47" s="52">
        <v>25</v>
      </c>
      <c r="AN47" s="53">
        <f t="shared" si="3"/>
        <v>900</v>
      </c>
    </row>
    <row r="48" spans="2:40" x14ac:dyDescent="0.15">
      <c r="B48" s="1115"/>
      <c r="C48" s="265"/>
      <c r="D48" s="272"/>
      <c r="E48" s="52"/>
      <c r="F48" s="52"/>
      <c r="G48" s="272"/>
      <c r="H48" s="52"/>
      <c r="I48" s="52"/>
      <c r="J48" s="272"/>
      <c r="K48" s="52"/>
      <c r="L48" s="52"/>
      <c r="M48" s="272"/>
      <c r="N48" s="52"/>
      <c r="O48" s="52"/>
      <c r="P48" s="272"/>
      <c r="Q48" s="52"/>
      <c r="R48" s="52"/>
      <c r="S48" s="272"/>
      <c r="T48" s="52"/>
      <c r="U48" s="52"/>
      <c r="V48" s="272"/>
      <c r="W48" s="52"/>
      <c r="X48" s="52"/>
      <c r="Y48" s="272"/>
      <c r="Z48" s="52"/>
      <c r="AA48" s="52"/>
      <c r="AB48" s="272"/>
      <c r="AC48" s="52"/>
      <c r="AD48" s="52"/>
      <c r="AE48" s="272"/>
      <c r="AF48" s="52"/>
      <c r="AG48" s="52"/>
      <c r="AH48" s="272"/>
      <c r="AI48" s="52"/>
      <c r="AJ48" s="52"/>
      <c r="AK48" s="272"/>
      <c r="AL48" s="52"/>
      <c r="AM48" s="52"/>
      <c r="AN48" s="53">
        <f t="shared" ref="AN48:AN51" si="4">SUM(D48:AM48)</f>
        <v>0</v>
      </c>
    </row>
    <row r="49" spans="2:40" ht="14.25" thickBot="1" x14ac:dyDescent="0.2">
      <c r="B49" s="1116"/>
      <c r="C49" s="279" t="s">
        <v>219</v>
      </c>
      <c r="D49" s="273">
        <f>SUM(D45:D48)</f>
        <v>135</v>
      </c>
      <c r="E49" s="274">
        <f t="shared" ref="E49:AM49" si="5">SUM(E45:E48)</f>
        <v>135</v>
      </c>
      <c r="F49" s="274">
        <f t="shared" si="5"/>
        <v>135</v>
      </c>
      <c r="G49" s="273">
        <f t="shared" si="5"/>
        <v>135</v>
      </c>
      <c r="H49" s="274">
        <f t="shared" si="5"/>
        <v>135</v>
      </c>
      <c r="I49" s="274">
        <f t="shared" si="5"/>
        <v>135</v>
      </c>
      <c r="J49" s="273">
        <f t="shared" si="5"/>
        <v>135</v>
      </c>
      <c r="K49" s="274">
        <f t="shared" si="5"/>
        <v>135</v>
      </c>
      <c r="L49" s="274">
        <f t="shared" si="5"/>
        <v>135</v>
      </c>
      <c r="M49" s="273">
        <f t="shared" si="5"/>
        <v>135</v>
      </c>
      <c r="N49" s="274">
        <f t="shared" si="5"/>
        <v>135</v>
      </c>
      <c r="O49" s="274">
        <f t="shared" si="5"/>
        <v>135</v>
      </c>
      <c r="P49" s="273">
        <f t="shared" si="5"/>
        <v>135</v>
      </c>
      <c r="Q49" s="274">
        <f t="shared" si="5"/>
        <v>135</v>
      </c>
      <c r="R49" s="274">
        <f t="shared" si="5"/>
        <v>135</v>
      </c>
      <c r="S49" s="273">
        <f t="shared" si="5"/>
        <v>135</v>
      </c>
      <c r="T49" s="274">
        <f t="shared" si="5"/>
        <v>135</v>
      </c>
      <c r="U49" s="274">
        <f t="shared" si="5"/>
        <v>135</v>
      </c>
      <c r="V49" s="273">
        <f t="shared" si="5"/>
        <v>135</v>
      </c>
      <c r="W49" s="274">
        <f t="shared" si="5"/>
        <v>135</v>
      </c>
      <c r="X49" s="274">
        <f t="shared" si="5"/>
        <v>135</v>
      </c>
      <c r="Y49" s="273">
        <f t="shared" si="5"/>
        <v>135</v>
      </c>
      <c r="Z49" s="274">
        <f t="shared" si="5"/>
        <v>135</v>
      </c>
      <c r="AA49" s="274">
        <f t="shared" si="5"/>
        <v>135</v>
      </c>
      <c r="AB49" s="273">
        <f t="shared" si="5"/>
        <v>135</v>
      </c>
      <c r="AC49" s="274">
        <f t="shared" si="5"/>
        <v>135</v>
      </c>
      <c r="AD49" s="274">
        <f t="shared" si="5"/>
        <v>135</v>
      </c>
      <c r="AE49" s="273">
        <f t="shared" si="5"/>
        <v>135</v>
      </c>
      <c r="AF49" s="274">
        <f t="shared" si="5"/>
        <v>135</v>
      </c>
      <c r="AG49" s="274">
        <f t="shared" si="5"/>
        <v>135</v>
      </c>
      <c r="AH49" s="273">
        <f t="shared" si="5"/>
        <v>135</v>
      </c>
      <c r="AI49" s="274">
        <f t="shared" si="5"/>
        <v>135</v>
      </c>
      <c r="AJ49" s="274">
        <f t="shared" si="5"/>
        <v>135</v>
      </c>
      <c r="AK49" s="273">
        <f t="shared" si="5"/>
        <v>135</v>
      </c>
      <c r="AL49" s="274">
        <f t="shared" si="5"/>
        <v>135</v>
      </c>
      <c r="AM49" s="274">
        <f t="shared" si="5"/>
        <v>135</v>
      </c>
      <c r="AN49" s="275">
        <f t="shared" si="4"/>
        <v>4860</v>
      </c>
    </row>
    <row r="50" spans="2:40" ht="14.25" thickTop="1" x14ac:dyDescent="0.15">
      <c r="B50" s="1117" t="s">
        <v>540</v>
      </c>
      <c r="C50" s="1118"/>
      <c r="D50" s="280">
        <f>D49-D43</f>
        <v>135</v>
      </c>
      <c r="E50" s="281">
        <f t="shared" ref="E50:AM50" si="6">E49-E43</f>
        <v>135</v>
      </c>
      <c r="F50" s="281">
        <f t="shared" si="6"/>
        <v>135</v>
      </c>
      <c r="G50" s="280">
        <f t="shared" si="6"/>
        <v>135</v>
      </c>
      <c r="H50" s="281">
        <f t="shared" si="6"/>
        <v>135</v>
      </c>
      <c r="I50" s="281">
        <f t="shared" si="6"/>
        <v>135</v>
      </c>
      <c r="J50" s="280">
        <f t="shared" si="6"/>
        <v>135</v>
      </c>
      <c r="K50" s="281">
        <f t="shared" si="6"/>
        <v>135</v>
      </c>
      <c r="L50" s="281">
        <f t="shared" si="6"/>
        <v>135</v>
      </c>
      <c r="M50" s="280">
        <f t="shared" si="6"/>
        <v>135</v>
      </c>
      <c r="N50" s="281">
        <f t="shared" si="6"/>
        <v>135</v>
      </c>
      <c r="O50" s="281">
        <f t="shared" si="6"/>
        <v>135</v>
      </c>
      <c r="P50" s="280">
        <f t="shared" si="6"/>
        <v>135</v>
      </c>
      <c r="Q50" s="281">
        <f t="shared" si="6"/>
        <v>135</v>
      </c>
      <c r="R50" s="281">
        <f t="shared" si="6"/>
        <v>135</v>
      </c>
      <c r="S50" s="280">
        <f t="shared" si="6"/>
        <v>135</v>
      </c>
      <c r="T50" s="281">
        <f t="shared" si="6"/>
        <v>135</v>
      </c>
      <c r="U50" s="281">
        <f t="shared" si="6"/>
        <v>135</v>
      </c>
      <c r="V50" s="280">
        <f t="shared" si="6"/>
        <v>135</v>
      </c>
      <c r="W50" s="281">
        <f t="shared" si="6"/>
        <v>135</v>
      </c>
      <c r="X50" s="281">
        <f t="shared" si="6"/>
        <v>135</v>
      </c>
      <c r="Y50" s="280">
        <f t="shared" si="6"/>
        <v>135</v>
      </c>
      <c r="Z50" s="281">
        <f t="shared" si="6"/>
        <v>135</v>
      </c>
      <c r="AA50" s="281">
        <f t="shared" si="6"/>
        <v>135</v>
      </c>
      <c r="AB50" s="280">
        <f t="shared" si="6"/>
        <v>135</v>
      </c>
      <c r="AC50" s="281">
        <f t="shared" si="6"/>
        <v>135</v>
      </c>
      <c r="AD50" s="281">
        <f t="shared" si="6"/>
        <v>135</v>
      </c>
      <c r="AE50" s="280">
        <f t="shared" si="6"/>
        <v>135</v>
      </c>
      <c r="AF50" s="281">
        <f t="shared" si="6"/>
        <v>135</v>
      </c>
      <c r="AG50" s="281">
        <f t="shared" si="6"/>
        <v>135</v>
      </c>
      <c r="AH50" s="280">
        <f t="shared" si="6"/>
        <v>135</v>
      </c>
      <c r="AI50" s="282">
        <f t="shared" si="6"/>
        <v>135</v>
      </c>
      <c r="AJ50" s="281">
        <f t="shared" si="6"/>
        <v>135</v>
      </c>
      <c r="AK50" s="280">
        <f t="shared" si="6"/>
        <v>135</v>
      </c>
      <c r="AL50" s="281">
        <f t="shared" si="6"/>
        <v>135</v>
      </c>
      <c r="AM50" s="281">
        <f t="shared" si="6"/>
        <v>135</v>
      </c>
      <c r="AN50" s="271">
        <f t="shared" si="4"/>
        <v>4860</v>
      </c>
    </row>
    <row r="51" spans="2:40" ht="14.25" thickBot="1" x14ac:dyDescent="0.2">
      <c r="B51" s="1119" t="s">
        <v>541</v>
      </c>
      <c r="C51" s="1120"/>
      <c r="D51" s="276"/>
      <c r="E51" s="277"/>
      <c r="F51" s="277"/>
      <c r="G51" s="276"/>
      <c r="H51" s="277"/>
      <c r="I51" s="277"/>
      <c r="J51" s="276"/>
      <c r="K51" s="277"/>
      <c r="L51" s="277"/>
      <c r="M51" s="276"/>
      <c r="N51" s="277"/>
      <c r="O51" s="277"/>
      <c r="P51" s="276"/>
      <c r="Q51" s="277"/>
      <c r="R51" s="277"/>
      <c r="S51" s="276"/>
      <c r="T51" s="277"/>
      <c r="U51" s="277"/>
      <c r="V51" s="276"/>
      <c r="W51" s="277"/>
      <c r="X51" s="277"/>
      <c r="Y51" s="276"/>
      <c r="Z51" s="277"/>
      <c r="AA51" s="277"/>
      <c r="AB51" s="276"/>
      <c r="AC51" s="277"/>
      <c r="AD51" s="277"/>
      <c r="AE51" s="276"/>
      <c r="AF51" s="277"/>
      <c r="AG51" s="277"/>
      <c r="AH51" s="276"/>
      <c r="AI51" s="277"/>
      <c r="AJ51" s="277"/>
      <c r="AK51" s="276"/>
      <c r="AL51" s="277"/>
      <c r="AM51" s="277"/>
      <c r="AN51" s="278">
        <f t="shared" si="4"/>
        <v>0</v>
      </c>
    </row>
  </sheetData>
  <mergeCells count="61">
    <mergeCell ref="P4:R4"/>
    <mergeCell ref="B17:C17"/>
    <mergeCell ref="AK4:AM4"/>
    <mergeCell ref="B12:C12"/>
    <mergeCell ref="B13:C13"/>
    <mergeCell ref="B14:C14"/>
    <mergeCell ref="B15:C15"/>
    <mergeCell ref="B16:C16"/>
    <mergeCell ref="AN4:AN5"/>
    <mergeCell ref="B6:C8"/>
    <mergeCell ref="B9:C9"/>
    <mergeCell ref="B10:C10"/>
    <mergeCell ref="B11:C11"/>
    <mergeCell ref="S4:U4"/>
    <mergeCell ref="V4:X4"/>
    <mergeCell ref="Y4:AA4"/>
    <mergeCell ref="AB4:AD4"/>
    <mergeCell ref="AE4:AG4"/>
    <mergeCell ref="AH4:AJ4"/>
    <mergeCell ref="B4:C5"/>
    <mergeCell ref="D4:F4"/>
    <mergeCell ref="G4:I4"/>
    <mergeCell ref="J4:L4"/>
    <mergeCell ref="M4:O4"/>
    <mergeCell ref="B29:C29"/>
    <mergeCell ref="B18:C18"/>
    <mergeCell ref="B19:C19"/>
    <mergeCell ref="B20:C20"/>
    <mergeCell ref="B21:C21"/>
    <mergeCell ref="B22:C22"/>
    <mergeCell ref="B23:C23"/>
    <mergeCell ref="B24:C24"/>
    <mergeCell ref="B25:C25"/>
    <mergeCell ref="B26:C26"/>
    <mergeCell ref="B27:C27"/>
    <mergeCell ref="B28:C28"/>
    <mergeCell ref="J41:L41"/>
    <mergeCell ref="M41:O41"/>
    <mergeCell ref="P41:R41"/>
    <mergeCell ref="B30:C30"/>
    <mergeCell ref="B31:C31"/>
    <mergeCell ref="B32:C32"/>
    <mergeCell ref="B33:C33"/>
    <mergeCell ref="B34:C34"/>
    <mergeCell ref="B35:C35"/>
    <mergeCell ref="B51:C51"/>
    <mergeCell ref="AK41:AM41"/>
    <mergeCell ref="AN41:AN42"/>
    <mergeCell ref="B43:C43"/>
    <mergeCell ref="B44:C44"/>
    <mergeCell ref="B45:B49"/>
    <mergeCell ref="B50:C50"/>
    <mergeCell ref="S41:U41"/>
    <mergeCell ref="V41:X41"/>
    <mergeCell ref="Y41:AA41"/>
    <mergeCell ref="AB41:AD41"/>
    <mergeCell ref="AE41:AG41"/>
    <mergeCell ref="AH41:AJ41"/>
    <mergeCell ref="B41:C42"/>
    <mergeCell ref="D41:F41"/>
    <mergeCell ref="G41:I41"/>
  </mergeCells>
  <phoneticPr fontId="4"/>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V191"/>
  <sheetViews>
    <sheetView view="pageBreakPreview" zoomScaleNormal="100" zoomScaleSheetLayoutView="100" workbookViewId="0">
      <selection activeCell="M6" sqref="M6:M19"/>
    </sheetView>
  </sheetViews>
  <sheetFormatPr defaultRowHeight="13.5" x14ac:dyDescent="0.15"/>
  <cols>
    <col min="1" max="1" width="1.625" style="27" customWidth="1"/>
    <col min="2" max="2" width="3.625" style="27" customWidth="1"/>
    <col min="3" max="3" width="15.625" style="27" customWidth="1"/>
    <col min="4" max="7" width="8.625" style="27" customWidth="1"/>
    <col min="8" max="8" width="1.625" style="154" customWidth="1"/>
    <col min="9" max="9" width="3.625" style="27" customWidth="1"/>
    <col min="10" max="10" width="15.625" style="27" customWidth="1"/>
    <col min="11" max="14" width="8.625" style="27" customWidth="1"/>
    <col min="15" max="15" width="3.5" style="27" customWidth="1"/>
    <col min="16" max="16" width="15.625" style="121" customWidth="1"/>
    <col min="17" max="17" width="8.625" style="27" customWidth="1"/>
    <col min="18" max="18" width="8.625" style="28" customWidth="1"/>
    <col min="19" max="21" width="8.625" style="27" customWidth="1"/>
    <col min="22" max="22" width="10.625" style="28" customWidth="1"/>
    <col min="23" max="245" width="9" style="27"/>
    <col min="246" max="246" width="1.375" style="27" customWidth="1"/>
    <col min="247" max="247" width="3.5" style="27" customWidth="1"/>
    <col min="248" max="248" width="22.125" style="27" customWidth="1"/>
    <col min="249" max="249" width="9.75" style="27" customWidth="1"/>
    <col min="250" max="250" width="7.375" style="27" customWidth="1"/>
    <col min="251" max="251" width="9" style="27"/>
    <col min="252" max="252" width="9.25" style="27" customWidth="1"/>
    <col min="253" max="253" width="3.5" style="27" customWidth="1"/>
    <col min="254" max="255" width="12.625" style="27" customWidth="1"/>
    <col min="256" max="256" width="9" style="27"/>
    <col min="257" max="257" width="7.75" style="27" customWidth="1"/>
    <col min="258" max="258" width="13.125" style="27" customWidth="1"/>
    <col min="259" max="259" width="6.125" style="27" customWidth="1"/>
    <col min="260" max="260" width="9.75" style="27" customWidth="1"/>
    <col min="261" max="261" width="1.375" style="27" customWidth="1"/>
    <col min="262" max="501" width="9" style="27"/>
    <col min="502" max="502" width="1.375" style="27" customWidth="1"/>
    <col min="503" max="503" width="3.5" style="27" customWidth="1"/>
    <col min="504" max="504" width="22.125" style="27" customWidth="1"/>
    <col min="505" max="505" width="9.75" style="27" customWidth="1"/>
    <col min="506" max="506" width="7.375" style="27" customWidth="1"/>
    <col min="507" max="507" width="9" style="27"/>
    <col min="508" max="508" width="9.25" style="27" customWidth="1"/>
    <col min="509" max="509" width="3.5" style="27" customWidth="1"/>
    <col min="510" max="511" width="12.625" style="27" customWidth="1"/>
    <col min="512" max="512" width="9" style="27"/>
    <col min="513" max="513" width="7.75" style="27" customWidth="1"/>
    <col min="514" max="514" width="13.125" style="27" customWidth="1"/>
    <col min="515" max="515" width="6.125" style="27" customWidth="1"/>
    <col min="516" max="516" width="9.75" style="27" customWidth="1"/>
    <col min="517" max="517" width="1.375" style="27" customWidth="1"/>
    <col min="518" max="757" width="9" style="27"/>
    <col min="758" max="758" width="1.375" style="27" customWidth="1"/>
    <col min="759" max="759" width="3.5" style="27" customWidth="1"/>
    <col min="760" max="760" width="22.125" style="27" customWidth="1"/>
    <col min="761" max="761" width="9.75" style="27" customWidth="1"/>
    <col min="762" max="762" width="7.375" style="27" customWidth="1"/>
    <col min="763" max="763" width="9" style="27"/>
    <col min="764" max="764" width="9.25" style="27" customWidth="1"/>
    <col min="765" max="765" width="3.5" style="27" customWidth="1"/>
    <col min="766" max="767" width="12.625" style="27" customWidth="1"/>
    <col min="768" max="768" width="9" style="27"/>
    <col min="769" max="769" width="7.75" style="27" customWidth="1"/>
    <col min="770" max="770" width="13.125" style="27" customWidth="1"/>
    <col min="771" max="771" width="6.125" style="27" customWidth="1"/>
    <col min="772" max="772" width="9.75" style="27" customWidth="1"/>
    <col min="773" max="773" width="1.375" style="27" customWidth="1"/>
    <col min="774" max="1013" width="9" style="27"/>
    <col min="1014" max="1014" width="1.375" style="27" customWidth="1"/>
    <col min="1015" max="1015" width="3.5" style="27" customWidth="1"/>
    <col min="1016" max="1016" width="22.125" style="27" customWidth="1"/>
    <col min="1017" max="1017" width="9.75" style="27" customWidth="1"/>
    <col min="1018" max="1018" width="7.375" style="27" customWidth="1"/>
    <col min="1019" max="1019" width="9" style="27"/>
    <col min="1020" max="1020" width="9.25" style="27" customWidth="1"/>
    <col min="1021" max="1021" width="3.5" style="27" customWidth="1"/>
    <col min="1022" max="1023" width="12.625" style="27" customWidth="1"/>
    <col min="1024" max="1024" width="9" style="27"/>
    <col min="1025" max="1025" width="7.75" style="27" customWidth="1"/>
    <col min="1026" max="1026" width="13.125" style="27" customWidth="1"/>
    <col min="1027" max="1027" width="6.125" style="27" customWidth="1"/>
    <col min="1028" max="1028" width="9.75" style="27" customWidth="1"/>
    <col min="1029" max="1029" width="1.375" style="27" customWidth="1"/>
    <col min="1030" max="1269" width="9" style="27"/>
    <col min="1270" max="1270" width="1.375" style="27" customWidth="1"/>
    <col min="1271" max="1271" width="3.5" style="27" customWidth="1"/>
    <col min="1272" max="1272" width="22.125" style="27" customWidth="1"/>
    <col min="1273" max="1273" width="9.75" style="27" customWidth="1"/>
    <col min="1274" max="1274" width="7.375" style="27" customWidth="1"/>
    <col min="1275" max="1275" width="9" style="27"/>
    <col min="1276" max="1276" width="9.25" style="27" customWidth="1"/>
    <col min="1277" max="1277" width="3.5" style="27" customWidth="1"/>
    <col min="1278" max="1279" width="12.625" style="27" customWidth="1"/>
    <col min="1280" max="1280" width="9" style="27"/>
    <col min="1281" max="1281" width="7.75" style="27" customWidth="1"/>
    <col min="1282" max="1282" width="13.125" style="27" customWidth="1"/>
    <col min="1283" max="1283" width="6.125" style="27" customWidth="1"/>
    <col min="1284" max="1284" width="9.75" style="27" customWidth="1"/>
    <col min="1285" max="1285" width="1.375" style="27" customWidth="1"/>
    <col min="1286" max="1525" width="9" style="27"/>
    <col min="1526" max="1526" width="1.375" style="27" customWidth="1"/>
    <col min="1527" max="1527" width="3.5" style="27" customWidth="1"/>
    <col min="1528" max="1528" width="22.125" style="27" customWidth="1"/>
    <col min="1529" max="1529" width="9.75" style="27" customWidth="1"/>
    <col min="1530" max="1530" width="7.375" style="27" customWidth="1"/>
    <col min="1531" max="1531" width="9" style="27"/>
    <col min="1532" max="1532" width="9.25" style="27" customWidth="1"/>
    <col min="1533" max="1533" width="3.5" style="27" customWidth="1"/>
    <col min="1534" max="1535" width="12.625" style="27" customWidth="1"/>
    <col min="1536" max="1536" width="9" style="27"/>
    <col min="1537" max="1537" width="7.75" style="27" customWidth="1"/>
    <col min="1538" max="1538" width="13.125" style="27" customWidth="1"/>
    <col min="1539" max="1539" width="6.125" style="27" customWidth="1"/>
    <col min="1540" max="1540" width="9.75" style="27" customWidth="1"/>
    <col min="1541" max="1541" width="1.375" style="27" customWidth="1"/>
    <col min="1542" max="1781" width="9" style="27"/>
    <col min="1782" max="1782" width="1.375" style="27" customWidth="1"/>
    <col min="1783" max="1783" width="3.5" style="27" customWidth="1"/>
    <col min="1784" max="1784" width="22.125" style="27" customWidth="1"/>
    <col min="1785" max="1785" width="9.75" style="27" customWidth="1"/>
    <col min="1786" max="1786" width="7.375" style="27" customWidth="1"/>
    <col min="1787" max="1787" width="9" style="27"/>
    <col min="1788" max="1788" width="9.25" style="27" customWidth="1"/>
    <col min="1789" max="1789" width="3.5" style="27" customWidth="1"/>
    <col min="1790" max="1791" width="12.625" style="27" customWidth="1"/>
    <col min="1792" max="1792" width="9" style="27"/>
    <col min="1793" max="1793" width="7.75" style="27" customWidth="1"/>
    <col min="1794" max="1794" width="13.125" style="27" customWidth="1"/>
    <col min="1795" max="1795" width="6.125" style="27" customWidth="1"/>
    <col min="1796" max="1796" width="9.75" style="27" customWidth="1"/>
    <col min="1797" max="1797" width="1.375" style="27" customWidth="1"/>
    <col min="1798" max="2037" width="9" style="27"/>
    <col min="2038" max="2038" width="1.375" style="27" customWidth="1"/>
    <col min="2039" max="2039" width="3.5" style="27" customWidth="1"/>
    <col min="2040" max="2040" width="22.125" style="27" customWidth="1"/>
    <col min="2041" max="2041" width="9.75" style="27" customWidth="1"/>
    <col min="2042" max="2042" width="7.375" style="27" customWidth="1"/>
    <col min="2043" max="2043" width="9" style="27"/>
    <col min="2044" max="2044" width="9.25" style="27" customWidth="1"/>
    <col min="2045" max="2045" width="3.5" style="27" customWidth="1"/>
    <col min="2046" max="2047" width="12.625" style="27" customWidth="1"/>
    <col min="2048" max="2048" width="9" style="27"/>
    <col min="2049" max="2049" width="7.75" style="27" customWidth="1"/>
    <col min="2050" max="2050" width="13.125" style="27" customWidth="1"/>
    <col min="2051" max="2051" width="6.125" style="27" customWidth="1"/>
    <col min="2052" max="2052" width="9.75" style="27" customWidth="1"/>
    <col min="2053" max="2053" width="1.375" style="27" customWidth="1"/>
    <col min="2054" max="2293" width="9" style="27"/>
    <col min="2294" max="2294" width="1.375" style="27" customWidth="1"/>
    <col min="2295" max="2295" width="3.5" style="27" customWidth="1"/>
    <col min="2296" max="2296" width="22.125" style="27" customWidth="1"/>
    <col min="2297" max="2297" width="9.75" style="27" customWidth="1"/>
    <col min="2298" max="2298" width="7.375" style="27" customWidth="1"/>
    <col min="2299" max="2299" width="9" style="27"/>
    <col min="2300" max="2300" width="9.25" style="27" customWidth="1"/>
    <col min="2301" max="2301" width="3.5" style="27" customWidth="1"/>
    <col min="2302" max="2303" width="12.625" style="27" customWidth="1"/>
    <col min="2304" max="2304" width="9" style="27"/>
    <col min="2305" max="2305" width="7.75" style="27" customWidth="1"/>
    <col min="2306" max="2306" width="13.125" style="27" customWidth="1"/>
    <col min="2307" max="2307" width="6.125" style="27" customWidth="1"/>
    <col min="2308" max="2308" width="9.75" style="27" customWidth="1"/>
    <col min="2309" max="2309" width="1.375" style="27" customWidth="1"/>
    <col min="2310" max="2549" width="9" style="27"/>
    <col min="2550" max="2550" width="1.375" style="27" customWidth="1"/>
    <col min="2551" max="2551" width="3.5" style="27" customWidth="1"/>
    <col min="2552" max="2552" width="22.125" style="27" customWidth="1"/>
    <col min="2553" max="2553" width="9.75" style="27" customWidth="1"/>
    <col min="2554" max="2554" width="7.375" style="27" customWidth="1"/>
    <col min="2555" max="2555" width="9" style="27"/>
    <col min="2556" max="2556" width="9.25" style="27" customWidth="1"/>
    <col min="2557" max="2557" width="3.5" style="27" customWidth="1"/>
    <col min="2558" max="2559" width="12.625" style="27" customWidth="1"/>
    <col min="2560" max="2560" width="9" style="27"/>
    <col min="2561" max="2561" width="7.75" style="27" customWidth="1"/>
    <col min="2562" max="2562" width="13.125" style="27" customWidth="1"/>
    <col min="2563" max="2563" width="6.125" style="27" customWidth="1"/>
    <col min="2564" max="2564" width="9.75" style="27" customWidth="1"/>
    <col min="2565" max="2565" width="1.375" style="27" customWidth="1"/>
    <col min="2566" max="2805" width="9" style="27"/>
    <col min="2806" max="2806" width="1.375" style="27" customWidth="1"/>
    <col min="2807" max="2807" width="3.5" style="27" customWidth="1"/>
    <col min="2808" max="2808" width="22.125" style="27" customWidth="1"/>
    <col min="2809" max="2809" width="9.75" style="27" customWidth="1"/>
    <col min="2810" max="2810" width="7.375" style="27" customWidth="1"/>
    <col min="2811" max="2811" width="9" style="27"/>
    <col min="2812" max="2812" width="9.25" style="27" customWidth="1"/>
    <col min="2813" max="2813" width="3.5" style="27" customWidth="1"/>
    <col min="2814" max="2815" width="12.625" style="27" customWidth="1"/>
    <col min="2816" max="2816" width="9" style="27"/>
    <col min="2817" max="2817" width="7.75" style="27" customWidth="1"/>
    <col min="2818" max="2818" width="13.125" style="27" customWidth="1"/>
    <col min="2819" max="2819" width="6.125" style="27" customWidth="1"/>
    <col min="2820" max="2820" width="9.75" style="27" customWidth="1"/>
    <col min="2821" max="2821" width="1.375" style="27" customWidth="1"/>
    <col min="2822" max="3061" width="9" style="27"/>
    <col min="3062" max="3062" width="1.375" style="27" customWidth="1"/>
    <col min="3063" max="3063" width="3.5" style="27" customWidth="1"/>
    <col min="3064" max="3064" width="22.125" style="27" customWidth="1"/>
    <col min="3065" max="3065" width="9.75" style="27" customWidth="1"/>
    <col min="3066" max="3066" width="7.375" style="27" customWidth="1"/>
    <col min="3067" max="3067" width="9" style="27"/>
    <col min="3068" max="3068" width="9.25" style="27" customWidth="1"/>
    <col min="3069" max="3069" width="3.5" style="27" customWidth="1"/>
    <col min="3070" max="3071" width="12.625" style="27" customWidth="1"/>
    <col min="3072" max="3072" width="9" style="27"/>
    <col min="3073" max="3073" width="7.75" style="27" customWidth="1"/>
    <col min="3074" max="3074" width="13.125" style="27" customWidth="1"/>
    <col min="3075" max="3075" width="6.125" style="27" customWidth="1"/>
    <col min="3076" max="3076" width="9.75" style="27" customWidth="1"/>
    <col min="3077" max="3077" width="1.375" style="27" customWidth="1"/>
    <col min="3078" max="3317" width="9" style="27"/>
    <col min="3318" max="3318" width="1.375" style="27" customWidth="1"/>
    <col min="3319" max="3319" width="3.5" style="27" customWidth="1"/>
    <col min="3320" max="3320" width="22.125" style="27" customWidth="1"/>
    <col min="3321" max="3321" width="9.75" style="27" customWidth="1"/>
    <col min="3322" max="3322" width="7.375" style="27" customWidth="1"/>
    <col min="3323" max="3323" width="9" style="27"/>
    <col min="3324" max="3324" width="9.25" style="27" customWidth="1"/>
    <col min="3325" max="3325" width="3.5" style="27" customWidth="1"/>
    <col min="3326" max="3327" width="12.625" style="27" customWidth="1"/>
    <col min="3328" max="3328" width="9" style="27"/>
    <col min="3329" max="3329" width="7.75" style="27" customWidth="1"/>
    <col min="3330" max="3330" width="13.125" style="27" customWidth="1"/>
    <col min="3331" max="3331" width="6.125" style="27" customWidth="1"/>
    <col min="3332" max="3332" width="9.75" style="27" customWidth="1"/>
    <col min="3333" max="3333" width="1.375" style="27" customWidth="1"/>
    <col min="3334" max="3573" width="9" style="27"/>
    <col min="3574" max="3574" width="1.375" style="27" customWidth="1"/>
    <col min="3575" max="3575" width="3.5" style="27" customWidth="1"/>
    <col min="3576" max="3576" width="22.125" style="27" customWidth="1"/>
    <col min="3577" max="3577" width="9.75" style="27" customWidth="1"/>
    <col min="3578" max="3578" width="7.375" style="27" customWidth="1"/>
    <col min="3579" max="3579" width="9" style="27"/>
    <col min="3580" max="3580" width="9.25" style="27" customWidth="1"/>
    <col min="3581" max="3581" width="3.5" style="27" customWidth="1"/>
    <col min="3582" max="3583" width="12.625" style="27" customWidth="1"/>
    <col min="3584" max="3584" width="9" style="27"/>
    <col min="3585" max="3585" width="7.75" style="27" customWidth="1"/>
    <col min="3586" max="3586" width="13.125" style="27" customWidth="1"/>
    <col min="3587" max="3587" width="6.125" style="27" customWidth="1"/>
    <col min="3588" max="3588" width="9.75" style="27" customWidth="1"/>
    <col min="3589" max="3589" width="1.375" style="27" customWidth="1"/>
    <col min="3590" max="3829" width="9" style="27"/>
    <col min="3830" max="3830" width="1.375" style="27" customWidth="1"/>
    <col min="3831" max="3831" width="3.5" style="27" customWidth="1"/>
    <col min="3832" max="3832" width="22.125" style="27" customWidth="1"/>
    <col min="3833" max="3833" width="9.75" style="27" customWidth="1"/>
    <col min="3834" max="3834" width="7.375" style="27" customWidth="1"/>
    <col min="3835" max="3835" width="9" style="27"/>
    <col min="3836" max="3836" width="9.25" style="27" customWidth="1"/>
    <col min="3837" max="3837" width="3.5" style="27" customWidth="1"/>
    <col min="3838" max="3839" width="12.625" style="27" customWidth="1"/>
    <col min="3840" max="3840" width="9" style="27"/>
    <col min="3841" max="3841" width="7.75" style="27" customWidth="1"/>
    <col min="3842" max="3842" width="13.125" style="27" customWidth="1"/>
    <col min="3843" max="3843" width="6.125" style="27" customWidth="1"/>
    <col min="3844" max="3844" width="9.75" style="27" customWidth="1"/>
    <col min="3845" max="3845" width="1.375" style="27" customWidth="1"/>
    <col min="3846" max="4085" width="9" style="27"/>
    <col min="4086" max="4086" width="1.375" style="27" customWidth="1"/>
    <col min="4087" max="4087" width="3.5" style="27" customWidth="1"/>
    <col min="4088" max="4088" width="22.125" style="27" customWidth="1"/>
    <col min="4089" max="4089" width="9.75" style="27" customWidth="1"/>
    <col min="4090" max="4090" width="7.375" style="27" customWidth="1"/>
    <col min="4091" max="4091" width="9" style="27"/>
    <col min="4092" max="4092" width="9.25" style="27" customWidth="1"/>
    <col min="4093" max="4093" width="3.5" style="27" customWidth="1"/>
    <col min="4094" max="4095" width="12.625" style="27" customWidth="1"/>
    <col min="4096" max="4096" width="9" style="27"/>
    <col min="4097" max="4097" width="7.75" style="27" customWidth="1"/>
    <col min="4098" max="4098" width="13.125" style="27" customWidth="1"/>
    <col min="4099" max="4099" width="6.125" style="27" customWidth="1"/>
    <col min="4100" max="4100" width="9.75" style="27" customWidth="1"/>
    <col min="4101" max="4101" width="1.375" style="27" customWidth="1"/>
    <col min="4102" max="4341" width="9" style="27"/>
    <col min="4342" max="4342" width="1.375" style="27" customWidth="1"/>
    <col min="4343" max="4343" width="3.5" style="27" customWidth="1"/>
    <col min="4344" max="4344" width="22.125" style="27" customWidth="1"/>
    <col min="4345" max="4345" width="9.75" style="27" customWidth="1"/>
    <col min="4346" max="4346" width="7.375" style="27" customWidth="1"/>
    <col min="4347" max="4347" width="9" style="27"/>
    <col min="4348" max="4348" width="9.25" style="27" customWidth="1"/>
    <col min="4349" max="4349" width="3.5" style="27" customWidth="1"/>
    <col min="4350" max="4351" width="12.625" style="27" customWidth="1"/>
    <col min="4352" max="4352" width="9" style="27"/>
    <col min="4353" max="4353" width="7.75" style="27" customWidth="1"/>
    <col min="4354" max="4354" width="13.125" style="27" customWidth="1"/>
    <col min="4355" max="4355" width="6.125" style="27" customWidth="1"/>
    <col min="4356" max="4356" width="9.75" style="27" customWidth="1"/>
    <col min="4357" max="4357" width="1.375" style="27" customWidth="1"/>
    <col min="4358" max="4597" width="9" style="27"/>
    <col min="4598" max="4598" width="1.375" style="27" customWidth="1"/>
    <col min="4599" max="4599" width="3.5" style="27" customWidth="1"/>
    <col min="4600" max="4600" width="22.125" style="27" customWidth="1"/>
    <col min="4601" max="4601" width="9.75" style="27" customWidth="1"/>
    <col min="4602" max="4602" width="7.375" style="27" customWidth="1"/>
    <col min="4603" max="4603" width="9" style="27"/>
    <col min="4604" max="4604" width="9.25" style="27" customWidth="1"/>
    <col min="4605" max="4605" width="3.5" style="27" customWidth="1"/>
    <col min="4606" max="4607" width="12.625" style="27" customWidth="1"/>
    <col min="4608" max="4608" width="9" style="27"/>
    <col min="4609" max="4609" width="7.75" style="27" customWidth="1"/>
    <col min="4610" max="4610" width="13.125" style="27" customWidth="1"/>
    <col min="4611" max="4611" width="6.125" style="27" customWidth="1"/>
    <col min="4612" max="4612" width="9.75" style="27" customWidth="1"/>
    <col min="4613" max="4613" width="1.375" style="27" customWidth="1"/>
    <col min="4614" max="4853" width="9" style="27"/>
    <col min="4854" max="4854" width="1.375" style="27" customWidth="1"/>
    <col min="4855" max="4855" width="3.5" style="27" customWidth="1"/>
    <col min="4856" max="4856" width="22.125" style="27" customWidth="1"/>
    <col min="4857" max="4857" width="9.75" style="27" customWidth="1"/>
    <col min="4858" max="4858" width="7.375" style="27" customWidth="1"/>
    <col min="4859" max="4859" width="9" style="27"/>
    <col min="4860" max="4860" width="9.25" style="27" customWidth="1"/>
    <col min="4861" max="4861" width="3.5" style="27" customWidth="1"/>
    <col min="4862" max="4863" width="12.625" style="27" customWidth="1"/>
    <col min="4864" max="4864" width="9" style="27"/>
    <col min="4865" max="4865" width="7.75" style="27" customWidth="1"/>
    <col min="4866" max="4866" width="13.125" style="27" customWidth="1"/>
    <col min="4867" max="4867" width="6.125" style="27" customWidth="1"/>
    <col min="4868" max="4868" width="9.75" style="27" customWidth="1"/>
    <col min="4869" max="4869" width="1.375" style="27" customWidth="1"/>
    <col min="4870" max="5109" width="9" style="27"/>
    <col min="5110" max="5110" width="1.375" style="27" customWidth="1"/>
    <col min="5111" max="5111" width="3.5" style="27" customWidth="1"/>
    <col min="5112" max="5112" width="22.125" style="27" customWidth="1"/>
    <col min="5113" max="5113" width="9.75" style="27" customWidth="1"/>
    <col min="5114" max="5114" width="7.375" style="27" customWidth="1"/>
    <col min="5115" max="5115" width="9" style="27"/>
    <col min="5116" max="5116" width="9.25" style="27" customWidth="1"/>
    <col min="5117" max="5117" width="3.5" style="27" customWidth="1"/>
    <col min="5118" max="5119" width="12.625" style="27" customWidth="1"/>
    <col min="5120" max="5120" width="9" style="27"/>
    <col min="5121" max="5121" width="7.75" style="27" customWidth="1"/>
    <col min="5122" max="5122" width="13.125" style="27" customWidth="1"/>
    <col min="5123" max="5123" width="6.125" style="27" customWidth="1"/>
    <col min="5124" max="5124" width="9.75" style="27" customWidth="1"/>
    <col min="5125" max="5125" width="1.375" style="27" customWidth="1"/>
    <col min="5126" max="5365" width="9" style="27"/>
    <col min="5366" max="5366" width="1.375" style="27" customWidth="1"/>
    <col min="5367" max="5367" width="3.5" style="27" customWidth="1"/>
    <col min="5368" max="5368" width="22.125" style="27" customWidth="1"/>
    <col min="5369" max="5369" width="9.75" style="27" customWidth="1"/>
    <col min="5370" max="5370" width="7.375" style="27" customWidth="1"/>
    <col min="5371" max="5371" width="9" style="27"/>
    <col min="5372" max="5372" width="9.25" style="27" customWidth="1"/>
    <col min="5373" max="5373" width="3.5" style="27" customWidth="1"/>
    <col min="5374" max="5375" width="12.625" style="27" customWidth="1"/>
    <col min="5376" max="5376" width="9" style="27"/>
    <col min="5377" max="5377" width="7.75" style="27" customWidth="1"/>
    <col min="5378" max="5378" width="13.125" style="27" customWidth="1"/>
    <col min="5379" max="5379" width="6.125" style="27" customWidth="1"/>
    <col min="5380" max="5380" width="9.75" style="27" customWidth="1"/>
    <col min="5381" max="5381" width="1.375" style="27" customWidth="1"/>
    <col min="5382" max="5621" width="9" style="27"/>
    <col min="5622" max="5622" width="1.375" style="27" customWidth="1"/>
    <col min="5623" max="5623" width="3.5" style="27" customWidth="1"/>
    <col min="5624" max="5624" width="22.125" style="27" customWidth="1"/>
    <col min="5625" max="5625" width="9.75" style="27" customWidth="1"/>
    <col min="5626" max="5626" width="7.375" style="27" customWidth="1"/>
    <col min="5627" max="5627" width="9" style="27"/>
    <col min="5628" max="5628" width="9.25" style="27" customWidth="1"/>
    <col min="5629" max="5629" width="3.5" style="27" customWidth="1"/>
    <col min="5630" max="5631" width="12.625" style="27" customWidth="1"/>
    <col min="5632" max="5632" width="9" style="27"/>
    <col min="5633" max="5633" width="7.75" style="27" customWidth="1"/>
    <col min="5634" max="5634" width="13.125" style="27" customWidth="1"/>
    <col min="5635" max="5635" width="6.125" style="27" customWidth="1"/>
    <col min="5636" max="5636" width="9.75" style="27" customWidth="1"/>
    <col min="5637" max="5637" width="1.375" style="27" customWidth="1"/>
    <col min="5638" max="5877" width="9" style="27"/>
    <col min="5878" max="5878" width="1.375" style="27" customWidth="1"/>
    <col min="5879" max="5879" width="3.5" style="27" customWidth="1"/>
    <col min="5880" max="5880" width="22.125" style="27" customWidth="1"/>
    <col min="5881" max="5881" width="9.75" style="27" customWidth="1"/>
    <col min="5882" max="5882" width="7.375" style="27" customWidth="1"/>
    <col min="5883" max="5883" width="9" style="27"/>
    <col min="5884" max="5884" width="9.25" style="27" customWidth="1"/>
    <col min="5885" max="5885" width="3.5" style="27" customWidth="1"/>
    <col min="5886" max="5887" width="12.625" style="27" customWidth="1"/>
    <col min="5888" max="5888" width="9" style="27"/>
    <col min="5889" max="5889" width="7.75" style="27" customWidth="1"/>
    <col min="5890" max="5890" width="13.125" style="27" customWidth="1"/>
    <col min="5891" max="5891" width="6.125" style="27" customWidth="1"/>
    <col min="5892" max="5892" width="9.75" style="27" customWidth="1"/>
    <col min="5893" max="5893" width="1.375" style="27" customWidth="1"/>
    <col min="5894" max="6133" width="9" style="27"/>
    <col min="6134" max="6134" width="1.375" style="27" customWidth="1"/>
    <col min="6135" max="6135" width="3.5" style="27" customWidth="1"/>
    <col min="6136" max="6136" width="22.125" style="27" customWidth="1"/>
    <col min="6137" max="6137" width="9.75" style="27" customWidth="1"/>
    <col min="6138" max="6138" width="7.375" style="27" customWidth="1"/>
    <col min="6139" max="6139" width="9" style="27"/>
    <col min="6140" max="6140" width="9.25" style="27" customWidth="1"/>
    <col min="6141" max="6141" width="3.5" style="27" customWidth="1"/>
    <col min="6142" max="6143" width="12.625" style="27" customWidth="1"/>
    <col min="6144" max="6144" width="9" style="27"/>
    <col min="6145" max="6145" width="7.75" style="27" customWidth="1"/>
    <col min="6146" max="6146" width="13.125" style="27" customWidth="1"/>
    <col min="6147" max="6147" width="6.125" style="27" customWidth="1"/>
    <col min="6148" max="6148" width="9.75" style="27" customWidth="1"/>
    <col min="6149" max="6149" width="1.375" style="27" customWidth="1"/>
    <col min="6150" max="6389" width="9" style="27"/>
    <col min="6390" max="6390" width="1.375" style="27" customWidth="1"/>
    <col min="6391" max="6391" width="3.5" style="27" customWidth="1"/>
    <col min="6392" max="6392" width="22.125" style="27" customWidth="1"/>
    <col min="6393" max="6393" width="9.75" style="27" customWidth="1"/>
    <col min="6394" max="6394" width="7.375" style="27" customWidth="1"/>
    <col min="6395" max="6395" width="9" style="27"/>
    <col min="6396" max="6396" width="9.25" style="27" customWidth="1"/>
    <col min="6397" max="6397" width="3.5" style="27" customWidth="1"/>
    <col min="6398" max="6399" width="12.625" style="27" customWidth="1"/>
    <col min="6400" max="6400" width="9" style="27"/>
    <col min="6401" max="6401" width="7.75" style="27" customWidth="1"/>
    <col min="6402" max="6402" width="13.125" style="27" customWidth="1"/>
    <col min="6403" max="6403" width="6.125" style="27" customWidth="1"/>
    <col min="6404" max="6404" width="9.75" style="27" customWidth="1"/>
    <col min="6405" max="6405" width="1.375" style="27" customWidth="1"/>
    <col min="6406" max="6645" width="9" style="27"/>
    <col min="6646" max="6646" width="1.375" style="27" customWidth="1"/>
    <col min="6647" max="6647" width="3.5" style="27" customWidth="1"/>
    <col min="6648" max="6648" width="22.125" style="27" customWidth="1"/>
    <col min="6649" max="6649" width="9.75" style="27" customWidth="1"/>
    <col min="6650" max="6650" width="7.375" style="27" customWidth="1"/>
    <col min="6651" max="6651" width="9" style="27"/>
    <col min="6652" max="6652" width="9.25" style="27" customWidth="1"/>
    <col min="6653" max="6653" width="3.5" style="27" customWidth="1"/>
    <col min="6654" max="6655" width="12.625" style="27" customWidth="1"/>
    <col min="6656" max="6656" width="9" style="27"/>
    <col min="6657" max="6657" width="7.75" style="27" customWidth="1"/>
    <col min="6658" max="6658" width="13.125" style="27" customWidth="1"/>
    <col min="6659" max="6659" width="6.125" style="27" customWidth="1"/>
    <col min="6660" max="6660" width="9.75" style="27" customWidth="1"/>
    <col min="6661" max="6661" width="1.375" style="27" customWidth="1"/>
    <col min="6662" max="6901" width="9" style="27"/>
    <col min="6902" max="6902" width="1.375" style="27" customWidth="1"/>
    <col min="6903" max="6903" width="3.5" style="27" customWidth="1"/>
    <col min="6904" max="6904" width="22.125" style="27" customWidth="1"/>
    <col min="6905" max="6905" width="9.75" style="27" customWidth="1"/>
    <col min="6906" max="6906" width="7.375" style="27" customWidth="1"/>
    <col min="6907" max="6907" width="9" style="27"/>
    <col min="6908" max="6908" width="9.25" style="27" customWidth="1"/>
    <col min="6909" max="6909" width="3.5" style="27" customWidth="1"/>
    <col min="6910" max="6911" width="12.625" style="27" customWidth="1"/>
    <col min="6912" max="6912" width="9" style="27"/>
    <col min="6913" max="6913" width="7.75" style="27" customWidth="1"/>
    <col min="6914" max="6914" width="13.125" style="27" customWidth="1"/>
    <col min="6915" max="6915" width="6.125" style="27" customWidth="1"/>
    <col min="6916" max="6916" width="9.75" style="27" customWidth="1"/>
    <col min="6917" max="6917" width="1.375" style="27" customWidth="1"/>
    <col min="6918" max="7157" width="9" style="27"/>
    <col min="7158" max="7158" width="1.375" style="27" customWidth="1"/>
    <col min="7159" max="7159" width="3.5" style="27" customWidth="1"/>
    <col min="7160" max="7160" width="22.125" style="27" customWidth="1"/>
    <col min="7161" max="7161" width="9.75" style="27" customWidth="1"/>
    <col min="7162" max="7162" width="7.375" style="27" customWidth="1"/>
    <col min="7163" max="7163" width="9" style="27"/>
    <col min="7164" max="7164" width="9.25" style="27" customWidth="1"/>
    <col min="7165" max="7165" width="3.5" style="27" customWidth="1"/>
    <col min="7166" max="7167" width="12.625" style="27" customWidth="1"/>
    <col min="7168" max="7168" width="9" style="27"/>
    <col min="7169" max="7169" width="7.75" style="27" customWidth="1"/>
    <col min="7170" max="7170" width="13.125" style="27" customWidth="1"/>
    <col min="7171" max="7171" width="6.125" style="27" customWidth="1"/>
    <col min="7172" max="7172" width="9.75" style="27" customWidth="1"/>
    <col min="7173" max="7173" width="1.375" style="27" customWidth="1"/>
    <col min="7174" max="7413" width="9" style="27"/>
    <col min="7414" max="7414" width="1.375" style="27" customWidth="1"/>
    <col min="7415" max="7415" width="3.5" style="27" customWidth="1"/>
    <col min="7416" max="7416" width="22.125" style="27" customWidth="1"/>
    <col min="7417" max="7417" width="9.75" style="27" customWidth="1"/>
    <col min="7418" max="7418" width="7.375" style="27" customWidth="1"/>
    <col min="7419" max="7419" width="9" style="27"/>
    <col min="7420" max="7420" width="9.25" style="27" customWidth="1"/>
    <col min="7421" max="7421" width="3.5" style="27" customWidth="1"/>
    <col min="7422" max="7423" width="12.625" style="27" customWidth="1"/>
    <col min="7424" max="7424" width="9" style="27"/>
    <col min="7425" max="7425" width="7.75" style="27" customWidth="1"/>
    <col min="7426" max="7426" width="13.125" style="27" customWidth="1"/>
    <col min="7427" max="7427" width="6.125" style="27" customWidth="1"/>
    <col min="7428" max="7428" width="9.75" style="27" customWidth="1"/>
    <col min="7429" max="7429" width="1.375" style="27" customWidth="1"/>
    <col min="7430" max="7669" width="9" style="27"/>
    <col min="7670" max="7670" width="1.375" style="27" customWidth="1"/>
    <col min="7671" max="7671" width="3.5" style="27" customWidth="1"/>
    <col min="7672" max="7672" width="22.125" style="27" customWidth="1"/>
    <col min="7673" max="7673" width="9.75" style="27" customWidth="1"/>
    <col min="7674" max="7674" width="7.375" style="27" customWidth="1"/>
    <col min="7675" max="7675" width="9" style="27"/>
    <col min="7676" max="7676" width="9.25" style="27" customWidth="1"/>
    <col min="7677" max="7677" width="3.5" style="27" customWidth="1"/>
    <col min="7678" max="7679" width="12.625" style="27" customWidth="1"/>
    <col min="7680" max="7680" width="9" style="27"/>
    <col min="7681" max="7681" width="7.75" style="27" customWidth="1"/>
    <col min="7682" max="7682" width="13.125" style="27" customWidth="1"/>
    <col min="7683" max="7683" width="6.125" style="27" customWidth="1"/>
    <col min="7684" max="7684" width="9.75" style="27" customWidth="1"/>
    <col min="7685" max="7685" width="1.375" style="27" customWidth="1"/>
    <col min="7686" max="7925" width="9" style="27"/>
    <col min="7926" max="7926" width="1.375" style="27" customWidth="1"/>
    <col min="7927" max="7927" width="3.5" style="27" customWidth="1"/>
    <col min="7928" max="7928" width="22.125" style="27" customWidth="1"/>
    <col min="7929" max="7929" width="9.75" style="27" customWidth="1"/>
    <col min="7930" max="7930" width="7.375" style="27" customWidth="1"/>
    <col min="7931" max="7931" width="9" style="27"/>
    <col min="7932" max="7932" width="9.25" style="27" customWidth="1"/>
    <col min="7933" max="7933" width="3.5" style="27" customWidth="1"/>
    <col min="7934" max="7935" width="12.625" style="27" customWidth="1"/>
    <col min="7936" max="7936" width="9" style="27"/>
    <col min="7937" max="7937" width="7.75" style="27" customWidth="1"/>
    <col min="7938" max="7938" width="13.125" style="27" customWidth="1"/>
    <col min="7939" max="7939" width="6.125" style="27" customWidth="1"/>
    <col min="7940" max="7940" width="9.75" style="27" customWidth="1"/>
    <col min="7941" max="7941" width="1.375" style="27" customWidth="1"/>
    <col min="7942" max="8181" width="9" style="27"/>
    <col min="8182" max="8182" width="1.375" style="27" customWidth="1"/>
    <col min="8183" max="8183" width="3.5" style="27" customWidth="1"/>
    <col min="8184" max="8184" width="22.125" style="27" customWidth="1"/>
    <col min="8185" max="8185" width="9.75" style="27" customWidth="1"/>
    <col min="8186" max="8186" width="7.375" style="27" customWidth="1"/>
    <col min="8187" max="8187" width="9" style="27"/>
    <col min="8188" max="8188" width="9.25" style="27" customWidth="1"/>
    <col min="8189" max="8189" width="3.5" style="27" customWidth="1"/>
    <col min="8190" max="8191" width="12.625" style="27" customWidth="1"/>
    <col min="8192" max="8192" width="9" style="27"/>
    <col min="8193" max="8193" width="7.75" style="27" customWidth="1"/>
    <col min="8194" max="8194" width="13.125" style="27" customWidth="1"/>
    <col min="8195" max="8195" width="6.125" style="27" customWidth="1"/>
    <col min="8196" max="8196" width="9.75" style="27" customWidth="1"/>
    <col min="8197" max="8197" width="1.375" style="27" customWidth="1"/>
    <col min="8198" max="8437" width="9" style="27"/>
    <col min="8438" max="8438" width="1.375" style="27" customWidth="1"/>
    <col min="8439" max="8439" width="3.5" style="27" customWidth="1"/>
    <col min="8440" max="8440" width="22.125" style="27" customWidth="1"/>
    <col min="8441" max="8441" width="9.75" style="27" customWidth="1"/>
    <col min="8442" max="8442" width="7.375" style="27" customWidth="1"/>
    <col min="8443" max="8443" width="9" style="27"/>
    <col min="8444" max="8444" width="9.25" style="27" customWidth="1"/>
    <col min="8445" max="8445" width="3.5" style="27" customWidth="1"/>
    <col min="8446" max="8447" width="12.625" style="27" customWidth="1"/>
    <col min="8448" max="8448" width="9" style="27"/>
    <col min="8449" max="8449" width="7.75" style="27" customWidth="1"/>
    <col min="8450" max="8450" width="13.125" style="27" customWidth="1"/>
    <col min="8451" max="8451" width="6.125" style="27" customWidth="1"/>
    <col min="8452" max="8452" width="9.75" style="27" customWidth="1"/>
    <col min="8453" max="8453" width="1.375" style="27" customWidth="1"/>
    <col min="8454" max="8693" width="9" style="27"/>
    <col min="8694" max="8694" width="1.375" style="27" customWidth="1"/>
    <col min="8695" max="8695" width="3.5" style="27" customWidth="1"/>
    <col min="8696" max="8696" width="22.125" style="27" customWidth="1"/>
    <col min="8697" max="8697" width="9.75" style="27" customWidth="1"/>
    <col min="8698" max="8698" width="7.375" style="27" customWidth="1"/>
    <col min="8699" max="8699" width="9" style="27"/>
    <col min="8700" max="8700" width="9.25" style="27" customWidth="1"/>
    <col min="8701" max="8701" width="3.5" style="27" customWidth="1"/>
    <col min="8702" max="8703" width="12.625" style="27" customWidth="1"/>
    <col min="8704" max="8704" width="9" style="27"/>
    <col min="8705" max="8705" width="7.75" style="27" customWidth="1"/>
    <col min="8706" max="8706" width="13.125" style="27" customWidth="1"/>
    <col min="8707" max="8707" width="6.125" style="27" customWidth="1"/>
    <col min="8708" max="8708" width="9.75" style="27" customWidth="1"/>
    <col min="8709" max="8709" width="1.375" style="27" customWidth="1"/>
    <col min="8710" max="8949" width="9" style="27"/>
    <col min="8950" max="8950" width="1.375" style="27" customWidth="1"/>
    <col min="8951" max="8951" width="3.5" style="27" customWidth="1"/>
    <col min="8952" max="8952" width="22.125" style="27" customWidth="1"/>
    <col min="8953" max="8953" width="9.75" style="27" customWidth="1"/>
    <col min="8954" max="8954" width="7.375" style="27" customWidth="1"/>
    <col min="8955" max="8955" width="9" style="27"/>
    <col min="8956" max="8956" width="9.25" style="27" customWidth="1"/>
    <col min="8957" max="8957" width="3.5" style="27" customWidth="1"/>
    <col min="8958" max="8959" width="12.625" style="27" customWidth="1"/>
    <col min="8960" max="8960" width="9" style="27"/>
    <col min="8961" max="8961" width="7.75" style="27" customWidth="1"/>
    <col min="8962" max="8962" width="13.125" style="27" customWidth="1"/>
    <col min="8963" max="8963" width="6.125" style="27" customWidth="1"/>
    <col min="8964" max="8964" width="9.75" style="27" customWidth="1"/>
    <col min="8965" max="8965" width="1.375" style="27" customWidth="1"/>
    <col min="8966" max="9205" width="9" style="27"/>
    <col min="9206" max="9206" width="1.375" style="27" customWidth="1"/>
    <col min="9207" max="9207" width="3.5" style="27" customWidth="1"/>
    <col min="9208" max="9208" width="22.125" style="27" customWidth="1"/>
    <col min="9209" max="9209" width="9.75" style="27" customWidth="1"/>
    <col min="9210" max="9210" width="7.375" style="27" customWidth="1"/>
    <col min="9211" max="9211" width="9" style="27"/>
    <col min="9212" max="9212" width="9.25" style="27" customWidth="1"/>
    <col min="9213" max="9213" width="3.5" style="27" customWidth="1"/>
    <col min="9214" max="9215" width="12.625" style="27" customWidth="1"/>
    <col min="9216" max="9216" width="9" style="27"/>
    <col min="9217" max="9217" width="7.75" style="27" customWidth="1"/>
    <col min="9218" max="9218" width="13.125" style="27" customWidth="1"/>
    <col min="9219" max="9219" width="6.125" style="27" customWidth="1"/>
    <col min="9220" max="9220" width="9.75" style="27" customWidth="1"/>
    <col min="9221" max="9221" width="1.375" style="27" customWidth="1"/>
    <col min="9222" max="9461" width="9" style="27"/>
    <col min="9462" max="9462" width="1.375" style="27" customWidth="1"/>
    <col min="9463" max="9463" width="3.5" style="27" customWidth="1"/>
    <col min="9464" max="9464" width="22.125" style="27" customWidth="1"/>
    <col min="9465" max="9465" width="9.75" style="27" customWidth="1"/>
    <col min="9466" max="9466" width="7.375" style="27" customWidth="1"/>
    <col min="9467" max="9467" width="9" style="27"/>
    <col min="9468" max="9468" width="9.25" style="27" customWidth="1"/>
    <col min="9469" max="9469" width="3.5" style="27" customWidth="1"/>
    <col min="9470" max="9471" width="12.625" style="27" customWidth="1"/>
    <col min="9472" max="9472" width="9" style="27"/>
    <col min="9473" max="9473" width="7.75" style="27" customWidth="1"/>
    <col min="9474" max="9474" width="13.125" style="27" customWidth="1"/>
    <col min="9475" max="9475" width="6.125" style="27" customWidth="1"/>
    <col min="9476" max="9476" width="9.75" style="27" customWidth="1"/>
    <col min="9477" max="9477" width="1.375" style="27" customWidth="1"/>
    <col min="9478" max="9717" width="9" style="27"/>
    <col min="9718" max="9718" width="1.375" style="27" customWidth="1"/>
    <col min="9719" max="9719" width="3.5" style="27" customWidth="1"/>
    <col min="9720" max="9720" width="22.125" style="27" customWidth="1"/>
    <col min="9721" max="9721" width="9.75" style="27" customWidth="1"/>
    <col min="9722" max="9722" width="7.375" style="27" customWidth="1"/>
    <col min="9723" max="9723" width="9" style="27"/>
    <col min="9724" max="9724" width="9.25" style="27" customWidth="1"/>
    <col min="9725" max="9725" width="3.5" style="27" customWidth="1"/>
    <col min="9726" max="9727" width="12.625" style="27" customWidth="1"/>
    <col min="9728" max="9728" width="9" style="27"/>
    <col min="9729" max="9729" width="7.75" style="27" customWidth="1"/>
    <col min="9730" max="9730" width="13.125" style="27" customWidth="1"/>
    <col min="9731" max="9731" width="6.125" style="27" customWidth="1"/>
    <col min="9732" max="9732" width="9.75" style="27" customWidth="1"/>
    <col min="9733" max="9733" width="1.375" style="27" customWidth="1"/>
    <col min="9734" max="9973" width="9" style="27"/>
    <col min="9974" max="9974" width="1.375" style="27" customWidth="1"/>
    <col min="9975" max="9975" width="3.5" style="27" customWidth="1"/>
    <col min="9976" max="9976" width="22.125" style="27" customWidth="1"/>
    <col min="9977" max="9977" width="9.75" style="27" customWidth="1"/>
    <col min="9978" max="9978" width="7.375" style="27" customWidth="1"/>
    <col min="9979" max="9979" width="9" style="27"/>
    <col min="9980" max="9980" width="9.25" style="27" customWidth="1"/>
    <col min="9981" max="9981" width="3.5" style="27" customWidth="1"/>
    <col min="9982" max="9983" width="12.625" style="27" customWidth="1"/>
    <col min="9984" max="9984" width="9" style="27"/>
    <col min="9985" max="9985" width="7.75" style="27" customWidth="1"/>
    <col min="9986" max="9986" width="13.125" style="27" customWidth="1"/>
    <col min="9987" max="9987" width="6.125" style="27" customWidth="1"/>
    <col min="9988" max="9988" width="9.75" style="27" customWidth="1"/>
    <col min="9989" max="9989" width="1.375" style="27" customWidth="1"/>
    <col min="9990" max="10229" width="9" style="27"/>
    <col min="10230" max="10230" width="1.375" style="27" customWidth="1"/>
    <col min="10231" max="10231" width="3.5" style="27" customWidth="1"/>
    <col min="10232" max="10232" width="22.125" style="27" customWidth="1"/>
    <col min="10233" max="10233" width="9.75" style="27" customWidth="1"/>
    <col min="10234" max="10234" width="7.375" style="27" customWidth="1"/>
    <col min="10235" max="10235" width="9" style="27"/>
    <col min="10236" max="10236" width="9.25" style="27" customWidth="1"/>
    <col min="10237" max="10237" width="3.5" style="27" customWidth="1"/>
    <col min="10238" max="10239" width="12.625" style="27" customWidth="1"/>
    <col min="10240" max="10240" width="9" style="27"/>
    <col min="10241" max="10241" width="7.75" style="27" customWidth="1"/>
    <col min="10242" max="10242" width="13.125" style="27" customWidth="1"/>
    <col min="10243" max="10243" width="6.125" style="27" customWidth="1"/>
    <col min="10244" max="10244" width="9.75" style="27" customWidth="1"/>
    <col min="10245" max="10245" width="1.375" style="27" customWidth="1"/>
    <col min="10246" max="10485" width="9" style="27"/>
    <col min="10486" max="10486" width="1.375" style="27" customWidth="1"/>
    <col min="10487" max="10487" width="3.5" style="27" customWidth="1"/>
    <col min="10488" max="10488" width="22.125" style="27" customWidth="1"/>
    <col min="10489" max="10489" width="9.75" style="27" customWidth="1"/>
    <col min="10490" max="10490" width="7.375" style="27" customWidth="1"/>
    <col min="10491" max="10491" width="9" style="27"/>
    <col min="10492" max="10492" width="9.25" style="27" customWidth="1"/>
    <col min="10493" max="10493" width="3.5" style="27" customWidth="1"/>
    <col min="10494" max="10495" width="12.625" style="27" customWidth="1"/>
    <col min="10496" max="10496" width="9" style="27"/>
    <col min="10497" max="10497" width="7.75" style="27" customWidth="1"/>
    <col min="10498" max="10498" width="13.125" style="27" customWidth="1"/>
    <col min="10499" max="10499" width="6.125" style="27" customWidth="1"/>
    <col min="10500" max="10500" width="9.75" style="27" customWidth="1"/>
    <col min="10501" max="10501" width="1.375" style="27" customWidth="1"/>
    <col min="10502" max="10741" width="9" style="27"/>
    <col min="10742" max="10742" width="1.375" style="27" customWidth="1"/>
    <col min="10743" max="10743" width="3.5" style="27" customWidth="1"/>
    <col min="10744" max="10744" width="22.125" style="27" customWidth="1"/>
    <col min="10745" max="10745" width="9.75" style="27" customWidth="1"/>
    <col min="10746" max="10746" width="7.375" style="27" customWidth="1"/>
    <col min="10747" max="10747" width="9" style="27"/>
    <col min="10748" max="10748" width="9.25" style="27" customWidth="1"/>
    <col min="10749" max="10749" width="3.5" style="27" customWidth="1"/>
    <col min="10750" max="10751" width="12.625" style="27" customWidth="1"/>
    <col min="10752" max="10752" width="9" style="27"/>
    <col min="10753" max="10753" width="7.75" style="27" customWidth="1"/>
    <col min="10754" max="10754" width="13.125" style="27" customWidth="1"/>
    <col min="10755" max="10755" width="6.125" style="27" customWidth="1"/>
    <col min="10756" max="10756" width="9.75" style="27" customWidth="1"/>
    <col min="10757" max="10757" width="1.375" style="27" customWidth="1"/>
    <col min="10758" max="10997" width="9" style="27"/>
    <col min="10998" max="10998" width="1.375" style="27" customWidth="1"/>
    <col min="10999" max="10999" width="3.5" style="27" customWidth="1"/>
    <col min="11000" max="11000" width="22.125" style="27" customWidth="1"/>
    <col min="11001" max="11001" width="9.75" style="27" customWidth="1"/>
    <col min="11002" max="11002" width="7.375" style="27" customWidth="1"/>
    <col min="11003" max="11003" width="9" style="27"/>
    <col min="11004" max="11004" width="9.25" style="27" customWidth="1"/>
    <col min="11005" max="11005" width="3.5" style="27" customWidth="1"/>
    <col min="11006" max="11007" width="12.625" style="27" customWidth="1"/>
    <col min="11008" max="11008" width="9" style="27"/>
    <col min="11009" max="11009" width="7.75" style="27" customWidth="1"/>
    <col min="11010" max="11010" width="13.125" style="27" customWidth="1"/>
    <col min="11011" max="11011" width="6.125" style="27" customWidth="1"/>
    <col min="11012" max="11012" width="9.75" style="27" customWidth="1"/>
    <col min="11013" max="11013" width="1.375" style="27" customWidth="1"/>
    <col min="11014" max="11253" width="9" style="27"/>
    <col min="11254" max="11254" width="1.375" style="27" customWidth="1"/>
    <col min="11255" max="11255" width="3.5" style="27" customWidth="1"/>
    <col min="11256" max="11256" width="22.125" style="27" customWidth="1"/>
    <col min="11257" max="11257" width="9.75" style="27" customWidth="1"/>
    <col min="11258" max="11258" width="7.375" style="27" customWidth="1"/>
    <col min="11259" max="11259" width="9" style="27"/>
    <col min="11260" max="11260" width="9.25" style="27" customWidth="1"/>
    <col min="11261" max="11261" width="3.5" style="27" customWidth="1"/>
    <col min="11262" max="11263" width="12.625" style="27" customWidth="1"/>
    <col min="11264" max="11264" width="9" style="27"/>
    <col min="11265" max="11265" width="7.75" style="27" customWidth="1"/>
    <col min="11266" max="11266" width="13.125" style="27" customWidth="1"/>
    <col min="11267" max="11267" width="6.125" style="27" customWidth="1"/>
    <col min="11268" max="11268" width="9.75" style="27" customWidth="1"/>
    <col min="11269" max="11269" width="1.375" style="27" customWidth="1"/>
    <col min="11270" max="11509" width="9" style="27"/>
    <col min="11510" max="11510" width="1.375" style="27" customWidth="1"/>
    <col min="11511" max="11511" width="3.5" style="27" customWidth="1"/>
    <col min="11512" max="11512" width="22.125" style="27" customWidth="1"/>
    <col min="11513" max="11513" width="9.75" style="27" customWidth="1"/>
    <col min="11514" max="11514" width="7.375" style="27" customWidth="1"/>
    <col min="11515" max="11515" width="9" style="27"/>
    <col min="11516" max="11516" width="9.25" style="27" customWidth="1"/>
    <col min="11517" max="11517" width="3.5" style="27" customWidth="1"/>
    <col min="11518" max="11519" width="12.625" style="27" customWidth="1"/>
    <col min="11520" max="11520" width="9" style="27"/>
    <col min="11521" max="11521" width="7.75" style="27" customWidth="1"/>
    <col min="11522" max="11522" width="13.125" style="27" customWidth="1"/>
    <col min="11523" max="11523" width="6.125" style="27" customWidth="1"/>
    <col min="11524" max="11524" width="9.75" style="27" customWidth="1"/>
    <col min="11525" max="11525" width="1.375" style="27" customWidth="1"/>
    <col min="11526" max="11765" width="9" style="27"/>
    <col min="11766" max="11766" width="1.375" style="27" customWidth="1"/>
    <col min="11767" max="11767" width="3.5" style="27" customWidth="1"/>
    <col min="11768" max="11768" width="22.125" style="27" customWidth="1"/>
    <col min="11769" max="11769" width="9.75" style="27" customWidth="1"/>
    <col min="11770" max="11770" width="7.375" style="27" customWidth="1"/>
    <col min="11771" max="11771" width="9" style="27"/>
    <col min="11772" max="11772" width="9.25" style="27" customWidth="1"/>
    <col min="11773" max="11773" width="3.5" style="27" customWidth="1"/>
    <col min="11774" max="11775" width="12.625" style="27" customWidth="1"/>
    <col min="11776" max="11776" width="9" style="27"/>
    <col min="11777" max="11777" width="7.75" style="27" customWidth="1"/>
    <col min="11778" max="11778" width="13.125" style="27" customWidth="1"/>
    <col min="11779" max="11779" width="6.125" style="27" customWidth="1"/>
    <col min="11780" max="11780" width="9.75" style="27" customWidth="1"/>
    <col min="11781" max="11781" width="1.375" style="27" customWidth="1"/>
    <col min="11782" max="12021" width="9" style="27"/>
    <col min="12022" max="12022" width="1.375" style="27" customWidth="1"/>
    <col min="12023" max="12023" width="3.5" style="27" customWidth="1"/>
    <col min="12024" max="12024" width="22.125" style="27" customWidth="1"/>
    <col min="12025" max="12025" width="9.75" style="27" customWidth="1"/>
    <col min="12026" max="12026" width="7.375" style="27" customWidth="1"/>
    <col min="12027" max="12027" width="9" style="27"/>
    <col min="12028" max="12028" width="9.25" style="27" customWidth="1"/>
    <col min="12029" max="12029" width="3.5" style="27" customWidth="1"/>
    <col min="12030" max="12031" width="12.625" style="27" customWidth="1"/>
    <col min="12032" max="12032" width="9" style="27"/>
    <col min="12033" max="12033" width="7.75" style="27" customWidth="1"/>
    <col min="12034" max="12034" width="13.125" style="27" customWidth="1"/>
    <col min="12035" max="12035" width="6.125" style="27" customWidth="1"/>
    <col min="12036" max="12036" width="9.75" style="27" customWidth="1"/>
    <col min="12037" max="12037" width="1.375" style="27" customWidth="1"/>
    <col min="12038" max="12277" width="9" style="27"/>
    <col min="12278" max="12278" width="1.375" style="27" customWidth="1"/>
    <col min="12279" max="12279" width="3.5" style="27" customWidth="1"/>
    <col min="12280" max="12280" width="22.125" style="27" customWidth="1"/>
    <col min="12281" max="12281" width="9.75" style="27" customWidth="1"/>
    <col min="12282" max="12282" width="7.375" style="27" customWidth="1"/>
    <col min="12283" max="12283" width="9" style="27"/>
    <col min="12284" max="12284" width="9.25" style="27" customWidth="1"/>
    <col min="12285" max="12285" width="3.5" style="27" customWidth="1"/>
    <col min="12286" max="12287" width="12.625" style="27" customWidth="1"/>
    <col min="12288" max="12288" width="9" style="27"/>
    <col min="12289" max="12289" width="7.75" style="27" customWidth="1"/>
    <col min="12290" max="12290" width="13.125" style="27" customWidth="1"/>
    <col min="12291" max="12291" width="6.125" style="27" customWidth="1"/>
    <col min="12292" max="12292" width="9.75" style="27" customWidth="1"/>
    <col min="12293" max="12293" width="1.375" style="27" customWidth="1"/>
    <col min="12294" max="12533" width="9" style="27"/>
    <col min="12534" max="12534" width="1.375" style="27" customWidth="1"/>
    <col min="12535" max="12535" width="3.5" style="27" customWidth="1"/>
    <col min="12536" max="12536" width="22.125" style="27" customWidth="1"/>
    <col min="12537" max="12537" width="9.75" style="27" customWidth="1"/>
    <col min="12538" max="12538" width="7.375" style="27" customWidth="1"/>
    <col min="12539" max="12539" width="9" style="27"/>
    <col min="12540" max="12540" width="9.25" style="27" customWidth="1"/>
    <col min="12541" max="12541" width="3.5" style="27" customWidth="1"/>
    <col min="12542" max="12543" width="12.625" style="27" customWidth="1"/>
    <col min="12544" max="12544" width="9" style="27"/>
    <col min="12545" max="12545" width="7.75" style="27" customWidth="1"/>
    <col min="12546" max="12546" width="13.125" style="27" customWidth="1"/>
    <col min="12547" max="12547" width="6.125" style="27" customWidth="1"/>
    <col min="12548" max="12548" width="9.75" style="27" customWidth="1"/>
    <col min="12549" max="12549" width="1.375" style="27" customWidth="1"/>
    <col min="12550" max="12789" width="9" style="27"/>
    <col min="12790" max="12790" width="1.375" style="27" customWidth="1"/>
    <col min="12791" max="12791" width="3.5" style="27" customWidth="1"/>
    <col min="12792" max="12792" width="22.125" style="27" customWidth="1"/>
    <col min="12793" max="12793" width="9.75" style="27" customWidth="1"/>
    <col min="12794" max="12794" width="7.375" style="27" customWidth="1"/>
    <col min="12795" max="12795" width="9" style="27"/>
    <col min="12796" max="12796" width="9.25" style="27" customWidth="1"/>
    <col min="12797" max="12797" width="3.5" style="27" customWidth="1"/>
    <col min="12798" max="12799" width="12.625" style="27" customWidth="1"/>
    <col min="12800" max="12800" width="9" style="27"/>
    <col min="12801" max="12801" width="7.75" style="27" customWidth="1"/>
    <col min="12802" max="12802" width="13.125" style="27" customWidth="1"/>
    <col min="12803" max="12803" width="6.125" style="27" customWidth="1"/>
    <col min="12804" max="12804" width="9.75" style="27" customWidth="1"/>
    <col min="12805" max="12805" width="1.375" style="27" customWidth="1"/>
    <col min="12806" max="13045" width="9" style="27"/>
    <col min="13046" max="13046" width="1.375" style="27" customWidth="1"/>
    <col min="13047" max="13047" width="3.5" style="27" customWidth="1"/>
    <col min="13048" max="13048" width="22.125" style="27" customWidth="1"/>
    <col min="13049" max="13049" width="9.75" style="27" customWidth="1"/>
    <col min="13050" max="13050" width="7.375" style="27" customWidth="1"/>
    <col min="13051" max="13051" width="9" style="27"/>
    <col min="13052" max="13052" width="9.25" style="27" customWidth="1"/>
    <col min="13053" max="13053" width="3.5" style="27" customWidth="1"/>
    <col min="13054" max="13055" width="12.625" style="27" customWidth="1"/>
    <col min="13056" max="13056" width="9" style="27"/>
    <col min="13057" max="13057" width="7.75" style="27" customWidth="1"/>
    <col min="13058" max="13058" width="13.125" style="27" customWidth="1"/>
    <col min="13059" max="13059" width="6.125" style="27" customWidth="1"/>
    <col min="13060" max="13060" width="9.75" style="27" customWidth="1"/>
    <col min="13061" max="13061" width="1.375" style="27" customWidth="1"/>
    <col min="13062" max="13301" width="9" style="27"/>
    <col min="13302" max="13302" width="1.375" style="27" customWidth="1"/>
    <col min="13303" max="13303" width="3.5" style="27" customWidth="1"/>
    <col min="13304" max="13304" width="22.125" style="27" customWidth="1"/>
    <col min="13305" max="13305" width="9.75" style="27" customWidth="1"/>
    <col min="13306" max="13306" width="7.375" style="27" customWidth="1"/>
    <col min="13307" max="13307" width="9" style="27"/>
    <col min="13308" max="13308" width="9.25" style="27" customWidth="1"/>
    <col min="13309" max="13309" width="3.5" style="27" customWidth="1"/>
    <col min="13310" max="13311" width="12.625" style="27" customWidth="1"/>
    <col min="13312" max="13312" width="9" style="27"/>
    <col min="13313" max="13313" width="7.75" style="27" customWidth="1"/>
    <col min="13314" max="13314" width="13.125" style="27" customWidth="1"/>
    <col min="13315" max="13315" width="6.125" style="27" customWidth="1"/>
    <col min="13316" max="13316" width="9.75" style="27" customWidth="1"/>
    <col min="13317" max="13317" width="1.375" style="27" customWidth="1"/>
    <col min="13318" max="13557" width="9" style="27"/>
    <col min="13558" max="13558" width="1.375" style="27" customWidth="1"/>
    <col min="13559" max="13559" width="3.5" style="27" customWidth="1"/>
    <col min="13560" max="13560" width="22.125" style="27" customWidth="1"/>
    <col min="13561" max="13561" width="9.75" style="27" customWidth="1"/>
    <col min="13562" max="13562" width="7.375" style="27" customWidth="1"/>
    <col min="13563" max="13563" width="9" style="27"/>
    <col min="13564" max="13564" width="9.25" style="27" customWidth="1"/>
    <col min="13565" max="13565" width="3.5" style="27" customWidth="1"/>
    <col min="13566" max="13567" width="12.625" style="27" customWidth="1"/>
    <col min="13568" max="13568" width="9" style="27"/>
    <col min="13569" max="13569" width="7.75" style="27" customWidth="1"/>
    <col min="13570" max="13570" width="13.125" style="27" customWidth="1"/>
    <col min="13571" max="13571" width="6.125" style="27" customWidth="1"/>
    <col min="13572" max="13572" width="9.75" style="27" customWidth="1"/>
    <col min="13573" max="13573" width="1.375" style="27" customWidth="1"/>
    <col min="13574" max="13813" width="9" style="27"/>
    <col min="13814" max="13814" width="1.375" style="27" customWidth="1"/>
    <col min="13815" max="13815" width="3.5" style="27" customWidth="1"/>
    <col min="13816" max="13816" width="22.125" style="27" customWidth="1"/>
    <col min="13817" max="13817" width="9.75" style="27" customWidth="1"/>
    <col min="13818" max="13818" width="7.375" style="27" customWidth="1"/>
    <col min="13819" max="13819" width="9" style="27"/>
    <col min="13820" max="13820" width="9.25" style="27" customWidth="1"/>
    <col min="13821" max="13821" width="3.5" style="27" customWidth="1"/>
    <col min="13822" max="13823" width="12.625" style="27" customWidth="1"/>
    <col min="13824" max="13824" width="9" style="27"/>
    <col min="13825" max="13825" width="7.75" style="27" customWidth="1"/>
    <col min="13826" max="13826" width="13.125" style="27" customWidth="1"/>
    <col min="13827" max="13827" width="6.125" style="27" customWidth="1"/>
    <col min="13828" max="13828" width="9.75" style="27" customWidth="1"/>
    <col min="13829" max="13829" width="1.375" style="27" customWidth="1"/>
    <col min="13830" max="14069" width="9" style="27"/>
    <col min="14070" max="14070" width="1.375" style="27" customWidth="1"/>
    <col min="14071" max="14071" width="3.5" style="27" customWidth="1"/>
    <col min="14072" max="14072" width="22.125" style="27" customWidth="1"/>
    <col min="14073" max="14073" width="9.75" style="27" customWidth="1"/>
    <col min="14074" max="14074" width="7.375" style="27" customWidth="1"/>
    <col min="14075" max="14075" width="9" style="27"/>
    <col min="14076" max="14076" width="9.25" style="27" customWidth="1"/>
    <col min="14077" max="14077" width="3.5" style="27" customWidth="1"/>
    <col min="14078" max="14079" width="12.625" style="27" customWidth="1"/>
    <col min="14080" max="14080" width="9" style="27"/>
    <col min="14081" max="14081" width="7.75" style="27" customWidth="1"/>
    <col min="14082" max="14082" width="13.125" style="27" customWidth="1"/>
    <col min="14083" max="14083" width="6.125" style="27" customWidth="1"/>
    <col min="14084" max="14084" width="9.75" style="27" customWidth="1"/>
    <col min="14085" max="14085" width="1.375" style="27" customWidth="1"/>
    <col min="14086" max="14325" width="9" style="27"/>
    <col min="14326" max="14326" width="1.375" style="27" customWidth="1"/>
    <col min="14327" max="14327" width="3.5" style="27" customWidth="1"/>
    <col min="14328" max="14328" width="22.125" style="27" customWidth="1"/>
    <col min="14329" max="14329" width="9.75" style="27" customWidth="1"/>
    <col min="14330" max="14330" width="7.375" style="27" customWidth="1"/>
    <col min="14331" max="14331" width="9" style="27"/>
    <col min="14332" max="14332" width="9.25" style="27" customWidth="1"/>
    <col min="14333" max="14333" width="3.5" style="27" customWidth="1"/>
    <col min="14334" max="14335" width="12.625" style="27" customWidth="1"/>
    <col min="14336" max="14336" width="9" style="27"/>
    <col min="14337" max="14337" width="7.75" style="27" customWidth="1"/>
    <col min="14338" max="14338" width="13.125" style="27" customWidth="1"/>
    <col min="14339" max="14339" width="6.125" style="27" customWidth="1"/>
    <col min="14340" max="14340" width="9.75" style="27" customWidth="1"/>
    <col min="14341" max="14341" width="1.375" style="27" customWidth="1"/>
    <col min="14342" max="14581" width="9" style="27"/>
    <col min="14582" max="14582" width="1.375" style="27" customWidth="1"/>
    <col min="14583" max="14583" width="3.5" style="27" customWidth="1"/>
    <col min="14584" max="14584" width="22.125" style="27" customWidth="1"/>
    <col min="14585" max="14585" width="9.75" style="27" customWidth="1"/>
    <col min="14586" max="14586" width="7.375" style="27" customWidth="1"/>
    <col min="14587" max="14587" width="9" style="27"/>
    <col min="14588" max="14588" width="9.25" style="27" customWidth="1"/>
    <col min="14589" max="14589" width="3.5" style="27" customWidth="1"/>
    <col min="14590" max="14591" width="12.625" style="27" customWidth="1"/>
    <col min="14592" max="14592" width="9" style="27"/>
    <col min="14593" max="14593" width="7.75" style="27" customWidth="1"/>
    <col min="14594" max="14594" width="13.125" style="27" customWidth="1"/>
    <col min="14595" max="14595" width="6.125" style="27" customWidth="1"/>
    <col min="14596" max="14596" width="9.75" style="27" customWidth="1"/>
    <col min="14597" max="14597" width="1.375" style="27" customWidth="1"/>
    <col min="14598" max="14837" width="9" style="27"/>
    <col min="14838" max="14838" width="1.375" style="27" customWidth="1"/>
    <col min="14839" max="14839" width="3.5" style="27" customWidth="1"/>
    <col min="14840" max="14840" width="22.125" style="27" customWidth="1"/>
    <col min="14841" max="14841" width="9.75" style="27" customWidth="1"/>
    <col min="14842" max="14842" width="7.375" style="27" customWidth="1"/>
    <col min="14843" max="14843" width="9" style="27"/>
    <col min="14844" max="14844" width="9.25" style="27" customWidth="1"/>
    <col min="14845" max="14845" width="3.5" style="27" customWidth="1"/>
    <col min="14846" max="14847" width="12.625" style="27" customWidth="1"/>
    <col min="14848" max="14848" width="9" style="27"/>
    <col min="14849" max="14849" width="7.75" style="27" customWidth="1"/>
    <col min="14850" max="14850" width="13.125" style="27" customWidth="1"/>
    <col min="14851" max="14851" width="6.125" style="27" customWidth="1"/>
    <col min="14852" max="14852" width="9.75" style="27" customWidth="1"/>
    <col min="14853" max="14853" width="1.375" style="27" customWidth="1"/>
    <col min="14854" max="15093" width="9" style="27"/>
    <col min="15094" max="15094" width="1.375" style="27" customWidth="1"/>
    <col min="15095" max="15095" width="3.5" style="27" customWidth="1"/>
    <col min="15096" max="15096" width="22.125" style="27" customWidth="1"/>
    <col min="15097" max="15097" width="9.75" style="27" customWidth="1"/>
    <col min="15098" max="15098" width="7.375" style="27" customWidth="1"/>
    <col min="15099" max="15099" width="9" style="27"/>
    <col min="15100" max="15100" width="9.25" style="27" customWidth="1"/>
    <col min="15101" max="15101" width="3.5" style="27" customWidth="1"/>
    <col min="15102" max="15103" width="12.625" style="27" customWidth="1"/>
    <col min="15104" max="15104" width="9" style="27"/>
    <col min="15105" max="15105" width="7.75" style="27" customWidth="1"/>
    <col min="15106" max="15106" width="13.125" style="27" customWidth="1"/>
    <col min="15107" max="15107" width="6.125" style="27" customWidth="1"/>
    <col min="15108" max="15108" width="9.75" style="27" customWidth="1"/>
    <col min="15109" max="15109" width="1.375" style="27" customWidth="1"/>
    <col min="15110" max="15349" width="9" style="27"/>
    <col min="15350" max="15350" width="1.375" style="27" customWidth="1"/>
    <col min="15351" max="15351" width="3.5" style="27" customWidth="1"/>
    <col min="15352" max="15352" width="22.125" style="27" customWidth="1"/>
    <col min="15353" max="15353" width="9.75" style="27" customWidth="1"/>
    <col min="15354" max="15354" width="7.375" style="27" customWidth="1"/>
    <col min="15355" max="15355" width="9" style="27"/>
    <col min="15356" max="15356" width="9.25" style="27" customWidth="1"/>
    <col min="15357" max="15357" width="3.5" style="27" customWidth="1"/>
    <col min="15358" max="15359" width="12.625" style="27" customWidth="1"/>
    <col min="15360" max="15360" width="9" style="27"/>
    <col min="15361" max="15361" width="7.75" style="27" customWidth="1"/>
    <col min="15362" max="15362" width="13.125" style="27" customWidth="1"/>
    <col min="15363" max="15363" width="6.125" style="27" customWidth="1"/>
    <col min="15364" max="15364" width="9.75" style="27" customWidth="1"/>
    <col min="15365" max="15365" width="1.375" style="27" customWidth="1"/>
    <col min="15366" max="15605" width="9" style="27"/>
    <col min="15606" max="15606" width="1.375" style="27" customWidth="1"/>
    <col min="15607" max="15607" width="3.5" style="27" customWidth="1"/>
    <col min="15608" max="15608" width="22.125" style="27" customWidth="1"/>
    <col min="15609" max="15609" width="9.75" style="27" customWidth="1"/>
    <col min="15610" max="15610" width="7.375" style="27" customWidth="1"/>
    <col min="15611" max="15611" width="9" style="27"/>
    <col min="15612" max="15612" width="9.25" style="27" customWidth="1"/>
    <col min="15613" max="15613" width="3.5" style="27" customWidth="1"/>
    <col min="15614" max="15615" width="12.625" style="27" customWidth="1"/>
    <col min="15616" max="15616" width="9" style="27"/>
    <col min="15617" max="15617" width="7.75" style="27" customWidth="1"/>
    <col min="15618" max="15618" width="13.125" style="27" customWidth="1"/>
    <col min="15619" max="15619" width="6.125" style="27" customWidth="1"/>
    <col min="15620" max="15620" width="9.75" style="27" customWidth="1"/>
    <col min="15621" max="15621" width="1.375" style="27" customWidth="1"/>
    <col min="15622" max="15861" width="9" style="27"/>
    <col min="15862" max="15862" width="1.375" style="27" customWidth="1"/>
    <col min="15863" max="15863" width="3.5" style="27" customWidth="1"/>
    <col min="15864" max="15864" width="22.125" style="27" customWidth="1"/>
    <col min="15865" max="15865" width="9.75" style="27" customWidth="1"/>
    <col min="15866" max="15866" width="7.375" style="27" customWidth="1"/>
    <col min="15867" max="15867" width="9" style="27"/>
    <col min="15868" max="15868" width="9.25" style="27" customWidth="1"/>
    <col min="15869" max="15869" width="3.5" style="27" customWidth="1"/>
    <col min="15870" max="15871" width="12.625" style="27" customWidth="1"/>
    <col min="15872" max="15872" width="9" style="27"/>
    <col min="15873" max="15873" width="7.75" style="27" customWidth="1"/>
    <col min="15874" max="15874" width="13.125" style="27" customWidth="1"/>
    <col min="15875" max="15875" width="6.125" style="27" customWidth="1"/>
    <col min="15876" max="15876" width="9.75" style="27" customWidth="1"/>
    <col min="15877" max="15877" width="1.375" style="27" customWidth="1"/>
    <col min="15878" max="16117" width="9" style="27"/>
    <col min="16118" max="16118" width="1.375" style="27" customWidth="1"/>
    <col min="16119" max="16119" width="3.5" style="27" customWidth="1"/>
    <col min="16120" max="16120" width="22.125" style="27" customWidth="1"/>
    <col min="16121" max="16121" width="9.75" style="27" customWidth="1"/>
    <col min="16122" max="16122" width="7.375" style="27" customWidth="1"/>
    <col min="16123" max="16123" width="9" style="27"/>
    <col min="16124" max="16124" width="9.25" style="27" customWidth="1"/>
    <col min="16125" max="16125" width="3.5" style="27" customWidth="1"/>
    <col min="16126" max="16127" width="12.625" style="27" customWidth="1"/>
    <col min="16128" max="16128" width="9" style="27"/>
    <col min="16129" max="16129" width="7.75" style="27" customWidth="1"/>
    <col min="16130" max="16130" width="13.125" style="27" customWidth="1"/>
    <col min="16131" max="16131" width="6.125" style="27" customWidth="1"/>
    <col min="16132" max="16132" width="9.75" style="27" customWidth="1"/>
    <col min="16133" max="16133" width="1.375" style="27" customWidth="1"/>
    <col min="16134" max="16384" width="9" style="27"/>
  </cols>
  <sheetData>
    <row r="2" spans="2:22" x14ac:dyDescent="0.15">
      <c r="B2" s="27" t="s">
        <v>626</v>
      </c>
      <c r="C2" s="29"/>
      <c r="D2" s="5"/>
      <c r="E2" s="5"/>
      <c r="F2" s="29"/>
      <c r="G2" s="91"/>
      <c r="H2" s="101"/>
      <c r="I2" s="91"/>
      <c r="J2" s="91"/>
      <c r="K2" s="91"/>
      <c r="L2" s="91"/>
      <c r="M2" s="91"/>
      <c r="N2" s="91"/>
      <c r="O2" s="5"/>
    </row>
    <row r="3" spans="2:22" ht="14.25" thickBot="1" x14ac:dyDescent="0.2">
      <c r="B3" s="27" t="s">
        <v>167</v>
      </c>
      <c r="I3" s="5" t="s">
        <v>168</v>
      </c>
      <c r="P3" s="154" t="s">
        <v>191</v>
      </c>
    </row>
    <row r="4" spans="2:22" x14ac:dyDescent="0.15">
      <c r="B4" s="550" t="s">
        <v>70</v>
      </c>
      <c r="C4" s="551" t="s">
        <v>140</v>
      </c>
      <c r="D4" s="551" t="s">
        <v>109</v>
      </c>
      <c r="E4" s="551" t="s">
        <v>110</v>
      </c>
      <c r="F4" s="551" t="s">
        <v>21</v>
      </c>
      <c r="G4" s="544" t="s">
        <v>111</v>
      </c>
      <c r="H4" s="141"/>
      <c r="I4" s="1224" t="s">
        <v>70</v>
      </c>
      <c r="J4" s="1226" t="s">
        <v>143</v>
      </c>
      <c r="K4" s="552" t="s">
        <v>586</v>
      </c>
      <c r="L4" s="553" t="s">
        <v>112</v>
      </c>
      <c r="M4" s="1226" t="s">
        <v>21</v>
      </c>
      <c r="N4" s="1228" t="s">
        <v>111</v>
      </c>
      <c r="O4" s="164"/>
      <c r="P4" s="554" t="s">
        <v>146</v>
      </c>
      <c r="Q4" s="555" t="s">
        <v>147</v>
      </c>
      <c r="R4" s="555" t="s">
        <v>148</v>
      </c>
      <c r="S4" s="555" t="s">
        <v>587</v>
      </c>
      <c r="T4" s="1230" t="s">
        <v>150</v>
      </c>
      <c r="U4" s="1047"/>
      <c r="V4" s="556" t="s">
        <v>151</v>
      </c>
    </row>
    <row r="5" spans="2:22" x14ac:dyDescent="0.15">
      <c r="B5" s="1133" t="s">
        <v>134</v>
      </c>
      <c r="C5" s="311" t="s">
        <v>634</v>
      </c>
      <c r="D5" s="311">
        <v>2</v>
      </c>
      <c r="E5" s="565" t="s">
        <v>589</v>
      </c>
      <c r="F5" s="311">
        <v>12000</v>
      </c>
      <c r="G5" s="129">
        <f t="shared" ref="G5:G6" si="0">D5*F5</f>
        <v>24000</v>
      </c>
      <c r="H5" s="142"/>
      <c r="I5" s="1225"/>
      <c r="J5" s="1227"/>
      <c r="K5" s="148" t="s">
        <v>114</v>
      </c>
      <c r="L5" s="341" t="s">
        <v>272</v>
      </c>
      <c r="M5" s="1227"/>
      <c r="N5" s="1229"/>
      <c r="O5" s="164"/>
      <c r="P5" s="241"/>
      <c r="Q5" s="126"/>
      <c r="R5" s="540"/>
      <c r="S5" s="126"/>
      <c r="T5" s="1219"/>
      <c r="U5" s="1220"/>
      <c r="V5" s="157"/>
    </row>
    <row r="6" spans="2:22" x14ac:dyDescent="0.15">
      <c r="B6" s="1131"/>
      <c r="C6" s="311"/>
      <c r="D6" s="311"/>
      <c r="E6" s="565" t="s">
        <v>113</v>
      </c>
      <c r="F6" s="311"/>
      <c r="G6" s="130">
        <f t="shared" si="0"/>
        <v>0</v>
      </c>
      <c r="H6" s="142"/>
      <c r="I6" s="1221" t="s">
        <v>142</v>
      </c>
      <c r="J6" s="311" t="s">
        <v>472</v>
      </c>
      <c r="K6" s="455">
        <v>0.5</v>
      </c>
      <c r="L6" s="455">
        <v>2</v>
      </c>
      <c r="M6" s="455">
        <v>116.8</v>
      </c>
      <c r="N6" s="130">
        <f>K6*L6*M6</f>
        <v>116.8</v>
      </c>
      <c r="O6" s="164"/>
      <c r="P6" s="241"/>
      <c r="Q6" s="126"/>
      <c r="R6" s="540"/>
      <c r="S6" s="126"/>
      <c r="T6" s="1219"/>
      <c r="U6" s="1220"/>
      <c r="V6" s="157"/>
    </row>
    <row r="7" spans="2:22" ht="14.25" thickBot="1" x14ac:dyDescent="0.2">
      <c r="B7" s="1218"/>
      <c r="C7" s="131" t="s">
        <v>115</v>
      </c>
      <c r="D7" s="131"/>
      <c r="E7" s="131"/>
      <c r="F7" s="131"/>
      <c r="G7" s="132">
        <f>SUM(G5:G6)</f>
        <v>24000</v>
      </c>
      <c r="H7" s="142"/>
      <c r="I7" s="1222"/>
      <c r="J7" s="311" t="s">
        <v>474</v>
      </c>
      <c r="K7" s="455">
        <v>1.8</v>
      </c>
      <c r="L7" s="455">
        <v>1</v>
      </c>
      <c r="M7" s="455">
        <v>116.8</v>
      </c>
      <c r="N7" s="130">
        <f t="shared" ref="N7:N9" si="1">K7*L7*M7</f>
        <v>210.24</v>
      </c>
      <c r="O7" s="164"/>
      <c r="P7" s="241"/>
      <c r="Q7" s="126"/>
      <c r="R7" s="540"/>
      <c r="S7" s="126"/>
      <c r="T7" s="1219"/>
      <c r="U7" s="1220"/>
      <c r="V7" s="157"/>
    </row>
    <row r="8" spans="2:22" ht="14.25" thickTop="1" x14ac:dyDescent="0.15">
      <c r="B8" s="1231" t="s">
        <v>132</v>
      </c>
      <c r="C8" s="311" t="s">
        <v>627</v>
      </c>
      <c r="D8" s="311">
        <v>5</v>
      </c>
      <c r="E8" s="565" t="s">
        <v>113</v>
      </c>
      <c r="F8" s="311">
        <v>460</v>
      </c>
      <c r="G8" s="130">
        <f>D8*F8</f>
        <v>2300</v>
      </c>
      <c r="H8" s="142"/>
      <c r="I8" s="1222"/>
      <c r="J8" s="311" t="s">
        <v>475</v>
      </c>
      <c r="K8" s="455">
        <v>2</v>
      </c>
      <c r="L8" s="455">
        <v>1</v>
      </c>
      <c r="M8" s="455">
        <v>116.8</v>
      </c>
      <c r="N8" s="130">
        <f t="shared" si="1"/>
        <v>233.6</v>
      </c>
      <c r="O8" s="164"/>
      <c r="P8" s="241"/>
      <c r="Q8" s="126"/>
      <c r="R8" s="540"/>
      <c r="S8" s="126"/>
      <c r="T8" s="1219"/>
      <c r="U8" s="1220"/>
      <c r="V8" s="157"/>
    </row>
    <row r="9" spans="2:22" x14ac:dyDescent="0.15">
      <c r="B9" s="1131"/>
      <c r="C9" s="311"/>
      <c r="D9" s="311"/>
      <c r="E9" s="565" t="s">
        <v>113</v>
      </c>
      <c r="F9" s="311"/>
      <c r="G9" s="130">
        <f>D9*F9</f>
        <v>0</v>
      </c>
      <c r="H9" s="142"/>
      <c r="I9" s="1222"/>
      <c r="J9" s="311"/>
      <c r="K9" s="455"/>
      <c r="L9" s="455"/>
      <c r="M9" s="455"/>
      <c r="N9" s="130">
        <f t="shared" si="1"/>
        <v>0</v>
      </c>
      <c r="O9" s="164"/>
      <c r="P9" s="241"/>
      <c r="Q9" s="126"/>
      <c r="R9" s="540"/>
      <c r="S9" s="126"/>
      <c r="T9" s="1219"/>
      <c r="U9" s="1220"/>
      <c r="V9" s="157"/>
    </row>
    <row r="10" spans="2:22" ht="14.25" thickBot="1" x14ac:dyDescent="0.2">
      <c r="B10" s="1131"/>
      <c r="C10" s="311"/>
      <c r="D10" s="311"/>
      <c r="E10" s="565" t="s">
        <v>113</v>
      </c>
      <c r="F10" s="311"/>
      <c r="G10" s="130">
        <f>D10*F10</f>
        <v>0</v>
      </c>
      <c r="H10" s="142"/>
      <c r="I10" s="1223"/>
      <c r="J10" s="242" t="s">
        <v>196</v>
      </c>
      <c r="K10" s="150">
        <f>SUM(K6:K9)</f>
        <v>4.3</v>
      </c>
      <c r="L10" s="150">
        <f>SUM(L6:L9)</f>
        <v>4</v>
      </c>
      <c r="M10" s="150"/>
      <c r="N10" s="145">
        <f>SUM(N6:N9)</f>
        <v>560.64</v>
      </c>
      <c r="O10" s="164"/>
      <c r="P10" s="241"/>
      <c r="Q10" s="126"/>
      <c r="R10" s="540"/>
      <c r="S10" s="126"/>
      <c r="T10" s="1219"/>
      <c r="U10" s="1220"/>
      <c r="V10" s="157"/>
    </row>
    <row r="11" spans="2:22" ht="15" thickTop="1" thickBot="1" x14ac:dyDescent="0.2">
      <c r="B11" s="1218"/>
      <c r="C11" s="133" t="s">
        <v>116</v>
      </c>
      <c r="D11" s="134"/>
      <c r="E11" s="134"/>
      <c r="F11" s="134"/>
      <c r="G11" s="135">
        <f>SUM(G8:G10)</f>
        <v>2300</v>
      </c>
      <c r="H11" s="142"/>
      <c r="I11" s="1232" t="s">
        <v>628</v>
      </c>
      <c r="J11" s="311" t="s">
        <v>335</v>
      </c>
      <c r="K11" s="455">
        <v>2.5</v>
      </c>
      <c r="L11" s="455">
        <v>1</v>
      </c>
      <c r="M11" s="455">
        <v>158.4</v>
      </c>
      <c r="N11" s="130">
        <f>K11*L11*M11</f>
        <v>396</v>
      </c>
      <c r="O11" s="164"/>
      <c r="P11" s="241"/>
      <c r="Q11" s="126"/>
      <c r="R11" s="540"/>
      <c r="S11" s="126"/>
      <c r="T11" s="1219"/>
      <c r="U11" s="1220"/>
      <c r="V11" s="157"/>
    </row>
    <row r="12" spans="2:22" ht="14.25" thickTop="1" x14ac:dyDescent="0.15">
      <c r="B12" s="1231" t="s">
        <v>133</v>
      </c>
      <c r="C12" s="311" t="s">
        <v>635</v>
      </c>
      <c r="D12" s="311">
        <v>11.5</v>
      </c>
      <c r="E12" s="565" t="s">
        <v>113</v>
      </c>
      <c r="F12" s="311">
        <v>2580</v>
      </c>
      <c r="G12" s="130">
        <f>D12*F12</f>
        <v>29670</v>
      </c>
      <c r="H12" s="142"/>
      <c r="I12" s="1222"/>
      <c r="J12" s="311" t="s">
        <v>336</v>
      </c>
      <c r="K12" s="455">
        <v>2</v>
      </c>
      <c r="L12" s="455">
        <v>1</v>
      </c>
      <c r="M12" s="455">
        <v>158.4</v>
      </c>
      <c r="N12" s="130">
        <f t="shared" ref="N12:N15" si="2">K12*L12*M12</f>
        <v>316.8</v>
      </c>
      <c r="O12" s="164"/>
      <c r="P12" s="241"/>
      <c r="Q12" s="126"/>
      <c r="R12" s="540"/>
      <c r="S12" s="126"/>
      <c r="T12" s="1219"/>
      <c r="U12" s="1220"/>
      <c r="V12" s="157"/>
    </row>
    <row r="13" spans="2:22" x14ac:dyDescent="0.15">
      <c r="B13" s="1131"/>
      <c r="C13" s="311"/>
      <c r="D13" s="311"/>
      <c r="E13" s="565" t="s">
        <v>113</v>
      </c>
      <c r="F13" s="311"/>
      <c r="G13" s="130">
        <f>D13*F13</f>
        <v>0</v>
      </c>
      <c r="H13" s="142"/>
      <c r="I13" s="1222"/>
      <c r="J13" s="311" t="s">
        <v>473</v>
      </c>
      <c r="K13" s="455">
        <v>3.1</v>
      </c>
      <c r="L13" s="455">
        <v>2</v>
      </c>
      <c r="M13" s="455">
        <v>158.4</v>
      </c>
      <c r="N13" s="130">
        <f t="shared" si="2"/>
        <v>982.08</v>
      </c>
      <c r="O13" s="164"/>
      <c r="P13" s="241"/>
      <c r="Q13" s="126"/>
      <c r="R13" s="540"/>
      <c r="S13" s="126"/>
      <c r="T13" s="1219"/>
      <c r="U13" s="1220"/>
      <c r="V13" s="157"/>
    </row>
    <row r="14" spans="2:22" x14ac:dyDescent="0.15">
      <c r="B14" s="1131"/>
      <c r="C14" s="311"/>
      <c r="D14" s="311"/>
      <c r="E14" s="565"/>
      <c r="F14" s="311"/>
      <c r="G14" s="130">
        <f>D14*F14</f>
        <v>0</v>
      </c>
      <c r="H14" s="142"/>
      <c r="I14" s="1222"/>
      <c r="J14" s="311" t="s">
        <v>476</v>
      </c>
      <c r="K14" s="455">
        <v>4.2</v>
      </c>
      <c r="L14" s="455">
        <v>1</v>
      </c>
      <c r="M14" s="455">
        <v>158.4</v>
      </c>
      <c r="N14" s="130">
        <f t="shared" si="2"/>
        <v>665.28000000000009</v>
      </c>
      <c r="O14" s="164"/>
      <c r="P14" s="241"/>
      <c r="Q14" s="126"/>
      <c r="R14" s="540"/>
      <c r="S14" s="126"/>
      <c r="T14" s="1219"/>
      <c r="U14" s="1220"/>
      <c r="V14" s="157"/>
    </row>
    <row r="15" spans="2:22" ht="14.25" thickBot="1" x14ac:dyDescent="0.2">
      <c r="B15" s="1131"/>
      <c r="C15" s="311"/>
      <c r="D15" s="311"/>
      <c r="E15" s="311"/>
      <c r="F15" s="311"/>
      <c r="G15" s="130">
        <f t="shared" ref="G15" si="3">D15*F15</f>
        <v>0</v>
      </c>
      <c r="H15" s="142"/>
      <c r="I15" s="1222"/>
      <c r="J15" s="311" t="s">
        <v>843</v>
      </c>
      <c r="K15" s="455">
        <v>4</v>
      </c>
      <c r="L15" s="455">
        <v>2</v>
      </c>
      <c r="M15" s="455">
        <v>158.4</v>
      </c>
      <c r="N15" s="130">
        <f t="shared" si="2"/>
        <v>1267.2</v>
      </c>
      <c r="O15" s="164"/>
      <c r="P15" s="566" t="s">
        <v>26</v>
      </c>
      <c r="Q15" s="251"/>
      <c r="R15" s="251"/>
      <c r="S15" s="251"/>
      <c r="T15" s="1241"/>
      <c r="U15" s="1242"/>
      <c r="V15" s="567">
        <f>SUM(V5:V14)</f>
        <v>0</v>
      </c>
    </row>
    <row r="16" spans="2:22" ht="14.25" thickBot="1" x14ac:dyDescent="0.2">
      <c r="B16" s="1218"/>
      <c r="C16" s="133" t="s">
        <v>116</v>
      </c>
      <c r="D16" s="134"/>
      <c r="E16" s="134"/>
      <c r="F16" s="134"/>
      <c r="G16" s="135">
        <f>SUM(G12:G15)</f>
        <v>29670</v>
      </c>
      <c r="H16" s="142"/>
      <c r="I16" s="1222"/>
      <c r="J16" s="311"/>
      <c r="K16" s="455"/>
      <c r="L16" s="455"/>
      <c r="M16" s="455"/>
      <c r="N16" s="130"/>
      <c r="O16" s="164"/>
    </row>
    <row r="17" spans="2:22" ht="15" thickTop="1" thickBot="1" x14ac:dyDescent="0.2">
      <c r="B17" s="1231" t="s">
        <v>135</v>
      </c>
      <c r="C17" s="311"/>
      <c r="D17" s="311">
        <v>10</v>
      </c>
      <c r="E17" s="565" t="s">
        <v>117</v>
      </c>
      <c r="F17" s="311">
        <v>1400</v>
      </c>
      <c r="G17" s="130">
        <f t="shared" ref="G17" si="4">D17*F17</f>
        <v>14000</v>
      </c>
      <c r="H17" s="142"/>
      <c r="I17" s="1223"/>
      <c r="J17" s="242" t="s">
        <v>601</v>
      </c>
      <c r="K17" s="150">
        <f>SUM(K11:K16)</f>
        <v>15.8</v>
      </c>
      <c r="L17" s="150">
        <f>SUM(L11:L16)</f>
        <v>7</v>
      </c>
      <c r="M17" s="150"/>
      <c r="N17" s="145">
        <f>SUM(N11:N16)</f>
        <v>3627.3600000000006</v>
      </c>
      <c r="O17" s="164"/>
      <c r="P17" s="154" t="s">
        <v>192</v>
      </c>
    </row>
    <row r="18" spans="2:22" ht="14.25" thickTop="1" x14ac:dyDescent="0.15">
      <c r="B18" s="1131"/>
      <c r="C18" s="311"/>
      <c r="D18" s="311"/>
      <c r="E18" s="565"/>
      <c r="F18" s="311"/>
      <c r="G18" s="130">
        <f>D18*F18</f>
        <v>0</v>
      </c>
      <c r="H18" s="142"/>
      <c r="I18" s="1232" t="s">
        <v>144</v>
      </c>
      <c r="J18" s="311" t="s">
        <v>337</v>
      </c>
      <c r="K18" s="455">
        <v>1</v>
      </c>
      <c r="L18" s="455">
        <v>0.5</v>
      </c>
      <c r="M18" s="455">
        <v>168.4</v>
      </c>
      <c r="N18" s="130">
        <f>K18*L18*M18</f>
        <v>84.2</v>
      </c>
      <c r="O18" s="164"/>
      <c r="P18" s="554" t="s">
        <v>152</v>
      </c>
      <c r="Q18" s="555" t="s">
        <v>147</v>
      </c>
      <c r="R18" s="555" t="s">
        <v>148</v>
      </c>
      <c r="S18" s="555" t="s">
        <v>587</v>
      </c>
      <c r="T18" s="555" t="s">
        <v>150</v>
      </c>
      <c r="U18" s="568" t="s">
        <v>241</v>
      </c>
      <c r="V18" s="556" t="s">
        <v>151</v>
      </c>
    </row>
    <row r="19" spans="2:22" x14ac:dyDescent="0.15">
      <c r="B19" s="1131"/>
      <c r="C19" s="311"/>
      <c r="D19" s="311"/>
      <c r="E19" s="311"/>
      <c r="F19" s="311"/>
      <c r="G19" s="130">
        <f t="shared" ref="G19" si="5">D19*F19</f>
        <v>0</v>
      </c>
      <c r="H19" s="142"/>
      <c r="I19" s="1222"/>
      <c r="J19" s="311" t="s">
        <v>338</v>
      </c>
      <c r="K19" s="455">
        <v>2.5</v>
      </c>
      <c r="L19" s="455">
        <v>0.5</v>
      </c>
      <c r="M19" s="455">
        <v>168.4</v>
      </c>
      <c r="N19" s="130">
        <f t="shared" ref="N19:N21" si="6">K19*L19*M19</f>
        <v>210.5</v>
      </c>
      <c r="O19" s="164"/>
      <c r="P19" s="457" t="s">
        <v>339</v>
      </c>
      <c r="Q19" s="126">
        <v>80</v>
      </c>
      <c r="R19" s="540" t="s">
        <v>599</v>
      </c>
      <c r="S19" s="126">
        <v>800</v>
      </c>
      <c r="T19" s="126">
        <v>10</v>
      </c>
      <c r="U19" s="310">
        <v>10000</v>
      </c>
      <c r="V19" s="508">
        <f>Q19*S19/T19*(10/U19)</f>
        <v>6.4</v>
      </c>
    </row>
    <row r="20" spans="2:22" ht="14.25" thickBot="1" x14ac:dyDescent="0.2">
      <c r="B20" s="1218"/>
      <c r="C20" s="133" t="s">
        <v>116</v>
      </c>
      <c r="D20" s="134"/>
      <c r="E20" s="134"/>
      <c r="F20" s="134"/>
      <c r="G20" s="135">
        <f>SUM(G17:G19)</f>
        <v>14000</v>
      </c>
      <c r="H20" s="142"/>
      <c r="I20" s="1222"/>
      <c r="J20" s="311"/>
      <c r="K20" s="455"/>
      <c r="L20" s="455"/>
      <c r="M20" s="455"/>
      <c r="N20" s="130">
        <f t="shared" si="6"/>
        <v>0</v>
      </c>
      <c r="O20" s="164"/>
      <c r="P20" s="457" t="s">
        <v>340</v>
      </c>
      <c r="Q20" s="126">
        <v>2</v>
      </c>
      <c r="R20" s="540" t="s">
        <v>599</v>
      </c>
      <c r="S20" s="126">
        <v>9000</v>
      </c>
      <c r="T20" s="126">
        <v>10</v>
      </c>
      <c r="U20" s="310">
        <v>10000</v>
      </c>
      <c r="V20" s="508">
        <f t="shared" ref="V20:V31" si="7">Q20*S20/T20*(10/U20)</f>
        <v>1.8</v>
      </c>
    </row>
    <row r="21" spans="2:22" ht="14.25" thickTop="1" x14ac:dyDescent="0.15">
      <c r="B21" s="1231" t="s">
        <v>136</v>
      </c>
      <c r="C21" s="311"/>
      <c r="D21" s="311"/>
      <c r="E21" s="565" t="s">
        <v>118</v>
      </c>
      <c r="F21" s="311"/>
      <c r="G21" s="130">
        <f>D21*F21</f>
        <v>0</v>
      </c>
      <c r="H21" s="142"/>
      <c r="I21" s="1222"/>
      <c r="J21" s="311"/>
      <c r="K21" s="455"/>
      <c r="L21" s="455"/>
      <c r="M21" s="455"/>
      <c r="N21" s="130">
        <f t="shared" si="6"/>
        <v>0</v>
      </c>
      <c r="O21" s="164"/>
      <c r="P21" s="241" t="s">
        <v>343</v>
      </c>
      <c r="Q21" s="126">
        <v>1</v>
      </c>
      <c r="R21" s="299" t="s">
        <v>78</v>
      </c>
      <c r="S21" s="126">
        <v>30000</v>
      </c>
      <c r="T21" s="126">
        <v>7</v>
      </c>
      <c r="U21" s="310">
        <v>10000</v>
      </c>
      <c r="V21" s="508">
        <f t="shared" si="7"/>
        <v>4.2857142857142856</v>
      </c>
    </row>
    <row r="22" spans="2:22" ht="14.25" thickBot="1" x14ac:dyDescent="0.2">
      <c r="B22" s="1131"/>
      <c r="C22" s="311"/>
      <c r="D22" s="311"/>
      <c r="E22" s="565" t="s">
        <v>118</v>
      </c>
      <c r="F22" s="311"/>
      <c r="G22" s="130">
        <f>D22*F22</f>
        <v>0</v>
      </c>
      <c r="H22" s="142"/>
      <c r="I22" s="1223"/>
      <c r="J22" s="242" t="s">
        <v>636</v>
      </c>
      <c r="K22" s="150">
        <f>SUM(K18:K21)</f>
        <v>3.5</v>
      </c>
      <c r="L22" s="151">
        <f>SUM(L18:L21)</f>
        <v>1</v>
      </c>
      <c r="M22" s="152"/>
      <c r="N22" s="145">
        <f>SUM(N18:N21)</f>
        <v>294.7</v>
      </c>
      <c r="O22" s="164"/>
      <c r="P22" s="241" t="s">
        <v>341</v>
      </c>
      <c r="Q22" s="126">
        <v>2</v>
      </c>
      <c r="R22" s="299" t="s">
        <v>242</v>
      </c>
      <c r="S22" s="126">
        <v>3000</v>
      </c>
      <c r="T22" s="126">
        <v>3</v>
      </c>
      <c r="U22" s="310">
        <v>10000</v>
      </c>
      <c r="V22" s="508">
        <f t="shared" si="7"/>
        <v>2</v>
      </c>
    </row>
    <row r="23" spans="2:22" ht="14.25" thickTop="1" x14ac:dyDescent="0.15">
      <c r="B23" s="1131"/>
      <c r="C23" s="311"/>
      <c r="D23" s="311"/>
      <c r="E23" s="565" t="s">
        <v>118</v>
      </c>
      <c r="F23" s="311"/>
      <c r="G23" s="130">
        <f>D23*F23</f>
        <v>0</v>
      </c>
      <c r="H23" s="142"/>
      <c r="I23" s="1232" t="s">
        <v>145</v>
      </c>
      <c r="J23" s="311"/>
      <c r="K23" s="455"/>
      <c r="L23" s="455"/>
      <c r="M23" s="455"/>
      <c r="N23" s="130">
        <f>K23*L23*M23</f>
        <v>0</v>
      </c>
      <c r="O23" s="164"/>
      <c r="P23" s="241" t="s">
        <v>342</v>
      </c>
      <c r="Q23" s="126">
        <v>2</v>
      </c>
      <c r="R23" s="540" t="s">
        <v>78</v>
      </c>
      <c r="S23" s="126">
        <v>2000</v>
      </c>
      <c r="T23" s="126">
        <v>3</v>
      </c>
      <c r="U23" s="310">
        <v>10000</v>
      </c>
      <c r="V23" s="508">
        <f t="shared" si="7"/>
        <v>1.3333333333333333</v>
      </c>
    </row>
    <row r="24" spans="2:22" ht="14.25" thickBot="1" x14ac:dyDescent="0.2">
      <c r="B24" s="1243"/>
      <c r="C24" s="136" t="s">
        <v>119</v>
      </c>
      <c r="D24" s="137"/>
      <c r="E24" s="137"/>
      <c r="F24" s="144"/>
      <c r="G24" s="138">
        <f>SUM(G21:G23)</f>
        <v>0</v>
      </c>
      <c r="I24" s="1222"/>
      <c r="J24" s="311"/>
      <c r="K24" s="455"/>
      <c r="L24" s="455"/>
      <c r="M24" s="455"/>
      <c r="N24" s="130">
        <f t="shared" ref="N24" si="8">K24*L24*M24</f>
        <v>0</v>
      </c>
      <c r="O24" s="164"/>
      <c r="P24" s="241" t="s">
        <v>344</v>
      </c>
      <c r="Q24" s="126">
        <v>2</v>
      </c>
      <c r="R24" s="299" t="s">
        <v>242</v>
      </c>
      <c r="S24" s="126">
        <v>1000</v>
      </c>
      <c r="T24" s="126">
        <v>3</v>
      </c>
      <c r="U24" s="310">
        <v>10000</v>
      </c>
      <c r="V24" s="508">
        <f t="shared" si="7"/>
        <v>0.66666666666666663</v>
      </c>
    </row>
    <row r="25" spans="2:22" ht="14.25" thickBot="1" x14ac:dyDescent="0.2">
      <c r="H25" s="143"/>
      <c r="I25" s="1223"/>
      <c r="J25" s="242" t="s">
        <v>603</v>
      </c>
      <c r="K25" s="150">
        <f>SUM(K23:K24)</f>
        <v>0</v>
      </c>
      <c r="L25" s="151">
        <f>SUM(L23:L24)</f>
        <v>0</v>
      </c>
      <c r="M25" s="152"/>
      <c r="N25" s="145">
        <f>SUM(N23:N24)</f>
        <v>0</v>
      </c>
      <c r="O25" s="164"/>
      <c r="P25" s="241" t="s">
        <v>359</v>
      </c>
      <c r="Q25" s="126">
        <v>2</v>
      </c>
      <c r="R25" s="540" t="s">
        <v>242</v>
      </c>
      <c r="S25" s="126">
        <v>1250</v>
      </c>
      <c r="T25" s="126">
        <v>10</v>
      </c>
      <c r="U25" s="310">
        <v>10000</v>
      </c>
      <c r="V25" s="508">
        <f t="shared" si="7"/>
        <v>0.25</v>
      </c>
    </row>
    <row r="26" spans="2:22" ht="15" thickTop="1" thickBot="1" x14ac:dyDescent="0.2">
      <c r="B26" s="5" t="s">
        <v>606</v>
      </c>
      <c r="C26" s="5"/>
      <c r="D26" s="29"/>
      <c r="E26" s="5"/>
      <c r="F26" s="29"/>
      <c r="G26" s="30"/>
      <c r="H26" s="141"/>
      <c r="I26" s="1232" t="s">
        <v>247</v>
      </c>
      <c r="J26" s="311"/>
      <c r="K26" s="455"/>
      <c r="L26" s="455"/>
      <c r="M26" s="455"/>
      <c r="N26" s="130">
        <f>K26*L26*M26</f>
        <v>0</v>
      </c>
      <c r="O26" s="164"/>
      <c r="P26" s="241" t="s">
        <v>362</v>
      </c>
      <c r="Q26" s="126">
        <v>4</v>
      </c>
      <c r="R26" s="540" t="s">
        <v>117</v>
      </c>
      <c r="S26" s="126">
        <v>7200</v>
      </c>
      <c r="T26" s="126">
        <v>10</v>
      </c>
      <c r="U26" s="310">
        <v>10000</v>
      </c>
      <c r="V26" s="508">
        <f t="shared" si="7"/>
        <v>2.88</v>
      </c>
    </row>
    <row r="27" spans="2:22" x14ac:dyDescent="0.15">
      <c r="B27" s="550" t="s">
        <v>70</v>
      </c>
      <c r="C27" s="551" t="s">
        <v>108</v>
      </c>
      <c r="D27" s="551" t="s">
        <v>109</v>
      </c>
      <c r="E27" s="551" t="s">
        <v>110</v>
      </c>
      <c r="F27" s="551" t="s">
        <v>21</v>
      </c>
      <c r="G27" s="544" t="s">
        <v>111</v>
      </c>
      <c r="H27" s="142"/>
      <c r="I27" s="1222"/>
      <c r="J27" s="311"/>
      <c r="K27" s="455"/>
      <c r="L27" s="455"/>
      <c r="M27" s="455"/>
      <c r="N27" s="130">
        <f t="shared" ref="N27" si="9">K27*L27*M27</f>
        <v>0</v>
      </c>
      <c r="O27" s="164"/>
      <c r="P27" s="241" t="s">
        <v>363</v>
      </c>
      <c r="Q27" s="126">
        <v>2</v>
      </c>
      <c r="R27" s="540" t="s">
        <v>117</v>
      </c>
      <c r="S27" s="126">
        <v>10000</v>
      </c>
      <c r="T27" s="126">
        <v>10</v>
      </c>
      <c r="U27" s="310">
        <v>10000</v>
      </c>
      <c r="V27" s="508">
        <f t="shared" si="7"/>
        <v>2</v>
      </c>
    </row>
    <row r="28" spans="2:22" ht="14.25" thickBot="1" x14ac:dyDescent="0.2">
      <c r="B28" s="1133" t="s">
        <v>27</v>
      </c>
      <c r="C28" s="311" t="s">
        <v>637</v>
      </c>
      <c r="D28" s="311">
        <v>250</v>
      </c>
      <c r="E28" s="565" t="s">
        <v>638</v>
      </c>
      <c r="F28" s="311">
        <v>7.6319999999999997</v>
      </c>
      <c r="G28" s="129">
        <f t="shared" ref="G28:G35" si="10">D28*F28</f>
        <v>1908</v>
      </c>
      <c r="H28" s="142"/>
      <c r="I28" s="1223"/>
      <c r="J28" s="242" t="s">
        <v>601</v>
      </c>
      <c r="K28" s="150">
        <f>SUM(K26:K27)</f>
        <v>0</v>
      </c>
      <c r="L28" s="151">
        <f>SUM(L26:L27)</f>
        <v>0</v>
      </c>
      <c r="M28" s="152"/>
      <c r="N28" s="145">
        <f>SUM(N26:N27)</f>
        <v>0</v>
      </c>
      <c r="O28" s="164"/>
      <c r="P28" s="241" t="s">
        <v>364</v>
      </c>
      <c r="Q28" s="126">
        <v>1</v>
      </c>
      <c r="R28" s="540" t="s">
        <v>242</v>
      </c>
      <c r="S28" s="126">
        <v>2500</v>
      </c>
      <c r="T28" s="126">
        <v>10</v>
      </c>
      <c r="U28" s="310">
        <v>10000</v>
      </c>
      <c r="V28" s="508">
        <f t="shared" si="7"/>
        <v>0.25</v>
      </c>
    </row>
    <row r="29" spans="2:22" ht="14.25" thickTop="1" x14ac:dyDescent="0.15">
      <c r="B29" s="1233"/>
      <c r="C29" s="311" t="s">
        <v>639</v>
      </c>
      <c r="D29" s="311">
        <v>170</v>
      </c>
      <c r="E29" s="565" t="s">
        <v>640</v>
      </c>
      <c r="F29" s="311">
        <v>11.56</v>
      </c>
      <c r="G29" s="130">
        <f t="shared" si="10"/>
        <v>1965.2</v>
      </c>
      <c r="H29" s="142"/>
      <c r="I29" s="1232" t="s">
        <v>141</v>
      </c>
      <c r="J29" s="311"/>
      <c r="K29" s="455"/>
      <c r="L29" s="455"/>
      <c r="M29" s="455"/>
      <c r="N29" s="130">
        <f>K29*L29*M29</f>
        <v>0</v>
      </c>
      <c r="O29" s="28"/>
      <c r="P29" s="241" t="s">
        <v>365</v>
      </c>
      <c r="Q29" s="126">
        <v>1</v>
      </c>
      <c r="R29" s="540" t="s">
        <v>242</v>
      </c>
      <c r="S29" s="126">
        <v>3000</v>
      </c>
      <c r="T29" s="126">
        <v>10</v>
      </c>
      <c r="U29" s="310">
        <v>10000</v>
      </c>
      <c r="V29" s="508">
        <f t="shared" si="7"/>
        <v>0.3</v>
      </c>
    </row>
    <row r="30" spans="2:22" x14ac:dyDescent="0.15">
      <c r="B30" s="1233"/>
      <c r="C30" s="311" t="s">
        <v>641</v>
      </c>
      <c r="D30" s="311">
        <v>833</v>
      </c>
      <c r="E30" s="565" t="s">
        <v>642</v>
      </c>
      <c r="F30" s="311">
        <v>1.43</v>
      </c>
      <c r="G30" s="130">
        <f t="shared" si="10"/>
        <v>1191.19</v>
      </c>
      <c r="H30" s="142"/>
      <c r="I30" s="1222"/>
      <c r="J30" s="311"/>
      <c r="K30" s="455"/>
      <c r="L30" s="455"/>
      <c r="M30" s="455"/>
      <c r="N30" s="130">
        <f t="shared" ref="N30" si="11">K30*L30*M30</f>
        <v>0</v>
      </c>
      <c r="P30" s="241" t="s">
        <v>367</v>
      </c>
      <c r="Q30" s="126">
        <v>1</v>
      </c>
      <c r="R30" s="540" t="s">
        <v>242</v>
      </c>
      <c r="S30" s="126">
        <v>15000</v>
      </c>
      <c r="T30" s="126">
        <v>10</v>
      </c>
      <c r="U30" s="310">
        <v>10000</v>
      </c>
      <c r="V30" s="508">
        <f t="shared" si="7"/>
        <v>1.5</v>
      </c>
    </row>
    <row r="31" spans="2:22" ht="14.25" thickBot="1" x14ac:dyDescent="0.2">
      <c r="B31" s="1233"/>
      <c r="C31" s="311" t="s">
        <v>643</v>
      </c>
      <c r="D31" s="311">
        <v>1666</v>
      </c>
      <c r="E31" s="565" t="s">
        <v>644</v>
      </c>
      <c r="F31" s="311">
        <v>1.51</v>
      </c>
      <c r="G31" s="130">
        <f t="shared" si="10"/>
        <v>2515.66</v>
      </c>
      <c r="H31" s="142"/>
      <c r="I31" s="1235"/>
      <c r="J31" s="243" t="s">
        <v>603</v>
      </c>
      <c r="K31" s="153">
        <f>SUM(K29:K30)</f>
        <v>0</v>
      </c>
      <c r="L31" s="573">
        <f>SUM(L29:L30)</f>
        <v>0</v>
      </c>
      <c r="M31" s="156"/>
      <c r="N31" s="574">
        <f>SUM(N29:N30)</f>
        <v>0</v>
      </c>
      <c r="P31" s="241" t="s">
        <v>631</v>
      </c>
      <c r="Q31" s="126">
        <v>1</v>
      </c>
      <c r="R31" s="540" t="s">
        <v>242</v>
      </c>
      <c r="S31" s="126">
        <v>90000</v>
      </c>
      <c r="T31" s="126">
        <v>10</v>
      </c>
      <c r="U31" s="310">
        <v>10000</v>
      </c>
      <c r="V31" s="508">
        <f t="shared" si="7"/>
        <v>9</v>
      </c>
    </row>
    <row r="32" spans="2:22" x14ac:dyDescent="0.15">
      <c r="B32" s="1233"/>
      <c r="C32" s="311" t="s">
        <v>645</v>
      </c>
      <c r="D32" s="311">
        <v>833</v>
      </c>
      <c r="E32" s="565" t="s">
        <v>646</v>
      </c>
      <c r="F32" s="311">
        <v>1.71</v>
      </c>
      <c r="G32" s="130">
        <f t="shared" si="10"/>
        <v>1424.43</v>
      </c>
      <c r="H32" s="142"/>
      <c r="I32" s="122"/>
      <c r="J32" s="122"/>
      <c r="K32" s="122"/>
      <c r="L32" s="122"/>
      <c r="M32" s="122"/>
      <c r="N32" s="122"/>
      <c r="P32" s="241"/>
      <c r="Q32" s="126"/>
      <c r="R32" s="540"/>
      <c r="S32" s="126"/>
      <c r="T32" s="126"/>
      <c r="U32" s="310"/>
      <c r="V32" s="157"/>
    </row>
    <row r="33" spans="2:22" ht="14.25" thickBot="1" x14ac:dyDescent="0.2">
      <c r="B33" s="1233"/>
      <c r="C33" s="311" t="s">
        <v>647</v>
      </c>
      <c r="D33" s="311">
        <v>333</v>
      </c>
      <c r="E33" s="565" t="s">
        <v>648</v>
      </c>
      <c r="F33" s="311">
        <v>7.3780000000000001</v>
      </c>
      <c r="G33" s="130">
        <f t="shared" si="10"/>
        <v>2456.8740000000003</v>
      </c>
      <c r="H33" s="142"/>
      <c r="I33" s="459" t="s">
        <v>190</v>
      </c>
      <c r="J33" s="459"/>
      <c r="K33" s="110"/>
      <c r="L33" s="110"/>
      <c r="M33" s="110"/>
      <c r="P33" s="241"/>
      <c r="Q33" s="126"/>
      <c r="R33" s="540"/>
      <c r="S33" s="126"/>
      <c r="T33" s="126"/>
      <c r="U33" s="310"/>
      <c r="V33" s="157"/>
    </row>
    <row r="34" spans="2:22" ht="14.25" thickBot="1" x14ac:dyDescent="0.2">
      <c r="B34" s="1233"/>
      <c r="C34" s="311"/>
      <c r="D34" s="311"/>
      <c r="E34" s="565" t="s">
        <v>113</v>
      </c>
      <c r="F34" s="311"/>
      <c r="G34" s="130">
        <f t="shared" si="10"/>
        <v>0</v>
      </c>
      <c r="H34" s="142"/>
      <c r="I34" s="220" t="s">
        <v>178</v>
      </c>
      <c r="J34" s="597" t="s">
        <v>3</v>
      </c>
      <c r="K34" s="1236" t="s">
        <v>179</v>
      </c>
      <c r="L34" s="1237"/>
      <c r="M34" s="598" t="s">
        <v>241</v>
      </c>
      <c r="N34" s="599" t="s">
        <v>632</v>
      </c>
      <c r="P34" s="542" t="s">
        <v>183</v>
      </c>
      <c r="Q34" s="251"/>
      <c r="R34" s="251"/>
      <c r="S34" s="251"/>
      <c r="T34" s="251"/>
      <c r="U34" s="161"/>
      <c r="V34" s="580">
        <f>SUM(V19:V33)</f>
        <v>32.665714285714287</v>
      </c>
    </row>
    <row r="35" spans="2:22" x14ac:dyDescent="0.15">
      <c r="B35" s="1233"/>
      <c r="C35" s="311"/>
      <c r="D35" s="311"/>
      <c r="E35" s="565" t="s">
        <v>113</v>
      </c>
      <c r="F35" s="311"/>
      <c r="G35" s="130">
        <f t="shared" si="10"/>
        <v>0</v>
      </c>
      <c r="H35" s="142"/>
      <c r="I35" s="1238" t="s">
        <v>0</v>
      </c>
      <c r="J35" s="139" t="s">
        <v>176</v>
      </c>
      <c r="K35" s="1244">
        <v>2160000</v>
      </c>
      <c r="L35" s="1244"/>
      <c r="M35" s="541">
        <v>10000</v>
      </c>
      <c r="N35" s="232">
        <f>+K35/M35*10*0.014</f>
        <v>30.240000000000002</v>
      </c>
    </row>
    <row r="36" spans="2:22" ht="14.25" thickBot="1" x14ac:dyDescent="0.2">
      <c r="B36" s="1234"/>
      <c r="C36" s="131" t="s">
        <v>115</v>
      </c>
      <c r="D36" s="131"/>
      <c r="E36" s="131"/>
      <c r="F36" s="131"/>
      <c r="G36" s="132">
        <f>SUM(G28:G35)</f>
        <v>11461.353999999999</v>
      </c>
      <c r="H36" s="142"/>
      <c r="I36" s="1239"/>
      <c r="J36" s="139" t="s">
        <v>177</v>
      </c>
      <c r="K36" s="1244">
        <v>3024000</v>
      </c>
      <c r="L36" s="1244"/>
      <c r="M36" s="541">
        <v>10000</v>
      </c>
      <c r="N36" s="232">
        <f>+K36/M36*10*0.014</f>
        <v>42.335999999999999</v>
      </c>
      <c r="P36" s="596" t="s">
        <v>184</v>
      </c>
      <c r="Q36" s="110"/>
      <c r="R36" s="110"/>
      <c r="S36" s="110"/>
      <c r="T36" s="110"/>
    </row>
    <row r="37" spans="2:22" ht="14.25" thickTop="1" x14ac:dyDescent="0.15">
      <c r="B37" s="1231" t="s">
        <v>137</v>
      </c>
      <c r="C37" s="311" t="s">
        <v>650</v>
      </c>
      <c r="D37" s="311">
        <v>6.25</v>
      </c>
      <c r="E37" s="565" t="s">
        <v>651</v>
      </c>
      <c r="F37" s="311">
        <v>410.5</v>
      </c>
      <c r="G37" s="130">
        <f>D37*F37</f>
        <v>2565.625</v>
      </c>
      <c r="H37" s="142"/>
      <c r="I37" s="1239"/>
      <c r="J37" s="139"/>
      <c r="K37" s="1244"/>
      <c r="L37" s="1244"/>
      <c r="M37" s="541"/>
      <c r="N37" s="232"/>
      <c r="O37" s="154"/>
      <c r="P37" s="220" t="s">
        <v>173</v>
      </c>
      <c r="Q37" s="1245" t="s">
        <v>185</v>
      </c>
      <c r="R37" s="1245"/>
      <c r="S37" s="600" t="s">
        <v>188</v>
      </c>
      <c r="T37" s="600" t="s">
        <v>187</v>
      </c>
      <c r="U37" s="601" t="s">
        <v>241</v>
      </c>
      <c r="V37" s="588" t="s">
        <v>632</v>
      </c>
    </row>
    <row r="38" spans="2:22" x14ac:dyDescent="0.15">
      <c r="B38" s="1233"/>
      <c r="C38" s="311" t="s">
        <v>650</v>
      </c>
      <c r="D38" s="311">
        <v>3.33</v>
      </c>
      <c r="E38" s="565" t="s">
        <v>651</v>
      </c>
      <c r="F38" s="311">
        <v>410.5</v>
      </c>
      <c r="G38" s="130">
        <f>D38*F38</f>
        <v>1366.9649999999999</v>
      </c>
      <c r="H38" s="142"/>
      <c r="I38" s="1239"/>
      <c r="J38" s="139"/>
      <c r="K38" s="1244"/>
      <c r="L38" s="1244"/>
      <c r="M38" s="541"/>
      <c r="N38" s="232"/>
      <c r="O38" s="154"/>
      <c r="P38" s="1246" t="s">
        <v>186</v>
      </c>
      <c r="Q38" s="225" t="s">
        <v>481</v>
      </c>
      <c r="R38" s="247" t="s">
        <v>479</v>
      </c>
      <c r="S38" s="226"/>
      <c r="T38" s="248">
        <v>0.5</v>
      </c>
      <c r="U38" s="226"/>
      <c r="V38" s="232"/>
    </row>
    <row r="39" spans="2:22" x14ac:dyDescent="0.15">
      <c r="B39" s="1233"/>
      <c r="C39" s="311" t="s">
        <v>652</v>
      </c>
      <c r="D39" s="311">
        <v>500</v>
      </c>
      <c r="E39" s="565" t="s">
        <v>653</v>
      </c>
      <c r="F39" s="311">
        <v>4.4800000000000004</v>
      </c>
      <c r="G39" s="130">
        <f t="shared" ref="G39:G52" si="12">D39*F39</f>
        <v>2240</v>
      </c>
      <c r="H39" s="142"/>
      <c r="I39" s="1239"/>
      <c r="J39" s="139" t="s">
        <v>480</v>
      </c>
      <c r="K39" s="1244"/>
      <c r="L39" s="1244"/>
      <c r="M39" s="541">
        <v>200</v>
      </c>
      <c r="N39" s="232">
        <f>M39*380/10</f>
        <v>7600</v>
      </c>
      <c r="O39" s="154"/>
      <c r="P39" s="1247"/>
      <c r="Q39" s="225"/>
      <c r="R39" s="247"/>
      <c r="S39" s="226"/>
      <c r="T39" s="248"/>
      <c r="U39" s="226"/>
      <c r="V39" s="232"/>
    </row>
    <row r="40" spans="2:22" x14ac:dyDescent="0.15">
      <c r="B40" s="1233"/>
      <c r="C40" s="311" t="s">
        <v>654</v>
      </c>
      <c r="D40" s="311">
        <v>100</v>
      </c>
      <c r="E40" s="565" t="s">
        <v>655</v>
      </c>
      <c r="F40" s="311">
        <v>15.2</v>
      </c>
      <c r="G40" s="130">
        <f t="shared" si="12"/>
        <v>1520</v>
      </c>
      <c r="H40" s="142"/>
      <c r="I40" s="1239"/>
      <c r="J40" s="139" t="s">
        <v>174</v>
      </c>
      <c r="K40" s="1244"/>
      <c r="L40" s="1244"/>
      <c r="M40" s="541"/>
      <c r="N40" s="232"/>
      <c r="O40" s="154"/>
      <c r="P40" s="1247"/>
      <c r="Q40" s="225"/>
      <c r="R40" s="247"/>
      <c r="S40" s="226"/>
      <c r="T40" s="248"/>
      <c r="U40" s="226"/>
      <c r="V40" s="232"/>
    </row>
    <row r="41" spans="2:22" x14ac:dyDescent="0.15">
      <c r="B41" s="1233"/>
      <c r="C41" s="311" t="s">
        <v>656</v>
      </c>
      <c r="D41" s="311">
        <v>167</v>
      </c>
      <c r="E41" s="565" t="s">
        <v>657</v>
      </c>
      <c r="F41" s="311">
        <v>13.14</v>
      </c>
      <c r="G41" s="130">
        <f t="shared" si="12"/>
        <v>2194.38</v>
      </c>
      <c r="H41" s="142"/>
      <c r="I41" s="1239"/>
      <c r="J41" s="139" t="s">
        <v>175</v>
      </c>
      <c r="K41" s="1244"/>
      <c r="L41" s="1244"/>
      <c r="M41" s="541"/>
      <c r="N41" s="232"/>
      <c r="O41" s="154"/>
      <c r="P41" s="1247"/>
      <c r="Q41" s="225"/>
      <c r="R41" s="247"/>
      <c r="S41" s="226"/>
      <c r="T41" s="248"/>
      <c r="U41" s="226"/>
      <c r="V41" s="232"/>
    </row>
    <row r="42" spans="2:22" ht="14.25" thickBot="1" x14ac:dyDescent="0.2">
      <c r="B42" s="1233"/>
      <c r="C42" s="311" t="s">
        <v>658</v>
      </c>
      <c r="D42" s="311">
        <v>250</v>
      </c>
      <c r="E42" s="565" t="s">
        <v>659</v>
      </c>
      <c r="F42" s="311">
        <v>4.9400000000000004</v>
      </c>
      <c r="G42" s="130">
        <f t="shared" si="12"/>
        <v>1235</v>
      </c>
      <c r="H42" s="142"/>
      <c r="I42" s="1240"/>
      <c r="J42" s="222" t="s">
        <v>116</v>
      </c>
      <c r="K42" s="1249"/>
      <c r="L42" s="1250"/>
      <c r="M42" s="223"/>
      <c r="N42" s="229">
        <f>SUM(N35:N41)</f>
        <v>7672.576</v>
      </c>
      <c r="O42" s="154"/>
      <c r="P42" s="1247"/>
      <c r="Q42" s="225"/>
      <c r="R42" s="247"/>
      <c r="S42" s="226"/>
      <c r="T42" s="248"/>
      <c r="U42" s="226"/>
      <c r="V42" s="232"/>
    </row>
    <row r="43" spans="2:22" ht="14.25" thickTop="1" x14ac:dyDescent="0.15">
      <c r="B43" s="1233"/>
      <c r="C43" s="311" t="s">
        <v>660</v>
      </c>
      <c r="D43" s="311">
        <v>500</v>
      </c>
      <c r="E43" s="565" t="s">
        <v>661</v>
      </c>
      <c r="F43" s="311">
        <v>4.26</v>
      </c>
      <c r="G43" s="130">
        <f t="shared" si="12"/>
        <v>2130</v>
      </c>
      <c r="H43" s="142"/>
      <c r="I43" s="1251" t="s">
        <v>180</v>
      </c>
      <c r="J43" s="224" t="s">
        <v>620</v>
      </c>
      <c r="K43" s="1254">
        <v>8200</v>
      </c>
      <c r="L43" s="1254"/>
      <c r="M43" s="541">
        <v>10000</v>
      </c>
      <c r="N43" s="514">
        <f>+K43/M43*10</f>
        <v>8.1999999999999993</v>
      </c>
      <c r="O43" s="154"/>
      <c r="P43" s="1247"/>
      <c r="Q43" s="225"/>
      <c r="R43" s="247"/>
      <c r="S43" s="226"/>
      <c r="T43" s="248"/>
      <c r="U43" s="226"/>
      <c r="V43" s="232"/>
    </row>
    <row r="44" spans="2:22" ht="14.25" thickBot="1" x14ac:dyDescent="0.2">
      <c r="B44" s="1233"/>
      <c r="C44" s="311" t="s">
        <v>662</v>
      </c>
      <c r="D44" s="311">
        <v>125</v>
      </c>
      <c r="E44" s="565" t="s">
        <v>663</v>
      </c>
      <c r="F44" s="311">
        <v>15.18</v>
      </c>
      <c r="G44" s="130">
        <f t="shared" si="12"/>
        <v>1897.5</v>
      </c>
      <c r="H44" s="142"/>
      <c r="I44" s="1252"/>
      <c r="J44" s="225"/>
      <c r="K44" s="1244"/>
      <c r="L44" s="1244"/>
      <c r="M44" s="541"/>
      <c r="N44" s="232"/>
      <c r="O44" s="154"/>
      <c r="P44" s="1248"/>
      <c r="Q44" s="233" t="s">
        <v>189</v>
      </c>
      <c r="R44" s="234"/>
      <c r="S44" s="234"/>
      <c r="T44" s="234"/>
      <c r="U44" s="234"/>
      <c r="V44" s="235">
        <f>SUM(V38:V43)</f>
        <v>0</v>
      </c>
    </row>
    <row r="45" spans="2:22" ht="14.25" thickTop="1" x14ac:dyDescent="0.15">
      <c r="B45" s="1233"/>
      <c r="C45" s="311" t="s">
        <v>664</v>
      </c>
      <c r="D45" s="311">
        <v>167</v>
      </c>
      <c r="E45" s="565" t="s">
        <v>665</v>
      </c>
      <c r="F45" s="311">
        <v>19.2</v>
      </c>
      <c r="G45" s="130">
        <f t="shared" si="12"/>
        <v>3206.4</v>
      </c>
      <c r="H45" s="142"/>
      <c r="I45" s="1252"/>
      <c r="J45" s="139"/>
      <c r="K45" s="1244"/>
      <c r="L45" s="1244"/>
      <c r="M45" s="541"/>
      <c r="N45" s="232"/>
      <c r="O45" s="154"/>
      <c r="P45" s="1258" t="s">
        <v>194</v>
      </c>
      <c r="Q45" s="1255" t="s">
        <v>205</v>
      </c>
      <c r="R45" s="249" t="s">
        <v>206</v>
      </c>
      <c r="S45" s="225">
        <v>35750</v>
      </c>
      <c r="T45" s="248">
        <v>1</v>
      </c>
      <c r="U45" s="225"/>
      <c r="V45" s="232"/>
    </row>
    <row r="46" spans="2:22" ht="14.25" thickBot="1" x14ac:dyDescent="0.2">
      <c r="B46" s="1233"/>
      <c r="C46" s="311" t="s">
        <v>666</v>
      </c>
      <c r="D46" s="311">
        <v>167</v>
      </c>
      <c r="E46" s="311" t="s">
        <v>667</v>
      </c>
      <c r="F46" s="311">
        <v>8.5399999999999991</v>
      </c>
      <c r="G46" s="130">
        <f t="shared" si="12"/>
        <v>1426.1799999999998</v>
      </c>
      <c r="H46" s="142"/>
      <c r="I46" s="1253"/>
      <c r="J46" s="222" t="s">
        <v>116</v>
      </c>
      <c r="K46" s="1249"/>
      <c r="L46" s="1250"/>
      <c r="M46" s="223"/>
      <c r="N46" s="229">
        <f>SUM(N43:N45)</f>
        <v>8.1999999999999993</v>
      </c>
      <c r="O46" s="154"/>
      <c r="P46" s="1247"/>
      <c r="Q46" s="1256"/>
      <c r="R46" s="249" t="s">
        <v>206</v>
      </c>
      <c r="S46" s="225">
        <v>24040</v>
      </c>
      <c r="T46" s="248">
        <v>1</v>
      </c>
      <c r="U46" s="225">
        <v>10000</v>
      </c>
      <c r="V46" s="232">
        <f>+S46*T46/U46*10</f>
        <v>24.04</v>
      </c>
    </row>
    <row r="47" spans="2:22" ht="14.25" thickTop="1" x14ac:dyDescent="0.15">
      <c r="B47" s="1233"/>
      <c r="C47" s="311" t="s">
        <v>668</v>
      </c>
      <c r="D47" s="311">
        <v>1000</v>
      </c>
      <c r="E47" s="311" t="s">
        <v>669</v>
      </c>
      <c r="F47" s="311">
        <v>2.94</v>
      </c>
      <c r="G47" s="130">
        <f t="shared" si="12"/>
        <v>2940</v>
      </c>
      <c r="H47" s="142"/>
      <c r="I47" s="1251" t="s">
        <v>181</v>
      </c>
      <c r="J47" s="224" t="s">
        <v>620</v>
      </c>
      <c r="K47" s="1254">
        <v>11500</v>
      </c>
      <c r="L47" s="1254"/>
      <c r="M47" s="541">
        <v>10000</v>
      </c>
      <c r="N47" s="514">
        <f>+K47/M47*10*0.014</f>
        <v>0.161</v>
      </c>
      <c r="O47" s="154"/>
      <c r="P47" s="1247"/>
      <c r="Q47" s="1256"/>
      <c r="R47" s="249"/>
      <c r="S47" s="225"/>
      <c r="T47" s="225"/>
      <c r="U47" s="139"/>
      <c r="V47" s="250"/>
    </row>
    <row r="48" spans="2:22" x14ac:dyDescent="0.15">
      <c r="B48" s="1233"/>
      <c r="C48" s="311"/>
      <c r="D48" s="311"/>
      <c r="E48" s="311"/>
      <c r="F48" s="311"/>
      <c r="G48" s="130">
        <f t="shared" si="12"/>
        <v>0</v>
      </c>
      <c r="H48" s="142"/>
      <c r="I48" s="1252"/>
      <c r="J48" s="225"/>
      <c r="K48" s="1244"/>
      <c r="L48" s="1244"/>
      <c r="M48" s="541"/>
      <c r="N48" s="232"/>
      <c r="O48" s="154"/>
      <c r="P48" s="1247"/>
      <c r="Q48" s="1256"/>
      <c r="R48" s="249" t="s">
        <v>193</v>
      </c>
      <c r="S48" s="225">
        <v>15600</v>
      </c>
      <c r="T48" s="248">
        <v>1</v>
      </c>
      <c r="U48" s="225">
        <v>10000</v>
      </c>
      <c r="V48" s="232">
        <f>+S48*T48/U48*10</f>
        <v>15.600000000000001</v>
      </c>
    </row>
    <row r="49" spans="2:22" ht="14.25" thickBot="1" x14ac:dyDescent="0.2">
      <c r="B49" s="1234"/>
      <c r="C49" s="133" t="s">
        <v>116</v>
      </c>
      <c r="D49" s="134"/>
      <c r="E49" s="134"/>
      <c r="F49" s="134"/>
      <c r="G49" s="135">
        <f>SUM(G37:G48)</f>
        <v>22722.050000000003</v>
      </c>
      <c r="H49" s="142"/>
      <c r="I49" s="1252"/>
      <c r="J49" s="139"/>
      <c r="K49" s="1244"/>
      <c r="L49" s="1244"/>
      <c r="M49" s="541"/>
      <c r="N49" s="232"/>
      <c r="O49" s="154"/>
      <c r="P49" s="1247"/>
      <c r="Q49" s="1257"/>
      <c r="R49" s="249"/>
      <c r="S49" s="225"/>
      <c r="T49" s="225"/>
      <c r="U49" s="139"/>
      <c r="V49" s="250"/>
    </row>
    <row r="50" spans="2:22" ht="15" thickTop="1" thickBot="1" x14ac:dyDescent="0.2">
      <c r="B50" s="1231" t="s">
        <v>29</v>
      </c>
      <c r="C50" s="311" t="s">
        <v>670</v>
      </c>
      <c r="D50" s="311">
        <v>1000</v>
      </c>
      <c r="E50" s="565" t="s">
        <v>671</v>
      </c>
      <c r="F50" s="311">
        <v>2.35</v>
      </c>
      <c r="G50" s="130">
        <f t="shared" si="12"/>
        <v>2350</v>
      </c>
      <c r="H50" s="142"/>
      <c r="I50" s="1253"/>
      <c r="J50" s="222" t="s">
        <v>116</v>
      </c>
      <c r="K50" s="1249"/>
      <c r="L50" s="1250"/>
      <c r="M50" s="223"/>
      <c r="N50" s="229">
        <f>SUM(N47:N49)</f>
        <v>0.161</v>
      </c>
      <c r="O50" s="154"/>
      <c r="P50" s="1247"/>
      <c r="Q50" s="233" t="s">
        <v>189</v>
      </c>
      <c r="R50" s="234"/>
      <c r="S50" s="234"/>
      <c r="T50" s="234"/>
      <c r="U50" s="234"/>
      <c r="V50" s="235">
        <f>SUM(V45:V49)</f>
        <v>39.64</v>
      </c>
    </row>
    <row r="51" spans="2:22" ht="14.25" thickTop="1" x14ac:dyDescent="0.15">
      <c r="B51" s="1131"/>
      <c r="C51" s="311" t="s">
        <v>672</v>
      </c>
      <c r="D51" s="311">
        <v>500</v>
      </c>
      <c r="E51" s="311" t="s">
        <v>673</v>
      </c>
      <c r="F51" s="311">
        <v>3.786</v>
      </c>
      <c r="G51" s="130">
        <f t="shared" si="12"/>
        <v>1893</v>
      </c>
      <c r="H51" s="142"/>
      <c r="I51" s="1251" t="s">
        <v>182</v>
      </c>
      <c r="J51" s="541" t="s">
        <v>193</v>
      </c>
      <c r="K51" s="1265">
        <v>4000</v>
      </c>
      <c r="L51" s="1266"/>
      <c r="M51" s="541">
        <v>10000</v>
      </c>
      <c r="N51" s="514">
        <f>+K51/M51*10*0.014</f>
        <v>5.6000000000000001E-2</v>
      </c>
      <c r="O51" s="154"/>
      <c r="P51" s="1247"/>
      <c r="Q51" s="1255" t="s">
        <v>207</v>
      </c>
      <c r="R51" s="249" t="s">
        <v>206</v>
      </c>
      <c r="S51" s="225">
        <v>60000</v>
      </c>
      <c r="T51" s="248">
        <v>1</v>
      </c>
      <c r="U51" s="225"/>
      <c r="V51" s="232"/>
    </row>
    <row r="52" spans="2:22" x14ac:dyDescent="0.15">
      <c r="B52" s="1131"/>
      <c r="C52" s="311"/>
      <c r="D52" s="311"/>
      <c r="E52" s="311"/>
      <c r="F52" s="311"/>
      <c r="G52" s="130">
        <f t="shared" si="12"/>
        <v>0</v>
      </c>
      <c r="H52" s="142"/>
      <c r="I52" s="1252"/>
      <c r="J52" s="541"/>
      <c r="K52" s="1265"/>
      <c r="L52" s="1266"/>
      <c r="M52" s="236"/>
      <c r="N52" s="232"/>
      <c r="O52" s="154"/>
      <c r="P52" s="1247"/>
      <c r="Q52" s="1256"/>
      <c r="R52" s="249" t="s">
        <v>206</v>
      </c>
      <c r="S52" s="225">
        <v>60000</v>
      </c>
      <c r="T52" s="248">
        <v>1</v>
      </c>
      <c r="U52" s="225">
        <v>10000</v>
      </c>
      <c r="V52" s="232">
        <f>+S52*T52/U52*10</f>
        <v>60</v>
      </c>
    </row>
    <row r="53" spans="2:22" ht="14.25" thickBot="1" x14ac:dyDescent="0.2">
      <c r="B53" s="1218"/>
      <c r="C53" s="133" t="s">
        <v>116</v>
      </c>
      <c r="D53" s="134"/>
      <c r="E53" s="134"/>
      <c r="F53" s="134"/>
      <c r="G53" s="135">
        <f>SUM(G50:G52)</f>
        <v>4243</v>
      </c>
      <c r="I53" s="1252"/>
      <c r="J53" s="225"/>
      <c r="K53" s="1267"/>
      <c r="L53" s="1268"/>
      <c r="M53" s="236"/>
      <c r="N53" s="232"/>
      <c r="O53" s="154"/>
      <c r="P53" s="1247"/>
      <c r="Q53" s="1256"/>
      <c r="R53" s="249"/>
      <c r="S53" s="225"/>
      <c r="T53" s="225"/>
      <c r="U53" s="139"/>
      <c r="V53" s="250"/>
    </row>
    <row r="54" spans="2:22" ht="14.25" thickTop="1" x14ac:dyDescent="0.15">
      <c r="B54" s="1231" t="s">
        <v>139</v>
      </c>
      <c r="C54" s="311" t="s">
        <v>674</v>
      </c>
      <c r="D54" s="311">
        <v>1500</v>
      </c>
      <c r="E54" s="565" t="s">
        <v>675</v>
      </c>
      <c r="F54" s="311">
        <v>1.302</v>
      </c>
      <c r="G54" s="130">
        <f>D54*F54</f>
        <v>1953</v>
      </c>
      <c r="I54" s="1252"/>
      <c r="J54" s="541"/>
      <c r="K54" s="1265"/>
      <c r="L54" s="1266"/>
      <c r="M54" s="236"/>
      <c r="N54" s="232"/>
      <c r="O54" s="154"/>
      <c r="P54" s="1247"/>
      <c r="Q54" s="1256"/>
      <c r="R54" s="249" t="s">
        <v>193</v>
      </c>
      <c r="S54" s="225">
        <v>25000</v>
      </c>
      <c r="T54" s="248">
        <v>1</v>
      </c>
      <c r="U54" s="225">
        <v>10000</v>
      </c>
      <c r="V54" s="232">
        <f>+S54*T54/U54*10</f>
        <v>25</v>
      </c>
    </row>
    <row r="55" spans="2:22" x14ac:dyDescent="0.15">
      <c r="B55" s="1131"/>
      <c r="C55" s="311" t="s">
        <v>676</v>
      </c>
      <c r="D55" s="311">
        <v>50</v>
      </c>
      <c r="E55" s="565" t="s">
        <v>677</v>
      </c>
      <c r="F55" s="311">
        <v>0.66</v>
      </c>
      <c r="G55" s="130">
        <f>D55*F55</f>
        <v>33</v>
      </c>
      <c r="I55" s="1252"/>
      <c r="J55" s="225"/>
      <c r="K55" s="1267"/>
      <c r="L55" s="1268"/>
      <c r="M55" s="236"/>
      <c r="N55" s="246"/>
      <c r="O55" s="154"/>
      <c r="P55" s="1247"/>
      <c r="Q55" s="1257"/>
      <c r="R55" s="249"/>
      <c r="S55" s="225"/>
      <c r="T55" s="225"/>
      <c r="U55" s="139"/>
      <c r="V55" s="250"/>
    </row>
    <row r="56" spans="2:22" x14ac:dyDescent="0.15">
      <c r="B56" s="1131"/>
      <c r="C56" s="311" t="s">
        <v>678</v>
      </c>
      <c r="D56" s="311">
        <v>167</v>
      </c>
      <c r="E56" s="565" t="s">
        <v>679</v>
      </c>
      <c r="F56" s="311">
        <v>35.9</v>
      </c>
      <c r="G56" s="130">
        <f>D56*F56</f>
        <v>5995.3</v>
      </c>
      <c r="I56" s="1238"/>
      <c r="J56" s="583" t="s">
        <v>116</v>
      </c>
      <c r="K56" s="1260"/>
      <c r="L56" s="1261"/>
      <c r="M56" s="584"/>
      <c r="N56" s="585">
        <f>SUM(N51:N55)</f>
        <v>5.6000000000000001E-2</v>
      </c>
      <c r="O56" s="154"/>
      <c r="P56" s="1259"/>
      <c r="Q56" s="253" t="s">
        <v>189</v>
      </c>
      <c r="R56" s="254"/>
      <c r="S56" s="254"/>
      <c r="T56" s="254"/>
      <c r="U56" s="254"/>
      <c r="V56" s="255">
        <f>SUM(V51:V55)</f>
        <v>85</v>
      </c>
    </row>
    <row r="57" spans="2:22" ht="14.25" thickBot="1" x14ac:dyDescent="0.2">
      <c r="B57" s="1243"/>
      <c r="C57" s="136" t="s">
        <v>119</v>
      </c>
      <c r="D57" s="137"/>
      <c r="E57" s="137"/>
      <c r="F57" s="137"/>
      <c r="G57" s="138">
        <f>SUM(G54:G56)</f>
        <v>7981.3</v>
      </c>
      <c r="I57" s="1262" t="s">
        <v>183</v>
      </c>
      <c r="J57" s="1242"/>
      <c r="K57" s="1263"/>
      <c r="L57" s="1264"/>
      <c r="M57" s="161"/>
      <c r="N57" s="252">
        <f>SUM(N42,N46,N50,N56)</f>
        <v>7680.9929999999995</v>
      </c>
      <c r="O57" s="154"/>
      <c r="P57" s="1262" t="s">
        <v>183</v>
      </c>
      <c r="Q57" s="1242"/>
      <c r="R57" s="251"/>
      <c r="S57" s="251"/>
      <c r="T57" s="251"/>
      <c r="U57" s="251"/>
      <c r="V57" s="252">
        <f>SUM(V44,V50,V56)</f>
        <v>124.64</v>
      </c>
    </row>
    <row r="58" spans="2:22" x14ac:dyDescent="0.15">
      <c r="O58" s="154"/>
      <c r="V58" s="27"/>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9:15" s="27" customFormat="1" x14ac:dyDescent="0.15">
      <c r="I65" s="154"/>
      <c r="J65" s="154"/>
      <c r="K65" s="154"/>
      <c r="L65" s="154"/>
      <c r="M65" s="154"/>
      <c r="N65" s="154"/>
      <c r="O65" s="154"/>
    </row>
    <row r="66" spans="9:15" s="27" customFormat="1" x14ac:dyDescent="0.15">
      <c r="I66" s="154"/>
      <c r="J66" s="154"/>
      <c r="K66" s="154"/>
      <c r="L66" s="154"/>
      <c r="M66" s="154"/>
      <c r="N66" s="154"/>
      <c r="O66" s="154"/>
    </row>
    <row r="67" spans="9:15" s="27" customFormat="1" x14ac:dyDescent="0.15">
      <c r="I67" s="154"/>
      <c r="J67" s="154"/>
      <c r="K67" s="154"/>
      <c r="L67" s="154"/>
      <c r="M67" s="154"/>
      <c r="N67" s="154"/>
      <c r="O67" s="154"/>
    </row>
    <row r="68" spans="9:15" s="27" customFormat="1" x14ac:dyDescent="0.15">
      <c r="I68" s="154"/>
      <c r="J68" s="154"/>
      <c r="K68" s="154"/>
      <c r="L68" s="154"/>
      <c r="M68" s="154"/>
      <c r="N68" s="154"/>
      <c r="O68" s="154"/>
    </row>
    <row r="69" spans="9:15" s="27" customFormat="1" x14ac:dyDescent="0.15">
      <c r="I69" s="154"/>
      <c r="J69" s="154"/>
      <c r="K69" s="154"/>
      <c r="L69" s="154"/>
      <c r="M69" s="154"/>
      <c r="N69" s="154"/>
      <c r="O69" s="154"/>
    </row>
    <row r="70" spans="9:15" s="27" customFormat="1" x14ac:dyDescent="0.15">
      <c r="I70" s="154"/>
      <c r="J70" s="154"/>
      <c r="K70" s="154"/>
      <c r="L70" s="154"/>
      <c r="M70" s="154"/>
      <c r="N70" s="154"/>
      <c r="O70" s="154"/>
    </row>
    <row r="71" spans="9:15" s="27" customFormat="1" x14ac:dyDescent="0.15">
      <c r="I71" s="154"/>
      <c r="J71" s="154"/>
      <c r="K71" s="154"/>
      <c r="L71" s="154"/>
      <c r="M71" s="154"/>
      <c r="N71" s="154"/>
      <c r="O71" s="154"/>
    </row>
    <row r="72" spans="9:15" s="27" customFormat="1" x14ac:dyDescent="0.15">
      <c r="I72" s="154"/>
      <c r="J72" s="154"/>
      <c r="K72" s="154"/>
      <c r="L72" s="154"/>
      <c r="M72" s="154"/>
      <c r="N72" s="154"/>
      <c r="O72" s="154"/>
    </row>
    <row r="73" spans="9:15" s="27" customFormat="1" x14ac:dyDescent="0.15">
      <c r="I73" s="154"/>
      <c r="J73" s="154"/>
      <c r="K73" s="154"/>
      <c r="L73" s="154"/>
      <c r="M73" s="154"/>
      <c r="N73" s="154"/>
      <c r="O73" s="154"/>
    </row>
    <row r="74" spans="9:15" s="27" customFormat="1" x14ac:dyDescent="0.15">
      <c r="I74" s="154"/>
      <c r="J74" s="154"/>
      <c r="K74" s="154"/>
      <c r="L74" s="154"/>
      <c r="M74" s="154"/>
      <c r="N74" s="154"/>
      <c r="O74" s="154"/>
    </row>
    <row r="75" spans="9:15" s="27" customFormat="1" x14ac:dyDescent="0.15">
      <c r="I75" s="154"/>
      <c r="J75" s="154"/>
      <c r="K75" s="154"/>
      <c r="L75" s="154"/>
      <c r="M75" s="154"/>
      <c r="N75" s="154"/>
      <c r="O75" s="154"/>
    </row>
    <row r="76" spans="9:15" s="27" customFormat="1" x14ac:dyDescent="0.15">
      <c r="I76" s="154"/>
      <c r="J76" s="154"/>
      <c r="K76" s="154"/>
      <c r="L76" s="154"/>
      <c r="M76" s="154"/>
      <c r="N76" s="154"/>
      <c r="O76" s="154"/>
    </row>
    <row r="77" spans="9:15" s="27" customFormat="1" x14ac:dyDescent="0.15">
      <c r="I77" s="154"/>
      <c r="J77" s="154"/>
      <c r="K77" s="154"/>
      <c r="L77" s="154"/>
      <c r="M77" s="154"/>
      <c r="N77" s="154"/>
      <c r="O77" s="154"/>
    </row>
    <row r="78" spans="9:15" s="27" customFormat="1" x14ac:dyDescent="0.15">
      <c r="I78" s="154"/>
      <c r="J78" s="154"/>
      <c r="K78" s="154"/>
      <c r="L78" s="154"/>
      <c r="M78" s="154"/>
      <c r="N78" s="154"/>
      <c r="O78" s="154"/>
    </row>
    <row r="79" spans="9:15" s="27" customFormat="1" x14ac:dyDescent="0.15">
      <c r="I79" s="154"/>
      <c r="J79" s="154"/>
      <c r="K79" s="154"/>
      <c r="L79" s="154"/>
      <c r="M79" s="154"/>
      <c r="N79" s="154"/>
      <c r="O79" s="154"/>
    </row>
    <row r="80" spans="9:15" s="27" customFormat="1" x14ac:dyDescent="0.15">
      <c r="I80" s="154"/>
      <c r="J80" s="154"/>
      <c r="K80" s="154"/>
      <c r="L80" s="154"/>
      <c r="M80" s="154"/>
      <c r="N80" s="154"/>
      <c r="O80" s="154"/>
    </row>
    <row r="81" spans="2:15" s="27" customFormat="1" x14ac:dyDescent="0.15">
      <c r="H81" s="154"/>
      <c r="I81" s="154"/>
      <c r="J81" s="154"/>
      <c r="K81" s="154"/>
      <c r="L81" s="154"/>
      <c r="M81" s="154"/>
      <c r="N81" s="154"/>
      <c r="O81" s="154"/>
    </row>
    <row r="82" spans="2:15" s="27" customFormat="1" x14ac:dyDescent="0.15">
      <c r="H82" s="154"/>
      <c r="I82" s="154"/>
      <c r="J82" s="154"/>
      <c r="K82" s="154"/>
      <c r="L82" s="154"/>
      <c r="M82" s="154"/>
      <c r="N82" s="154"/>
      <c r="O82" s="154"/>
    </row>
    <row r="83" spans="2:15" s="27" customFormat="1" x14ac:dyDescent="0.15">
      <c r="B83" s="141"/>
      <c r="C83" s="142"/>
      <c r="D83" s="142"/>
      <c r="E83" s="142"/>
      <c r="F83" s="142"/>
      <c r="H83" s="154"/>
      <c r="I83" s="154"/>
      <c r="J83" s="154"/>
      <c r="K83" s="154"/>
      <c r="L83" s="154"/>
      <c r="M83" s="154"/>
      <c r="N83" s="154"/>
      <c r="O83" s="154"/>
    </row>
    <row r="84" spans="2:15" s="27" customFormat="1" x14ac:dyDescent="0.15">
      <c r="B84" s="141"/>
      <c r="C84" s="142"/>
      <c r="D84" s="142"/>
      <c r="E84" s="142"/>
      <c r="F84" s="142"/>
      <c r="H84" s="154"/>
      <c r="I84" s="154"/>
      <c r="J84" s="154"/>
      <c r="K84" s="154"/>
      <c r="L84" s="154"/>
      <c r="M84" s="154"/>
      <c r="N84" s="154"/>
      <c r="O84" s="154"/>
    </row>
    <row r="85" spans="2:15" s="27" customFormat="1" x14ac:dyDescent="0.15">
      <c r="H85" s="154"/>
      <c r="I85" s="154"/>
      <c r="J85" s="154"/>
      <c r="K85" s="154"/>
      <c r="L85" s="154"/>
      <c r="M85" s="154"/>
      <c r="N85" s="154"/>
      <c r="O85" s="154"/>
    </row>
    <row r="86" spans="2:15" s="27" customFormat="1" x14ac:dyDescent="0.15">
      <c r="H86" s="154"/>
      <c r="I86" s="154"/>
      <c r="J86" s="154"/>
      <c r="K86" s="154"/>
      <c r="L86" s="154"/>
      <c r="M86" s="154"/>
      <c r="N86" s="154"/>
      <c r="O86" s="154"/>
    </row>
    <row r="87" spans="2:15" s="27" customFormat="1" x14ac:dyDescent="0.15">
      <c r="H87" s="154"/>
      <c r="I87" s="154"/>
      <c r="J87" s="154"/>
      <c r="K87" s="154"/>
      <c r="L87" s="154"/>
      <c r="M87" s="154"/>
      <c r="N87" s="154"/>
      <c r="O87" s="154"/>
    </row>
    <row r="88" spans="2:15" s="27" customFormat="1" x14ac:dyDescent="0.15">
      <c r="H88" s="154"/>
      <c r="I88" s="154"/>
      <c r="J88" s="154"/>
      <c r="K88" s="154"/>
      <c r="L88" s="154"/>
      <c r="M88" s="154"/>
      <c r="N88" s="154"/>
      <c r="O88" s="154"/>
    </row>
    <row r="89" spans="2:15" s="27" customFormat="1" x14ac:dyDescent="0.15">
      <c r="H89" s="154"/>
      <c r="I89" s="154"/>
      <c r="J89" s="154"/>
      <c r="K89" s="154"/>
      <c r="L89" s="154"/>
      <c r="M89" s="154"/>
      <c r="N89" s="154"/>
      <c r="O89" s="154"/>
    </row>
    <row r="90" spans="2:15" s="27" customFormat="1" x14ac:dyDescent="0.15">
      <c r="H90" s="154"/>
      <c r="I90" s="154"/>
      <c r="J90" s="154"/>
      <c r="K90" s="154"/>
      <c r="L90" s="154"/>
      <c r="M90" s="154"/>
      <c r="N90" s="154"/>
      <c r="O90" s="154"/>
    </row>
    <row r="91" spans="2:15" s="27" customFormat="1" x14ac:dyDescent="0.15">
      <c r="H91" s="154"/>
      <c r="I91" s="154"/>
      <c r="J91" s="154"/>
      <c r="K91" s="154"/>
      <c r="L91" s="154"/>
      <c r="M91" s="154"/>
      <c r="N91" s="154"/>
      <c r="O91" s="154"/>
    </row>
    <row r="92" spans="2:15" s="27" customFormat="1" x14ac:dyDescent="0.15">
      <c r="H92" s="154"/>
      <c r="I92" s="154"/>
      <c r="J92" s="154"/>
      <c r="K92" s="154"/>
      <c r="L92" s="154"/>
      <c r="M92" s="154"/>
      <c r="N92" s="154"/>
      <c r="O92" s="154"/>
    </row>
    <row r="93" spans="2:15" s="27" customFormat="1" x14ac:dyDescent="0.15">
      <c r="H93" s="154"/>
      <c r="I93" s="154"/>
      <c r="J93" s="154"/>
      <c r="K93" s="154"/>
      <c r="L93" s="154"/>
      <c r="M93" s="154"/>
      <c r="N93" s="154"/>
      <c r="O93" s="154"/>
    </row>
    <row r="94" spans="2:15" s="27" customFormat="1" x14ac:dyDescent="0.15">
      <c r="H94" s="154"/>
      <c r="I94" s="154"/>
      <c r="J94" s="154"/>
      <c r="K94" s="154"/>
      <c r="L94" s="154"/>
      <c r="M94" s="154"/>
      <c r="N94" s="154"/>
      <c r="O94" s="154"/>
    </row>
    <row r="95" spans="2:15" s="27" customFormat="1" x14ac:dyDescent="0.15">
      <c r="H95" s="154"/>
      <c r="I95" s="154"/>
      <c r="J95" s="154"/>
      <c r="K95" s="154"/>
      <c r="L95" s="154"/>
      <c r="M95" s="154"/>
      <c r="N95" s="154"/>
      <c r="O95" s="154"/>
    </row>
    <row r="96" spans="2:15" s="27" customFormat="1" x14ac:dyDescent="0.15">
      <c r="H96" s="154"/>
      <c r="I96" s="154"/>
      <c r="J96" s="154"/>
      <c r="K96" s="154"/>
      <c r="L96" s="154"/>
      <c r="M96" s="154"/>
      <c r="N96" s="154"/>
      <c r="O96" s="154"/>
    </row>
    <row r="97" spans="9:15" s="27" customFormat="1" x14ac:dyDescent="0.15">
      <c r="I97" s="154"/>
      <c r="J97" s="154"/>
      <c r="K97" s="154"/>
      <c r="L97" s="154"/>
      <c r="M97" s="154"/>
      <c r="N97" s="154"/>
      <c r="O97" s="154"/>
    </row>
    <row r="98" spans="9:15" s="27" customFormat="1" x14ac:dyDescent="0.15">
      <c r="I98" s="154"/>
      <c r="J98" s="154"/>
      <c r="K98" s="154"/>
      <c r="L98" s="154"/>
      <c r="M98" s="154"/>
      <c r="N98" s="154"/>
      <c r="O98" s="154"/>
    </row>
    <row r="99" spans="9:15" s="27" customFormat="1" x14ac:dyDescent="0.15">
      <c r="I99" s="154"/>
      <c r="J99" s="154"/>
      <c r="K99" s="154"/>
      <c r="L99" s="154"/>
      <c r="M99" s="154"/>
      <c r="N99" s="154"/>
      <c r="O99" s="154"/>
    </row>
    <row r="100" spans="9:15" s="27" customFormat="1" x14ac:dyDescent="0.15">
      <c r="I100" s="154"/>
      <c r="J100" s="154"/>
      <c r="K100" s="154"/>
      <c r="L100" s="154"/>
      <c r="M100" s="154"/>
      <c r="N100" s="154"/>
      <c r="O100" s="154"/>
    </row>
    <row r="101" spans="9:15" s="27" customFormat="1" x14ac:dyDescent="0.15">
      <c r="I101" s="154"/>
      <c r="J101" s="154"/>
      <c r="K101" s="154"/>
      <c r="L101" s="154"/>
      <c r="M101" s="154"/>
      <c r="N101" s="154"/>
      <c r="O101" s="154"/>
    </row>
    <row r="102" spans="9:15" s="27" customFormat="1" x14ac:dyDescent="0.15">
      <c r="I102" s="154"/>
      <c r="J102" s="154"/>
      <c r="K102" s="154"/>
      <c r="L102" s="154"/>
      <c r="M102" s="154"/>
      <c r="N102" s="154"/>
      <c r="O102" s="154"/>
    </row>
    <row r="103" spans="9:15" s="27" customFormat="1" x14ac:dyDescent="0.15">
      <c r="I103" s="154"/>
      <c r="J103" s="154"/>
      <c r="K103" s="154"/>
      <c r="L103" s="154"/>
      <c r="M103" s="154"/>
      <c r="N103" s="154"/>
      <c r="O103" s="154"/>
    </row>
    <row r="104" spans="9:15" s="27" customFormat="1" x14ac:dyDescent="0.15">
      <c r="I104" s="154"/>
      <c r="J104" s="154"/>
      <c r="K104" s="154"/>
      <c r="L104" s="154"/>
      <c r="M104" s="154"/>
      <c r="N104" s="154"/>
      <c r="O104" s="154"/>
    </row>
    <row r="105" spans="9:15" s="27" customFormat="1" x14ac:dyDescent="0.15">
      <c r="I105" s="154"/>
      <c r="J105" s="154"/>
      <c r="K105" s="154"/>
      <c r="L105" s="154"/>
      <c r="M105" s="154"/>
      <c r="N105" s="154"/>
      <c r="O105" s="154"/>
    </row>
    <row r="106" spans="9:15" s="27" customFormat="1" x14ac:dyDescent="0.15">
      <c r="I106" s="154"/>
      <c r="J106" s="154"/>
      <c r="K106" s="154"/>
      <c r="L106" s="154"/>
      <c r="M106" s="154"/>
      <c r="N106" s="154"/>
      <c r="O106" s="154"/>
    </row>
    <row r="107" spans="9:15" s="27" customFormat="1" x14ac:dyDescent="0.15">
      <c r="I107" s="154"/>
      <c r="J107" s="154"/>
      <c r="K107" s="154"/>
      <c r="L107" s="154"/>
      <c r="M107" s="154"/>
      <c r="N107" s="154"/>
      <c r="O107" s="154"/>
    </row>
    <row r="108" spans="9:15" s="27" customFormat="1" x14ac:dyDescent="0.15">
      <c r="I108" s="154"/>
      <c r="J108" s="154"/>
      <c r="K108" s="154"/>
      <c r="L108" s="154"/>
      <c r="M108" s="154"/>
      <c r="N108" s="154"/>
      <c r="O108" s="154"/>
    </row>
    <row r="109" spans="9:15" s="27" customFormat="1" x14ac:dyDescent="0.15">
      <c r="I109" s="154"/>
      <c r="J109" s="154"/>
      <c r="K109" s="154"/>
      <c r="L109" s="154"/>
      <c r="M109" s="154"/>
      <c r="N109" s="154"/>
      <c r="O109" s="154"/>
    </row>
    <row r="110" spans="9:15" s="27" customFormat="1" x14ac:dyDescent="0.15">
      <c r="I110" s="154"/>
      <c r="J110" s="154"/>
      <c r="K110" s="154"/>
      <c r="L110" s="154"/>
      <c r="M110" s="154"/>
      <c r="N110" s="154"/>
      <c r="O110" s="154"/>
    </row>
    <row r="111" spans="9:15" s="27" customFormat="1" x14ac:dyDescent="0.15">
      <c r="I111" s="154"/>
      <c r="J111" s="154"/>
      <c r="K111" s="154"/>
      <c r="L111" s="154"/>
      <c r="M111" s="154"/>
      <c r="N111" s="154"/>
      <c r="O111" s="154"/>
    </row>
    <row r="112" spans="9:15" s="27" customFormat="1" x14ac:dyDescent="0.15">
      <c r="I112" s="154"/>
      <c r="J112" s="154"/>
      <c r="K112" s="154"/>
      <c r="L112" s="154"/>
      <c r="M112" s="154"/>
      <c r="N112" s="154"/>
      <c r="O112" s="154"/>
    </row>
    <row r="113" spans="9:15" s="27" customFormat="1" x14ac:dyDescent="0.15">
      <c r="I113" s="154"/>
      <c r="J113" s="154"/>
      <c r="K113" s="154"/>
      <c r="L113" s="154"/>
      <c r="M113" s="154"/>
      <c r="N113" s="154"/>
      <c r="O113" s="154"/>
    </row>
    <row r="114" spans="9:15" s="27" customFormat="1" x14ac:dyDescent="0.15">
      <c r="I114" s="154"/>
      <c r="J114" s="154"/>
      <c r="K114" s="154"/>
      <c r="L114" s="154"/>
      <c r="M114" s="154"/>
      <c r="N114" s="154"/>
      <c r="O114" s="154"/>
    </row>
    <row r="115" spans="9:15" s="27" customFormat="1" x14ac:dyDescent="0.15">
      <c r="I115" s="154"/>
      <c r="J115" s="154"/>
      <c r="K115" s="154"/>
      <c r="L115" s="154"/>
      <c r="M115" s="154"/>
      <c r="N115" s="154"/>
      <c r="O115" s="154"/>
    </row>
    <row r="116" spans="9:15" s="27" customFormat="1" x14ac:dyDescent="0.15">
      <c r="I116" s="154"/>
      <c r="J116" s="154"/>
      <c r="K116" s="154"/>
      <c r="L116" s="154"/>
      <c r="M116" s="154"/>
      <c r="N116" s="154"/>
      <c r="O116" s="154"/>
    </row>
    <row r="117" spans="9:15" s="27" customFormat="1" x14ac:dyDescent="0.15">
      <c r="I117" s="154"/>
      <c r="J117" s="154"/>
      <c r="K117" s="154"/>
      <c r="L117" s="154"/>
      <c r="M117" s="154"/>
      <c r="N117" s="154"/>
      <c r="O117" s="154"/>
    </row>
    <row r="118" spans="9:15" s="27" customFormat="1" x14ac:dyDescent="0.15">
      <c r="I118" s="154"/>
      <c r="J118" s="154"/>
      <c r="K118" s="154"/>
      <c r="L118" s="154"/>
      <c r="M118" s="154"/>
      <c r="N118" s="154"/>
      <c r="O118" s="154"/>
    </row>
    <row r="119" spans="9:15" s="27" customFormat="1" x14ac:dyDescent="0.15">
      <c r="I119" s="154"/>
      <c r="J119" s="154"/>
      <c r="K119" s="154"/>
      <c r="L119" s="154"/>
      <c r="M119" s="154"/>
      <c r="N119" s="154"/>
      <c r="O119" s="154"/>
    </row>
    <row r="120" spans="9:15" s="27" customFormat="1" x14ac:dyDescent="0.15">
      <c r="I120" s="154"/>
      <c r="J120" s="154"/>
      <c r="K120" s="154"/>
      <c r="L120" s="154"/>
      <c r="M120" s="154"/>
      <c r="N120" s="154"/>
      <c r="O120" s="154"/>
    </row>
    <row r="121" spans="9:15" s="27" customFormat="1" x14ac:dyDescent="0.15">
      <c r="I121" s="154"/>
      <c r="J121" s="154"/>
      <c r="K121" s="154"/>
      <c r="L121" s="154"/>
      <c r="M121" s="154"/>
      <c r="N121" s="154"/>
      <c r="O121" s="154"/>
    </row>
    <row r="122" spans="9:15" s="27" customFormat="1" x14ac:dyDescent="0.15">
      <c r="I122" s="154"/>
      <c r="J122" s="154"/>
      <c r="K122" s="154"/>
      <c r="L122" s="154"/>
      <c r="M122" s="154"/>
      <c r="N122" s="154"/>
      <c r="O122" s="154"/>
    </row>
    <row r="123" spans="9:15" s="27" customFormat="1" x14ac:dyDescent="0.15">
      <c r="I123" s="154"/>
      <c r="J123" s="154"/>
      <c r="K123" s="154"/>
      <c r="L123" s="154"/>
      <c r="M123" s="154"/>
      <c r="N123" s="154"/>
      <c r="O123" s="154"/>
    </row>
    <row r="124" spans="9:15" s="27" customFormat="1" x14ac:dyDescent="0.15">
      <c r="I124" s="154"/>
      <c r="J124" s="154"/>
      <c r="K124" s="154"/>
      <c r="L124" s="154"/>
      <c r="M124" s="154"/>
      <c r="N124" s="154"/>
      <c r="O124" s="154"/>
    </row>
    <row r="125" spans="9:15" s="27" customFormat="1" x14ac:dyDescent="0.15">
      <c r="I125" s="154"/>
      <c r="J125" s="154"/>
      <c r="K125" s="154"/>
      <c r="L125" s="154"/>
      <c r="M125" s="154"/>
      <c r="N125" s="154"/>
      <c r="O125" s="154"/>
    </row>
    <row r="126" spans="9:15" s="27" customFormat="1" x14ac:dyDescent="0.15">
      <c r="I126" s="154"/>
      <c r="J126" s="154"/>
      <c r="K126" s="154"/>
      <c r="L126" s="154"/>
      <c r="M126" s="154"/>
      <c r="N126" s="154"/>
      <c r="O126" s="154"/>
    </row>
    <row r="127" spans="9:15" s="27" customFormat="1" x14ac:dyDescent="0.15">
      <c r="I127" s="154"/>
      <c r="J127" s="154"/>
      <c r="K127" s="154"/>
      <c r="L127" s="154"/>
      <c r="M127" s="154"/>
      <c r="N127" s="154"/>
      <c r="O127" s="154"/>
    </row>
    <row r="128" spans="9:15" s="27" customFormat="1" x14ac:dyDescent="0.15">
      <c r="I128" s="154"/>
      <c r="J128" s="154"/>
      <c r="K128" s="154"/>
      <c r="L128" s="154"/>
      <c r="M128" s="154"/>
      <c r="N128" s="154"/>
      <c r="O128" s="154"/>
    </row>
    <row r="129" spans="9:15" s="27" customFormat="1" x14ac:dyDescent="0.15">
      <c r="I129" s="154"/>
      <c r="J129" s="154"/>
      <c r="K129" s="154"/>
      <c r="L129" s="154"/>
      <c r="M129" s="154"/>
      <c r="N129" s="154"/>
      <c r="O129" s="154"/>
    </row>
    <row r="130" spans="9:15" s="27" customFormat="1" x14ac:dyDescent="0.15">
      <c r="I130" s="154"/>
      <c r="J130" s="154"/>
      <c r="K130" s="154"/>
      <c r="L130" s="154"/>
      <c r="M130" s="154"/>
      <c r="N130" s="154"/>
      <c r="O130" s="154"/>
    </row>
    <row r="131" spans="9:15" s="27" customFormat="1" x14ac:dyDescent="0.15">
      <c r="I131" s="154"/>
      <c r="J131" s="154"/>
      <c r="K131" s="154"/>
      <c r="L131" s="154"/>
      <c r="M131" s="154"/>
      <c r="N131" s="154"/>
      <c r="O131" s="154"/>
    </row>
    <row r="132" spans="9:15" s="27" customFormat="1" x14ac:dyDescent="0.15">
      <c r="I132" s="154"/>
      <c r="J132" s="154"/>
      <c r="K132" s="154"/>
      <c r="L132" s="154"/>
      <c r="M132" s="154"/>
      <c r="N132" s="154"/>
      <c r="O132" s="154"/>
    </row>
    <row r="133" spans="9:15" s="27" customFormat="1" x14ac:dyDescent="0.15">
      <c r="I133" s="154"/>
      <c r="J133" s="154"/>
      <c r="K133" s="154"/>
      <c r="L133" s="154"/>
      <c r="M133" s="154"/>
      <c r="N133" s="154"/>
      <c r="O133" s="154"/>
    </row>
    <row r="134" spans="9:15" s="27" customFormat="1" x14ac:dyDescent="0.15">
      <c r="I134" s="154"/>
      <c r="J134" s="154"/>
      <c r="K134" s="154"/>
      <c r="L134" s="154"/>
      <c r="M134" s="154"/>
      <c r="N134" s="154"/>
      <c r="O134" s="154"/>
    </row>
    <row r="135" spans="9:15" s="27" customFormat="1" x14ac:dyDescent="0.15">
      <c r="I135" s="154"/>
      <c r="J135" s="154"/>
      <c r="K135" s="154"/>
      <c r="L135" s="154"/>
      <c r="M135" s="154"/>
      <c r="N135" s="154"/>
      <c r="O135" s="154"/>
    </row>
    <row r="136" spans="9:15" s="27" customFormat="1" x14ac:dyDescent="0.15">
      <c r="I136" s="154"/>
      <c r="J136" s="154"/>
      <c r="K136" s="154"/>
      <c r="L136" s="154"/>
      <c r="M136" s="154"/>
      <c r="N136" s="154"/>
      <c r="O136" s="154"/>
    </row>
    <row r="137" spans="9:15" s="27" customFormat="1" x14ac:dyDescent="0.15">
      <c r="I137" s="154"/>
      <c r="J137" s="154"/>
      <c r="K137" s="154"/>
      <c r="L137" s="154"/>
      <c r="M137" s="154"/>
      <c r="N137" s="154"/>
      <c r="O137" s="154"/>
    </row>
    <row r="138" spans="9:15" s="27" customFormat="1" x14ac:dyDescent="0.15">
      <c r="I138" s="154"/>
      <c r="J138" s="154"/>
      <c r="K138" s="154"/>
      <c r="L138" s="154"/>
      <c r="M138" s="154"/>
      <c r="N138" s="154"/>
      <c r="O138" s="154"/>
    </row>
    <row r="139" spans="9:15" s="27" customFormat="1" x14ac:dyDescent="0.15">
      <c r="I139" s="154"/>
      <c r="J139" s="154"/>
      <c r="K139" s="154"/>
      <c r="L139" s="154"/>
      <c r="M139" s="154"/>
      <c r="N139" s="154"/>
    </row>
    <row r="140" spans="9:15" s="27" customFormat="1" x14ac:dyDescent="0.15">
      <c r="I140" s="154"/>
      <c r="J140" s="154"/>
      <c r="K140" s="154"/>
      <c r="L140" s="154"/>
      <c r="M140" s="154"/>
      <c r="N140" s="154"/>
    </row>
    <row r="141" spans="9:15" s="27" customFormat="1" x14ac:dyDescent="0.15">
      <c r="I141" s="154"/>
      <c r="J141" s="154"/>
      <c r="K141" s="154"/>
      <c r="L141" s="154"/>
      <c r="M141" s="154"/>
      <c r="N141" s="154"/>
    </row>
    <row r="142" spans="9:15" s="27" customFormat="1" x14ac:dyDescent="0.15">
      <c r="I142" s="154"/>
      <c r="J142" s="154"/>
      <c r="K142" s="154"/>
      <c r="L142" s="154"/>
      <c r="M142" s="154"/>
      <c r="N142" s="154"/>
    </row>
    <row r="143" spans="9:15" s="27" customFormat="1" x14ac:dyDescent="0.15">
      <c r="I143" s="154"/>
      <c r="J143" s="154"/>
      <c r="K143" s="154"/>
      <c r="L143" s="154"/>
      <c r="M143" s="154"/>
      <c r="N143" s="154"/>
    </row>
    <row r="144" spans="9:15" s="27" customFormat="1" x14ac:dyDescent="0.15">
      <c r="I144" s="154"/>
      <c r="J144" s="154"/>
      <c r="K144" s="154"/>
      <c r="L144" s="154"/>
      <c r="M144" s="154"/>
      <c r="N144" s="154"/>
    </row>
    <row r="145" spans="9:14" s="27" customFormat="1" x14ac:dyDescent="0.15">
      <c r="I145" s="154"/>
      <c r="J145" s="154"/>
      <c r="K145" s="154"/>
      <c r="L145" s="154"/>
      <c r="M145" s="154"/>
      <c r="N145" s="154"/>
    </row>
    <row r="146" spans="9:14" s="27" customFormat="1" x14ac:dyDescent="0.15">
      <c r="I146" s="154"/>
      <c r="J146" s="154"/>
      <c r="K146" s="154"/>
      <c r="L146" s="154"/>
      <c r="M146" s="154"/>
      <c r="N146" s="154"/>
    </row>
    <row r="147" spans="9:14" s="27" customFormat="1" x14ac:dyDescent="0.15">
      <c r="I147" s="154"/>
      <c r="J147" s="154"/>
      <c r="K147" s="154"/>
      <c r="L147" s="154"/>
      <c r="M147" s="154"/>
      <c r="N147" s="154"/>
    </row>
    <row r="148" spans="9:14" s="27" customFormat="1" x14ac:dyDescent="0.15">
      <c r="I148" s="154"/>
      <c r="J148" s="154"/>
      <c r="K148" s="154"/>
      <c r="L148" s="154"/>
      <c r="M148" s="154"/>
      <c r="N148" s="154"/>
    </row>
    <row r="149" spans="9:14" s="27" customFormat="1" x14ac:dyDescent="0.15">
      <c r="I149" s="154"/>
      <c r="J149" s="154"/>
      <c r="K149" s="154"/>
      <c r="L149" s="154"/>
      <c r="M149" s="154"/>
      <c r="N149" s="154"/>
    </row>
    <row r="150" spans="9:14" s="27" customFormat="1" x14ac:dyDescent="0.15">
      <c r="I150" s="154"/>
      <c r="J150" s="154"/>
      <c r="K150" s="154"/>
      <c r="L150" s="154"/>
      <c r="M150" s="154"/>
      <c r="N150" s="154"/>
    </row>
    <row r="151" spans="9:14" s="27" customFormat="1" x14ac:dyDescent="0.15">
      <c r="I151" s="154"/>
      <c r="J151" s="154"/>
      <c r="K151" s="154"/>
      <c r="L151" s="154"/>
      <c r="M151" s="154"/>
      <c r="N151" s="154"/>
    </row>
    <row r="152" spans="9:14" s="27" customFormat="1" x14ac:dyDescent="0.15">
      <c r="I152" s="154"/>
      <c r="J152" s="154"/>
      <c r="K152" s="154"/>
      <c r="L152" s="154"/>
      <c r="M152" s="154"/>
      <c r="N152" s="154"/>
    </row>
    <row r="153" spans="9:14" s="27" customFormat="1" x14ac:dyDescent="0.15">
      <c r="I153" s="154"/>
      <c r="J153" s="154"/>
      <c r="K153" s="154"/>
      <c r="L153" s="154"/>
      <c r="M153" s="154"/>
      <c r="N153" s="154"/>
    </row>
    <row r="154" spans="9:14" s="27" customFormat="1" x14ac:dyDescent="0.15">
      <c r="I154" s="154"/>
      <c r="J154" s="154"/>
      <c r="K154" s="154"/>
      <c r="L154" s="154"/>
      <c r="M154" s="154"/>
      <c r="N154" s="154"/>
    </row>
    <row r="155" spans="9:14" s="27" customFormat="1" x14ac:dyDescent="0.15">
      <c r="J155" s="154"/>
      <c r="K155" s="154"/>
      <c r="L155" s="154"/>
      <c r="M155" s="154"/>
      <c r="N155" s="154"/>
    </row>
    <row r="156" spans="9:14" s="27" customFormat="1" x14ac:dyDescent="0.15">
      <c r="J156" s="154"/>
      <c r="K156" s="154"/>
      <c r="L156" s="154"/>
      <c r="M156" s="154"/>
      <c r="N156" s="154"/>
    </row>
    <row r="172" spans="15:15" s="27" customFormat="1" x14ac:dyDescent="0.15">
      <c r="O172" s="154"/>
    </row>
    <row r="173" spans="15:15" s="27" customFormat="1" x14ac:dyDescent="0.15">
      <c r="O173" s="154"/>
    </row>
    <row r="174" spans="15:15" s="27" customFormat="1" x14ac:dyDescent="0.15">
      <c r="O174" s="154"/>
    </row>
    <row r="175" spans="15:15" s="27" customFormat="1" x14ac:dyDescent="0.15">
      <c r="O175" s="154"/>
    </row>
    <row r="176" spans="15:15" s="27" customFormat="1" x14ac:dyDescent="0.15">
      <c r="O176" s="154"/>
    </row>
    <row r="177" spans="15:15" s="27" customFormat="1" x14ac:dyDescent="0.15">
      <c r="O177" s="154"/>
    </row>
    <row r="178" spans="15:15" s="27" customFormat="1" x14ac:dyDescent="0.15">
      <c r="O178" s="154"/>
    </row>
    <row r="179" spans="15:15" s="27" customFormat="1" x14ac:dyDescent="0.15">
      <c r="O179" s="154"/>
    </row>
    <row r="180" spans="15:15" s="27" customFormat="1" x14ac:dyDescent="0.15">
      <c r="O180" s="154"/>
    </row>
    <row r="181" spans="15:15" s="27" customFormat="1" x14ac:dyDescent="0.15">
      <c r="O181" s="154"/>
    </row>
    <row r="182" spans="15:15" s="27" customFormat="1" x14ac:dyDescent="0.15">
      <c r="O182" s="154"/>
    </row>
    <row r="183" spans="15:15" s="27" customFormat="1" x14ac:dyDescent="0.15">
      <c r="O183" s="154"/>
    </row>
    <row r="184" spans="15:15" s="27" customFormat="1" x14ac:dyDescent="0.15">
      <c r="O184" s="154"/>
    </row>
    <row r="185" spans="15:15" s="27" customFormat="1" x14ac:dyDescent="0.15">
      <c r="O185" s="154"/>
    </row>
    <row r="186" spans="15:15" s="27" customFormat="1" x14ac:dyDescent="0.15">
      <c r="O186" s="154"/>
    </row>
    <row r="187" spans="15:15" s="27" customFormat="1" x14ac:dyDescent="0.15">
      <c r="O187" s="154"/>
    </row>
    <row r="188" spans="15:15" s="27" customFormat="1" x14ac:dyDescent="0.15">
      <c r="O188" s="154"/>
    </row>
    <row r="189" spans="15:15" s="27" customFormat="1" x14ac:dyDescent="0.15">
      <c r="O189" s="154"/>
    </row>
    <row r="190" spans="15:15" s="27" customFormat="1" x14ac:dyDescent="0.15">
      <c r="O190" s="154"/>
    </row>
    <row r="191" spans="15:15" s="27" customFormat="1" x14ac:dyDescent="0.15">
      <c r="O191" s="154"/>
    </row>
  </sheetData>
  <mergeCells count="66">
    <mergeCell ref="I57:J57"/>
    <mergeCell ref="K57:L57"/>
    <mergeCell ref="P57:Q57"/>
    <mergeCell ref="B50:B53"/>
    <mergeCell ref="K50:L50"/>
    <mergeCell ref="I51:I56"/>
    <mergeCell ref="K51:L51"/>
    <mergeCell ref="Q51:Q55"/>
    <mergeCell ref="K52:L52"/>
    <mergeCell ref="K53:L53"/>
    <mergeCell ref="B54:B57"/>
    <mergeCell ref="K54:L54"/>
    <mergeCell ref="K55:L55"/>
    <mergeCell ref="K47:L47"/>
    <mergeCell ref="K48:L48"/>
    <mergeCell ref="K49:L49"/>
    <mergeCell ref="P45:P56"/>
    <mergeCell ref="K56:L56"/>
    <mergeCell ref="B37:B49"/>
    <mergeCell ref="K37:L37"/>
    <mergeCell ref="Q37:R37"/>
    <mergeCell ref="K38:L38"/>
    <mergeCell ref="P38:P44"/>
    <mergeCell ref="K39:L39"/>
    <mergeCell ref="K40:L40"/>
    <mergeCell ref="K41:L41"/>
    <mergeCell ref="K42:L42"/>
    <mergeCell ref="I43:I46"/>
    <mergeCell ref="K43:L43"/>
    <mergeCell ref="K44:L44"/>
    <mergeCell ref="K45:L45"/>
    <mergeCell ref="Q45:Q49"/>
    <mergeCell ref="K46:L46"/>
    <mergeCell ref="I47:I50"/>
    <mergeCell ref="B12:B16"/>
    <mergeCell ref="T12:U12"/>
    <mergeCell ref="T13:U13"/>
    <mergeCell ref="T14:U14"/>
    <mergeCell ref="I26:I28"/>
    <mergeCell ref="B28:B36"/>
    <mergeCell ref="I29:I31"/>
    <mergeCell ref="K34:L34"/>
    <mergeCell ref="I35:I42"/>
    <mergeCell ref="T15:U15"/>
    <mergeCell ref="B17:B20"/>
    <mergeCell ref="I18:I22"/>
    <mergeCell ref="B21:B24"/>
    <mergeCell ref="I23:I25"/>
    <mergeCell ref="K35:L35"/>
    <mergeCell ref="K36:L36"/>
    <mergeCell ref="B5:B7"/>
    <mergeCell ref="T5:U5"/>
    <mergeCell ref="I6:I10"/>
    <mergeCell ref="T6:U6"/>
    <mergeCell ref="T7:U7"/>
    <mergeCell ref="I4:I5"/>
    <mergeCell ref="J4:J5"/>
    <mergeCell ref="M4:M5"/>
    <mergeCell ref="N4:N5"/>
    <mergeCell ref="T4:U4"/>
    <mergeCell ref="B8:B11"/>
    <mergeCell ref="T8:U8"/>
    <mergeCell ref="T9:U9"/>
    <mergeCell ref="T10:U10"/>
    <mergeCell ref="I11:I17"/>
    <mergeCell ref="T11:U11"/>
  </mergeCells>
  <phoneticPr fontId="4"/>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zoomScale="75" zoomScaleNormal="75" workbookViewId="0"/>
  </sheetViews>
  <sheetFormatPr defaultRowHeight="13.5" x14ac:dyDescent="0.15"/>
  <cols>
    <col min="1" max="1" width="1.625" style="60" customWidth="1"/>
    <col min="2" max="2" width="7.625" style="60" customWidth="1"/>
    <col min="3" max="3" width="25.625" style="60" customWidth="1"/>
    <col min="4" max="13" width="15.625" style="60" customWidth="1"/>
    <col min="14" max="16384" width="9" style="60"/>
  </cols>
  <sheetData>
    <row r="1" spans="2:13" x14ac:dyDescent="0.15">
      <c r="B1" s="59"/>
      <c r="C1" s="59"/>
      <c r="D1" s="59"/>
      <c r="E1" s="59"/>
      <c r="F1" s="59"/>
      <c r="G1" s="59"/>
      <c r="H1" s="59"/>
      <c r="I1" s="59"/>
      <c r="J1" s="59"/>
      <c r="K1" s="59"/>
      <c r="L1" s="59"/>
    </row>
    <row r="2" spans="2:13" ht="14.25" thickBot="1" x14ac:dyDescent="0.2">
      <c r="B2" s="259" t="s">
        <v>989</v>
      </c>
      <c r="F2" s="283" t="s">
        <v>208</v>
      </c>
      <c r="G2" s="259" t="s">
        <v>460</v>
      </c>
      <c r="I2" s="283" t="s">
        <v>209</v>
      </c>
      <c r="J2" s="259" t="s">
        <v>273</v>
      </c>
    </row>
    <row r="3" spans="2:13" x14ac:dyDescent="0.15">
      <c r="B3" s="950" t="s">
        <v>89</v>
      </c>
      <c r="C3" s="951"/>
      <c r="D3" s="683" t="s">
        <v>383</v>
      </c>
      <c r="E3" s="683" t="s">
        <v>371</v>
      </c>
      <c r="F3" s="683" t="s">
        <v>372</v>
      </c>
      <c r="G3" s="683" t="s">
        <v>373</v>
      </c>
      <c r="H3" s="683" t="s">
        <v>374</v>
      </c>
      <c r="I3" s="683" t="s">
        <v>375</v>
      </c>
      <c r="J3" s="683" t="s">
        <v>376</v>
      </c>
      <c r="K3" s="683" t="s">
        <v>377</v>
      </c>
      <c r="L3" s="683" t="s">
        <v>400</v>
      </c>
      <c r="M3" s="652" t="s">
        <v>378</v>
      </c>
    </row>
    <row r="4" spans="2:13" ht="135" x14ac:dyDescent="0.15">
      <c r="B4" s="952" t="s">
        <v>80</v>
      </c>
      <c r="C4" s="681" t="s">
        <v>81</v>
      </c>
      <c r="D4" s="64" t="s">
        <v>813</v>
      </c>
      <c r="E4" s="64" t="s">
        <v>961</v>
      </c>
      <c r="F4" s="64" t="s">
        <v>956</v>
      </c>
      <c r="G4" s="64" t="s">
        <v>824</v>
      </c>
      <c r="H4" s="64" t="s">
        <v>958</v>
      </c>
      <c r="I4" s="64" t="s">
        <v>959</v>
      </c>
      <c r="J4" s="64" t="s">
        <v>814</v>
      </c>
      <c r="K4" s="64" t="s">
        <v>815</v>
      </c>
      <c r="L4" s="64"/>
      <c r="M4" s="653" t="s">
        <v>421</v>
      </c>
    </row>
    <row r="5" spans="2:13" ht="54" x14ac:dyDescent="0.15">
      <c r="B5" s="952"/>
      <c r="C5" s="681" t="s">
        <v>82</v>
      </c>
      <c r="D5" s="463" t="s">
        <v>739</v>
      </c>
      <c r="E5" s="463" t="s">
        <v>825</v>
      </c>
      <c r="F5" s="463" t="s">
        <v>885</v>
      </c>
      <c r="G5" s="681" t="s">
        <v>886</v>
      </c>
      <c r="H5" s="681" t="s">
        <v>393</v>
      </c>
      <c r="I5" s="681" t="s">
        <v>743</v>
      </c>
      <c r="J5" s="681" t="s">
        <v>818</v>
      </c>
      <c r="K5" s="681" t="s">
        <v>826</v>
      </c>
      <c r="L5" s="681"/>
      <c r="M5" s="654" t="s">
        <v>827</v>
      </c>
    </row>
    <row r="6" spans="2:13" ht="67.5" x14ac:dyDescent="0.15">
      <c r="B6" s="952"/>
      <c r="C6" s="681" t="s">
        <v>88</v>
      </c>
      <c r="D6" s="464" t="s">
        <v>749</v>
      </c>
      <c r="E6" s="464"/>
      <c r="F6" s="464" t="s">
        <v>845</v>
      </c>
      <c r="G6" s="64" t="s">
        <v>750</v>
      </c>
      <c r="H6" s="64" t="s">
        <v>904</v>
      </c>
      <c r="I6" s="64" t="s">
        <v>193</v>
      </c>
      <c r="J6" s="64" t="s">
        <v>846</v>
      </c>
      <c r="K6" s="64" t="s">
        <v>847</v>
      </c>
      <c r="L6" s="64"/>
      <c r="M6" s="653" t="s">
        <v>848</v>
      </c>
    </row>
    <row r="7" spans="2:13" x14ac:dyDescent="0.15">
      <c r="B7" s="952"/>
      <c r="C7" s="69" t="s">
        <v>85</v>
      </c>
      <c r="D7" s="682"/>
      <c r="E7" s="682">
        <v>2</v>
      </c>
      <c r="F7" s="682">
        <v>16</v>
      </c>
      <c r="G7" s="682"/>
      <c r="H7" s="681">
        <v>7</v>
      </c>
      <c r="I7" s="681">
        <v>8</v>
      </c>
      <c r="J7" s="681">
        <v>8</v>
      </c>
      <c r="K7" s="681">
        <v>13</v>
      </c>
      <c r="L7" s="681"/>
      <c r="M7" s="654">
        <v>2</v>
      </c>
    </row>
    <row r="8" spans="2:13" x14ac:dyDescent="0.15">
      <c r="B8" s="952"/>
      <c r="C8" s="682" t="s">
        <v>86</v>
      </c>
      <c r="D8" s="682">
        <v>28</v>
      </c>
      <c r="E8" s="682">
        <v>8</v>
      </c>
      <c r="F8" s="682">
        <v>16</v>
      </c>
      <c r="G8" s="682">
        <v>34</v>
      </c>
      <c r="H8" s="681">
        <v>8</v>
      </c>
      <c r="I8" s="681">
        <v>12</v>
      </c>
      <c r="J8" s="681">
        <v>8</v>
      </c>
      <c r="K8" s="681">
        <v>76</v>
      </c>
      <c r="L8" s="681"/>
      <c r="M8" s="654">
        <v>16</v>
      </c>
    </row>
    <row r="9" spans="2:13" x14ac:dyDescent="0.15">
      <c r="B9" s="952"/>
      <c r="C9" s="681" t="s">
        <v>87</v>
      </c>
      <c r="D9" s="681"/>
      <c r="E9" s="681"/>
      <c r="F9" s="681"/>
      <c r="G9" s="681"/>
      <c r="H9" s="681"/>
      <c r="I9" s="681"/>
      <c r="J9" s="681"/>
      <c r="K9" s="681"/>
      <c r="L9" s="681"/>
      <c r="M9" s="654"/>
    </row>
    <row r="10" spans="2:13" ht="27" x14ac:dyDescent="0.15">
      <c r="B10" s="953" t="s">
        <v>83</v>
      </c>
      <c r="C10" s="947"/>
      <c r="D10" s="64" t="s">
        <v>821</v>
      </c>
      <c r="E10" s="650"/>
      <c r="F10" s="466" t="s">
        <v>976</v>
      </c>
      <c r="G10" s="463"/>
      <c r="H10" s="682"/>
      <c r="I10" s="682" t="s">
        <v>396</v>
      </c>
      <c r="J10" s="682"/>
      <c r="K10" s="682"/>
      <c r="L10" s="682"/>
      <c r="M10" s="655"/>
    </row>
    <row r="11" spans="2:13" ht="41.25" thickBot="1" x14ac:dyDescent="0.2">
      <c r="B11" s="954" t="s">
        <v>84</v>
      </c>
      <c r="C11" s="955"/>
      <c r="D11" s="656" t="s">
        <v>822</v>
      </c>
      <c r="E11" s="656"/>
      <c r="F11" s="657" t="s">
        <v>823</v>
      </c>
      <c r="G11" s="661"/>
      <c r="H11" s="657"/>
      <c r="I11" s="659"/>
      <c r="J11" s="659"/>
      <c r="K11" s="659"/>
      <c r="L11" s="659"/>
      <c r="M11" s="660"/>
    </row>
    <row r="12" spans="2:13" x14ac:dyDescent="0.15">
      <c r="B12" s="70"/>
    </row>
  </sheetData>
  <mergeCells count="4">
    <mergeCell ref="B3:C3"/>
    <mergeCell ref="B4:B9"/>
    <mergeCell ref="B10:C10"/>
    <mergeCell ref="B11:C11"/>
  </mergeCells>
  <phoneticPr fontId="4"/>
  <pageMargins left="0.7" right="0.7" top="0.75" bottom="0.75" header="0.3" footer="0.3"/>
  <pageSetup paperSize="9" scale="7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191"/>
  <sheetViews>
    <sheetView zoomScale="75" zoomScaleNormal="75" zoomScaleSheetLayoutView="100" workbookViewId="0"/>
  </sheetViews>
  <sheetFormatPr defaultRowHeight="13.5" x14ac:dyDescent="0.15"/>
  <cols>
    <col min="1" max="1" width="1.625" style="154" customWidth="1"/>
    <col min="2" max="2" width="3.625" style="154" customWidth="1"/>
    <col min="3" max="3" width="15.625" style="154" customWidth="1"/>
    <col min="4" max="4" width="8.625" style="154" customWidth="1"/>
    <col min="5" max="5" width="10.625" style="724" customWidth="1"/>
    <col min="6" max="6" width="8.625" style="723" customWidth="1"/>
    <col min="7" max="7" width="8.625" style="154" customWidth="1"/>
    <col min="8" max="8" width="1.625" style="154" customWidth="1"/>
    <col min="9" max="9" width="3.625" style="154" customWidth="1"/>
    <col min="10" max="10" width="15.625" style="154" customWidth="1"/>
    <col min="11" max="14" width="8.625" style="154" customWidth="1"/>
    <col min="15" max="15" width="3.5" style="154" customWidth="1"/>
    <col min="16" max="16" width="15.625" style="722" customWidth="1"/>
    <col min="17" max="17" width="8.625" style="154" customWidth="1"/>
    <col min="18" max="18" width="8.625" style="723" customWidth="1"/>
    <col min="19" max="21" width="8.625" style="154" customWidth="1"/>
    <col min="22" max="22" width="10.625" style="723" customWidth="1"/>
    <col min="23" max="245" width="9" style="154"/>
    <col min="246" max="246" width="1.375" style="154" customWidth="1"/>
    <col min="247" max="247" width="3.5" style="154" customWidth="1"/>
    <col min="248" max="248" width="22.125" style="154" customWidth="1"/>
    <col min="249" max="249" width="9.75" style="154" customWidth="1"/>
    <col min="250" max="250" width="7.375" style="154" customWidth="1"/>
    <col min="251" max="251" width="9" style="154"/>
    <col min="252" max="252" width="9.25" style="154" customWidth="1"/>
    <col min="253" max="253" width="3.5" style="154" customWidth="1"/>
    <col min="254" max="255" width="12.625" style="154" customWidth="1"/>
    <col min="256" max="256" width="9" style="154"/>
    <col min="257" max="257" width="7.75" style="154" customWidth="1"/>
    <col min="258" max="258" width="13.125" style="154" customWidth="1"/>
    <col min="259" max="259" width="6.125" style="154" customWidth="1"/>
    <col min="260" max="260" width="9.75" style="154" customWidth="1"/>
    <col min="261" max="261" width="1.375" style="154" customWidth="1"/>
    <col min="262" max="501" width="9" style="154"/>
    <col min="502" max="502" width="1.375" style="154" customWidth="1"/>
    <col min="503" max="503" width="3.5" style="154" customWidth="1"/>
    <col min="504" max="504" width="22.125" style="154" customWidth="1"/>
    <col min="505" max="505" width="9.75" style="154" customWidth="1"/>
    <col min="506" max="506" width="7.375" style="154" customWidth="1"/>
    <col min="507" max="507" width="9" style="154"/>
    <col min="508" max="508" width="9.25" style="154" customWidth="1"/>
    <col min="509" max="509" width="3.5" style="154" customWidth="1"/>
    <col min="510" max="511" width="12.625" style="154" customWidth="1"/>
    <col min="512" max="512" width="9" style="154"/>
    <col min="513" max="513" width="7.75" style="154" customWidth="1"/>
    <col min="514" max="514" width="13.125" style="154" customWidth="1"/>
    <col min="515" max="515" width="6.125" style="154" customWidth="1"/>
    <col min="516" max="516" width="9.75" style="154" customWidth="1"/>
    <col min="517" max="517" width="1.375" style="154" customWidth="1"/>
    <col min="518" max="757" width="9" style="154"/>
    <col min="758" max="758" width="1.375" style="154" customWidth="1"/>
    <col min="759" max="759" width="3.5" style="154" customWidth="1"/>
    <col min="760" max="760" width="22.125" style="154" customWidth="1"/>
    <col min="761" max="761" width="9.75" style="154" customWidth="1"/>
    <col min="762" max="762" width="7.375" style="154" customWidth="1"/>
    <col min="763" max="763" width="9" style="154"/>
    <col min="764" max="764" width="9.25" style="154" customWidth="1"/>
    <col min="765" max="765" width="3.5" style="154" customWidth="1"/>
    <col min="766" max="767" width="12.625" style="154" customWidth="1"/>
    <col min="768" max="768" width="9" style="154"/>
    <col min="769" max="769" width="7.75" style="154" customWidth="1"/>
    <col min="770" max="770" width="13.125" style="154" customWidth="1"/>
    <col min="771" max="771" width="6.125" style="154" customWidth="1"/>
    <col min="772" max="772" width="9.75" style="154" customWidth="1"/>
    <col min="773" max="773" width="1.375" style="154" customWidth="1"/>
    <col min="774" max="1013" width="9" style="154"/>
    <col min="1014" max="1014" width="1.375" style="154" customWidth="1"/>
    <col min="1015" max="1015" width="3.5" style="154" customWidth="1"/>
    <col min="1016" max="1016" width="22.125" style="154" customWidth="1"/>
    <col min="1017" max="1017" width="9.75" style="154" customWidth="1"/>
    <col min="1018" max="1018" width="7.375" style="154" customWidth="1"/>
    <col min="1019" max="1019" width="9" style="154"/>
    <col min="1020" max="1020" width="9.25" style="154" customWidth="1"/>
    <col min="1021" max="1021" width="3.5" style="154" customWidth="1"/>
    <col min="1022" max="1023" width="12.625" style="154" customWidth="1"/>
    <col min="1024" max="1024" width="9" style="154"/>
    <col min="1025" max="1025" width="7.75" style="154" customWidth="1"/>
    <col min="1026" max="1026" width="13.125" style="154" customWidth="1"/>
    <col min="1027" max="1027" width="6.125" style="154" customWidth="1"/>
    <col min="1028" max="1028" width="9.75" style="154" customWidth="1"/>
    <col min="1029" max="1029" width="1.375" style="154" customWidth="1"/>
    <col min="1030" max="1269" width="9" style="154"/>
    <col min="1270" max="1270" width="1.375" style="154" customWidth="1"/>
    <col min="1271" max="1271" width="3.5" style="154" customWidth="1"/>
    <col min="1272" max="1272" width="22.125" style="154" customWidth="1"/>
    <col min="1273" max="1273" width="9.75" style="154" customWidth="1"/>
    <col min="1274" max="1274" width="7.375" style="154" customWidth="1"/>
    <col min="1275" max="1275" width="9" style="154"/>
    <col min="1276" max="1276" width="9.25" style="154" customWidth="1"/>
    <col min="1277" max="1277" width="3.5" style="154" customWidth="1"/>
    <col min="1278" max="1279" width="12.625" style="154" customWidth="1"/>
    <col min="1280" max="1280" width="9" style="154"/>
    <col min="1281" max="1281" width="7.75" style="154" customWidth="1"/>
    <col min="1282" max="1282" width="13.125" style="154" customWidth="1"/>
    <col min="1283" max="1283" width="6.125" style="154" customWidth="1"/>
    <col min="1284" max="1284" width="9.75" style="154" customWidth="1"/>
    <col min="1285" max="1285" width="1.375" style="154" customWidth="1"/>
    <col min="1286" max="1525" width="9" style="154"/>
    <col min="1526" max="1526" width="1.375" style="154" customWidth="1"/>
    <col min="1527" max="1527" width="3.5" style="154" customWidth="1"/>
    <col min="1528" max="1528" width="22.125" style="154" customWidth="1"/>
    <col min="1529" max="1529" width="9.75" style="154" customWidth="1"/>
    <col min="1530" max="1530" width="7.375" style="154" customWidth="1"/>
    <col min="1531" max="1531" width="9" style="154"/>
    <col min="1532" max="1532" width="9.25" style="154" customWidth="1"/>
    <col min="1533" max="1533" width="3.5" style="154" customWidth="1"/>
    <col min="1534" max="1535" width="12.625" style="154" customWidth="1"/>
    <col min="1536" max="1536" width="9" style="154"/>
    <col min="1537" max="1537" width="7.75" style="154" customWidth="1"/>
    <col min="1538" max="1538" width="13.125" style="154" customWidth="1"/>
    <col min="1539" max="1539" width="6.125" style="154" customWidth="1"/>
    <col min="1540" max="1540" width="9.75" style="154" customWidth="1"/>
    <col min="1541" max="1541" width="1.375" style="154" customWidth="1"/>
    <col min="1542" max="1781" width="9" style="154"/>
    <col min="1782" max="1782" width="1.375" style="154" customWidth="1"/>
    <col min="1783" max="1783" width="3.5" style="154" customWidth="1"/>
    <col min="1784" max="1784" width="22.125" style="154" customWidth="1"/>
    <col min="1785" max="1785" width="9.75" style="154" customWidth="1"/>
    <col min="1786" max="1786" width="7.375" style="154" customWidth="1"/>
    <col min="1787" max="1787" width="9" style="154"/>
    <col min="1788" max="1788" width="9.25" style="154" customWidth="1"/>
    <col min="1789" max="1789" width="3.5" style="154" customWidth="1"/>
    <col min="1790" max="1791" width="12.625" style="154" customWidth="1"/>
    <col min="1792" max="1792" width="9" style="154"/>
    <col min="1793" max="1793" width="7.75" style="154" customWidth="1"/>
    <col min="1794" max="1794" width="13.125" style="154" customWidth="1"/>
    <col min="1795" max="1795" width="6.125" style="154" customWidth="1"/>
    <col min="1796" max="1796" width="9.75" style="154" customWidth="1"/>
    <col min="1797" max="1797" width="1.375" style="154" customWidth="1"/>
    <col min="1798" max="2037" width="9" style="154"/>
    <col min="2038" max="2038" width="1.375" style="154" customWidth="1"/>
    <col min="2039" max="2039" width="3.5" style="154" customWidth="1"/>
    <col min="2040" max="2040" width="22.125" style="154" customWidth="1"/>
    <col min="2041" max="2041" width="9.75" style="154" customWidth="1"/>
    <col min="2042" max="2042" width="7.375" style="154" customWidth="1"/>
    <col min="2043" max="2043" width="9" style="154"/>
    <col min="2044" max="2044" width="9.25" style="154" customWidth="1"/>
    <col min="2045" max="2045" width="3.5" style="154" customWidth="1"/>
    <col min="2046" max="2047" width="12.625" style="154" customWidth="1"/>
    <col min="2048" max="2048" width="9" style="154"/>
    <col min="2049" max="2049" width="7.75" style="154" customWidth="1"/>
    <col min="2050" max="2050" width="13.125" style="154" customWidth="1"/>
    <col min="2051" max="2051" width="6.125" style="154" customWidth="1"/>
    <col min="2052" max="2052" width="9.75" style="154" customWidth="1"/>
    <col min="2053" max="2053" width="1.375" style="154" customWidth="1"/>
    <col min="2054" max="2293" width="9" style="154"/>
    <col min="2294" max="2294" width="1.375" style="154" customWidth="1"/>
    <col min="2295" max="2295" width="3.5" style="154" customWidth="1"/>
    <col min="2296" max="2296" width="22.125" style="154" customWidth="1"/>
    <col min="2297" max="2297" width="9.75" style="154" customWidth="1"/>
    <col min="2298" max="2298" width="7.375" style="154" customWidth="1"/>
    <col min="2299" max="2299" width="9" style="154"/>
    <col min="2300" max="2300" width="9.25" style="154" customWidth="1"/>
    <col min="2301" max="2301" width="3.5" style="154" customWidth="1"/>
    <col min="2302" max="2303" width="12.625" style="154" customWidth="1"/>
    <col min="2304" max="2304" width="9" style="154"/>
    <col min="2305" max="2305" width="7.75" style="154" customWidth="1"/>
    <col min="2306" max="2306" width="13.125" style="154" customWidth="1"/>
    <col min="2307" max="2307" width="6.125" style="154" customWidth="1"/>
    <col min="2308" max="2308" width="9.75" style="154" customWidth="1"/>
    <col min="2309" max="2309" width="1.375" style="154" customWidth="1"/>
    <col min="2310" max="2549" width="9" style="154"/>
    <col min="2550" max="2550" width="1.375" style="154" customWidth="1"/>
    <col min="2551" max="2551" width="3.5" style="154" customWidth="1"/>
    <col min="2552" max="2552" width="22.125" style="154" customWidth="1"/>
    <col min="2553" max="2553" width="9.75" style="154" customWidth="1"/>
    <col min="2554" max="2554" width="7.375" style="154" customWidth="1"/>
    <col min="2555" max="2555" width="9" style="154"/>
    <col min="2556" max="2556" width="9.25" style="154" customWidth="1"/>
    <col min="2557" max="2557" width="3.5" style="154" customWidth="1"/>
    <col min="2558" max="2559" width="12.625" style="154" customWidth="1"/>
    <col min="2560" max="2560" width="9" style="154"/>
    <col min="2561" max="2561" width="7.75" style="154" customWidth="1"/>
    <col min="2562" max="2562" width="13.125" style="154" customWidth="1"/>
    <col min="2563" max="2563" width="6.125" style="154" customWidth="1"/>
    <col min="2564" max="2564" width="9.75" style="154" customWidth="1"/>
    <col min="2565" max="2565" width="1.375" style="154" customWidth="1"/>
    <col min="2566" max="2805" width="9" style="154"/>
    <col min="2806" max="2806" width="1.375" style="154" customWidth="1"/>
    <col min="2807" max="2807" width="3.5" style="154" customWidth="1"/>
    <col min="2808" max="2808" width="22.125" style="154" customWidth="1"/>
    <col min="2809" max="2809" width="9.75" style="154" customWidth="1"/>
    <col min="2810" max="2810" width="7.375" style="154" customWidth="1"/>
    <col min="2811" max="2811" width="9" style="154"/>
    <col min="2812" max="2812" width="9.25" style="154" customWidth="1"/>
    <col min="2813" max="2813" width="3.5" style="154" customWidth="1"/>
    <col min="2814" max="2815" width="12.625" style="154" customWidth="1"/>
    <col min="2816" max="2816" width="9" style="154"/>
    <col min="2817" max="2817" width="7.75" style="154" customWidth="1"/>
    <col min="2818" max="2818" width="13.125" style="154" customWidth="1"/>
    <col min="2819" max="2819" width="6.125" style="154" customWidth="1"/>
    <col min="2820" max="2820" width="9.75" style="154" customWidth="1"/>
    <col min="2821" max="2821" width="1.375" style="154" customWidth="1"/>
    <col min="2822" max="3061" width="9" style="154"/>
    <col min="3062" max="3062" width="1.375" style="154" customWidth="1"/>
    <col min="3063" max="3063" width="3.5" style="154" customWidth="1"/>
    <col min="3064" max="3064" width="22.125" style="154" customWidth="1"/>
    <col min="3065" max="3065" width="9.75" style="154" customWidth="1"/>
    <col min="3066" max="3066" width="7.375" style="154" customWidth="1"/>
    <col min="3067" max="3067" width="9" style="154"/>
    <col min="3068" max="3068" width="9.25" style="154" customWidth="1"/>
    <col min="3069" max="3069" width="3.5" style="154" customWidth="1"/>
    <col min="3070" max="3071" width="12.625" style="154" customWidth="1"/>
    <col min="3072" max="3072" width="9" style="154"/>
    <col min="3073" max="3073" width="7.75" style="154" customWidth="1"/>
    <col min="3074" max="3074" width="13.125" style="154" customWidth="1"/>
    <col min="3075" max="3075" width="6.125" style="154" customWidth="1"/>
    <col min="3076" max="3076" width="9.75" style="154" customWidth="1"/>
    <col min="3077" max="3077" width="1.375" style="154" customWidth="1"/>
    <col min="3078" max="3317" width="9" style="154"/>
    <col min="3318" max="3318" width="1.375" style="154" customWidth="1"/>
    <col min="3319" max="3319" width="3.5" style="154" customWidth="1"/>
    <col min="3320" max="3320" width="22.125" style="154" customWidth="1"/>
    <col min="3321" max="3321" width="9.75" style="154" customWidth="1"/>
    <col min="3322" max="3322" width="7.375" style="154" customWidth="1"/>
    <col min="3323" max="3323" width="9" style="154"/>
    <col min="3324" max="3324" width="9.25" style="154" customWidth="1"/>
    <col min="3325" max="3325" width="3.5" style="154" customWidth="1"/>
    <col min="3326" max="3327" width="12.625" style="154" customWidth="1"/>
    <col min="3328" max="3328" width="9" style="154"/>
    <col min="3329" max="3329" width="7.75" style="154" customWidth="1"/>
    <col min="3330" max="3330" width="13.125" style="154" customWidth="1"/>
    <col min="3331" max="3331" width="6.125" style="154" customWidth="1"/>
    <col min="3332" max="3332" width="9.75" style="154" customWidth="1"/>
    <col min="3333" max="3333" width="1.375" style="154" customWidth="1"/>
    <col min="3334" max="3573" width="9" style="154"/>
    <col min="3574" max="3574" width="1.375" style="154" customWidth="1"/>
    <col min="3575" max="3575" width="3.5" style="154" customWidth="1"/>
    <col min="3576" max="3576" width="22.125" style="154" customWidth="1"/>
    <col min="3577" max="3577" width="9.75" style="154" customWidth="1"/>
    <col min="3578" max="3578" width="7.375" style="154" customWidth="1"/>
    <col min="3579" max="3579" width="9" style="154"/>
    <col min="3580" max="3580" width="9.25" style="154" customWidth="1"/>
    <col min="3581" max="3581" width="3.5" style="154" customWidth="1"/>
    <col min="3582" max="3583" width="12.625" style="154" customWidth="1"/>
    <col min="3584" max="3584" width="9" style="154"/>
    <col min="3585" max="3585" width="7.75" style="154" customWidth="1"/>
    <col min="3586" max="3586" width="13.125" style="154" customWidth="1"/>
    <col min="3587" max="3587" width="6.125" style="154" customWidth="1"/>
    <col min="3588" max="3588" width="9.75" style="154" customWidth="1"/>
    <col min="3589" max="3589" width="1.375" style="154" customWidth="1"/>
    <col min="3590" max="3829" width="9" style="154"/>
    <col min="3830" max="3830" width="1.375" style="154" customWidth="1"/>
    <col min="3831" max="3831" width="3.5" style="154" customWidth="1"/>
    <col min="3832" max="3832" width="22.125" style="154" customWidth="1"/>
    <col min="3833" max="3833" width="9.75" style="154" customWidth="1"/>
    <col min="3834" max="3834" width="7.375" style="154" customWidth="1"/>
    <col min="3835" max="3835" width="9" style="154"/>
    <col min="3836" max="3836" width="9.25" style="154" customWidth="1"/>
    <col min="3837" max="3837" width="3.5" style="154" customWidth="1"/>
    <col min="3838" max="3839" width="12.625" style="154" customWidth="1"/>
    <col min="3840" max="3840" width="9" style="154"/>
    <col min="3841" max="3841" width="7.75" style="154" customWidth="1"/>
    <col min="3842" max="3842" width="13.125" style="154" customWidth="1"/>
    <col min="3843" max="3843" width="6.125" style="154" customWidth="1"/>
    <col min="3844" max="3844" width="9.75" style="154" customWidth="1"/>
    <col min="3845" max="3845" width="1.375" style="154" customWidth="1"/>
    <col min="3846" max="4085" width="9" style="154"/>
    <col min="4086" max="4086" width="1.375" style="154" customWidth="1"/>
    <col min="4087" max="4087" width="3.5" style="154" customWidth="1"/>
    <col min="4088" max="4088" width="22.125" style="154" customWidth="1"/>
    <col min="4089" max="4089" width="9.75" style="154" customWidth="1"/>
    <col min="4090" max="4090" width="7.375" style="154" customWidth="1"/>
    <col min="4091" max="4091" width="9" style="154"/>
    <col min="4092" max="4092" width="9.25" style="154" customWidth="1"/>
    <col min="4093" max="4093" width="3.5" style="154" customWidth="1"/>
    <col min="4094" max="4095" width="12.625" style="154" customWidth="1"/>
    <col min="4096" max="4096" width="9" style="154"/>
    <col min="4097" max="4097" width="7.75" style="154" customWidth="1"/>
    <col min="4098" max="4098" width="13.125" style="154" customWidth="1"/>
    <col min="4099" max="4099" width="6.125" style="154" customWidth="1"/>
    <col min="4100" max="4100" width="9.75" style="154" customWidth="1"/>
    <col min="4101" max="4101" width="1.375" style="154" customWidth="1"/>
    <col min="4102" max="4341" width="9" style="154"/>
    <col min="4342" max="4342" width="1.375" style="154" customWidth="1"/>
    <col min="4343" max="4343" width="3.5" style="154" customWidth="1"/>
    <col min="4344" max="4344" width="22.125" style="154" customWidth="1"/>
    <col min="4345" max="4345" width="9.75" style="154" customWidth="1"/>
    <col min="4346" max="4346" width="7.375" style="154" customWidth="1"/>
    <col min="4347" max="4347" width="9" style="154"/>
    <col min="4348" max="4348" width="9.25" style="154" customWidth="1"/>
    <col min="4349" max="4349" width="3.5" style="154" customWidth="1"/>
    <col min="4350" max="4351" width="12.625" style="154" customWidth="1"/>
    <col min="4352" max="4352" width="9" style="154"/>
    <col min="4353" max="4353" width="7.75" style="154" customWidth="1"/>
    <col min="4354" max="4354" width="13.125" style="154" customWidth="1"/>
    <col min="4355" max="4355" width="6.125" style="154" customWidth="1"/>
    <col min="4356" max="4356" width="9.75" style="154" customWidth="1"/>
    <col min="4357" max="4357" width="1.375" style="154" customWidth="1"/>
    <col min="4358" max="4597" width="9" style="154"/>
    <col min="4598" max="4598" width="1.375" style="154" customWidth="1"/>
    <col min="4599" max="4599" width="3.5" style="154" customWidth="1"/>
    <col min="4600" max="4600" width="22.125" style="154" customWidth="1"/>
    <col min="4601" max="4601" width="9.75" style="154" customWidth="1"/>
    <col min="4602" max="4602" width="7.375" style="154" customWidth="1"/>
    <col min="4603" max="4603" width="9" style="154"/>
    <col min="4604" max="4604" width="9.25" style="154" customWidth="1"/>
    <col min="4605" max="4605" width="3.5" style="154" customWidth="1"/>
    <col min="4606" max="4607" width="12.625" style="154" customWidth="1"/>
    <col min="4608" max="4608" width="9" style="154"/>
    <col min="4609" max="4609" width="7.75" style="154" customWidth="1"/>
    <col min="4610" max="4610" width="13.125" style="154" customWidth="1"/>
    <col min="4611" max="4611" width="6.125" style="154" customWidth="1"/>
    <col min="4612" max="4612" width="9.75" style="154" customWidth="1"/>
    <col min="4613" max="4613" width="1.375" style="154" customWidth="1"/>
    <col min="4614" max="4853" width="9" style="154"/>
    <col min="4854" max="4854" width="1.375" style="154" customWidth="1"/>
    <col min="4855" max="4855" width="3.5" style="154" customWidth="1"/>
    <col min="4856" max="4856" width="22.125" style="154" customWidth="1"/>
    <col min="4857" max="4857" width="9.75" style="154" customWidth="1"/>
    <col min="4858" max="4858" width="7.375" style="154" customWidth="1"/>
    <col min="4859" max="4859" width="9" style="154"/>
    <col min="4860" max="4860" width="9.25" style="154" customWidth="1"/>
    <col min="4861" max="4861" width="3.5" style="154" customWidth="1"/>
    <col min="4862" max="4863" width="12.625" style="154" customWidth="1"/>
    <col min="4864" max="4864" width="9" style="154"/>
    <col min="4865" max="4865" width="7.75" style="154" customWidth="1"/>
    <col min="4866" max="4866" width="13.125" style="154" customWidth="1"/>
    <col min="4867" max="4867" width="6.125" style="154" customWidth="1"/>
    <col min="4868" max="4868" width="9.75" style="154" customWidth="1"/>
    <col min="4869" max="4869" width="1.375" style="154" customWidth="1"/>
    <col min="4870" max="5109" width="9" style="154"/>
    <col min="5110" max="5110" width="1.375" style="154" customWidth="1"/>
    <col min="5111" max="5111" width="3.5" style="154" customWidth="1"/>
    <col min="5112" max="5112" width="22.125" style="154" customWidth="1"/>
    <col min="5113" max="5113" width="9.75" style="154" customWidth="1"/>
    <col min="5114" max="5114" width="7.375" style="154" customWidth="1"/>
    <col min="5115" max="5115" width="9" style="154"/>
    <col min="5116" max="5116" width="9.25" style="154" customWidth="1"/>
    <col min="5117" max="5117" width="3.5" style="154" customWidth="1"/>
    <col min="5118" max="5119" width="12.625" style="154" customWidth="1"/>
    <col min="5120" max="5120" width="9" style="154"/>
    <col min="5121" max="5121" width="7.75" style="154" customWidth="1"/>
    <col min="5122" max="5122" width="13.125" style="154" customWidth="1"/>
    <col min="5123" max="5123" width="6.125" style="154" customWidth="1"/>
    <col min="5124" max="5124" width="9.75" style="154" customWidth="1"/>
    <col min="5125" max="5125" width="1.375" style="154" customWidth="1"/>
    <col min="5126" max="5365" width="9" style="154"/>
    <col min="5366" max="5366" width="1.375" style="154" customWidth="1"/>
    <col min="5367" max="5367" width="3.5" style="154" customWidth="1"/>
    <col min="5368" max="5368" width="22.125" style="154" customWidth="1"/>
    <col min="5369" max="5369" width="9.75" style="154" customWidth="1"/>
    <col min="5370" max="5370" width="7.375" style="154" customWidth="1"/>
    <col min="5371" max="5371" width="9" style="154"/>
    <col min="5372" max="5372" width="9.25" style="154" customWidth="1"/>
    <col min="5373" max="5373" width="3.5" style="154" customWidth="1"/>
    <col min="5374" max="5375" width="12.625" style="154" customWidth="1"/>
    <col min="5376" max="5376" width="9" style="154"/>
    <col min="5377" max="5377" width="7.75" style="154" customWidth="1"/>
    <col min="5378" max="5378" width="13.125" style="154" customWidth="1"/>
    <col min="5379" max="5379" width="6.125" style="154" customWidth="1"/>
    <col min="5380" max="5380" width="9.75" style="154" customWidth="1"/>
    <col min="5381" max="5381" width="1.375" style="154" customWidth="1"/>
    <col min="5382" max="5621" width="9" style="154"/>
    <col min="5622" max="5622" width="1.375" style="154" customWidth="1"/>
    <col min="5623" max="5623" width="3.5" style="154" customWidth="1"/>
    <col min="5624" max="5624" width="22.125" style="154" customWidth="1"/>
    <col min="5625" max="5625" width="9.75" style="154" customWidth="1"/>
    <col min="5626" max="5626" width="7.375" style="154" customWidth="1"/>
    <col min="5627" max="5627" width="9" style="154"/>
    <col min="5628" max="5628" width="9.25" style="154" customWidth="1"/>
    <col min="5629" max="5629" width="3.5" style="154" customWidth="1"/>
    <col min="5630" max="5631" width="12.625" style="154" customWidth="1"/>
    <col min="5632" max="5632" width="9" style="154"/>
    <col min="5633" max="5633" width="7.75" style="154" customWidth="1"/>
    <col min="5634" max="5634" width="13.125" style="154" customWidth="1"/>
    <col min="5635" max="5635" width="6.125" style="154" customWidth="1"/>
    <col min="5636" max="5636" width="9.75" style="154" customWidth="1"/>
    <col min="5637" max="5637" width="1.375" style="154" customWidth="1"/>
    <col min="5638" max="5877" width="9" style="154"/>
    <col min="5878" max="5878" width="1.375" style="154" customWidth="1"/>
    <col min="5879" max="5879" width="3.5" style="154" customWidth="1"/>
    <col min="5880" max="5880" width="22.125" style="154" customWidth="1"/>
    <col min="5881" max="5881" width="9.75" style="154" customWidth="1"/>
    <col min="5882" max="5882" width="7.375" style="154" customWidth="1"/>
    <col min="5883" max="5883" width="9" style="154"/>
    <col min="5884" max="5884" width="9.25" style="154" customWidth="1"/>
    <col min="5885" max="5885" width="3.5" style="154" customWidth="1"/>
    <col min="5886" max="5887" width="12.625" style="154" customWidth="1"/>
    <col min="5888" max="5888" width="9" style="154"/>
    <col min="5889" max="5889" width="7.75" style="154" customWidth="1"/>
    <col min="5890" max="5890" width="13.125" style="154" customWidth="1"/>
    <col min="5891" max="5891" width="6.125" style="154" customWidth="1"/>
    <col min="5892" max="5892" width="9.75" style="154" customWidth="1"/>
    <col min="5893" max="5893" width="1.375" style="154" customWidth="1"/>
    <col min="5894" max="6133" width="9" style="154"/>
    <col min="6134" max="6134" width="1.375" style="154" customWidth="1"/>
    <col min="6135" max="6135" width="3.5" style="154" customWidth="1"/>
    <col min="6136" max="6136" width="22.125" style="154" customWidth="1"/>
    <col min="6137" max="6137" width="9.75" style="154" customWidth="1"/>
    <col min="6138" max="6138" width="7.375" style="154" customWidth="1"/>
    <col min="6139" max="6139" width="9" style="154"/>
    <col min="6140" max="6140" width="9.25" style="154" customWidth="1"/>
    <col min="6141" max="6141" width="3.5" style="154" customWidth="1"/>
    <col min="6142" max="6143" width="12.625" style="154" customWidth="1"/>
    <col min="6144" max="6144" width="9" style="154"/>
    <col min="6145" max="6145" width="7.75" style="154" customWidth="1"/>
    <col min="6146" max="6146" width="13.125" style="154" customWidth="1"/>
    <col min="6147" max="6147" width="6.125" style="154" customWidth="1"/>
    <col min="6148" max="6148" width="9.75" style="154" customWidth="1"/>
    <col min="6149" max="6149" width="1.375" style="154" customWidth="1"/>
    <col min="6150" max="6389" width="9" style="154"/>
    <col min="6390" max="6390" width="1.375" style="154" customWidth="1"/>
    <col min="6391" max="6391" width="3.5" style="154" customWidth="1"/>
    <col min="6392" max="6392" width="22.125" style="154" customWidth="1"/>
    <col min="6393" max="6393" width="9.75" style="154" customWidth="1"/>
    <col min="6394" max="6394" width="7.375" style="154" customWidth="1"/>
    <col min="6395" max="6395" width="9" style="154"/>
    <col min="6396" max="6396" width="9.25" style="154" customWidth="1"/>
    <col min="6397" max="6397" width="3.5" style="154" customWidth="1"/>
    <col min="6398" max="6399" width="12.625" style="154" customWidth="1"/>
    <col min="6400" max="6400" width="9" style="154"/>
    <col min="6401" max="6401" width="7.75" style="154" customWidth="1"/>
    <col min="6402" max="6402" width="13.125" style="154" customWidth="1"/>
    <col min="6403" max="6403" width="6.125" style="154" customWidth="1"/>
    <col min="6404" max="6404" width="9.75" style="154" customWidth="1"/>
    <col min="6405" max="6405" width="1.375" style="154" customWidth="1"/>
    <col min="6406" max="6645" width="9" style="154"/>
    <col min="6646" max="6646" width="1.375" style="154" customWidth="1"/>
    <col min="6647" max="6647" width="3.5" style="154" customWidth="1"/>
    <col min="6648" max="6648" width="22.125" style="154" customWidth="1"/>
    <col min="6649" max="6649" width="9.75" style="154" customWidth="1"/>
    <col min="6650" max="6650" width="7.375" style="154" customWidth="1"/>
    <col min="6651" max="6651" width="9" style="154"/>
    <col min="6652" max="6652" width="9.25" style="154" customWidth="1"/>
    <col min="6653" max="6653" width="3.5" style="154" customWidth="1"/>
    <col min="6654" max="6655" width="12.625" style="154" customWidth="1"/>
    <col min="6656" max="6656" width="9" style="154"/>
    <col min="6657" max="6657" width="7.75" style="154" customWidth="1"/>
    <col min="6658" max="6658" width="13.125" style="154" customWidth="1"/>
    <col min="6659" max="6659" width="6.125" style="154" customWidth="1"/>
    <col min="6660" max="6660" width="9.75" style="154" customWidth="1"/>
    <col min="6661" max="6661" width="1.375" style="154" customWidth="1"/>
    <col min="6662" max="6901" width="9" style="154"/>
    <col min="6902" max="6902" width="1.375" style="154" customWidth="1"/>
    <col min="6903" max="6903" width="3.5" style="154" customWidth="1"/>
    <col min="6904" max="6904" width="22.125" style="154" customWidth="1"/>
    <col min="6905" max="6905" width="9.75" style="154" customWidth="1"/>
    <col min="6906" max="6906" width="7.375" style="154" customWidth="1"/>
    <col min="6907" max="6907" width="9" style="154"/>
    <col min="6908" max="6908" width="9.25" style="154" customWidth="1"/>
    <col min="6909" max="6909" width="3.5" style="154" customWidth="1"/>
    <col min="6910" max="6911" width="12.625" style="154" customWidth="1"/>
    <col min="6912" max="6912" width="9" style="154"/>
    <col min="6913" max="6913" width="7.75" style="154" customWidth="1"/>
    <col min="6914" max="6914" width="13.125" style="154" customWidth="1"/>
    <col min="6915" max="6915" width="6.125" style="154" customWidth="1"/>
    <col min="6916" max="6916" width="9.75" style="154" customWidth="1"/>
    <col min="6917" max="6917" width="1.375" style="154" customWidth="1"/>
    <col min="6918" max="7157" width="9" style="154"/>
    <col min="7158" max="7158" width="1.375" style="154" customWidth="1"/>
    <col min="7159" max="7159" width="3.5" style="154" customWidth="1"/>
    <col min="7160" max="7160" width="22.125" style="154" customWidth="1"/>
    <col min="7161" max="7161" width="9.75" style="154" customWidth="1"/>
    <col min="7162" max="7162" width="7.375" style="154" customWidth="1"/>
    <col min="7163" max="7163" width="9" style="154"/>
    <col min="7164" max="7164" width="9.25" style="154" customWidth="1"/>
    <col min="7165" max="7165" width="3.5" style="154" customWidth="1"/>
    <col min="7166" max="7167" width="12.625" style="154" customWidth="1"/>
    <col min="7168" max="7168" width="9" style="154"/>
    <col min="7169" max="7169" width="7.75" style="154" customWidth="1"/>
    <col min="7170" max="7170" width="13.125" style="154" customWidth="1"/>
    <col min="7171" max="7171" width="6.125" style="154" customWidth="1"/>
    <col min="7172" max="7172" width="9.75" style="154" customWidth="1"/>
    <col min="7173" max="7173" width="1.375" style="154" customWidth="1"/>
    <col min="7174" max="7413" width="9" style="154"/>
    <col min="7414" max="7414" width="1.375" style="154" customWidth="1"/>
    <col min="7415" max="7415" width="3.5" style="154" customWidth="1"/>
    <col min="7416" max="7416" width="22.125" style="154" customWidth="1"/>
    <col min="7417" max="7417" width="9.75" style="154" customWidth="1"/>
    <col min="7418" max="7418" width="7.375" style="154" customWidth="1"/>
    <col min="7419" max="7419" width="9" style="154"/>
    <col min="7420" max="7420" width="9.25" style="154" customWidth="1"/>
    <col min="7421" max="7421" width="3.5" style="154" customWidth="1"/>
    <col min="7422" max="7423" width="12.625" style="154" customWidth="1"/>
    <col min="7424" max="7424" width="9" style="154"/>
    <col min="7425" max="7425" width="7.75" style="154" customWidth="1"/>
    <col min="7426" max="7426" width="13.125" style="154" customWidth="1"/>
    <col min="7427" max="7427" width="6.125" style="154" customWidth="1"/>
    <col min="7428" max="7428" width="9.75" style="154" customWidth="1"/>
    <col min="7429" max="7429" width="1.375" style="154" customWidth="1"/>
    <col min="7430" max="7669" width="9" style="154"/>
    <col min="7670" max="7670" width="1.375" style="154" customWidth="1"/>
    <col min="7671" max="7671" width="3.5" style="154" customWidth="1"/>
    <col min="7672" max="7672" width="22.125" style="154" customWidth="1"/>
    <col min="7673" max="7673" width="9.75" style="154" customWidth="1"/>
    <col min="7674" max="7674" width="7.375" style="154" customWidth="1"/>
    <col min="7675" max="7675" width="9" style="154"/>
    <col min="7676" max="7676" width="9.25" style="154" customWidth="1"/>
    <col min="7677" max="7677" width="3.5" style="154" customWidth="1"/>
    <col min="7678" max="7679" width="12.625" style="154" customWidth="1"/>
    <col min="7680" max="7680" width="9" style="154"/>
    <col min="7681" max="7681" width="7.75" style="154" customWidth="1"/>
    <col min="7682" max="7682" width="13.125" style="154" customWidth="1"/>
    <col min="7683" max="7683" width="6.125" style="154" customWidth="1"/>
    <col min="7684" max="7684" width="9.75" style="154" customWidth="1"/>
    <col min="7685" max="7685" width="1.375" style="154" customWidth="1"/>
    <col min="7686" max="7925" width="9" style="154"/>
    <col min="7926" max="7926" width="1.375" style="154" customWidth="1"/>
    <col min="7927" max="7927" width="3.5" style="154" customWidth="1"/>
    <col min="7928" max="7928" width="22.125" style="154" customWidth="1"/>
    <col min="7929" max="7929" width="9.75" style="154" customWidth="1"/>
    <col min="7930" max="7930" width="7.375" style="154" customWidth="1"/>
    <col min="7931" max="7931" width="9" style="154"/>
    <col min="7932" max="7932" width="9.25" style="154" customWidth="1"/>
    <col min="7933" max="7933" width="3.5" style="154" customWidth="1"/>
    <col min="7934" max="7935" width="12.625" style="154" customWidth="1"/>
    <col min="7936" max="7936" width="9" style="154"/>
    <col min="7937" max="7937" width="7.75" style="154" customWidth="1"/>
    <col min="7938" max="7938" width="13.125" style="154" customWidth="1"/>
    <col min="7939" max="7939" width="6.125" style="154" customWidth="1"/>
    <col min="7940" max="7940" width="9.75" style="154" customWidth="1"/>
    <col min="7941" max="7941" width="1.375" style="154" customWidth="1"/>
    <col min="7942" max="8181" width="9" style="154"/>
    <col min="8182" max="8182" width="1.375" style="154" customWidth="1"/>
    <col min="8183" max="8183" width="3.5" style="154" customWidth="1"/>
    <col min="8184" max="8184" width="22.125" style="154" customWidth="1"/>
    <col min="8185" max="8185" width="9.75" style="154" customWidth="1"/>
    <col min="8186" max="8186" width="7.375" style="154" customWidth="1"/>
    <col min="8187" max="8187" width="9" style="154"/>
    <col min="8188" max="8188" width="9.25" style="154" customWidth="1"/>
    <col min="8189" max="8189" width="3.5" style="154" customWidth="1"/>
    <col min="8190" max="8191" width="12.625" style="154" customWidth="1"/>
    <col min="8192" max="8192" width="9" style="154"/>
    <col min="8193" max="8193" width="7.75" style="154" customWidth="1"/>
    <col min="8194" max="8194" width="13.125" style="154" customWidth="1"/>
    <col min="8195" max="8195" width="6.125" style="154" customWidth="1"/>
    <col min="8196" max="8196" width="9.75" style="154" customWidth="1"/>
    <col min="8197" max="8197" width="1.375" style="154" customWidth="1"/>
    <col min="8198" max="8437" width="9" style="154"/>
    <col min="8438" max="8438" width="1.375" style="154" customWidth="1"/>
    <col min="8439" max="8439" width="3.5" style="154" customWidth="1"/>
    <col min="8440" max="8440" width="22.125" style="154" customWidth="1"/>
    <col min="8441" max="8441" width="9.75" style="154" customWidth="1"/>
    <col min="8442" max="8442" width="7.375" style="154" customWidth="1"/>
    <col min="8443" max="8443" width="9" style="154"/>
    <col min="8444" max="8444" width="9.25" style="154" customWidth="1"/>
    <col min="8445" max="8445" width="3.5" style="154" customWidth="1"/>
    <col min="8446" max="8447" width="12.625" style="154" customWidth="1"/>
    <col min="8448" max="8448" width="9" style="154"/>
    <col min="8449" max="8449" width="7.75" style="154" customWidth="1"/>
    <col min="8450" max="8450" width="13.125" style="154" customWidth="1"/>
    <col min="8451" max="8451" width="6.125" style="154" customWidth="1"/>
    <col min="8452" max="8452" width="9.75" style="154" customWidth="1"/>
    <col min="8453" max="8453" width="1.375" style="154" customWidth="1"/>
    <col min="8454" max="8693" width="9" style="154"/>
    <col min="8694" max="8694" width="1.375" style="154" customWidth="1"/>
    <col min="8695" max="8695" width="3.5" style="154" customWidth="1"/>
    <col min="8696" max="8696" width="22.125" style="154" customWidth="1"/>
    <col min="8697" max="8697" width="9.75" style="154" customWidth="1"/>
    <col min="8698" max="8698" width="7.375" style="154" customWidth="1"/>
    <col min="8699" max="8699" width="9" style="154"/>
    <col min="8700" max="8700" width="9.25" style="154" customWidth="1"/>
    <col min="8701" max="8701" width="3.5" style="154" customWidth="1"/>
    <col min="8702" max="8703" width="12.625" style="154" customWidth="1"/>
    <col min="8704" max="8704" width="9" style="154"/>
    <col min="8705" max="8705" width="7.75" style="154" customWidth="1"/>
    <col min="8706" max="8706" width="13.125" style="154" customWidth="1"/>
    <col min="8707" max="8707" width="6.125" style="154" customWidth="1"/>
    <col min="8708" max="8708" width="9.75" style="154" customWidth="1"/>
    <col min="8709" max="8709" width="1.375" style="154" customWidth="1"/>
    <col min="8710" max="8949" width="9" style="154"/>
    <col min="8950" max="8950" width="1.375" style="154" customWidth="1"/>
    <col min="8951" max="8951" width="3.5" style="154" customWidth="1"/>
    <col min="8952" max="8952" width="22.125" style="154" customWidth="1"/>
    <col min="8953" max="8953" width="9.75" style="154" customWidth="1"/>
    <col min="8954" max="8954" width="7.375" style="154" customWidth="1"/>
    <col min="8955" max="8955" width="9" style="154"/>
    <col min="8956" max="8956" width="9.25" style="154" customWidth="1"/>
    <col min="8957" max="8957" width="3.5" style="154" customWidth="1"/>
    <col min="8958" max="8959" width="12.625" style="154" customWidth="1"/>
    <col min="8960" max="8960" width="9" style="154"/>
    <col min="8961" max="8961" width="7.75" style="154" customWidth="1"/>
    <col min="8962" max="8962" width="13.125" style="154" customWidth="1"/>
    <col min="8963" max="8963" width="6.125" style="154" customWidth="1"/>
    <col min="8964" max="8964" width="9.75" style="154" customWidth="1"/>
    <col min="8965" max="8965" width="1.375" style="154" customWidth="1"/>
    <col min="8966" max="9205" width="9" style="154"/>
    <col min="9206" max="9206" width="1.375" style="154" customWidth="1"/>
    <col min="9207" max="9207" width="3.5" style="154" customWidth="1"/>
    <col min="9208" max="9208" width="22.125" style="154" customWidth="1"/>
    <col min="9209" max="9209" width="9.75" style="154" customWidth="1"/>
    <col min="9210" max="9210" width="7.375" style="154" customWidth="1"/>
    <col min="9211" max="9211" width="9" style="154"/>
    <col min="9212" max="9212" width="9.25" style="154" customWidth="1"/>
    <col min="9213" max="9213" width="3.5" style="154" customWidth="1"/>
    <col min="9214" max="9215" width="12.625" style="154" customWidth="1"/>
    <col min="9216" max="9216" width="9" style="154"/>
    <col min="9217" max="9217" width="7.75" style="154" customWidth="1"/>
    <col min="9218" max="9218" width="13.125" style="154" customWidth="1"/>
    <col min="9219" max="9219" width="6.125" style="154" customWidth="1"/>
    <col min="9220" max="9220" width="9.75" style="154" customWidth="1"/>
    <col min="9221" max="9221" width="1.375" style="154" customWidth="1"/>
    <col min="9222" max="9461" width="9" style="154"/>
    <col min="9462" max="9462" width="1.375" style="154" customWidth="1"/>
    <col min="9463" max="9463" width="3.5" style="154" customWidth="1"/>
    <col min="9464" max="9464" width="22.125" style="154" customWidth="1"/>
    <col min="9465" max="9465" width="9.75" style="154" customWidth="1"/>
    <col min="9466" max="9466" width="7.375" style="154" customWidth="1"/>
    <col min="9467" max="9467" width="9" style="154"/>
    <col min="9468" max="9468" width="9.25" style="154" customWidth="1"/>
    <col min="9469" max="9469" width="3.5" style="154" customWidth="1"/>
    <col min="9470" max="9471" width="12.625" style="154" customWidth="1"/>
    <col min="9472" max="9472" width="9" style="154"/>
    <col min="9473" max="9473" width="7.75" style="154" customWidth="1"/>
    <col min="9474" max="9474" width="13.125" style="154" customWidth="1"/>
    <col min="9475" max="9475" width="6.125" style="154" customWidth="1"/>
    <col min="9476" max="9476" width="9.75" style="154" customWidth="1"/>
    <col min="9477" max="9477" width="1.375" style="154" customWidth="1"/>
    <col min="9478" max="9717" width="9" style="154"/>
    <col min="9718" max="9718" width="1.375" style="154" customWidth="1"/>
    <col min="9719" max="9719" width="3.5" style="154" customWidth="1"/>
    <col min="9720" max="9720" width="22.125" style="154" customWidth="1"/>
    <col min="9721" max="9721" width="9.75" style="154" customWidth="1"/>
    <col min="9722" max="9722" width="7.375" style="154" customWidth="1"/>
    <col min="9723" max="9723" width="9" style="154"/>
    <col min="9724" max="9724" width="9.25" style="154" customWidth="1"/>
    <col min="9725" max="9725" width="3.5" style="154" customWidth="1"/>
    <col min="9726" max="9727" width="12.625" style="154" customWidth="1"/>
    <col min="9728" max="9728" width="9" style="154"/>
    <col min="9729" max="9729" width="7.75" style="154" customWidth="1"/>
    <col min="9730" max="9730" width="13.125" style="154" customWidth="1"/>
    <col min="9731" max="9731" width="6.125" style="154" customWidth="1"/>
    <col min="9732" max="9732" width="9.75" style="154" customWidth="1"/>
    <col min="9733" max="9733" width="1.375" style="154" customWidth="1"/>
    <col min="9734" max="9973" width="9" style="154"/>
    <col min="9974" max="9974" width="1.375" style="154" customWidth="1"/>
    <col min="9975" max="9975" width="3.5" style="154" customWidth="1"/>
    <col min="9976" max="9976" width="22.125" style="154" customWidth="1"/>
    <col min="9977" max="9977" width="9.75" style="154" customWidth="1"/>
    <col min="9978" max="9978" width="7.375" style="154" customWidth="1"/>
    <col min="9979" max="9979" width="9" style="154"/>
    <col min="9980" max="9980" width="9.25" style="154" customWidth="1"/>
    <col min="9981" max="9981" width="3.5" style="154" customWidth="1"/>
    <col min="9982" max="9983" width="12.625" style="154" customWidth="1"/>
    <col min="9984" max="9984" width="9" style="154"/>
    <col min="9985" max="9985" width="7.75" style="154" customWidth="1"/>
    <col min="9986" max="9986" width="13.125" style="154" customWidth="1"/>
    <col min="9987" max="9987" width="6.125" style="154" customWidth="1"/>
    <col min="9988" max="9988" width="9.75" style="154" customWidth="1"/>
    <col min="9989" max="9989" width="1.375" style="154" customWidth="1"/>
    <col min="9990" max="10229" width="9" style="154"/>
    <col min="10230" max="10230" width="1.375" style="154" customWidth="1"/>
    <col min="10231" max="10231" width="3.5" style="154" customWidth="1"/>
    <col min="10232" max="10232" width="22.125" style="154" customWidth="1"/>
    <col min="10233" max="10233" width="9.75" style="154" customWidth="1"/>
    <col min="10234" max="10234" width="7.375" style="154" customWidth="1"/>
    <col min="10235" max="10235" width="9" style="154"/>
    <col min="10236" max="10236" width="9.25" style="154" customWidth="1"/>
    <col min="10237" max="10237" width="3.5" style="154" customWidth="1"/>
    <col min="10238" max="10239" width="12.625" style="154" customWidth="1"/>
    <col min="10240" max="10240" width="9" style="154"/>
    <col min="10241" max="10241" width="7.75" style="154" customWidth="1"/>
    <col min="10242" max="10242" width="13.125" style="154" customWidth="1"/>
    <col min="10243" max="10243" width="6.125" style="154" customWidth="1"/>
    <col min="10244" max="10244" width="9.75" style="154" customWidth="1"/>
    <col min="10245" max="10245" width="1.375" style="154" customWidth="1"/>
    <col min="10246" max="10485" width="9" style="154"/>
    <col min="10486" max="10486" width="1.375" style="154" customWidth="1"/>
    <col min="10487" max="10487" width="3.5" style="154" customWidth="1"/>
    <col min="10488" max="10488" width="22.125" style="154" customWidth="1"/>
    <col min="10489" max="10489" width="9.75" style="154" customWidth="1"/>
    <col min="10490" max="10490" width="7.375" style="154" customWidth="1"/>
    <col min="10491" max="10491" width="9" style="154"/>
    <col min="10492" max="10492" width="9.25" style="154" customWidth="1"/>
    <col min="10493" max="10493" width="3.5" style="154" customWidth="1"/>
    <col min="10494" max="10495" width="12.625" style="154" customWidth="1"/>
    <col min="10496" max="10496" width="9" style="154"/>
    <col min="10497" max="10497" width="7.75" style="154" customWidth="1"/>
    <col min="10498" max="10498" width="13.125" style="154" customWidth="1"/>
    <col min="10499" max="10499" width="6.125" style="154" customWidth="1"/>
    <col min="10500" max="10500" width="9.75" style="154" customWidth="1"/>
    <col min="10501" max="10501" width="1.375" style="154" customWidth="1"/>
    <col min="10502" max="10741" width="9" style="154"/>
    <col min="10742" max="10742" width="1.375" style="154" customWidth="1"/>
    <col min="10743" max="10743" width="3.5" style="154" customWidth="1"/>
    <col min="10744" max="10744" width="22.125" style="154" customWidth="1"/>
    <col min="10745" max="10745" width="9.75" style="154" customWidth="1"/>
    <col min="10746" max="10746" width="7.375" style="154" customWidth="1"/>
    <col min="10747" max="10747" width="9" style="154"/>
    <col min="10748" max="10748" width="9.25" style="154" customWidth="1"/>
    <col min="10749" max="10749" width="3.5" style="154" customWidth="1"/>
    <col min="10750" max="10751" width="12.625" style="154" customWidth="1"/>
    <col min="10752" max="10752" width="9" style="154"/>
    <col min="10753" max="10753" width="7.75" style="154" customWidth="1"/>
    <col min="10754" max="10754" width="13.125" style="154" customWidth="1"/>
    <col min="10755" max="10755" width="6.125" style="154" customWidth="1"/>
    <col min="10756" max="10756" width="9.75" style="154" customWidth="1"/>
    <col min="10757" max="10757" width="1.375" style="154" customWidth="1"/>
    <col min="10758" max="10997" width="9" style="154"/>
    <col min="10998" max="10998" width="1.375" style="154" customWidth="1"/>
    <col min="10999" max="10999" width="3.5" style="154" customWidth="1"/>
    <col min="11000" max="11000" width="22.125" style="154" customWidth="1"/>
    <col min="11001" max="11001" width="9.75" style="154" customWidth="1"/>
    <col min="11002" max="11002" width="7.375" style="154" customWidth="1"/>
    <col min="11003" max="11003" width="9" style="154"/>
    <col min="11004" max="11004" width="9.25" style="154" customWidth="1"/>
    <col min="11005" max="11005" width="3.5" style="154" customWidth="1"/>
    <col min="11006" max="11007" width="12.625" style="154" customWidth="1"/>
    <col min="11008" max="11008" width="9" style="154"/>
    <col min="11009" max="11009" width="7.75" style="154" customWidth="1"/>
    <col min="11010" max="11010" width="13.125" style="154" customWidth="1"/>
    <col min="11011" max="11011" width="6.125" style="154" customWidth="1"/>
    <col min="11012" max="11012" width="9.75" style="154" customWidth="1"/>
    <col min="11013" max="11013" width="1.375" style="154" customWidth="1"/>
    <col min="11014" max="11253" width="9" style="154"/>
    <col min="11254" max="11254" width="1.375" style="154" customWidth="1"/>
    <col min="11255" max="11255" width="3.5" style="154" customWidth="1"/>
    <col min="11256" max="11256" width="22.125" style="154" customWidth="1"/>
    <col min="11257" max="11257" width="9.75" style="154" customWidth="1"/>
    <col min="11258" max="11258" width="7.375" style="154" customWidth="1"/>
    <col min="11259" max="11259" width="9" style="154"/>
    <col min="11260" max="11260" width="9.25" style="154" customWidth="1"/>
    <col min="11261" max="11261" width="3.5" style="154" customWidth="1"/>
    <col min="11262" max="11263" width="12.625" style="154" customWidth="1"/>
    <col min="11264" max="11264" width="9" style="154"/>
    <col min="11265" max="11265" width="7.75" style="154" customWidth="1"/>
    <col min="11266" max="11266" width="13.125" style="154" customWidth="1"/>
    <col min="11267" max="11267" width="6.125" style="154" customWidth="1"/>
    <col min="11268" max="11268" width="9.75" style="154" customWidth="1"/>
    <col min="11269" max="11269" width="1.375" style="154" customWidth="1"/>
    <col min="11270" max="11509" width="9" style="154"/>
    <col min="11510" max="11510" width="1.375" style="154" customWidth="1"/>
    <col min="11511" max="11511" width="3.5" style="154" customWidth="1"/>
    <col min="11512" max="11512" width="22.125" style="154" customWidth="1"/>
    <col min="11513" max="11513" width="9.75" style="154" customWidth="1"/>
    <col min="11514" max="11514" width="7.375" style="154" customWidth="1"/>
    <col min="11515" max="11515" width="9" style="154"/>
    <col min="11516" max="11516" width="9.25" style="154" customWidth="1"/>
    <col min="11517" max="11517" width="3.5" style="154" customWidth="1"/>
    <col min="11518" max="11519" width="12.625" style="154" customWidth="1"/>
    <col min="11520" max="11520" width="9" style="154"/>
    <col min="11521" max="11521" width="7.75" style="154" customWidth="1"/>
    <col min="11522" max="11522" width="13.125" style="154" customWidth="1"/>
    <col min="11523" max="11523" width="6.125" style="154" customWidth="1"/>
    <col min="11524" max="11524" width="9.75" style="154" customWidth="1"/>
    <col min="11525" max="11525" width="1.375" style="154" customWidth="1"/>
    <col min="11526" max="11765" width="9" style="154"/>
    <col min="11766" max="11766" width="1.375" style="154" customWidth="1"/>
    <col min="11767" max="11767" width="3.5" style="154" customWidth="1"/>
    <col min="11768" max="11768" width="22.125" style="154" customWidth="1"/>
    <col min="11769" max="11769" width="9.75" style="154" customWidth="1"/>
    <col min="11770" max="11770" width="7.375" style="154" customWidth="1"/>
    <col min="11771" max="11771" width="9" style="154"/>
    <col min="11772" max="11772" width="9.25" style="154" customWidth="1"/>
    <col min="11773" max="11773" width="3.5" style="154" customWidth="1"/>
    <col min="11774" max="11775" width="12.625" style="154" customWidth="1"/>
    <col min="11776" max="11776" width="9" style="154"/>
    <col min="11777" max="11777" width="7.75" style="154" customWidth="1"/>
    <col min="11778" max="11778" width="13.125" style="154" customWidth="1"/>
    <col min="11779" max="11779" width="6.125" style="154" customWidth="1"/>
    <col min="11780" max="11780" width="9.75" style="154" customWidth="1"/>
    <col min="11781" max="11781" width="1.375" style="154" customWidth="1"/>
    <col min="11782" max="12021" width="9" style="154"/>
    <col min="12022" max="12022" width="1.375" style="154" customWidth="1"/>
    <col min="12023" max="12023" width="3.5" style="154" customWidth="1"/>
    <col min="12024" max="12024" width="22.125" style="154" customWidth="1"/>
    <col min="12025" max="12025" width="9.75" style="154" customWidth="1"/>
    <col min="12026" max="12026" width="7.375" style="154" customWidth="1"/>
    <col min="12027" max="12027" width="9" style="154"/>
    <col min="12028" max="12028" width="9.25" style="154" customWidth="1"/>
    <col min="12029" max="12029" width="3.5" style="154" customWidth="1"/>
    <col min="12030" max="12031" width="12.625" style="154" customWidth="1"/>
    <col min="12032" max="12032" width="9" style="154"/>
    <col min="12033" max="12033" width="7.75" style="154" customWidth="1"/>
    <col min="12034" max="12034" width="13.125" style="154" customWidth="1"/>
    <col min="12035" max="12035" width="6.125" style="154" customWidth="1"/>
    <col min="12036" max="12036" width="9.75" style="154" customWidth="1"/>
    <col min="12037" max="12037" width="1.375" style="154" customWidth="1"/>
    <col min="12038" max="12277" width="9" style="154"/>
    <col min="12278" max="12278" width="1.375" style="154" customWidth="1"/>
    <col min="12279" max="12279" width="3.5" style="154" customWidth="1"/>
    <col min="12280" max="12280" width="22.125" style="154" customWidth="1"/>
    <col min="12281" max="12281" width="9.75" style="154" customWidth="1"/>
    <col min="12282" max="12282" width="7.375" style="154" customWidth="1"/>
    <col min="12283" max="12283" width="9" style="154"/>
    <col min="12284" max="12284" width="9.25" style="154" customWidth="1"/>
    <col min="12285" max="12285" width="3.5" style="154" customWidth="1"/>
    <col min="12286" max="12287" width="12.625" style="154" customWidth="1"/>
    <col min="12288" max="12288" width="9" style="154"/>
    <col min="12289" max="12289" width="7.75" style="154" customWidth="1"/>
    <col min="12290" max="12290" width="13.125" style="154" customWidth="1"/>
    <col min="12291" max="12291" width="6.125" style="154" customWidth="1"/>
    <col min="12292" max="12292" width="9.75" style="154" customWidth="1"/>
    <col min="12293" max="12293" width="1.375" style="154" customWidth="1"/>
    <col min="12294" max="12533" width="9" style="154"/>
    <col min="12534" max="12534" width="1.375" style="154" customWidth="1"/>
    <col min="12535" max="12535" width="3.5" style="154" customWidth="1"/>
    <col min="12536" max="12536" width="22.125" style="154" customWidth="1"/>
    <col min="12537" max="12537" width="9.75" style="154" customWidth="1"/>
    <col min="12538" max="12538" width="7.375" style="154" customWidth="1"/>
    <col min="12539" max="12539" width="9" style="154"/>
    <col min="12540" max="12540" width="9.25" style="154" customWidth="1"/>
    <col min="12541" max="12541" width="3.5" style="154" customWidth="1"/>
    <col min="12542" max="12543" width="12.625" style="154" customWidth="1"/>
    <col min="12544" max="12544" width="9" style="154"/>
    <col min="12545" max="12545" width="7.75" style="154" customWidth="1"/>
    <col min="12546" max="12546" width="13.125" style="154" customWidth="1"/>
    <col min="12547" max="12547" width="6.125" style="154" customWidth="1"/>
    <col min="12548" max="12548" width="9.75" style="154" customWidth="1"/>
    <col min="12549" max="12549" width="1.375" style="154" customWidth="1"/>
    <col min="12550" max="12789" width="9" style="154"/>
    <col min="12790" max="12790" width="1.375" style="154" customWidth="1"/>
    <col min="12791" max="12791" width="3.5" style="154" customWidth="1"/>
    <col min="12792" max="12792" width="22.125" style="154" customWidth="1"/>
    <col min="12793" max="12793" width="9.75" style="154" customWidth="1"/>
    <col min="12794" max="12794" width="7.375" style="154" customWidth="1"/>
    <col min="12795" max="12795" width="9" style="154"/>
    <col min="12796" max="12796" width="9.25" style="154" customWidth="1"/>
    <col min="12797" max="12797" width="3.5" style="154" customWidth="1"/>
    <col min="12798" max="12799" width="12.625" style="154" customWidth="1"/>
    <col min="12800" max="12800" width="9" style="154"/>
    <col min="12801" max="12801" width="7.75" style="154" customWidth="1"/>
    <col min="12802" max="12802" width="13.125" style="154" customWidth="1"/>
    <col min="12803" max="12803" width="6.125" style="154" customWidth="1"/>
    <col min="12804" max="12804" width="9.75" style="154" customWidth="1"/>
    <col min="12805" max="12805" width="1.375" style="154" customWidth="1"/>
    <col min="12806" max="13045" width="9" style="154"/>
    <col min="13046" max="13046" width="1.375" style="154" customWidth="1"/>
    <col min="13047" max="13047" width="3.5" style="154" customWidth="1"/>
    <col min="13048" max="13048" width="22.125" style="154" customWidth="1"/>
    <col min="13049" max="13049" width="9.75" style="154" customWidth="1"/>
    <col min="13050" max="13050" width="7.375" style="154" customWidth="1"/>
    <col min="13051" max="13051" width="9" style="154"/>
    <col min="13052" max="13052" width="9.25" style="154" customWidth="1"/>
    <col min="13053" max="13053" width="3.5" style="154" customWidth="1"/>
    <col min="13054" max="13055" width="12.625" style="154" customWidth="1"/>
    <col min="13056" max="13056" width="9" style="154"/>
    <col min="13057" max="13057" width="7.75" style="154" customWidth="1"/>
    <col min="13058" max="13058" width="13.125" style="154" customWidth="1"/>
    <col min="13059" max="13059" width="6.125" style="154" customWidth="1"/>
    <col min="13060" max="13060" width="9.75" style="154" customWidth="1"/>
    <col min="13061" max="13061" width="1.375" style="154" customWidth="1"/>
    <col min="13062" max="13301" width="9" style="154"/>
    <col min="13302" max="13302" width="1.375" style="154" customWidth="1"/>
    <col min="13303" max="13303" width="3.5" style="154" customWidth="1"/>
    <col min="13304" max="13304" width="22.125" style="154" customWidth="1"/>
    <col min="13305" max="13305" width="9.75" style="154" customWidth="1"/>
    <col min="13306" max="13306" width="7.375" style="154" customWidth="1"/>
    <col min="13307" max="13307" width="9" style="154"/>
    <col min="13308" max="13308" width="9.25" style="154" customWidth="1"/>
    <col min="13309" max="13309" width="3.5" style="154" customWidth="1"/>
    <col min="13310" max="13311" width="12.625" style="154" customWidth="1"/>
    <col min="13312" max="13312" width="9" style="154"/>
    <col min="13313" max="13313" width="7.75" style="154" customWidth="1"/>
    <col min="13314" max="13314" width="13.125" style="154" customWidth="1"/>
    <col min="13315" max="13315" width="6.125" style="154" customWidth="1"/>
    <col min="13316" max="13316" width="9.75" style="154" customWidth="1"/>
    <col min="13317" max="13317" width="1.375" style="154" customWidth="1"/>
    <col min="13318" max="13557" width="9" style="154"/>
    <col min="13558" max="13558" width="1.375" style="154" customWidth="1"/>
    <col min="13559" max="13559" width="3.5" style="154" customWidth="1"/>
    <col min="13560" max="13560" width="22.125" style="154" customWidth="1"/>
    <col min="13561" max="13561" width="9.75" style="154" customWidth="1"/>
    <col min="13562" max="13562" width="7.375" style="154" customWidth="1"/>
    <col min="13563" max="13563" width="9" style="154"/>
    <col min="13564" max="13564" width="9.25" style="154" customWidth="1"/>
    <col min="13565" max="13565" width="3.5" style="154" customWidth="1"/>
    <col min="13566" max="13567" width="12.625" style="154" customWidth="1"/>
    <col min="13568" max="13568" width="9" style="154"/>
    <col min="13569" max="13569" width="7.75" style="154" customWidth="1"/>
    <col min="13570" max="13570" width="13.125" style="154" customWidth="1"/>
    <col min="13571" max="13571" width="6.125" style="154" customWidth="1"/>
    <col min="13572" max="13572" width="9.75" style="154" customWidth="1"/>
    <col min="13573" max="13573" width="1.375" style="154" customWidth="1"/>
    <col min="13574" max="13813" width="9" style="154"/>
    <col min="13814" max="13814" width="1.375" style="154" customWidth="1"/>
    <col min="13815" max="13815" width="3.5" style="154" customWidth="1"/>
    <col min="13816" max="13816" width="22.125" style="154" customWidth="1"/>
    <col min="13817" max="13817" width="9.75" style="154" customWidth="1"/>
    <col min="13818" max="13818" width="7.375" style="154" customWidth="1"/>
    <col min="13819" max="13819" width="9" style="154"/>
    <col min="13820" max="13820" width="9.25" style="154" customWidth="1"/>
    <col min="13821" max="13821" width="3.5" style="154" customWidth="1"/>
    <col min="13822" max="13823" width="12.625" style="154" customWidth="1"/>
    <col min="13824" max="13824" width="9" style="154"/>
    <col min="13825" max="13825" width="7.75" style="154" customWidth="1"/>
    <col min="13826" max="13826" width="13.125" style="154" customWidth="1"/>
    <col min="13827" max="13827" width="6.125" style="154" customWidth="1"/>
    <col min="13828" max="13828" width="9.75" style="154" customWidth="1"/>
    <col min="13829" max="13829" width="1.375" style="154" customWidth="1"/>
    <col min="13830" max="14069" width="9" style="154"/>
    <col min="14070" max="14070" width="1.375" style="154" customWidth="1"/>
    <col min="14071" max="14071" width="3.5" style="154" customWidth="1"/>
    <col min="14072" max="14072" width="22.125" style="154" customWidth="1"/>
    <col min="14073" max="14073" width="9.75" style="154" customWidth="1"/>
    <col min="14074" max="14074" width="7.375" style="154" customWidth="1"/>
    <col min="14075" max="14075" width="9" style="154"/>
    <col min="14076" max="14076" width="9.25" style="154" customWidth="1"/>
    <col min="14077" max="14077" width="3.5" style="154" customWidth="1"/>
    <col min="14078" max="14079" width="12.625" style="154" customWidth="1"/>
    <col min="14080" max="14080" width="9" style="154"/>
    <col min="14081" max="14081" width="7.75" style="154" customWidth="1"/>
    <col min="14082" max="14082" width="13.125" style="154" customWidth="1"/>
    <col min="14083" max="14083" width="6.125" style="154" customWidth="1"/>
    <col min="14084" max="14084" width="9.75" style="154" customWidth="1"/>
    <col min="14085" max="14085" width="1.375" style="154" customWidth="1"/>
    <col min="14086" max="14325" width="9" style="154"/>
    <col min="14326" max="14326" width="1.375" style="154" customWidth="1"/>
    <col min="14327" max="14327" width="3.5" style="154" customWidth="1"/>
    <col min="14328" max="14328" width="22.125" style="154" customWidth="1"/>
    <col min="14329" max="14329" width="9.75" style="154" customWidth="1"/>
    <col min="14330" max="14330" width="7.375" style="154" customWidth="1"/>
    <col min="14331" max="14331" width="9" style="154"/>
    <col min="14332" max="14332" width="9.25" style="154" customWidth="1"/>
    <col min="14333" max="14333" width="3.5" style="154" customWidth="1"/>
    <col min="14334" max="14335" width="12.625" style="154" customWidth="1"/>
    <col min="14336" max="14336" width="9" style="154"/>
    <col min="14337" max="14337" width="7.75" style="154" customWidth="1"/>
    <col min="14338" max="14338" width="13.125" style="154" customWidth="1"/>
    <col min="14339" max="14339" width="6.125" style="154" customWidth="1"/>
    <col min="14340" max="14340" width="9.75" style="154" customWidth="1"/>
    <col min="14341" max="14341" width="1.375" style="154" customWidth="1"/>
    <col min="14342" max="14581" width="9" style="154"/>
    <col min="14582" max="14582" width="1.375" style="154" customWidth="1"/>
    <col min="14583" max="14583" width="3.5" style="154" customWidth="1"/>
    <col min="14584" max="14584" width="22.125" style="154" customWidth="1"/>
    <col min="14585" max="14585" width="9.75" style="154" customWidth="1"/>
    <col min="14586" max="14586" width="7.375" style="154" customWidth="1"/>
    <col min="14587" max="14587" width="9" style="154"/>
    <col min="14588" max="14588" width="9.25" style="154" customWidth="1"/>
    <col min="14589" max="14589" width="3.5" style="154" customWidth="1"/>
    <col min="14590" max="14591" width="12.625" style="154" customWidth="1"/>
    <col min="14592" max="14592" width="9" style="154"/>
    <col min="14593" max="14593" width="7.75" style="154" customWidth="1"/>
    <col min="14594" max="14594" width="13.125" style="154" customWidth="1"/>
    <col min="14595" max="14595" width="6.125" style="154" customWidth="1"/>
    <col min="14596" max="14596" width="9.75" style="154" customWidth="1"/>
    <col min="14597" max="14597" width="1.375" style="154" customWidth="1"/>
    <col min="14598" max="14837" width="9" style="154"/>
    <col min="14838" max="14838" width="1.375" style="154" customWidth="1"/>
    <col min="14839" max="14839" width="3.5" style="154" customWidth="1"/>
    <col min="14840" max="14840" width="22.125" style="154" customWidth="1"/>
    <col min="14841" max="14841" width="9.75" style="154" customWidth="1"/>
    <col min="14842" max="14842" width="7.375" style="154" customWidth="1"/>
    <col min="14843" max="14843" width="9" style="154"/>
    <col min="14844" max="14844" width="9.25" style="154" customWidth="1"/>
    <col min="14845" max="14845" width="3.5" style="154" customWidth="1"/>
    <col min="14846" max="14847" width="12.625" style="154" customWidth="1"/>
    <col min="14848" max="14848" width="9" style="154"/>
    <col min="14849" max="14849" width="7.75" style="154" customWidth="1"/>
    <col min="14850" max="14850" width="13.125" style="154" customWidth="1"/>
    <col min="14851" max="14851" width="6.125" style="154" customWidth="1"/>
    <col min="14852" max="14852" width="9.75" style="154" customWidth="1"/>
    <col min="14853" max="14853" width="1.375" style="154" customWidth="1"/>
    <col min="14854" max="15093" width="9" style="154"/>
    <col min="15094" max="15094" width="1.375" style="154" customWidth="1"/>
    <col min="15095" max="15095" width="3.5" style="154" customWidth="1"/>
    <col min="15096" max="15096" width="22.125" style="154" customWidth="1"/>
    <col min="15097" max="15097" width="9.75" style="154" customWidth="1"/>
    <col min="15098" max="15098" width="7.375" style="154" customWidth="1"/>
    <col min="15099" max="15099" width="9" style="154"/>
    <col min="15100" max="15100" width="9.25" style="154" customWidth="1"/>
    <col min="15101" max="15101" width="3.5" style="154" customWidth="1"/>
    <col min="15102" max="15103" width="12.625" style="154" customWidth="1"/>
    <col min="15104" max="15104" width="9" style="154"/>
    <col min="15105" max="15105" width="7.75" style="154" customWidth="1"/>
    <col min="15106" max="15106" width="13.125" style="154" customWidth="1"/>
    <col min="15107" max="15107" width="6.125" style="154" customWidth="1"/>
    <col min="15108" max="15108" width="9.75" style="154" customWidth="1"/>
    <col min="15109" max="15109" width="1.375" style="154" customWidth="1"/>
    <col min="15110" max="15349" width="9" style="154"/>
    <col min="15350" max="15350" width="1.375" style="154" customWidth="1"/>
    <col min="15351" max="15351" width="3.5" style="154" customWidth="1"/>
    <col min="15352" max="15352" width="22.125" style="154" customWidth="1"/>
    <col min="15353" max="15353" width="9.75" style="154" customWidth="1"/>
    <col min="15354" max="15354" width="7.375" style="154" customWidth="1"/>
    <col min="15355" max="15355" width="9" style="154"/>
    <col min="15356" max="15356" width="9.25" style="154" customWidth="1"/>
    <col min="15357" max="15357" width="3.5" style="154" customWidth="1"/>
    <col min="15358" max="15359" width="12.625" style="154" customWidth="1"/>
    <col min="15360" max="15360" width="9" style="154"/>
    <col min="15361" max="15361" width="7.75" style="154" customWidth="1"/>
    <col min="15362" max="15362" width="13.125" style="154" customWidth="1"/>
    <col min="15363" max="15363" width="6.125" style="154" customWidth="1"/>
    <col min="15364" max="15364" width="9.75" style="154" customWidth="1"/>
    <col min="15365" max="15365" width="1.375" style="154" customWidth="1"/>
    <col min="15366" max="15605" width="9" style="154"/>
    <col min="15606" max="15606" width="1.375" style="154" customWidth="1"/>
    <col min="15607" max="15607" width="3.5" style="154" customWidth="1"/>
    <col min="15608" max="15608" width="22.125" style="154" customWidth="1"/>
    <col min="15609" max="15609" width="9.75" style="154" customWidth="1"/>
    <col min="15610" max="15610" width="7.375" style="154" customWidth="1"/>
    <col min="15611" max="15611" width="9" style="154"/>
    <col min="15612" max="15612" width="9.25" style="154" customWidth="1"/>
    <col min="15613" max="15613" width="3.5" style="154" customWidth="1"/>
    <col min="15614" max="15615" width="12.625" style="154" customWidth="1"/>
    <col min="15616" max="15616" width="9" style="154"/>
    <col min="15617" max="15617" width="7.75" style="154" customWidth="1"/>
    <col min="15618" max="15618" width="13.125" style="154" customWidth="1"/>
    <col min="15619" max="15619" width="6.125" style="154" customWidth="1"/>
    <col min="15620" max="15620" width="9.75" style="154" customWidth="1"/>
    <col min="15621" max="15621" width="1.375" style="154" customWidth="1"/>
    <col min="15622" max="15861" width="9" style="154"/>
    <col min="15862" max="15862" width="1.375" style="154" customWidth="1"/>
    <col min="15863" max="15863" width="3.5" style="154" customWidth="1"/>
    <col min="15864" max="15864" width="22.125" style="154" customWidth="1"/>
    <col min="15865" max="15865" width="9.75" style="154" customWidth="1"/>
    <col min="15866" max="15866" width="7.375" style="154" customWidth="1"/>
    <col min="15867" max="15867" width="9" style="154"/>
    <col min="15868" max="15868" width="9.25" style="154" customWidth="1"/>
    <col min="15869" max="15869" width="3.5" style="154" customWidth="1"/>
    <col min="15870" max="15871" width="12.625" style="154" customWidth="1"/>
    <col min="15872" max="15872" width="9" style="154"/>
    <col min="15873" max="15873" width="7.75" style="154" customWidth="1"/>
    <col min="15874" max="15874" width="13.125" style="154" customWidth="1"/>
    <col min="15875" max="15875" width="6.125" style="154" customWidth="1"/>
    <col min="15876" max="15876" width="9.75" style="154" customWidth="1"/>
    <col min="15877" max="15877" width="1.375" style="154" customWidth="1"/>
    <col min="15878" max="16117" width="9" style="154"/>
    <col min="16118" max="16118" width="1.375" style="154" customWidth="1"/>
    <col min="16119" max="16119" width="3.5" style="154" customWidth="1"/>
    <col min="16120" max="16120" width="22.125" style="154" customWidth="1"/>
    <col min="16121" max="16121" width="9.75" style="154" customWidth="1"/>
    <col min="16122" max="16122" width="7.375" style="154" customWidth="1"/>
    <col min="16123" max="16123" width="9" style="154"/>
    <col min="16124" max="16124" width="9.25" style="154" customWidth="1"/>
    <col min="16125" max="16125" width="3.5" style="154" customWidth="1"/>
    <col min="16126" max="16127" width="12.625" style="154" customWidth="1"/>
    <col min="16128" max="16128" width="9" style="154"/>
    <col min="16129" max="16129" width="7.75" style="154" customWidth="1"/>
    <col min="16130" max="16130" width="13.125" style="154" customWidth="1"/>
    <col min="16131" max="16131" width="6.125" style="154" customWidth="1"/>
    <col min="16132" max="16132" width="9.75" style="154" customWidth="1"/>
    <col min="16133" max="16133" width="1.375" style="154" customWidth="1"/>
    <col min="16134" max="16384" width="9" style="154"/>
  </cols>
  <sheetData>
    <row r="2" spans="2:22" x14ac:dyDescent="0.15">
      <c r="B2" s="154" t="s">
        <v>998</v>
      </c>
      <c r="C2" s="719"/>
      <c r="D2" s="164"/>
      <c r="E2" s="720"/>
      <c r="F2" s="721"/>
      <c r="G2" s="101"/>
      <c r="H2" s="101"/>
      <c r="I2" s="101"/>
      <c r="J2" s="101"/>
      <c r="K2" s="101"/>
      <c r="L2" s="101"/>
      <c r="M2" s="101"/>
      <c r="N2" s="101"/>
      <c r="O2" s="164"/>
    </row>
    <row r="3" spans="2:22" ht="14.25" thickBot="1" x14ac:dyDescent="0.2">
      <c r="B3" s="154" t="s">
        <v>167</v>
      </c>
      <c r="I3" s="164" t="s">
        <v>168</v>
      </c>
      <c r="P3" s="154" t="s">
        <v>191</v>
      </c>
    </row>
    <row r="4" spans="2:22" x14ac:dyDescent="0.15">
      <c r="B4" s="725" t="s">
        <v>70</v>
      </c>
      <c r="C4" s="726" t="s">
        <v>140</v>
      </c>
      <c r="D4" s="726" t="s">
        <v>109</v>
      </c>
      <c r="E4" s="726" t="s">
        <v>110</v>
      </c>
      <c r="F4" s="727" t="s">
        <v>21</v>
      </c>
      <c r="G4" s="728" t="s">
        <v>111</v>
      </c>
      <c r="H4" s="141"/>
      <c r="I4" s="1274" t="s">
        <v>70</v>
      </c>
      <c r="J4" s="1276" t="s">
        <v>143</v>
      </c>
      <c r="K4" s="729" t="s">
        <v>586</v>
      </c>
      <c r="L4" s="729" t="s">
        <v>112</v>
      </c>
      <c r="M4" s="1276" t="s">
        <v>21</v>
      </c>
      <c r="N4" s="1278" t="s">
        <v>111</v>
      </c>
      <c r="O4" s="164"/>
      <c r="P4" s="730" t="s">
        <v>146</v>
      </c>
      <c r="Q4" s="731" t="s">
        <v>147</v>
      </c>
      <c r="R4" s="731" t="s">
        <v>148</v>
      </c>
      <c r="S4" s="731" t="s">
        <v>587</v>
      </c>
      <c r="T4" s="1280" t="s">
        <v>150</v>
      </c>
      <c r="U4" s="1155"/>
      <c r="V4" s="767" t="s">
        <v>151</v>
      </c>
    </row>
    <row r="5" spans="2:22" x14ac:dyDescent="0.15">
      <c r="B5" s="1269" t="s">
        <v>134</v>
      </c>
      <c r="C5" s="472" t="s">
        <v>1006</v>
      </c>
      <c r="D5" s="472">
        <v>2</v>
      </c>
      <c r="E5" s="473" t="s">
        <v>917</v>
      </c>
      <c r="F5" s="733">
        <v>12000</v>
      </c>
      <c r="G5" s="347">
        <f t="shared" ref="G5" si="0">D5*F5</f>
        <v>24000</v>
      </c>
      <c r="H5" s="142"/>
      <c r="I5" s="1275"/>
      <c r="J5" s="1277"/>
      <c r="K5" s="734" t="s">
        <v>114</v>
      </c>
      <c r="L5" s="734" t="s">
        <v>272</v>
      </c>
      <c r="M5" s="1277"/>
      <c r="N5" s="1279"/>
      <c r="O5" s="164"/>
      <c r="P5" s="457"/>
      <c r="Q5" s="200"/>
      <c r="R5" s="735"/>
      <c r="S5" s="200"/>
      <c r="T5" s="1203"/>
      <c r="U5" s="1272"/>
      <c r="V5" s="736"/>
    </row>
    <row r="6" spans="2:22" x14ac:dyDescent="0.15">
      <c r="B6" s="1270"/>
      <c r="C6" s="472"/>
      <c r="D6" s="472"/>
      <c r="E6" s="473"/>
      <c r="F6" s="733"/>
      <c r="G6" s="474"/>
      <c r="H6" s="142"/>
      <c r="I6" s="1273" t="s">
        <v>142</v>
      </c>
      <c r="J6" s="472"/>
      <c r="K6" s="737"/>
      <c r="L6" s="737"/>
      <c r="M6" s="737"/>
      <c r="N6" s="474"/>
      <c r="O6" s="164"/>
      <c r="P6" s="457"/>
      <c r="Q6" s="200"/>
      <c r="R6" s="735"/>
      <c r="S6" s="200"/>
      <c r="T6" s="1203"/>
      <c r="U6" s="1272"/>
      <c r="V6" s="736"/>
    </row>
    <row r="7" spans="2:22" ht="14.25" thickBot="1" x14ac:dyDescent="0.2">
      <c r="B7" s="1271"/>
      <c r="C7" s="781" t="s">
        <v>115</v>
      </c>
      <c r="D7" s="781"/>
      <c r="E7" s="782"/>
      <c r="F7" s="783"/>
      <c r="G7" s="784">
        <f>SUM(G5:G6)</f>
        <v>24000</v>
      </c>
      <c r="H7" s="142"/>
      <c r="I7" s="1270"/>
      <c r="J7" s="472"/>
      <c r="K7" s="737"/>
      <c r="L7" s="737"/>
      <c r="M7" s="737"/>
      <c r="N7" s="474"/>
      <c r="O7" s="164"/>
      <c r="P7" s="457"/>
      <c r="Q7" s="200"/>
      <c r="R7" s="735"/>
      <c r="S7" s="200"/>
      <c r="T7" s="1203"/>
      <c r="U7" s="1272"/>
      <c r="V7" s="736"/>
    </row>
    <row r="8" spans="2:22" ht="14.25" thickTop="1" x14ac:dyDescent="0.15">
      <c r="B8" s="1281" t="s">
        <v>132</v>
      </c>
      <c r="C8" s="472" t="s">
        <v>627</v>
      </c>
      <c r="D8" s="472">
        <v>5</v>
      </c>
      <c r="E8" s="473" t="s">
        <v>918</v>
      </c>
      <c r="F8" s="733">
        <v>460</v>
      </c>
      <c r="G8" s="474">
        <f>D8*F8</f>
        <v>2300</v>
      </c>
      <c r="H8" s="142"/>
      <c r="I8" s="1270"/>
      <c r="J8" s="472"/>
      <c r="K8" s="737"/>
      <c r="L8" s="737"/>
      <c r="M8" s="737"/>
      <c r="N8" s="474"/>
      <c r="O8" s="164"/>
      <c r="P8" s="457"/>
      <c r="Q8" s="200"/>
      <c r="R8" s="735"/>
      <c r="S8" s="200"/>
      <c r="T8" s="1203"/>
      <c r="U8" s="1272"/>
      <c r="V8" s="736"/>
    </row>
    <row r="9" spans="2:22" x14ac:dyDescent="0.15">
      <c r="B9" s="1270"/>
      <c r="C9" s="472"/>
      <c r="D9" s="472"/>
      <c r="E9" s="473"/>
      <c r="F9" s="733"/>
      <c r="G9" s="474"/>
      <c r="H9" s="142"/>
      <c r="I9" s="1270"/>
      <c r="J9" s="472"/>
      <c r="K9" s="737"/>
      <c r="L9" s="737"/>
      <c r="M9" s="737"/>
      <c r="N9" s="474"/>
      <c r="O9" s="164"/>
      <c r="P9" s="457"/>
      <c r="Q9" s="200"/>
      <c r="R9" s="735"/>
      <c r="S9" s="200"/>
      <c r="T9" s="1203"/>
      <c r="U9" s="1272"/>
      <c r="V9" s="736"/>
    </row>
    <row r="10" spans="2:22" ht="14.25" thickBot="1" x14ac:dyDescent="0.2">
      <c r="B10" s="1270"/>
      <c r="C10" s="472"/>
      <c r="D10" s="472"/>
      <c r="E10" s="473"/>
      <c r="F10" s="733"/>
      <c r="G10" s="474"/>
      <c r="H10" s="142"/>
      <c r="I10" s="1271"/>
      <c r="J10" s="782" t="s">
        <v>196</v>
      </c>
      <c r="K10" s="793"/>
      <c r="L10" s="793"/>
      <c r="M10" s="793"/>
      <c r="N10" s="784"/>
      <c r="O10" s="164"/>
      <c r="P10" s="457"/>
      <c r="Q10" s="200"/>
      <c r="R10" s="735"/>
      <c r="S10" s="200"/>
      <c r="T10" s="1203"/>
      <c r="U10" s="1272"/>
      <c r="V10" s="736"/>
    </row>
    <row r="11" spans="2:22" ht="15" customHeight="1" thickTop="1" thickBot="1" x14ac:dyDescent="0.2">
      <c r="B11" s="1271"/>
      <c r="C11" s="785" t="s">
        <v>116</v>
      </c>
      <c r="D11" s="786"/>
      <c r="E11" s="785"/>
      <c r="F11" s="787"/>
      <c r="G11" s="788">
        <f>SUM(G8:G10)</f>
        <v>2300</v>
      </c>
      <c r="H11" s="142"/>
      <c r="I11" s="1282" t="s">
        <v>121</v>
      </c>
      <c r="J11" s="472" t="s">
        <v>335</v>
      </c>
      <c r="K11" s="737">
        <v>2.5</v>
      </c>
      <c r="L11" s="737">
        <v>1</v>
      </c>
      <c r="M11" s="737">
        <v>158.4</v>
      </c>
      <c r="N11" s="474">
        <f>K11*L11*M11</f>
        <v>396</v>
      </c>
      <c r="O11" s="164"/>
      <c r="P11" s="457"/>
      <c r="Q11" s="200"/>
      <c r="R11" s="735"/>
      <c r="S11" s="200"/>
      <c r="T11" s="1203"/>
      <c r="U11" s="1272"/>
      <c r="V11" s="736"/>
    </row>
    <row r="12" spans="2:22" ht="14.25" thickTop="1" x14ac:dyDescent="0.15">
      <c r="B12" s="1281" t="s">
        <v>133</v>
      </c>
      <c r="C12" s="472" t="s">
        <v>1007</v>
      </c>
      <c r="D12" s="472">
        <v>11.5</v>
      </c>
      <c r="E12" s="473" t="s">
        <v>925</v>
      </c>
      <c r="F12" s="733">
        <v>2580</v>
      </c>
      <c r="G12" s="474">
        <f>D12*F12</f>
        <v>29670</v>
      </c>
      <c r="H12" s="142"/>
      <c r="I12" s="1283"/>
      <c r="J12" s="472" t="s">
        <v>336</v>
      </c>
      <c r="K12" s="737">
        <v>1</v>
      </c>
      <c r="L12" s="737">
        <v>1</v>
      </c>
      <c r="M12" s="737">
        <v>158.4</v>
      </c>
      <c r="N12" s="474">
        <f t="shared" ref="N12:N15" si="1">K12*L12*M12</f>
        <v>158.4</v>
      </c>
      <c r="O12" s="164"/>
      <c r="P12" s="457"/>
      <c r="Q12" s="200"/>
      <c r="R12" s="735"/>
      <c r="S12" s="200"/>
      <c r="T12" s="1203"/>
      <c r="U12" s="1272"/>
      <c r="V12" s="736"/>
    </row>
    <row r="13" spans="2:22" x14ac:dyDescent="0.15">
      <c r="B13" s="1270"/>
      <c r="C13" s="472"/>
      <c r="D13" s="472"/>
      <c r="E13" s="473"/>
      <c r="F13" s="733"/>
      <c r="G13" s="474"/>
      <c r="H13" s="142"/>
      <c r="I13" s="1283"/>
      <c r="J13" s="472" t="s">
        <v>874</v>
      </c>
      <c r="K13" s="737">
        <v>16</v>
      </c>
      <c r="L13" s="737">
        <v>1</v>
      </c>
      <c r="M13" s="737">
        <v>158.4</v>
      </c>
      <c r="N13" s="474">
        <f t="shared" si="1"/>
        <v>2534.4</v>
      </c>
      <c r="O13" s="164"/>
      <c r="P13" s="457"/>
      <c r="Q13" s="200"/>
      <c r="R13" s="735"/>
      <c r="S13" s="200"/>
      <c r="T13" s="1203"/>
      <c r="U13" s="1272"/>
      <c r="V13" s="736"/>
    </row>
    <row r="14" spans="2:22" x14ac:dyDescent="0.15">
      <c r="B14" s="1270"/>
      <c r="C14" s="472"/>
      <c r="D14" s="472"/>
      <c r="E14" s="473"/>
      <c r="F14" s="733"/>
      <c r="G14" s="474"/>
      <c r="H14" s="142"/>
      <c r="I14" s="1283"/>
      <c r="J14" s="472" t="s">
        <v>875</v>
      </c>
      <c r="K14" s="737">
        <v>1.8</v>
      </c>
      <c r="L14" s="737">
        <v>1</v>
      </c>
      <c r="M14" s="737">
        <v>158.4</v>
      </c>
      <c r="N14" s="474">
        <f t="shared" si="1"/>
        <v>285.12</v>
      </c>
      <c r="O14" s="164"/>
      <c r="P14" s="457"/>
      <c r="Q14" s="200"/>
      <c r="R14" s="735"/>
      <c r="S14" s="200"/>
      <c r="T14" s="1203"/>
      <c r="U14" s="1272"/>
      <c r="V14" s="736"/>
    </row>
    <row r="15" spans="2:22" ht="14.25" thickBot="1" x14ac:dyDescent="0.2">
      <c r="B15" s="1270"/>
      <c r="C15" s="472"/>
      <c r="D15" s="472"/>
      <c r="E15" s="473"/>
      <c r="F15" s="733"/>
      <c r="G15" s="474"/>
      <c r="H15" s="142"/>
      <c r="I15" s="1283"/>
      <c r="J15" s="472" t="s">
        <v>876</v>
      </c>
      <c r="K15" s="737">
        <v>2</v>
      </c>
      <c r="L15" s="737">
        <v>1</v>
      </c>
      <c r="M15" s="737">
        <v>158.4</v>
      </c>
      <c r="N15" s="474">
        <f t="shared" si="1"/>
        <v>316.8</v>
      </c>
      <c r="O15" s="164"/>
      <c r="P15" s="778" t="s">
        <v>26</v>
      </c>
      <c r="Q15" s="779"/>
      <c r="R15" s="779"/>
      <c r="S15" s="779"/>
      <c r="T15" s="1293"/>
      <c r="U15" s="1294"/>
      <c r="V15" s="780"/>
    </row>
    <row r="16" spans="2:22" ht="14.25" thickBot="1" x14ac:dyDescent="0.2">
      <c r="B16" s="1271"/>
      <c r="C16" s="785" t="s">
        <v>116</v>
      </c>
      <c r="D16" s="786"/>
      <c r="E16" s="785"/>
      <c r="F16" s="787"/>
      <c r="G16" s="788">
        <f>SUM(G12:G15)</f>
        <v>29670</v>
      </c>
      <c r="H16" s="142"/>
      <c r="I16" s="1283"/>
      <c r="J16" s="472"/>
      <c r="K16" s="737"/>
      <c r="L16" s="737"/>
      <c r="M16" s="737"/>
      <c r="N16" s="474"/>
      <c r="O16" s="164"/>
    </row>
    <row r="17" spans="2:22" ht="15" thickTop="1" thickBot="1" x14ac:dyDescent="0.2">
      <c r="B17" s="1281" t="s">
        <v>135</v>
      </c>
      <c r="C17" s="761" t="s">
        <v>872</v>
      </c>
      <c r="D17" s="761">
        <v>3.33</v>
      </c>
      <c r="E17" s="766" t="s">
        <v>949</v>
      </c>
      <c r="F17" s="733">
        <v>100</v>
      </c>
      <c r="G17" s="474">
        <f t="shared" ref="G17" si="2">D17*F17</f>
        <v>333</v>
      </c>
      <c r="H17" s="142"/>
      <c r="I17" s="1284"/>
      <c r="J17" s="785" t="s">
        <v>196</v>
      </c>
      <c r="K17" s="794">
        <f>SUM(K14:K16)</f>
        <v>3.8</v>
      </c>
      <c r="L17" s="794">
        <f>SUM(L14:L16)</f>
        <v>2</v>
      </c>
      <c r="M17" s="794"/>
      <c r="N17" s="788">
        <f>SUM(N11:N16)</f>
        <v>3690.7200000000003</v>
      </c>
      <c r="O17" s="164"/>
      <c r="P17" s="154" t="s">
        <v>192</v>
      </c>
    </row>
    <row r="18" spans="2:22" ht="14.25" customHeight="1" thickTop="1" x14ac:dyDescent="0.15">
      <c r="B18" s="1270"/>
      <c r="C18" s="761" t="s">
        <v>1008</v>
      </c>
      <c r="D18" s="761">
        <v>6</v>
      </c>
      <c r="E18" s="766" t="s">
        <v>926</v>
      </c>
      <c r="F18" s="733">
        <v>138</v>
      </c>
      <c r="G18" s="474">
        <f>D18*F18</f>
        <v>828</v>
      </c>
      <c r="H18" s="142"/>
      <c r="I18" s="1281" t="s">
        <v>144</v>
      </c>
      <c r="J18" s="472" t="s">
        <v>337</v>
      </c>
      <c r="K18" s="737">
        <v>1</v>
      </c>
      <c r="L18" s="737">
        <v>0.5</v>
      </c>
      <c r="M18" s="737">
        <v>168.4</v>
      </c>
      <c r="N18" s="474">
        <f>K18*L18*M18</f>
        <v>84.2</v>
      </c>
      <c r="O18" s="164"/>
      <c r="P18" s="730" t="s">
        <v>152</v>
      </c>
      <c r="Q18" s="731" t="s">
        <v>147</v>
      </c>
      <c r="R18" s="731" t="s">
        <v>148</v>
      </c>
      <c r="S18" s="731" t="s">
        <v>587</v>
      </c>
      <c r="T18" s="731" t="s">
        <v>150</v>
      </c>
      <c r="U18" s="762" t="s">
        <v>241</v>
      </c>
      <c r="V18" s="739" t="s">
        <v>151</v>
      </c>
    </row>
    <row r="19" spans="2:22" x14ac:dyDescent="0.15">
      <c r="B19" s="1270"/>
      <c r="C19" s="831" t="s">
        <v>1009</v>
      </c>
      <c r="D19" s="761">
        <v>1950</v>
      </c>
      <c r="E19" s="766" t="s">
        <v>927</v>
      </c>
      <c r="F19" s="733">
        <v>1.38</v>
      </c>
      <c r="G19" s="474">
        <f t="shared" ref="G19" si="3">D19*F19</f>
        <v>2691</v>
      </c>
      <c r="H19" s="142"/>
      <c r="I19" s="1270"/>
      <c r="J19" s="472" t="s">
        <v>877</v>
      </c>
      <c r="K19" s="737">
        <v>3.1</v>
      </c>
      <c r="L19" s="737">
        <v>1</v>
      </c>
      <c r="M19" s="737">
        <v>168.4</v>
      </c>
      <c r="N19" s="474">
        <f t="shared" ref="N19:N21" si="4">K19*L19*M19</f>
        <v>522.04000000000008</v>
      </c>
      <c r="O19" s="164"/>
      <c r="P19" s="457" t="s">
        <v>339</v>
      </c>
      <c r="Q19" s="200">
        <v>80</v>
      </c>
      <c r="R19" s="735" t="s">
        <v>599</v>
      </c>
      <c r="S19" s="200">
        <v>800</v>
      </c>
      <c r="T19" s="200">
        <v>10</v>
      </c>
      <c r="U19" s="684">
        <v>100</v>
      </c>
      <c r="V19" s="736">
        <f>Q19*S19/T19*(10/U19)</f>
        <v>640</v>
      </c>
    </row>
    <row r="20" spans="2:22" ht="14.25" thickBot="1" x14ac:dyDescent="0.2">
      <c r="B20" s="1271"/>
      <c r="C20" s="785" t="s">
        <v>116</v>
      </c>
      <c r="D20" s="786"/>
      <c r="E20" s="785"/>
      <c r="F20" s="787"/>
      <c r="G20" s="788">
        <f>SUM(G17:G19)</f>
        <v>3852</v>
      </c>
      <c r="H20" s="142"/>
      <c r="I20" s="1270"/>
      <c r="J20" s="472" t="s">
        <v>338</v>
      </c>
      <c r="K20" s="737">
        <v>2.5</v>
      </c>
      <c r="L20" s="737">
        <v>0.5</v>
      </c>
      <c r="M20" s="737">
        <v>168.4</v>
      </c>
      <c r="N20" s="474">
        <f t="shared" si="4"/>
        <v>210.5</v>
      </c>
      <c r="O20" s="164"/>
      <c r="P20" s="457" t="s">
        <v>340</v>
      </c>
      <c r="Q20" s="200">
        <v>2</v>
      </c>
      <c r="R20" s="735" t="s">
        <v>599</v>
      </c>
      <c r="S20" s="200">
        <v>9000</v>
      </c>
      <c r="T20" s="200">
        <v>10</v>
      </c>
      <c r="U20" s="684">
        <v>100</v>
      </c>
      <c r="V20" s="736">
        <f t="shared" ref="V20:V31" si="5">Q20*S20/T20*(10/U20)</f>
        <v>180</v>
      </c>
    </row>
    <row r="21" spans="2:22" ht="14.25" thickTop="1" x14ac:dyDescent="0.15">
      <c r="B21" s="1281" t="s">
        <v>136</v>
      </c>
      <c r="C21" s="472"/>
      <c r="D21" s="472"/>
      <c r="E21" s="473"/>
      <c r="F21" s="733"/>
      <c r="G21" s="474"/>
      <c r="H21" s="142"/>
      <c r="I21" s="1270"/>
      <c r="J21" s="472" t="s">
        <v>878</v>
      </c>
      <c r="K21" s="737">
        <v>4.2</v>
      </c>
      <c r="L21" s="737">
        <v>1</v>
      </c>
      <c r="M21" s="737">
        <v>168.4</v>
      </c>
      <c r="N21" s="474">
        <f t="shared" si="4"/>
        <v>707.28000000000009</v>
      </c>
      <c r="O21" s="164"/>
      <c r="P21" s="457" t="s">
        <v>343</v>
      </c>
      <c r="Q21" s="200">
        <v>1</v>
      </c>
      <c r="R21" s="735" t="s">
        <v>78</v>
      </c>
      <c r="S21" s="200">
        <v>30000</v>
      </c>
      <c r="T21" s="200">
        <v>7</v>
      </c>
      <c r="U21" s="684">
        <v>100</v>
      </c>
      <c r="V21" s="736">
        <f t="shared" si="5"/>
        <v>428.57142857142856</v>
      </c>
    </row>
    <row r="22" spans="2:22" ht="14.25" thickBot="1" x14ac:dyDescent="0.2">
      <c r="B22" s="1270"/>
      <c r="C22" s="472"/>
      <c r="D22" s="472"/>
      <c r="E22" s="473"/>
      <c r="F22" s="733"/>
      <c r="G22" s="474"/>
      <c r="H22" s="142"/>
      <c r="I22" s="1271"/>
      <c r="J22" s="782" t="s">
        <v>196</v>
      </c>
      <c r="K22" s="793">
        <f>SUM(K19:K21)</f>
        <v>9.8000000000000007</v>
      </c>
      <c r="L22" s="795">
        <f>SUM(L19:L21)</f>
        <v>2.5</v>
      </c>
      <c r="M22" s="796"/>
      <c r="N22" s="784">
        <f>SUM(N18:N21)</f>
        <v>1524.0200000000002</v>
      </c>
      <c r="O22" s="164"/>
      <c r="P22" s="457" t="s">
        <v>341</v>
      </c>
      <c r="Q22" s="200">
        <v>2</v>
      </c>
      <c r="R22" s="735" t="s">
        <v>242</v>
      </c>
      <c r="S22" s="200">
        <v>3000</v>
      </c>
      <c r="T22" s="200">
        <v>3</v>
      </c>
      <c r="U22" s="684">
        <v>100</v>
      </c>
      <c r="V22" s="736">
        <f t="shared" si="5"/>
        <v>200</v>
      </c>
    </row>
    <row r="23" spans="2:22" ht="14.25" thickTop="1" x14ac:dyDescent="0.15">
      <c r="B23" s="1270"/>
      <c r="C23" s="472"/>
      <c r="D23" s="472"/>
      <c r="E23" s="473"/>
      <c r="F23" s="733"/>
      <c r="G23" s="474"/>
      <c r="H23" s="142"/>
      <c r="I23" s="1281" t="s">
        <v>145</v>
      </c>
      <c r="J23" s="472"/>
      <c r="K23" s="737"/>
      <c r="L23" s="737"/>
      <c r="M23" s="737"/>
      <c r="N23" s="474"/>
      <c r="O23" s="164"/>
      <c r="P23" s="457" t="s">
        <v>342</v>
      </c>
      <c r="Q23" s="200">
        <v>2</v>
      </c>
      <c r="R23" s="735" t="s">
        <v>78</v>
      </c>
      <c r="S23" s="200">
        <v>2000</v>
      </c>
      <c r="T23" s="200">
        <v>3</v>
      </c>
      <c r="U23" s="684">
        <v>100</v>
      </c>
      <c r="V23" s="736">
        <f t="shared" si="5"/>
        <v>133.33333333333334</v>
      </c>
    </row>
    <row r="24" spans="2:22" ht="14.25" thickBot="1" x14ac:dyDescent="0.2">
      <c r="B24" s="1287"/>
      <c r="C24" s="789" t="s">
        <v>119</v>
      </c>
      <c r="D24" s="790"/>
      <c r="E24" s="789"/>
      <c r="F24" s="791"/>
      <c r="G24" s="792"/>
      <c r="I24" s="1270"/>
      <c r="J24" s="472"/>
      <c r="K24" s="737"/>
      <c r="L24" s="737"/>
      <c r="M24" s="737"/>
      <c r="N24" s="474"/>
      <c r="O24" s="164"/>
      <c r="P24" s="457" t="s">
        <v>344</v>
      </c>
      <c r="Q24" s="200">
        <v>2</v>
      </c>
      <c r="R24" s="735" t="s">
        <v>242</v>
      </c>
      <c r="S24" s="200">
        <v>1000</v>
      </c>
      <c r="T24" s="200">
        <v>3</v>
      </c>
      <c r="U24" s="684">
        <v>100</v>
      </c>
      <c r="V24" s="736">
        <f t="shared" si="5"/>
        <v>66.666666666666671</v>
      </c>
    </row>
    <row r="25" spans="2:22" ht="14.25" thickBot="1" x14ac:dyDescent="0.2">
      <c r="H25" s="143"/>
      <c r="I25" s="1271"/>
      <c r="J25" s="782" t="s">
        <v>603</v>
      </c>
      <c r="K25" s="793"/>
      <c r="L25" s="795"/>
      <c r="M25" s="796"/>
      <c r="N25" s="784"/>
      <c r="O25" s="164"/>
      <c r="P25" s="457" t="s">
        <v>359</v>
      </c>
      <c r="Q25" s="200">
        <v>2</v>
      </c>
      <c r="R25" s="735" t="s">
        <v>242</v>
      </c>
      <c r="S25" s="200">
        <v>1250</v>
      </c>
      <c r="T25" s="200">
        <v>10</v>
      </c>
      <c r="U25" s="684">
        <v>100</v>
      </c>
      <c r="V25" s="736">
        <f t="shared" si="5"/>
        <v>25</v>
      </c>
    </row>
    <row r="26" spans="2:22" ht="15" thickTop="1" thickBot="1" x14ac:dyDescent="0.2">
      <c r="B26" s="164" t="s">
        <v>606</v>
      </c>
      <c r="C26" s="164"/>
      <c r="D26" s="719"/>
      <c r="E26" s="720"/>
      <c r="F26" s="721"/>
      <c r="G26" s="143"/>
      <c r="H26" s="141"/>
      <c r="I26" s="1281" t="s">
        <v>247</v>
      </c>
      <c r="J26" s="472"/>
      <c r="K26" s="737"/>
      <c r="L26" s="737"/>
      <c r="M26" s="737"/>
      <c r="N26" s="474"/>
      <c r="O26" s="164"/>
      <c r="P26" s="457" t="s">
        <v>362</v>
      </c>
      <c r="Q26" s="200">
        <v>4</v>
      </c>
      <c r="R26" s="735" t="s">
        <v>117</v>
      </c>
      <c r="S26" s="200">
        <v>7200</v>
      </c>
      <c r="T26" s="200">
        <v>10</v>
      </c>
      <c r="U26" s="684">
        <v>100</v>
      </c>
      <c r="V26" s="736">
        <f t="shared" si="5"/>
        <v>288</v>
      </c>
    </row>
    <row r="27" spans="2:22" x14ac:dyDescent="0.15">
      <c r="B27" s="725" t="s">
        <v>70</v>
      </c>
      <c r="C27" s="726" t="s">
        <v>108</v>
      </c>
      <c r="D27" s="726" t="s">
        <v>109</v>
      </c>
      <c r="E27" s="726" t="s">
        <v>110</v>
      </c>
      <c r="F27" s="727" t="s">
        <v>21</v>
      </c>
      <c r="G27" s="728" t="s">
        <v>111</v>
      </c>
      <c r="H27" s="142"/>
      <c r="I27" s="1270"/>
      <c r="J27" s="472"/>
      <c r="K27" s="737"/>
      <c r="L27" s="737"/>
      <c r="M27" s="737"/>
      <c r="N27" s="474"/>
      <c r="O27" s="164"/>
      <c r="P27" s="457" t="s">
        <v>363</v>
      </c>
      <c r="Q27" s="200">
        <v>2</v>
      </c>
      <c r="R27" s="735" t="s">
        <v>117</v>
      </c>
      <c r="S27" s="200">
        <v>10000</v>
      </c>
      <c r="T27" s="200">
        <v>10</v>
      </c>
      <c r="U27" s="684">
        <v>100</v>
      </c>
      <c r="V27" s="736">
        <f t="shared" si="5"/>
        <v>200</v>
      </c>
    </row>
    <row r="28" spans="2:22" ht="14.25" thickBot="1" x14ac:dyDescent="0.2">
      <c r="B28" s="1269" t="s">
        <v>27</v>
      </c>
      <c r="C28" s="472" t="s">
        <v>1011</v>
      </c>
      <c r="D28" s="472">
        <v>250</v>
      </c>
      <c r="E28" s="473" t="s">
        <v>919</v>
      </c>
      <c r="F28" s="733">
        <v>7.6319999999999997</v>
      </c>
      <c r="G28" s="347">
        <f t="shared" ref="G28:G33" si="6">D28*F28</f>
        <v>1908</v>
      </c>
      <c r="H28" s="142"/>
      <c r="I28" s="1271"/>
      <c r="J28" s="782" t="s">
        <v>601</v>
      </c>
      <c r="K28" s="793"/>
      <c r="L28" s="795"/>
      <c r="M28" s="796"/>
      <c r="N28" s="784"/>
      <c r="O28" s="164"/>
      <c r="P28" s="457" t="s">
        <v>364</v>
      </c>
      <c r="Q28" s="200">
        <v>1</v>
      </c>
      <c r="R28" s="735" t="s">
        <v>242</v>
      </c>
      <c r="S28" s="200">
        <v>2500</v>
      </c>
      <c r="T28" s="200">
        <v>10</v>
      </c>
      <c r="U28" s="684">
        <v>100</v>
      </c>
      <c r="V28" s="736">
        <f t="shared" si="5"/>
        <v>25</v>
      </c>
    </row>
    <row r="29" spans="2:22" ht="14.25" thickTop="1" x14ac:dyDescent="0.15">
      <c r="B29" s="1285"/>
      <c r="C29" s="472" t="s">
        <v>1012</v>
      </c>
      <c r="D29" s="472">
        <v>170</v>
      </c>
      <c r="E29" s="473" t="s">
        <v>928</v>
      </c>
      <c r="F29" s="733">
        <v>11.56</v>
      </c>
      <c r="G29" s="474">
        <f t="shared" si="6"/>
        <v>1965.2</v>
      </c>
      <c r="H29" s="142"/>
      <c r="I29" s="1281" t="s">
        <v>141</v>
      </c>
      <c r="J29" s="472"/>
      <c r="K29" s="737"/>
      <c r="L29" s="737"/>
      <c r="M29" s="737"/>
      <c r="N29" s="474"/>
      <c r="O29" s="723"/>
      <c r="P29" s="457" t="s">
        <v>365</v>
      </c>
      <c r="Q29" s="200">
        <v>1</v>
      </c>
      <c r="R29" s="735" t="s">
        <v>242</v>
      </c>
      <c r="S29" s="200">
        <v>3000</v>
      </c>
      <c r="T29" s="200">
        <v>10</v>
      </c>
      <c r="U29" s="684">
        <v>100</v>
      </c>
      <c r="V29" s="736">
        <f t="shared" si="5"/>
        <v>30</v>
      </c>
    </row>
    <row r="30" spans="2:22" x14ac:dyDescent="0.15">
      <c r="B30" s="1285"/>
      <c r="C30" s="472" t="s">
        <v>1013</v>
      </c>
      <c r="D30" s="472">
        <v>833</v>
      </c>
      <c r="E30" s="473" t="s">
        <v>929</v>
      </c>
      <c r="F30" s="733">
        <v>1.43</v>
      </c>
      <c r="G30" s="474">
        <f t="shared" si="6"/>
        <v>1191.19</v>
      </c>
      <c r="H30" s="142"/>
      <c r="I30" s="1270"/>
      <c r="J30" s="472"/>
      <c r="K30" s="737"/>
      <c r="L30" s="737"/>
      <c r="M30" s="737"/>
      <c r="N30" s="474"/>
      <c r="P30" s="457" t="s">
        <v>367</v>
      </c>
      <c r="Q30" s="200">
        <v>1</v>
      </c>
      <c r="R30" s="735" t="s">
        <v>242</v>
      </c>
      <c r="S30" s="200">
        <v>15000</v>
      </c>
      <c r="T30" s="200">
        <v>10</v>
      </c>
      <c r="U30" s="684">
        <v>100</v>
      </c>
      <c r="V30" s="736">
        <f t="shared" si="5"/>
        <v>150</v>
      </c>
    </row>
    <row r="31" spans="2:22" ht="14.25" thickBot="1" x14ac:dyDescent="0.2">
      <c r="B31" s="1285"/>
      <c r="C31" s="472" t="s">
        <v>1014</v>
      </c>
      <c r="D31" s="472">
        <v>1666</v>
      </c>
      <c r="E31" s="473" t="s">
        <v>930</v>
      </c>
      <c r="F31" s="733">
        <v>1.51</v>
      </c>
      <c r="G31" s="474">
        <f t="shared" si="6"/>
        <v>2515.66</v>
      </c>
      <c r="H31" s="142"/>
      <c r="I31" s="1287"/>
      <c r="J31" s="797" t="s">
        <v>603</v>
      </c>
      <c r="K31" s="798"/>
      <c r="L31" s="799"/>
      <c r="M31" s="800"/>
      <c r="N31" s="801"/>
      <c r="P31" s="457" t="s">
        <v>873</v>
      </c>
      <c r="Q31" s="200">
        <v>1</v>
      </c>
      <c r="R31" s="735" t="s">
        <v>242</v>
      </c>
      <c r="S31" s="200">
        <v>60000</v>
      </c>
      <c r="T31" s="200">
        <v>10</v>
      </c>
      <c r="U31" s="684">
        <v>100</v>
      </c>
      <c r="V31" s="736">
        <f t="shared" si="5"/>
        <v>600</v>
      </c>
    </row>
    <row r="32" spans="2:22" x14ac:dyDescent="0.15">
      <c r="B32" s="1285"/>
      <c r="C32" s="472" t="s">
        <v>1015</v>
      </c>
      <c r="D32" s="472">
        <v>833</v>
      </c>
      <c r="E32" s="473" t="s">
        <v>931</v>
      </c>
      <c r="F32" s="733">
        <v>1.71</v>
      </c>
      <c r="G32" s="474">
        <f t="shared" si="6"/>
        <v>1424.43</v>
      </c>
      <c r="H32" s="142"/>
      <c r="I32" s="142"/>
      <c r="J32" s="142"/>
      <c r="K32" s="142"/>
      <c r="L32" s="142"/>
      <c r="M32" s="142"/>
      <c r="N32" s="142"/>
      <c r="P32" s="457"/>
      <c r="Q32" s="200"/>
      <c r="R32" s="735"/>
      <c r="S32" s="200"/>
      <c r="T32" s="200"/>
      <c r="U32" s="684"/>
      <c r="V32" s="736"/>
    </row>
    <row r="33" spans="2:22" ht="14.25" thickBot="1" x14ac:dyDescent="0.2">
      <c r="B33" s="1285"/>
      <c r="C33" s="472" t="s">
        <v>1016</v>
      </c>
      <c r="D33" s="472">
        <v>333</v>
      </c>
      <c r="E33" s="473" t="s">
        <v>932</v>
      </c>
      <c r="F33" s="733">
        <v>7.3780000000000001</v>
      </c>
      <c r="G33" s="474">
        <f t="shared" si="6"/>
        <v>2456.8740000000003</v>
      </c>
      <c r="H33" s="142"/>
      <c r="I33" s="596" t="s">
        <v>190</v>
      </c>
      <c r="J33" s="596"/>
      <c r="K33" s="596"/>
      <c r="L33" s="596"/>
      <c r="M33" s="596"/>
      <c r="P33" s="457"/>
      <c r="Q33" s="200"/>
      <c r="R33" s="735"/>
      <c r="S33" s="200"/>
      <c r="T33" s="200"/>
      <c r="U33" s="684"/>
      <c r="V33" s="736"/>
    </row>
    <row r="34" spans="2:22" ht="14.25" thickBot="1" x14ac:dyDescent="0.2">
      <c r="B34" s="1285"/>
      <c r="C34" s="472"/>
      <c r="D34" s="472"/>
      <c r="E34" s="473"/>
      <c r="F34" s="733"/>
      <c r="G34" s="474"/>
      <c r="H34" s="142"/>
      <c r="I34" s="743" t="s">
        <v>178</v>
      </c>
      <c r="J34" s="744" t="s">
        <v>3</v>
      </c>
      <c r="K34" s="1288" t="s">
        <v>179</v>
      </c>
      <c r="L34" s="1289"/>
      <c r="M34" s="763" t="s">
        <v>241</v>
      </c>
      <c r="N34" s="745" t="s">
        <v>649</v>
      </c>
      <c r="P34" s="778" t="s">
        <v>183</v>
      </c>
      <c r="Q34" s="779"/>
      <c r="R34" s="779"/>
      <c r="S34" s="779"/>
      <c r="T34" s="779"/>
      <c r="U34" s="802"/>
      <c r="V34" s="780">
        <f>SUM(V19:V33)</f>
        <v>2966.5714285714284</v>
      </c>
    </row>
    <row r="35" spans="2:22" x14ac:dyDescent="0.15">
      <c r="B35" s="1285"/>
      <c r="C35" s="472"/>
      <c r="D35" s="472"/>
      <c r="E35" s="473"/>
      <c r="F35" s="733"/>
      <c r="G35" s="474"/>
      <c r="H35" s="142"/>
      <c r="I35" s="1290" t="s">
        <v>0</v>
      </c>
      <c r="J35" s="746"/>
      <c r="K35" s="1295"/>
      <c r="L35" s="1295"/>
      <c r="M35" s="747"/>
      <c r="N35" s="748"/>
    </row>
    <row r="36" spans="2:22" ht="14.25" thickBot="1" x14ac:dyDescent="0.2">
      <c r="B36" s="1286"/>
      <c r="C36" s="782" t="s">
        <v>115</v>
      </c>
      <c r="D36" s="781"/>
      <c r="E36" s="782"/>
      <c r="F36" s="783"/>
      <c r="G36" s="784">
        <f>SUM(G28:G35)</f>
        <v>11461.353999999999</v>
      </c>
      <c r="H36" s="142"/>
      <c r="I36" s="1291"/>
      <c r="J36" s="746"/>
      <c r="K36" s="1295"/>
      <c r="L36" s="1295"/>
      <c r="M36" s="747"/>
      <c r="N36" s="748"/>
      <c r="P36" s="596" t="s">
        <v>184</v>
      </c>
      <c r="Q36" s="596"/>
      <c r="R36" s="596"/>
      <c r="S36" s="596"/>
      <c r="T36" s="596"/>
    </row>
    <row r="37" spans="2:22" ht="14.25" thickTop="1" x14ac:dyDescent="0.15">
      <c r="B37" s="1281" t="s">
        <v>137</v>
      </c>
      <c r="C37" s="472" t="s">
        <v>1011</v>
      </c>
      <c r="D37" s="472">
        <v>9</v>
      </c>
      <c r="E37" s="473" t="s">
        <v>920</v>
      </c>
      <c r="F37" s="733">
        <v>410.5</v>
      </c>
      <c r="G37" s="474">
        <f t="shared" ref="G37:G46" si="7">D37*F37</f>
        <v>3694.5</v>
      </c>
      <c r="H37" s="142"/>
      <c r="I37" s="1291"/>
      <c r="J37" s="746"/>
      <c r="K37" s="1295"/>
      <c r="L37" s="1295"/>
      <c r="M37" s="747"/>
      <c r="N37" s="748"/>
      <c r="P37" s="743" t="s">
        <v>173</v>
      </c>
      <c r="Q37" s="1296" t="s">
        <v>185</v>
      </c>
      <c r="R37" s="1296"/>
      <c r="S37" s="750" t="s">
        <v>188</v>
      </c>
      <c r="T37" s="750" t="s">
        <v>187</v>
      </c>
      <c r="U37" s="764" t="s">
        <v>241</v>
      </c>
      <c r="V37" s="751" t="s">
        <v>616</v>
      </c>
    </row>
    <row r="38" spans="2:22" x14ac:dyDescent="0.15">
      <c r="B38" s="1285"/>
      <c r="C38" s="472" t="s">
        <v>1012</v>
      </c>
      <c r="D38" s="472">
        <v>500</v>
      </c>
      <c r="E38" s="473" t="s">
        <v>933</v>
      </c>
      <c r="F38" s="733">
        <v>4.4800000000000004</v>
      </c>
      <c r="G38" s="474">
        <f t="shared" si="7"/>
        <v>2240</v>
      </c>
      <c r="H38" s="142"/>
      <c r="I38" s="1291"/>
      <c r="J38" s="746"/>
      <c r="K38" s="1295"/>
      <c r="L38" s="1295"/>
      <c r="M38" s="747"/>
      <c r="N38" s="748"/>
      <c r="P38" s="1297" t="s">
        <v>186</v>
      </c>
      <c r="Q38" s="226" t="s">
        <v>481</v>
      </c>
      <c r="R38" s="677" t="s">
        <v>884</v>
      </c>
      <c r="S38" s="226"/>
      <c r="T38" s="248"/>
      <c r="U38" s="226"/>
      <c r="V38" s="748">
        <v>4263</v>
      </c>
    </row>
    <row r="39" spans="2:22" x14ac:dyDescent="0.15">
      <c r="B39" s="1285"/>
      <c r="C39" s="472" t="s">
        <v>1013</v>
      </c>
      <c r="D39" s="472">
        <v>100</v>
      </c>
      <c r="E39" s="473" t="s">
        <v>934</v>
      </c>
      <c r="F39" s="733">
        <v>15.2</v>
      </c>
      <c r="G39" s="474">
        <f t="shared" si="7"/>
        <v>1520</v>
      </c>
      <c r="H39" s="142"/>
      <c r="I39" s="1291"/>
      <c r="J39" s="746"/>
      <c r="K39" s="1295"/>
      <c r="L39" s="1295"/>
      <c r="M39" s="747"/>
      <c r="N39" s="748"/>
      <c r="P39" s="1298"/>
      <c r="Q39" s="226"/>
      <c r="R39" s="247"/>
      <c r="S39" s="226"/>
      <c r="T39" s="248"/>
      <c r="U39" s="226"/>
      <c r="V39" s="748"/>
    </row>
    <row r="40" spans="2:22" x14ac:dyDescent="0.15">
      <c r="B40" s="1285"/>
      <c r="C40" s="472" t="s">
        <v>1014</v>
      </c>
      <c r="D40" s="472">
        <v>167</v>
      </c>
      <c r="E40" s="473" t="s">
        <v>935</v>
      </c>
      <c r="F40" s="733">
        <v>13.14</v>
      </c>
      <c r="G40" s="474">
        <f t="shared" si="7"/>
        <v>2194.38</v>
      </c>
      <c r="H40" s="142"/>
      <c r="I40" s="1291"/>
      <c r="J40" s="746"/>
      <c r="K40" s="1295"/>
      <c r="L40" s="1295"/>
      <c r="M40" s="747"/>
      <c r="N40" s="748"/>
      <c r="P40" s="1298"/>
      <c r="Q40" s="226"/>
      <c r="R40" s="247"/>
      <c r="S40" s="226"/>
      <c r="T40" s="248"/>
      <c r="U40" s="226"/>
      <c r="V40" s="748"/>
    </row>
    <row r="41" spans="2:22" x14ac:dyDescent="0.15">
      <c r="B41" s="1285"/>
      <c r="C41" s="472" t="s">
        <v>1015</v>
      </c>
      <c r="D41" s="472">
        <v>250</v>
      </c>
      <c r="E41" s="473" t="s">
        <v>936</v>
      </c>
      <c r="F41" s="733">
        <v>4.9400000000000004</v>
      </c>
      <c r="G41" s="474">
        <f t="shared" si="7"/>
        <v>1235</v>
      </c>
      <c r="H41" s="142"/>
      <c r="I41" s="1291"/>
      <c r="J41" s="746"/>
      <c r="K41" s="1295"/>
      <c r="L41" s="1295"/>
      <c r="M41" s="747"/>
      <c r="N41" s="748"/>
      <c r="P41" s="1298"/>
      <c r="Q41" s="226"/>
      <c r="R41" s="247"/>
      <c r="S41" s="226"/>
      <c r="T41" s="248"/>
      <c r="U41" s="226"/>
      <c r="V41" s="748"/>
    </row>
    <row r="42" spans="2:22" ht="14.25" thickBot="1" x14ac:dyDescent="0.2">
      <c r="B42" s="1285"/>
      <c r="C42" s="472" t="s">
        <v>1016</v>
      </c>
      <c r="D42" s="472">
        <v>500</v>
      </c>
      <c r="E42" s="473" t="s">
        <v>937</v>
      </c>
      <c r="F42" s="733">
        <v>4.26</v>
      </c>
      <c r="G42" s="474">
        <f t="shared" si="7"/>
        <v>2130</v>
      </c>
      <c r="H42" s="142"/>
      <c r="I42" s="1292"/>
      <c r="J42" s="806" t="s">
        <v>116</v>
      </c>
      <c r="K42" s="1300"/>
      <c r="L42" s="1301"/>
      <c r="M42" s="807"/>
      <c r="N42" s="808"/>
      <c r="P42" s="1298"/>
      <c r="Q42" s="226"/>
      <c r="R42" s="247"/>
      <c r="S42" s="226"/>
      <c r="T42" s="248"/>
      <c r="U42" s="226"/>
      <c r="V42" s="748"/>
    </row>
    <row r="43" spans="2:22" ht="14.25" thickTop="1" x14ac:dyDescent="0.15">
      <c r="B43" s="1285"/>
      <c r="C43" s="472" t="s">
        <v>1017</v>
      </c>
      <c r="D43" s="472">
        <v>125</v>
      </c>
      <c r="E43" s="473" t="s">
        <v>938</v>
      </c>
      <c r="F43" s="733">
        <v>15.18</v>
      </c>
      <c r="G43" s="474">
        <f t="shared" si="7"/>
        <v>1897.5</v>
      </c>
      <c r="H43" s="142"/>
      <c r="I43" s="1302" t="s">
        <v>180</v>
      </c>
      <c r="J43" s="820" t="s">
        <v>193</v>
      </c>
      <c r="K43" s="1305">
        <v>4100</v>
      </c>
      <c r="L43" s="1305"/>
      <c r="M43" s="747">
        <v>100</v>
      </c>
      <c r="N43" s="748">
        <f>+K43/M43*10</f>
        <v>410</v>
      </c>
      <c r="P43" s="1298"/>
      <c r="Q43" s="226"/>
      <c r="R43" s="247"/>
      <c r="S43" s="226"/>
      <c r="T43" s="248"/>
      <c r="U43" s="226"/>
      <c r="V43" s="748"/>
    </row>
    <row r="44" spans="2:22" ht="14.25" thickBot="1" x14ac:dyDescent="0.2">
      <c r="B44" s="1285"/>
      <c r="C44" s="472" t="s">
        <v>1018</v>
      </c>
      <c r="D44" s="472">
        <v>167</v>
      </c>
      <c r="E44" s="473" t="s">
        <v>939</v>
      </c>
      <c r="F44" s="733">
        <v>19.2</v>
      </c>
      <c r="G44" s="474">
        <f t="shared" si="7"/>
        <v>3206.4</v>
      </c>
      <c r="H44" s="142"/>
      <c r="I44" s="1303"/>
      <c r="J44" s="226"/>
      <c r="K44" s="1295"/>
      <c r="L44" s="1295"/>
      <c r="M44" s="747"/>
      <c r="N44" s="748"/>
      <c r="P44" s="1299"/>
      <c r="Q44" s="803" t="s">
        <v>189</v>
      </c>
      <c r="R44" s="804"/>
      <c r="S44" s="804"/>
      <c r="T44" s="804"/>
      <c r="U44" s="804"/>
      <c r="V44" s="805">
        <f>SUM(V38:V43)</f>
        <v>4263</v>
      </c>
    </row>
    <row r="45" spans="2:22" ht="14.25" thickTop="1" x14ac:dyDescent="0.15">
      <c r="B45" s="1285"/>
      <c r="C45" s="472" t="s">
        <v>1019</v>
      </c>
      <c r="D45" s="472">
        <v>167</v>
      </c>
      <c r="E45" s="473" t="s">
        <v>940</v>
      </c>
      <c r="F45" s="733">
        <v>8.5399999999999991</v>
      </c>
      <c r="G45" s="474">
        <f t="shared" si="7"/>
        <v>1426.1799999999998</v>
      </c>
      <c r="H45" s="142"/>
      <c r="I45" s="1303"/>
      <c r="J45" s="746"/>
      <c r="K45" s="1295"/>
      <c r="L45" s="1295"/>
      <c r="M45" s="747"/>
      <c r="N45" s="748"/>
      <c r="P45" s="1306" t="s">
        <v>194</v>
      </c>
      <c r="Q45" s="1255" t="s">
        <v>205</v>
      </c>
      <c r="R45" s="249" t="s">
        <v>193</v>
      </c>
      <c r="S45" s="226">
        <v>15600</v>
      </c>
      <c r="T45" s="248">
        <v>1</v>
      </c>
      <c r="U45" s="226">
        <v>100</v>
      </c>
      <c r="V45" s="748">
        <f>+S45*T45/U45*10</f>
        <v>1560</v>
      </c>
    </row>
    <row r="46" spans="2:22" ht="14.25" thickBot="1" x14ac:dyDescent="0.2">
      <c r="B46" s="1285"/>
      <c r="C46" s="472" t="s">
        <v>1020</v>
      </c>
      <c r="D46" s="472">
        <v>1000</v>
      </c>
      <c r="E46" s="473" t="s">
        <v>941</v>
      </c>
      <c r="F46" s="733">
        <v>2.94</v>
      </c>
      <c r="G46" s="474">
        <f t="shared" si="7"/>
        <v>2940</v>
      </c>
      <c r="H46" s="142"/>
      <c r="I46" s="1304"/>
      <c r="J46" s="806" t="s">
        <v>116</v>
      </c>
      <c r="K46" s="1300"/>
      <c r="L46" s="1301"/>
      <c r="M46" s="807"/>
      <c r="N46" s="830">
        <f>SUM(N43:N45)</f>
        <v>410</v>
      </c>
      <c r="P46" s="1298"/>
      <c r="Q46" s="1256"/>
      <c r="R46" s="249"/>
      <c r="S46" s="226"/>
      <c r="T46" s="248"/>
      <c r="U46" s="226"/>
      <c r="V46" s="748"/>
    </row>
    <row r="47" spans="2:22" ht="14.25" thickTop="1" x14ac:dyDescent="0.15">
      <c r="B47" s="1285"/>
      <c r="C47" s="472"/>
      <c r="D47" s="472"/>
      <c r="E47" s="473"/>
      <c r="F47" s="733"/>
      <c r="G47" s="474"/>
      <c r="H47" s="142"/>
      <c r="I47" s="1302" t="s">
        <v>181</v>
      </c>
      <c r="J47" s="754"/>
      <c r="K47" s="1305"/>
      <c r="L47" s="1305"/>
      <c r="M47" s="747"/>
      <c r="N47" s="829"/>
      <c r="P47" s="1298"/>
      <c r="Q47" s="1256"/>
      <c r="R47" s="249"/>
      <c r="S47" s="226"/>
      <c r="T47" s="226"/>
      <c r="U47" s="746"/>
      <c r="V47" s="756"/>
    </row>
    <row r="48" spans="2:22" x14ac:dyDescent="0.15">
      <c r="B48" s="1285"/>
      <c r="C48" s="472"/>
      <c r="D48" s="472"/>
      <c r="E48" s="473"/>
      <c r="F48" s="733"/>
      <c r="G48" s="474"/>
      <c r="H48" s="142"/>
      <c r="I48" s="1303"/>
      <c r="J48" s="226"/>
      <c r="K48" s="1295"/>
      <c r="L48" s="1295"/>
      <c r="M48" s="747"/>
      <c r="N48" s="748"/>
      <c r="P48" s="1298"/>
      <c r="Q48" s="1256"/>
      <c r="R48" s="249"/>
      <c r="S48" s="226"/>
      <c r="T48" s="248"/>
      <c r="U48" s="226"/>
      <c r="V48" s="748"/>
    </row>
    <row r="49" spans="2:22" ht="14.25" thickBot="1" x14ac:dyDescent="0.2">
      <c r="B49" s="1286"/>
      <c r="C49" s="785" t="s">
        <v>116</v>
      </c>
      <c r="D49" s="786"/>
      <c r="E49" s="785"/>
      <c r="F49" s="787"/>
      <c r="G49" s="788">
        <f>SUM(G37:G48)</f>
        <v>22483.960000000003</v>
      </c>
      <c r="H49" s="142"/>
      <c r="I49" s="1303"/>
      <c r="J49" s="746"/>
      <c r="K49" s="1295"/>
      <c r="L49" s="1295"/>
      <c r="M49" s="747"/>
      <c r="N49" s="748"/>
      <c r="P49" s="1298"/>
      <c r="Q49" s="1257"/>
      <c r="R49" s="249"/>
      <c r="S49" s="226"/>
      <c r="T49" s="226"/>
      <c r="U49" s="746"/>
      <c r="V49" s="756"/>
    </row>
    <row r="50" spans="2:22" ht="15" thickTop="1" thickBot="1" x14ac:dyDescent="0.2">
      <c r="B50" s="1281" t="s">
        <v>29</v>
      </c>
      <c r="C50" s="472" t="s">
        <v>1011</v>
      </c>
      <c r="D50" s="472">
        <v>1000</v>
      </c>
      <c r="E50" s="473" t="s">
        <v>944</v>
      </c>
      <c r="F50" s="733">
        <v>2.35</v>
      </c>
      <c r="G50" s="474">
        <f t="shared" ref="G50:G51" si="8">D50*F50</f>
        <v>2350</v>
      </c>
      <c r="H50" s="142"/>
      <c r="I50" s="1304"/>
      <c r="J50" s="806" t="s">
        <v>116</v>
      </c>
      <c r="K50" s="1300"/>
      <c r="L50" s="1301"/>
      <c r="M50" s="807"/>
      <c r="N50" s="808"/>
      <c r="P50" s="1298"/>
      <c r="Q50" s="803" t="s">
        <v>189</v>
      </c>
      <c r="R50" s="804"/>
      <c r="S50" s="804"/>
      <c r="T50" s="804"/>
      <c r="U50" s="804"/>
      <c r="V50" s="805">
        <f>SUM(V45:V49)</f>
        <v>1560</v>
      </c>
    </row>
    <row r="51" spans="2:22" ht="14.25" thickTop="1" x14ac:dyDescent="0.15">
      <c r="B51" s="1270"/>
      <c r="C51" s="472" t="s">
        <v>1012</v>
      </c>
      <c r="D51" s="472">
        <v>500</v>
      </c>
      <c r="E51" s="473" t="s">
        <v>945</v>
      </c>
      <c r="F51" s="733">
        <v>3.786</v>
      </c>
      <c r="G51" s="474">
        <f t="shared" si="8"/>
        <v>1893</v>
      </c>
      <c r="H51" s="142"/>
      <c r="I51" s="1302" t="s">
        <v>182</v>
      </c>
      <c r="J51" s="747" t="s">
        <v>193</v>
      </c>
      <c r="K51" s="1265">
        <v>5000</v>
      </c>
      <c r="L51" s="1266"/>
      <c r="M51" s="747">
        <v>100</v>
      </c>
      <c r="N51" s="748">
        <f>+K51/M51*10</f>
        <v>500</v>
      </c>
      <c r="P51" s="1298"/>
      <c r="Q51" s="1255" t="s">
        <v>207</v>
      </c>
      <c r="R51" s="249" t="s">
        <v>193</v>
      </c>
      <c r="S51" s="226">
        <v>25000</v>
      </c>
      <c r="T51" s="248">
        <v>1</v>
      </c>
      <c r="U51" s="226">
        <v>100</v>
      </c>
      <c r="V51" s="748">
        <f>+S51*T51/U51*10</f>
        <v>2500</v>
      </c>
    </row>
    <row r="52" spans="2:22" x14ac:dyDescent="0.15">
      <c r="B52" s="1270"/>
      <c r="C52" s="472"/>
      <c r="D52" s="472"/>
      <c r="E52" s="473"/>
      <c r="F52" s="733"/>
      <c r="G52" s="474"/>
      <c r="H52" s="142"/>
      <c r="I52" s="1303"/>
      <c r="J52" s="747"/>
      <c r="K52" s="1265"/>
      <c r="L52" s="1266"/>
      <c r="M52" s="236"/>
      <c r="N52" s="748"/>
      <c r="P52" s="1298"/>
      <c r="Q52" s="1256"/>
      <c r="R52" s="249"/>
      <c r="S52" s="226"/>
      <c r="T52" s="248"/>
      <c r="U52" s="226"/>
      <c r="V52" s="748"/>
    </row>
    <row r="53" spans="2:22" ht="14.25" thickBot="1" x14ac:dyDescent="0.2">
      <c r="B53" s="1271"/>
      <c r="C53" s="785" t="s">
        <v>116</v>
      </c>
      <c r="D53" s="786"/>
      <c r="E53" s="785"/>
      <c r="F53" s="787"/>
      <c r="G53" s="788">
        <f>SUM(G50:G52)</f>
        <v>4243</v>
      </c>
      <c r="I53" s="1303"/>
      <c r="J53" s="226"/>
      <c r="K53" s="1267"/>
      <c r="L53" s="1268"/>
      <c r="M53" s="236"/>
      <c r="N53" s="748"/>
      <c r="P53" s="1298"/>
      <c r="Q53" s="1256"/>
      <c r="R53" s="249"/>
      <c r="S53" s="226"/>
      <c r="T53" s="226"/>
      <c r="U53" s="746"/>
      <c r="V53" s="756"/>
    </row>
    <row r="54" spans="2:22" ht="14.25" thickTop="1" x14ac:dyDescent="0.15">
      <c r="B54" s="1281" t="s">
        <v>139</v>
      </c>
      <c r="C54" s="472" t="s">
        <v>1011</v>
      </c>
      <c r="D54" s="472">
        <v>1500</v>
      </c>
      <c r="E54" s="473" t="s">
        <v>921</v>
      </c>
      <c r="F54" s="733">
        <v>1.302</v>
      </c>
      <c r="G54" s="474">
        <f>D54*F54</f>
        <v>1953</v>
      </c>
      <c r="I54" s="1303"/>
      <c r="J54" s="747"/>
      <c r="K54" s="1265"/>
      <c r="L54" s="1266"/>
      <c r="M54" s="236"/>
      <c r="N54" s="748"/>
      <c r="P54" s="1298"/>
      <c r="Q54" s="1256"/>
      <c r="R54" s="249"/>
      <c r="S54" s="226"/>
      <c r="T54" s="248"/>
      <c r="U54" s="226"/>
      <c r="V54" s="748"/>
    </row>
    <row r="55" spans="2:22" x14ac:dyDescent="0.15">
      <c r="B55" s="1270"/>
      <c r="C55" s="472" t="s">
        <v>1012</v>
      </c>
      <c r="D55" s="472">
        <v>50</v>
      </c>
      <c r="E55" s="473" t="s">
        <v>946</v>
      </c>
      <c r="F55" s="733">
        <v>0.66</v>
      </c>
      <c r="G55" s="474">
        <f>D55*F55</f>
        <v>33</v>
      </c>
      <c r="I55" s="1303"/>
      <c r="J55" s="226"/>
      <c r="K55" s="1267"/>
      <c r="L55" s="1268"/>
      <c r="M55" s="236"/>
      <c r="N55" s="757"/>
      <c r="P55" s="1298"/>
      <c r="Q55" s="1257"/>
      <c r="R55" s="249"/>
      <c r="S55" s="226"/>
      <c r="T55" s="226"/>
      <c r="U55" s="746"/>
      <c r="V55" s="756"/>
    </row>
    <row r="56" spans="2:22" x14ac:dyDescent="0.15">
      <c r="B56" s="1270"/>
      <c r="C56" s="472" t="s">
        <v>1021</v>
      </c>
      <c r="D56" s="472">
        <v>167</v>
      </c>
      <c r="E56" s="473" t="s">
        <v>947</v>
      </c>
      <c r="F56" s="733">
        <v>35.9</v>
      </c>
      <c r="G56" s="474">
        <f>D56*F56</f>
        <v>5995.3</v>
      </c>
      <c r="I56" s="1290"/>
      <c r="J56" s="758" t="s">
        <v>116</v>
      </c>
      <c r="K56" s="1308"/>
      <c r="L56" s="1309"/>
      <c r="M56" s="759"/>
      <c r="N56" s="760">
        <f>SUM(N51:N55)</f>
        <v>500</v>
      </c>
      <c r="P56" s="1307"/>
      <c r="Q56" s="809" t="s">
        <v>189</v>
      </c>
      <c r="R56" s="810"/>
      <c r="S56" s="810"/>
      <c r="T56" s="810"/>
      <c r="U56" s="810"/>
      <c r="V56" s="811">
        <f>SUM(V51:V55)</f>
        <v>2500</v>
      </c>
    </row>
    <row r="57" spans="2:22" ht="14.25" thickBot="1" x14ac:dyDescent="0.2">
      <c r="B57" s="1287"/>
      <c r="C57" s="789" t="s">
        <v>119</v>
      </c>
      <c r="D57" s="790"/>
      <c r="E57" s="789"/>
      <c r="F57" s="791"/>
      <c r="G57" s="792">
        <f>SUM(G54:G56)</f>
        <v>7981.3</v>
      </c>
      <c r="I57" s="1310" t="s">
        <v>183</v>
      </c>
      <c r="J57" s="1294"/>
      <c r="K57" s="1311"/>
      <c r="L57" s="1312"/>
      <c r="M57" s="802"/>
      <c r="N57" s="801">
        <f>SUM(N42,N46,N50,N56)</f>
        <v>910</v>
      </c>
      <c r="P57" s="1310" t="s">
        <v>183</v>
      </c>
      <c r="Q57" s="1294"/>
      <c r="R57" s="779"/>
      <c r="S57" s="779"/>
      <c r="T57" s="779"/>
      <c r="U57" s="779"/>
      <c r="V57" s="801">
        <f>SUM(V44,V50,V56)</f>
        <v>8323</v>
      </c>
    </row>
    <row r="58" spans="2:22" x14ac:dyDescent="0.15">
      <c r="V58" s="154"/>
    </row>
    <row r="65" spans="5:6" s="154" customFormat="1" x14ac:dyDescent="0.15">
      <c r="E65" s="724"/>
      <c r="F65" s="723"/>
    </row>
    <row r="66" spans="5:6" s="154" customFormat="1" x14ac:dyDescent="0.15">
      <c r="E66" s="724"/>
      <c r="F66" s="723"/>
    </row>
    <row r="67" spans="5:6" s="154" customFormat="1" x14ac:dyDescent="0.15">
      <c r="E67" s="724"/>
      <c r="F67" s="723"/>
    </row>
    <row r="68" spans="5:6" s="154" customFormat="1" x14ac:dyDescent="0.15">
      <c r="E68" s="724"/>
      <c r="F68" s="723"/>
    </row>
    <row r="69" spans="5:6" s="154" customFormat="1" x14ac:dyDescent="0.15">
      <c r="E69" s="724"/>
      <c r="F69" s="723"/>
    </row>
    <row r="70" spans="5:6" s="154" customFormat="1" x14ac:dyDescent="0.15">
      <c r="E70" s="724"/>
      <c r="F70" s="723"/>
    </row>
    <row r="71" spans="5:6" s="154" customFormat="1" x14ac:dyDescent="0.15">
      <c r="E71" s="724"/>
      <c r="F71" s="723"/>
    </row>
    <row r="72" spans="5:6" s="154" customFormat="1" x14ac:dyDescent="0.15">
      <c r="E72" s="724"/>
      <c r="F72" s="723"/>
    </row>
    <row r="73" spans="5:6" s="154" customFormat="1" x14ac:dyDescent="0.15">
      <c r="E73" s="724"/>
      <c r="F73" s="723"/>
    </row>
    <row r="74" spans="5:6" s="154" customFormat="1" x14ac:dyDescent="0.15">
      <c r="E74" s="724"/>
      <c r="F74" s="723"/>
    </row>
    <row r="75" spans="5:6" s="154" customFormat="1" x14ac:dyDescent="0.15">
      <c r="E75" s="724"/>
      <c r="F75" s="723"/>
    </row>
    <row r="76" spans="5:6" s="154" customFormat="1" x14ac:dyDescent="0.15">
      <c r="E76" s="724"/>
      <c r="F76" s="723"/>
    </row>
    <row r="77" spans="5:6" s="154" customFormat="1" x14ac:dyDescent="0.15">
      <c r="E77" s="724"/>
      <c r="F77" s="723"/>
    </row>
    <row r="78" spans="5:6" s="154" customFormat="1" x14ac:dyDescent="0.15">
      <c r="E78" s="724"/>
      <c r="F78" s="723"/>
    </row>
    <row r="79" spans="5:6" s="154" customFormat="1" x14ac:dyDescent="0.15">
      <c r="E79" s="724"/>
      <c r="F79" s="723"/>
    </row>
    <row r="80" spans="5:6" s="154" customFormat="1" x14ac:dyDescent="0.15">
      <c r="E80" s="724"/>
      <c r="F80" s="723"/>
    </row>
    <row r="81" spans="2:6" s="154" customFormat="1" x14ac:dyDescent="0.15">
      <c r="E81" s="724"/>
      <c r="F81" s="723"/>
    </row>
    <row r="82" spans="2:6" s="154" customFormat="1" x14ac:dyDescent="0.15">
      <c r="E82" s="724"/>
      <c r="F82" s="723"/>
    </row>
    <row r="83" spans="2:6" s="154" customFormat="1" x14ac:dyDescent="0.15">
      <c r="B83" s="141"/>
      <c r="C83" s="142"/>
      <c r="D83" s="142"/>
      <c r="E83" s="141"/>
      <c r="F83" s="697"/>
    </row>
    <row r="84" spans="2:6" s="154" customFormat="1" x14ac:dyDescent="0.15">
      <c r="B84" s="141"/>
      <c r="C84" s="142"/>
      <c r="D84" s="142"/>
      <c r="E84" s="141"/>
      <c r="F84" s="697"/>
    </row>
    <row r="85" spans="2:6" s="154" customFormat="1" x14ac:dyDescent="0.15">
      <c r="E85" s="724"/>
      <c r="F85" s="723"/>
    </row>
    <row r="86" spans="2:6" s="154" customFormat="1" x14ac:dyDescent="0.15">
      <c r="E86" s="724"/>
      <c r="F86" s="723"/>
    </row>
    <row r="87" spans="2:6" s="154" customFormat="1" x14ac:dyDescent="0.15">
      <c r="E87" s="724"/>
      <c r="F87" s="723"/>
    </row>
    <row r="88" spans="2:6" s="154" customFormat="1" x14ac:dyDescent="0.15">
      <c r="E88" s="724"/>
      <c r="F88" s="723"/>
    </row>
    <row r="89" spans="2:6" s="154" customFormat="1" x14ac:dyDescent="0.15">
      <c r="E89" s="724"/>
      <c r="F89" s="723"/>
    </row>
    <row r="90" spans="2:6" s="154" customFormat="1" x14ac:dyDescent="0.15">
      <c r="E90" s="724"/>
      <c r="F90" s="723"/>
    </row>
    <row r="91" spans="2:6" s="154" customFormat="1" x14ac:dyDescent="0.15">
      <c r="E91" s="724"/>
      <c r="F91" s="723"/>
    </row>
    <row r="92" spans="2:6" s="154" customFormat="1" x14ac:dyDescent="0.15">
      <c r="E92" s="724"/>
      <c r="F92" s="723"/>
    </row>
    <row r="93" spans="2:6" s="154" customFormat="1" x14ac:dyDescent="0.15">
      <c r="E93" s="724"/>
      <c r="F93" s="723"/>
    </row>
    <row r="94" spans="2:6" s="154" customFormat="1" x14ac:dyDescent="0.15">
      <c r="E94" s="724"/>
      <c r="F94" s="723"/>
    </row>
    <row r="95" spans="2:6" s="154" customFormat="1" x14ac:dyDescent="0.15">
      <c r="E95" s="724"/>
      <c r="F95" s="723"/>
    </row>
    <row r="96" spans="2:6" s="154" customFormat="1" x14ac:dyDescent="0.15">
      <c r="E96" s="724"/>
      <c r="F96" s="723"/>
    </row>
    <row r="97" spans="5:6" s="154" customFormat="1" x14ac:dyDescent="0.15">
      <c r="E97" s="724"/>
      <c r="F97" s="723"/>
    </row>
    <row r="98" spans="5:6" s="154" customFormat="1" x14ac:dyDescent="0.15">
      <c r="E98" s="724"/>
      <c r="F98" s="723"/>
    </row>
    <row r="99" spans="5:6" s="154" customFormat="1" x14ac:dyDescent="0.15">
      <c r="E99" s="724"/>
      <c r="F99" s="723"/>
    </row>
    <row r="100" spans="5:6" s="154" customFormat="1" x14ac:dyDescent="0.15">
      <c r="E100" s="724"/>
      <c r="F100" s="723"/>
    </row>
    <row r="101" spans="5:6" s="154" customFormat="1" x14ac:dyDescent="0.15">
      <c r="E101" s="724"/>
      <c r="F101" s="723"/>
    </row>
    <row r="102" spans="5:6" s="154" customFormat="1" x14ac:dyDescent="0.15">
      <c r="E102" s="724"/>
      <c r="F102" s="723"/>
    </row>
    <row r="103" spans="5:6" s="154" customFormat="1" x14ac:dyDescent="0.15">
      <c r="E103" s="724"/>
      <c r="F103" s="723"/>
    </row>
    <row r="104" spans="5:6" s="154" customFormat="1" x14ac:dyDescent="0.15">
      <c r="E104" s="724"/>
      <c r="F104" s="723"/>
    </row>
    <row r="105" spans="5:6" s="154" customFormat="1" x14ac:dyDescent="0.15">
      <c r="E105" s="724"/>
      <c r="F105" s="723"/>
    </row>
    <row r="106" spans="5:6" s="154" customFormat="1" x14ac:dyDescent="0.15">
      <c r="E106" s="724"/>
      <c r="F106" s="723"/>
    </row>
    <row r="107" spans="5:6" s="154" customFormat="1" x14ac:dyDescent="0.15">
      <c r="E107" s="724"/>
      <c r="F107" s="723"/>
    </row>
    <row r="108" spans="5:6" s="154" customFormat="1" x14ac:dyDescent="0.15">
      <c r="E108" s="724"/>
      <c r="F108" s="723"/>
    </row>
    <row r="109" spans="5:6" s="154" customFormat="1" x14ac:dyDescent="0.15">
      <c r="E109" s="724"/>
      <c r="F109" s="723"/>
    </row>
    <row r="110" spans="5:6" s="154" customFormat="1" x14ac:dyDescent="0.15">
      <c r="E110" s="724"/>
      <c r="F110" s="723"/>
    </row>
    <row r="111" spans="5:6" s="154" customFormat="1" x14ac:dyDescent="0.15">
      <c r="E111" s="724"/>
      <c r="F111" s="723"/>
    </row>
    <row r="112" spans="5:6" s="154" customFormat="1" x14ac:dyDescent="0.15">
      <c r="E112" s="724"/>
      <c r="F112" s="723"/>
    </row>
    <row r="113" spans="5:6" s="154" customFormat="1" x14ac:dyDescent="0.15">
      <c r="E113" s="724"/>
      <c r="F113" s="723"/>
    </row>
    <row r="114" spans="5:6" s="154" customFormat="1" x14ac:dyDescent="0.15">
      <c r="E114" s="724"/>
      <c r="F114" s="723"/>
    </row>
    <row r="115" spans="5:6" s="154" customFormat="1" x14ac:dyDescent="0.15">
      <c r="E115" s="724"/>
      <c r="F115" s="723"/>
    </row>
    <row r="116" spans="5:6" s="154" customFormat="1" x14ac:dyDescent="0.15">
      <c r="E116" s="724"/>
      <c r="F116" s="723"/>
    </row>
    <row r="117" spans="5:6" s="154" customFormat="1" x14ac:dyDescent="0.15">
      <c r="E117" s="724"/>
      <c r="F117" s="723"/>
    </row>
    <row r="118" spans="5:6" s="154" customFormat="1" x14ac:dyDescent="0.15">
      <c r="E118" s="724"/>
      <c r="F118" s="723"/>
    </row>
    <row r="119" spans="5:6" s="154" customFormat="1" x14ac:dyDescent="0.15">
      <c r="E119" s="724"/>
      <c r="F119" s="723"/>
    </row>
    <row r="120" spans="5:6" s="154" customFormat="1" x14ac:dyDescent="0.15">
      <c r="E120" s="724"/>
      <c r="F120" s="723"/>
    </row>
    <row r="121" spans="5:6" s="154" customFormat="1" x14ac:dyDescent="0.15">
      <c r="E121" s="724"/>
      <c r="F121" s="723"/>
    </row>
    <row r="122" spans="5:6" s="154" customFormat="1" x14ac:dyDescent="0.15">
      <c r="E122" s="724"/>
      <c r="F122" s="723"/>
    </row>
    <row r="123" spans="5:6" s="154" customFormat="1" x14ac:dyDescent="0.15">
      <c r="E123" s="724"/>
      <c r="F123" s="723"/>
    </row>
    <row r="124" spans="5:6" s="154" customFormat="1" x14ac:dyDescent="0.15">
      <c r="E124" s="724"/>
      <c r="F124" s="723"/>
    </row>
    <row r="125" spans="5:6" s="154" customFormat="1" x14ac:dyDescent="0.15">
      <c r="E125" s="724"/>
      <c r="F125" s="723"/>
    </row>
    <row r="126" spans="5:6" s="154" customFormat="1" x14ac:dyDescent="0.15">
      <c r="E126" s="724"/>
      <c r="F126" s="723"/>
    </row>
    <row r="127" spans="5:6" s="154" customFormat="1" x14ac:dyDescent="0.15">
      <c r="E127" s="724"/>
      <c r="F127" s="723"/>
    </row>
    <row r="128" spans="5:6" s="154" customFormat="1" x14ac:dyDescent="0.15">
      <c r="E128" s="724"/>
      <c r="F128" s="723"/>
    </row>
    <row r="129" spans="5:6" s="154" customFormat="1" x14ac:dyDescent="0.15">
      <c r="E129" s="724"/>
      <c r="F129" s="723"/>
    </row>
    <row r="130" spans="5:6" s="154" customFormat="1" x14ac:dyDescent="0.15">
      <c r="E130" s="724"/>
      <c r="F130" s="723"/>
    </row>
    <row r="131" spans="5:6" s="154" customFormat="1" x14ac:dyDescent="0.15">
      <c r="E131" s="724"/>
      <c r="F131" s="723"/>
    </row>
    <row r="132" spans="5:6" s="154" customFormat="1" x14ac:dyDescent="0.15">
      <c r="E132" s="724"/>
      <c r="F132" s="723"/>
    </row>
    <row r="133" spans="5:6" s="154" customFormat="1" x14ac:dyDescent="0.15">
      <c r="E133" s="724"/>
      <c r="F133" s="723"/>
    </row>
    <row r="134" spans="5:6" s="154" customFormat="1" x14ac:dyDescent="0.15">
      <c r="E134" s="724"/>
      <c r="F134" s="723"/>
    </row>
    <row r="135" spans="5:6" s="154" customFormat="1" x14ac:dyDescent="0.15">
      <c r="E135" s="724"/>
      <c r="F135" s="723"/>
    </row>
    <row r="136" spans="5:6" s="154" customFormat="1" x14ac:dyDescent="0.15">
      <c r="E136" s="724"/>
      <c r="F136" s="723"/>
    </row>
    <row r="137" spans="5:6" s="154" customFormat="1" x14ac:dyDescent="0.15">
      <c r="E137" s="724"/>
      <c r="F137" s="723"/>
    </row>
    <row r="138" spans="5:6" s="154" customFormat="1" x14ac:dyDescent="0.15">
      <c r="E138" s="724"/>
      <c r="F138" s="723"/>
    </row>
    <row r="139" spans="5:6" s="154" customFormat="1" x14ac:dyDescent="0.15">
      <c r="E139" s="724"/>
      <c r="F139" s="723"/>
    </row>
    <row r="140" spans="5:6" s="154" customFormat="1" x14ac:dyDescent="0.15">
      <c r="E140" s="724"/>
      <c r="F140" s="723"/>
    </row>
    <row r="141" spans="5:6" s="154" customFormat="1" x14ac:dyDescent="0.15">
      <c r="E141" s="724"/>
      <c r="F141" s="723"/>
    </row>
    <row r="142" spans="5:6" s="154" customFormat="1" x14ac:dyDescent="0.15">
      <c r="E142" s="724"/>
      <c r="F142" s="723"/>
    </row>
    <row r="143" spans="5:6" s="154" customFormat="1" x14ac:dyDescent="0.15">
      <c r="E143" s="724"/>
      <c r="F143" s="723"/>
    </row>
    <row r="144" spans="5:6" s="154" customFormat="1" x14ac:dyDescent="0.15">
      <c r="E144" s="724"/>
      <c r="F144" s="723"/>
    </row>
    <row r="145" spans="16:22" x14ac:dyDescent="0.15">
      <c r="P145" s="154"/>
      <c r="R145" s="154"/>
      <c r="V145" s="154"/>
    </row>
    <row r="146" spans="16:22" x14ac:dyDescent="0.15">
      <c r="P146" s="154"/>
      <c r="R146" s="154"/>
      <c r="V146" s="154"/>
    </row>
    <row r="147" spans="16:22" x14ac:dyDescent="0.15">
      <c r="P147" s="154"/>
      <c r="R147" s="154"/>
      <c r="V147" s="154"/>
    </row>
    <row r="148" spans="16:22" x14ac:dyDescent="0.15">
      <c r="P148" s="154"/>
      <c r="R148" s="154"/>
      <c r="V148" s="154"/>
    </row>
    <row r="149" spans="16:22" x14ac:dyDescent="0.15">
      <c r="P149" s="154"/>
      <c r="R149" s="154"/>
      <c r="V149" s="154"/>
    </row>
    <row r="150" spans="16:22" x14ac:dyDescent="0.15">
      <c r="P150" s="154"/>
      <c r="R150" s="154"/>
      <c r="V150" s="154"/>
    </row>
    <row r="151" spans="16:22" x14ac:dyDescent="0.15">
      <c r="P151" s="154"/>
      <c r="R151" s="154"/>
      <c r="V151" s="154"/>
    </row>
    <row r="152" spans="16:22" x14ac:dyDescent="0.15">
      <c r="P152" s="154"/>
      <c r="R152" s="154"/>
      <c r="V152" s="154"/>
    </row>
    <row r="153" spans="16:22" x14ac:dyDescent="0.15">
      <c r="P153" s="154"/>
      <c r="R153" s="154"/>
      <c r="V153" s="154"/>
    </row>
    <row r="154" spans="16:22" x14ac:dyDescent="0.15">
      <c r="P154" s="154"/>
      <c r="R154" s="154"/>
      <c r="V154" s="154"/>
    </row>
    <row r="155" spans="16:22" x14ac:dyDescent="0.15">
      <c r="P155" s="154"/>
      <c r="R155" s="154"/>
      <c r="V155" s="154"/>
    </row>
    <row r="156" spans="16:22" x14ac:dyDescent="0.15">
      <c r="P156" s="154"/>
      <c r="R156" s="154"/>
      <c r="V156" s="154"/>
    </row>
    <row r="172" spans="16:22" x14ac:dyDescent="0.15">
      <c r="P172" s="154"/>
      <c r="R172" s="154"/>
      <c r="V172" s="154"/>
    </row>
    <row r="173" spans="16:22" x14ac:dyDescent="0.15">
      <c r="P173" s="154"/>
      <c r="R173" s="154"/>
      <c r="V173" s="154"/>
    </row>
    <row r="174" spans="16:22" x14ac:dyDescent="0.15">
      <c r="P174" s="154"/>
      <c r="R174" s="154"/>
      <c r="V174" s="154"/>
    </row>
    <row r="175" spans="16:22" x14ac:dyDescent="0.15">
      <c r="P175" s="154"/>
      <c r="R175" s="154"/>
      <c r="V175" s="154"/>
    </row>
    <row r="176" spans="16:22" x14ac:dyDescent="0.15">
      <c r="P176" s="154"/>
      <c r="R176" s="154"/>
      <c r="V176" s="154"/>
    </row>
    <row r="177" spans="5:6" s="154" customFormat="1" x14ac:dyDescent="0.15">
      <c r="E177" s="724"/>
      <c r="F177" s="723"/>
    </row>
    <row r="178" spans="5:6" s="154" customFormat="1" x14ac:dyDescent="0.15">
      <c r="E178" s="724"/>
      <c r="F178" s="723"/>
    </row>
    <row r="179" spans="5:6" s="154" customFormat="1" x14ac:dyDescent="0.15">
      <c r="E179" s="724"/>
      <c r="F179" s="723"/>
    </row>
    <row r="180" spans="5:6" s="154" customFormat="1" x14ac:dyDescent="0.15">
      <c r="E180" s="724"/>
      <c r="F180" s="723"/>
    </row>
    <row r="181" spans="5:6" s="154" customFormat="1" x14ac:dyDescent="0.15">
      <c r="E181" s="724"/>
      <c r="F181" s="723"/>
    </row>
    <row r="182" spans="5:6" s="154" customFormat="1" x14ac:dyDescent="0.15">
      <c r="E182" s="724"/>
      <c r="F182" s="723"/>
    </row>
    <row r="183" spans="5:6" s="154" customFormat="1" x14ac:dyDescent="0.15">
      <c r="E183" s="724"/>
      <c r="F183" s="723"/>
    </row>
    <row r="184" spans="5:6" s="154" customFormat="1" x14ac:dyDescent="0.15">
      <c r="E184" s="724"/>
      <c r="F184" s="723"/>
    </row>
    <row r="185" spans="5:6" s="154" customFormat="1" x14ac:dyDescent="0.15">
      <c r="E185" s="724"/>
      <c r="F185" s="723"/>
    </row>
    <row r="186" spans="5:6" s="154" customFormat="1" x14ac:dyDescent="0.15">
      <c r="E186" s="724"/>
      <c r="F186" s="723"/>
    </row>
    <row r="187" spans="5:6" s="154" customFormat="1" x14ac:dyDescent="0.15">
      <c r="E187" s="724"/>
      <c r="F187" s="723"/>
    </row>
    <row r="188" spans="5:6" s="154" customFormat="1" x14ac:dyDescent="0.15">
      <c r="E188" s="724"/>
      <c r="F188" s="723"/>
    </row>
    <row r="189" spans="5:6" s="154" customFormat="1" x14ac:dyDescent="0.15">
      <c r="E189" s="724"/>
      <c r="F189" s="723"/>
    </row>
    <row r="190" spans="5:6" s="154" customFormat="1" x14ac:dyDescent="0.15">
      <c r="E190" s="724"/>
      <c r="F190" s="723"/>
    </row>
    <row r="191" spans="5:6" s="154" customFormat="1" x14ac:dyDescent="0.15">
      <c r="E191" s="724"/>
      <c r="F191" s="723"/>
    </row>
  </sheetData>
  <mergeCells count="66">
    <mergeCell ref="I57:J57"/>
    <mergeCell ref="K57:L57"/>
    <mergeCell ref="P57:Q57"/>
    <mergeCell ref="B50:B53"/>
    <mergeCell ref="K50:L50"/>
    <mergeCell ref="I51:I56"/>
    <mergeCell ref="K51:L51"/>
    <mergeCell ref="Q51:Q55"/>
    <mergeCell ref="K52:L52"/>
    <mergeCell ref="K53:L53"/>
    <mergeCell ref="B54:B57"/>
    <mergeCell ref="K54:L54"/>
    <mergeCell ref="K55:L55"/>
    <mergeCell ref="K47:L47"/>
    <mergeCell ref="K48:L48"/>
    <mergeCell ref="K49:L49"/>
    <mergeCell ref="P45:P56"/>
    <mergeCell ref="K56:L56"/>
    <mergeCell ref="B37:B49"/>
    <mergeCell ref="K37:L37"/>
    <mergeCell ref="Q37:R37"/>
    <mergeCell ref="K38:L38"/>
    <mergeCell ref="P38:P44"/>
    <mergeCell ref="K39:L39"/>
    <mergeCell ref="K40:L40"/>
    <mergeCell ref="K41:L41"/>
    <mergeCell ref="K42:L42"/>
    <mergeCell ref="I43:I46"/>
    <mergeCell ref="K43:L43"/>
    <mergeCell ref="K44:L44"/>
    <mergeCell ref="K45:L45"/>
    <mergeCell ref="Q45:Q49"/>
    <mergeCell ref="K46:L46"/>
    <mergeCell ref="I47:I50"/>
    <mergeCell ref="B12:B16"/>
    <mergeCell ref="T12:U12"/>
    <mergeCell ref="T13:U13"/>
    <mergeCell ref="T14:U14"/>
    <mergeCell ref="I26:I28"/>
    <mergeCell ref="B28:B36"/>
    <mergeCell ref="I29:I31"/>
    <mergeCell ref="K34:L34"/>
    <mergeCell ref="I35:I42"/>
    <mergeCell ref="T15:U15"/>
    <mergeCell ref="B17:B20"/>
    <mergeCell ref="I18:I22"/>
    <mergeCell ref="B21:B24"/>
    <mergeCell ref="I23:I25"/>
    <mergeCell ref="K35:L35"/>
    <mergeCell ref="K36:L36"/>
    <mergeCell ref="B5:B7"/>
    <mergeCell ref="T5:U5"/>
    <mergeCell ref="I6:I10"/>
    <mergeCell ref="T6:U6"/>
    <mergeCell ref="T7:U7"/>
    <mergeCell ref="I4:I5"/>
    <mergeCell ref="J4:J5"/>
    <mergeCell ref="M4:M5"/>
    <mergeCell ref="N4:N5"/>
    <mergeCell ref="T4:U4"/>
    <mergeCell ref="B8:B11"/>
    <mergeCell ref="T8:U8"/>
    <mergeCell ref="T9:U9"/>
    <mergeCell ref="T10:U10"/>
    <mergeCell ref="I11:I17"/>
    <mergeCell ref="T11:U11"/>
  </mergeCells>
  <phoneticPr fontId="4"/>
  <pageMargins left="0.7" right="0.7" top="0.75" bottom="0.75" header="0.3" footer="0.3"/>
  <pageSetup paperSize="9" scale="6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191"/>
  <sheetViews>
    <sheetView zoomScale="75" zoomScaleNormal="75" zoomScaleSheetLayoutView="100" workbookViewId="0"/>
  </sheetViews>
  <sheetFormatPr defaultRowHeight="13.5" x14ac:dyDescent="0.15"/>
  <cols>
    <col min="1" max="1" width="1.625" style="154" customWidth="1"/>
    <col min="2" max="2" width="3.625" style="154" customWidth="1"/>
    <col min="3" max="3" width="15.625" style="154" customWidth="1"/>
    <col min="4" max="4" width="8.625" style="154" customWidth="1"/>
    <col min="5" max="5" width="10.625" style="765" customWidth="1"/>
    <col min="6" max="6" width="8.625" style="723" customWidth="1"/>
    <col min="7" max="7" width="8.625" style="154" customWidth="1"/>
    <col min="8" max="8" width="1.625" style="154" customWidth="1"/>
    <col min="9" max="9" width="3.625" style="154" customWidth="1"/>
    <col min="10" max="10" width="15.625" style="154" customWidth="1"/>
    <col min="11" max="14" width="8.625" style="154" customWidth="1"/>
    <col min="15" max="15" width="3.5" style="154" customWidth="1"/>
    <col min="16" max="16" width="15.625" style="722" customWidth="1"/>
    <col min="17" max="17" width="8.625" style="154" customWidth="1"/>
    <col min="18" max="18" width="8.625" style="723" customWidth="1"/>
    <col min="19" max="21" width="8.625" style="154" customWidth="1"/>
    <col min="22" max="22" width="10.625" style="723" customWidth="1"/>
    <col min="23" max="245" width="9" style="154"/>
    <col min="246" max="246" width="1.375" style="154" customWidth="1"/>
    <col min="247" max="247" width="3.5" style="154" customWidth="1"/>
    <col min="248" max="248" width="22.125" style="154" customWidth="1"/>
    <col min="249" max="249" width="9.75" style="154" customWidth="1"/>
    <col min="250" max="250" width="7.375" style="154" customWidth="1"/>
    <col min="251" max="251" width="9" style="154"/>
    <col min="252" max="252" width="9.25" style="154" customWidth="1"/>
    <col min="253" max="253" width="3.5" style="154" customWidth="1"/>
    <col min="254" max="255" width="12.625" style="154" customWidth="1"/>
    <col min="256" max="256" width="9" style="154"/>
    <col min="257" max="257" width="7.75" style="154" customWidth="1"/>
    <col min="258" max="258" width="13.125" style="154" customWidth="1"/>
    <col min="259" max="259" width="6.125" style="154" customWidth="1"/>
    <col min="260" max="260" width="9.75" style="154" customWidth="1"/>
    <col min="261" max="261" width="1.375" style="154" customWidth="1"/>
    <col min="262" max="501" width="9" style="154"/>
    <col min="502" max="502" width="1.375" style="154" customWidth="1"/>
    <col min="503" max="503" width="3.5" style="154" customWidth="1"/>
    <col min="504" max="504" width="22.125" style="154" customWidth="1"/>
    <col min="505" max="505" width="9.75" style="154" customWidth="1"/>
    <col min="506" max="506" width="7.375" style="154" customWidth="1"/>
    <col min="507" max="507" width="9" style="154"/>
    <col min="508" max="508" width="9.25" style="154" customWidth="1"/>
    <col min="509" max="509" width="3.5" style="154" customWidth="1"/>
    <col min="510" max="511" width="12.625" style="154" customWidth="1"/>
    <col min="512" max="512" width="9" style="154"/>
    <col min="513" max="513" width="7.75" style="154" customWidth="1"/>
    <col min="514" max="514" width="13.125" style="154" customWidth="1"/>
    <col min="515" max="515" width="6.125" style="154" customWidth="1"/>
    <col min="516" max="516" width="9.75" style="154" customWidth="1"/>
    <col min="517" max="517" width="1.375" style="154" customWidth="1"/>
    <col min="518" max="757" width="9" style="154"/>
    <col min="758" max="758" width="1.375" style="154" customWidth="1"/>
    <col min="759" max="759" width="3.5" style="154" customWidth="1"/>
    <col min="760" max="760" width="22.125" style="154" customWidth="1"/>
    <col min="761" max="761" width="9.75" style="154" customWidth="1"/>
    <col min="762" max="762" width="7.375" style="154" customWidth="1"/>
    <col min="763" max="763" width="9" style="154"/>
    <col min="764" max="764" width="9.25" style="154" customWidth="1"/>
    <col min="765" max="765" width="3.5" style="154" customWidth="1"/>
    <col min="766" max="767" width="12.625" style="154" customWidth="1"/>
    <col min="768" max="768" width="9" style="154"/>
    <col min="769" max="769" width="7.75" style="154" customWidth="1"/>
    <col min="770" max="770" width="13.125" style="154" customWidth="1"/>
    <col min="771" max="771" width="6.125" style="154" customWidth="1"/>
    <col min="772" max="772" width="9.75" style="154" customWidth="1"/>
    <col min="773" max="773" width="1.375" style="154" customWidth="1"/>
    <col min="774" max="1013" width="9" style="154"/>
    <col min="1014" max="1014" width="1.375" style="154" customWidth="1"/>
    <col min="1015" max="1015" width="3.5" style="154" customWidth="1"/>
    <col min="1016" max="1016" width="22.125" style="154" customWidth="1"/>
    <col min="1017" max="1017" width="9.75" style="154" customWidth="1"/>
    <col min="1018" max="1018" width="7.375" style="154" customWidth="1"/>
    <col min="1019" max="1019" width="9" style="154"/>
    <col min="1020" max="1020" width="9.25" style="154" customWidth="1"/>
    <col min="1021" max="1021" width="3.5" style="154" customWidth="1"/>
    <col min="1022" max="1023" width="12.625" style="154" customWidth="1"/>
    <col min="1024" max="1024" width="9" style="154"/>
    <col min="1025" max="1025" width="7.75" style="154" customWidth="1"/>
    <col min="1026" max="1026" width="13.125" style="154" customWidth="1"/>
    <col min="1027" max="1027" width="6.125" style="154" customWidth="1"/>
    <col min="1028" max="1028" width="9.75" style="154" customWidth="1"/>
    <col min="1029" max="1029" width="1.375" style="154" customWidth="1"/>
    <col min="1030" max="1269" width="9" style="154"/>
    <col min="1270" max="1270" width="1.375" style="154" customWidth="1"/>
    <col min="1271" max="1271" width="3.5" style="154" customWidth="1"/>
    <col min="1272" max="1272" width="22.125" style="154" customWidth="1"/>
    <col min="1273" max="1273" width="9.75" style="154" customWidth="1"/>
    <col min="1274" max="1274" width="7.375" style="154" customWidth="1"/>
    <col min="1275" max="1275" width="9" style="154"/>
    <col min="1276" max="1276" width="9.25" style="154" customWidth="1"/>
    <col min="1277" max="1277" width="3.5" style="154" customWidth="1"/>
    <col min="1278" max="1279" width="12.625" style="154" customWidth="1"/>
    <col min="1280" max="1280" width="9" style="154"/>
    <col min="1281" max="1281" width="7.75" style="154" customWidth="1"/>
    <col min="1282" max="1282" width="13.125" style="154" customWidth="1"/>
    <col min="1283" max="1283" width="6.125" style="154" customWidth="1"/>
    <col min="1284" max="1284" width="9.75" style="154" customWidth="1"/>
    <col min="1285" max="1285" width="1.375" style="154" customWidth="1"/>
    <col min="1286" max="1525" width="9" style="154"/>
    <col min="1526" max="1526" width="1.375" style="154" customWidth="1"/>
    <col min="1527" max="1527" width="3.5" style="154" customWidth="1"/>
    <col min="1528" max="1528" width="22.125" style="154" customWidth="1"/>
    <col min="1529" max="1529" width="9.75" style="154" customWidth="1"/>
    <col min="1530" max="1530" width="7.375" style="154" customWidth="1"/>
    <col min="1531" max="1531" width="9" style="154"/>
    <col min="1532" max="1532" width="9.25" style="154" customWidth="1"/>
    <col min="1533" max="1533" width="3.5" style="154" customWidth="1"/>
    <col min="1534" max="1535" width="12.625" style="154" customWidth="1"/>
    <col min="1536" max="1536" width="9" style="154"/>
    <col min="1537" max="1537" width="7.75" style="154" customWidth="1"/>
    <col min="1538" max="1538" width="13.125" style="154" customWidth="1"/>
    <col min="1539" max="1539" width="6.125" style="154" customWidth="1"/>
    <col min="1540" max="1540" width="9.75" style="154" customWidth="1"/>
    <col min="1541" max="1541" width="1.375" style="154" customWidth="1"/>
    <col min="1542" max="1781" width="9" style="154"/>
    <col min="1782" max="1782" width="1.375" style="154" customWidth="1"/>
    <col min="1783" max="1783" width="3.5" style="154" customWidth="1"/>
    <col min="1784" max="1784" width="22.125" style="154" customWidth="1"/>
    <col min="1785" max="1785" width="9.75" style="154" customWidth="1"/>
    <col min="1786" max="1786" width="7.375" style="154" customWidth="1"/>
    <col min="1787" max="1787" width="9" style="154"/>
    <col min="1788" max="1788" width="9.25" style="154" customWidth="1"/>
    <col min="1789" max="1789" width="3.5" style="154" customWidth="1"/>
    <col min="1790" max="1791" width="12.625" style="154" customWidth="1"/>
    <col min="1792" max="1792" width="9" style="154"/>
    <col min="1793" max="1793" width="7.75" style="154" customWidth="1"/>
    <col min="1794" max="1794" width="13.125" style="154" customWidth="1"/>
    <col min="1795" max="1795" width="6.125" style="154" customWidth="1"/>
    <col min="1796" max="1796" width="9.75" style="154" customWidth="1"/>
    <col min="1797" max="1797" width="1.375" style="154" customWidth="1"/>
    <col min="1798" max="2037" width="9" style="154"/>
    <col min="2038" max="2038" width="1.375" style="154" customWidth="1"/>
    <col min="2039" max="2039" width="3.5" style="154" customWidth="1"/>
    <col min="2040" max="2040" width="22.125" style="154" customWidth="1"/>
    <col min="2041" max="2041" width="9.75" style="154" customWidth="1"/>
    <col min="2042" max="2042" width="7.375" style="154" customWidth="1"/>
    <col min="2043" max="2043" width="9" style="154"/>
    <col min="2044" max="2044" width="9.25" style="154" customWidth="1"/>
    <col min="2045" max="2045" width="3.5" style="154" customWidth="1"/>
    <col min="2046" max="2047" width="12.625" style="154" customWidth="1"/>
    <col min="2048" max="2048" width="9" style="154"/>
    <col min="2049" max="2049" width="7.75" style="154" customWidth="1"/>
    <col min="2050" max="2050" width="13.125" style="154" customWidth="1"/>
    <col min="2051" max="2051" width="6.125" style="154" customWidth="1"/>
    <col min="2052" max="2052" width="9.75" style="154" customWidth="1"/>
    <col min="2053" max="2053" width="1.375" style="154" customWidth="1"/>
    <col min="2054" max="2293" width="9" style="154"/>
    <col min="2294" max="2294" width="1.375" style="154" customWidth="1"/>
    <col min="2295" max="2295" width="3.5" style="154" customWidth="1"/>
    <col min="2296" max="2296" width="22.125" style="154" customWidth="1"/>
    <col min="2297" max="2297" width="9.75" style="154" customWidth="1"/>
    <col min="2298" max="2298" width="7.375" style="154" customWidth="1"/>
    <col min="2299" max="2299" width="9" style="154"/>
    <col min="2300" max="2300" width="9.25" style="154" customWidth="1"/>
    <col min="2301" max="2301" width="3.5" style="154" customWidth="1"/>
    <col min="2302" max="2303" width="12.625" style="154" customWidth="1"/>
    <col min="2304" max="2304" width="9" style="154"/>
    <col min="2305" max="2305" width="7.75" style="154" customWidth="1"/>
    <col min="2306" max="2306" width="13.125" style="154" customWidth="1"/>
    <col min="2307" max="2307" width="6.125" style="154" customWidth="1"/>
    <col min="2308" max="2308" width="9.75" style="154" customWidth="1"/>
    <col min="2309" max="2309" width="1.375" style="154" customWidth="1"/>
    <col min="2310" max="2549" width="9" style="154"/>
    <col min="2550" max="2550" width="1.375" style="154" customWidth="1"/>
    <col min="2551" max="2551" width="3.5" style="154" customWidth="1"/>
    <col min="2552" max="2552" width="22.125" style="154" customWidth="1"/>
    <col min="2553" max="2553" width="9.75" style="154" customWidth="1"/>
    <col min="2554" max="2554" width="7.375" style="154" customWidth="1"/>
    <col min="2555" max="2555" width="9" style="154"/>
    <col min="2556" max="2556" width="9.25" style="154" customWidth="1"/>
    <col min="2557" max="2557" width="3.5" style="154" customWidth="1"/>
    <col min="2558" max="2559" width="12.625" style="154" customWidth="1"/>
    <col min="2560" max="2560" width="9" style="154"/>
    <col min="2561" max="2561" width="7.75" style="154" customWidth="1"/>
    <col min="2562" max="2562" width="13.125" style="154" customWidth="1"/>
    <col min="2563" max="2563" width="6.125" style="154" customWidth="1"/>
    <col min="2564" max="2564" width="9.75" style="154" customWidth="1"/>
    <col min="2565" max="2565" width="1.375" style="154" customWidth="1"/>
    <col min="2566" max="2805" width="9" style="154"/>
    <col min="2806" max="2806" width="1.375" style="154" customWidth="1"/>
    <col min="2807" max="2807" width="3.5" style="154" customWidth="1"/>
    <col min="2808" max="2808" width="22.125" style="154" customWidth="1"/>
    <col min="2809" max="2809" width="9.75" style="154" customWidth="1"/>
    <col min="2810" max="2810" width="7.375" style="154" customWidth="1"/>
    <col min="2811" max="2811" width="9" style="154"/>
    <col min="2812" max="2812" width="9.25" style="154" customWidth="1"/>
    <col min="2813" max="2813" width="3.5" style="154" customWidth="1"/>
    <col min="2814" max="2815" width="12.625" style="154" customWidth="1"/>
    <col min="2816" max="2816" width="9" style="154"/>
    <col min="2817" max="2817" width="7.75" style="154" customWidth="1"/>
    <col min="2818" max="2818" width="13.125" style="154" customWidth="1"/>
    <col min="2819" max="2819" width="6.125" style="154" customWidth="1"/>
    <col min="2820" max="2820" width="9.75" style="154" customWidth="1"/>
    <col min="2821" max="2821" width="1.375" style="154" customWidth="1"/>
    <col min="2822" max="3061" width="9" style="154"/>
    <col min="3062" max="3062" width="1.375" style="154" customWidth="1"/>
    <col min="3063" max="3063" width="3.5" style="154" customWidth="1"/>
    <col min="3064" max="3064" width="22.125" style="154" customWidth="1"/>
    <col min="3065" max="3065" width="9.75" style="154" customWidth="1"/>
    <col min="3066" max="3066" width="7.375" style="154" customWidth="1"/>
    <col min="3067" max="3067" width="9" style="154"/>
    <col min="3068" max="3068" width="9.25" style="154" customWidth="1"/>
    <col min="3069" max="3069" width="3.5" style="154" customWidth="1"/>
    <col min="3070" max="3071" width="12.625" style="154" customWidth="1"/>
    <col min="3072" max="3072" width="9" style="154"/>
    <col min="3073" max="3073" width="7.75" style="154" customWidth="1"/>
    <col min="3074" max="3074" width="13.125" style="154" customWidth="1"/>
    <col min="3075" max="3075" width="6.125" style="154" customWidth="1"/>
    <col min="3076" max="3076" width="9.75" style="154" customWidth="1"/>
    <col min="3077" max="3077" width="1.375" style="154" customWidth="1"/>
    <col min="3078" max="3317" width="9" style="154"/>
    <col min="3318" max="3318" width="1.375" style="154" customWidth="1"/>
    <col min="3319" max="3319" width="3.5" style="154" customWidth="1"/>
    <col min="3320" max="3320" width="22.125" style="154" customWidth="1"/>
    <col min="3321" max="3321" width="9.75" style="154" customWidth="1"/>
    <col min="3322" max="3322" width="7.375" style="154" customWidth="1"/>
    <col min="3323" max="3323" width="9" style="154"/>
    <col min="3324" max="3324" width="9.25" style="154" customWidth="1"/>
    <col min="3325" max="3325" width="3.5" style="154" customWidth="1"/>
    <col min="3326" max="3327" width="12.625" style="154" customWidth="1"/>
    <col min="3328" max="3328" width="9" style="154"/>
    <col min="3329" max="3329" width="7.75" style="154" customWidth="1"/>
    <col min="3330" max="3330" width="13.125" style="154" customWidth="1"/>
    <col min="3331" max="3331" width="6.125" style="154" customWidth="1"/>
    <col min="3332" max="3332" width="9.75" style="154" customWidth="1"/>
    <col min="3333" max="3333" width="1.375" style="154" customWidth="1"/>
    <col min="3334" max="3573" width="9" style="154"/>
    <col min="3574" max="3574" width="1.375" style="154" customWidth="1"/>
    <col min="3575" max="3575" width="3.5" style="154" customWidth="1"/>
    <col min="3576" max="3576" width="22.125" style="154" customWidth="1"/>
    <col min="3577" max="3577" width="9.75" style="154" customWidth="1"/>
    <col min="3578" max="3578" width="7.375" style="154" customWidth="1"/>
    <col min="3579" max="3579" width="9" style="154"/>
    <col min="3580" max="3580" width="9.25" style="154" customWidth="1"/>
    <col min="3581" max="3581" width="3.5" style="154" customWidth="1"/>
    <col min="3582" max="3583" width="12.625" style="154" customWidth="1"/>
    <col min="3584" max="3584" width="9" style="154"/>
    <col min="3585" max="3585" width="7.75" style="154" customWidth="1"/>
    <col min="3586" max="3586" width="13.125" style="154" customWidth="1"/>
    <col min="3587" max="3587" width="6.125" style="154" customWidth="1"/>
    <col min="3588" max="3588" width="9.75" style="154" customWidth="1"/>
    <col min="3589" max="3589" width="1.375" style="154" customWidth="1"/>
    <col min="3590" max="3829" width="9" style="154"/>
    <col min="3830" max="3830" width="1.375" style="154" customWidth="1"/>
    <col min="3831" max="3831" width="3.5" style="154" customWidth="1"/>
    <col min="3832" max="3832" width="22.125" style="154" customWidth="1"/>
    <col min="3833" max="3833" width="9.75" style="154" customWidth="1"/>
    <col min="3834" max="3834" width="7.375" style="154" customWidth="1"/>
    <col min="3835" max="3835" width="9" style="154"/>
    <col min="3836" max="3836" width="9.25" style="154" customWidth="1"/>
    <col min="3837" max="3837" width="3.5" style="154" customWidth="1"/>
    <col min="3838" max="3839" width="12.625" style="154" customWidth="1"/>
    <col min="3840" max="3840" width="9" style="154"/>
    <col min="3841" max="3841" width="7.75" style="154" customWidth="1"/>
    <col min="3842" max="3842" width="13.125" style="154" customWidth="1"/>
    <col min="3843" max="3843" width="6.125" style="154" customWidth="1"/>
    <col min="3844" max="3844" width="9.75" style="154" customWidth="1"/>
    <col min="3845" max="3845" width="1.375" style="154" customWidth="1"/>
    <col min="3846" max="4085" width="9" style="154"/>
    <col min="4086" max="4086" width="1.375" style="154" customWidth="1"/>
    <col min="4087" max="4087" width="3.5" style="154" customWidth="1"/>
    <col min="4088" max="4088" width="22.125" style="154" customWidth="1"/>
    <col min="4089" max="4089" width="9.75" style="154" customWidth="1"/>
    <col min="4090" max="4090" width="7.375" style="154" customWidth="1"/>
    <col min="4091" max="4091" width="9" style="154"/>
    <col min="4092" max="4092" width="9.25" style="154" customWidth="1"/>
    <col min="4093" max="4093" width="3.5" style="154" customWidth="1"/>
    <col min="4094" max="4095" width="12.625" style="154" customWidth="1"/>
    <col min="4096" max="4096" width="9" style="154"/>
    <col min="4097" max="4097" width="7.75" style="154" customWidth="1"/>
    <col min="4098" max="4098" width="13.125" style="154" customWidth="1"/>
    <col min="4099" max="4099" width="6.125" style="154" customWidth="1"/>
    <col min="4100" max="4100" width="9.75" style="154" customWidth="1"/>
    <col min="4101" max="4101" width="1.375" style="154" customWidth="1"/>
    <col min="4102" max="4341" width="9" style="154"/>
    <col min="4342" max="4342" width="1.375" style="154" customWidth="1"/>
    <col min="4343" max="4343" width="3.5" style="154" customWidth="1"/>
    <col min="4344" max="4344" width="22.125" style="154" customWidth="1"/>
    <col min="4345" max="4345" width="9.75" style="154" customWidth="1"/>
    <col min="4346" max="4346" width="7.375" style="154" customWidth="1"/>
    <col min="4347" max="4347" width="9" style="154"/>
    <col min="4348" max="4348" width="9.25" style="154" customWidth="1"/>
    <col min="4349" max="4349" width="3.5" style="154" customWidth="1"/>
    <col min="4350" max="4351" width="12.625" style="154" customWidth="1"/>
    <col min="4352" max="4352" width="9" style="154"/>
    <col min="4353" max="4353" width="7.75" style="154" customWidth="1"/>
    <col min="4354" max="4354" width="13.125" style="154" customWidth="1"/>
    <col min="4355" max="4355" width="6.125" style="154" customWidth="1"/>
    <col min="4356" max="4356" width="9.75" style="154" customWidth="1"/>
    <col min="4357" max="4357" width="1.375" style="154" customWidth="1"/>
    <col min="4358" max="4597" width="9" style="154"/>
    <col min="4598" max="4598" width="1.375" style="154" customWidth="1"/>
    <col min="4599" max="4599" width="3.5" style="154" customWidth="1"/>
    <col min="4600" max="4600" width="22.125" style="154" customWidth="1"/>
    <col min="4601" max="4601" width="9.75" style="154" customWidth="1"/>
    <col min="4602" max="4602" width="7.375" style="154" customWidth="1"/>
    <col min="4603" max="4603" width="9" style="154"/>
    <col min="4604" max="4604" width="9.25" style="154" customWidth="1"/>
    <col min="4605" max="4605" width="3.5" style="154" customWidth="1"/>
    <col min="4606" max="4607" width="12.625" style="154" customWidth="1"/>
    <col min="4608" max="4608" width="9" style="154"/>
    <col min="4609" max="4609" width="7.75" style="154" customWidth="1"/>
    <col min="4610" max="4610" width="13.125" style="154" customWidth="1"/>
    <col min="4611" max="4611" width="6.125" style="154" customWidth="1"/>
    <col min="4612" max="4612" width="9.75" style="154" customWidth="1"/>
    <col min="4613" max="4613" width="1.375" style="154" customWidth="1"/>
    <col min="4614" max="4853" width="9" style="154"/>
    <col min="4854" max="4854" width="1.375" style="154" customWidth="1"/>
    <col min="4855" max="4855" width="3.5" style="154" customWidth="1"/>
    <col min="4856" max="4856" width="22.125" style="154" customWidth="1"/>
    <col min="4857" max="4857" width="9.75" style="154" customWidth="1"/>
    <col min="4858" max="4858" width="7.375" style="154" customWidth="1"/>
    <col min="4859" max="4859" width="9" style="154"/>
    <col min="4860" max="4860" width="9.25" style="154" customWidth="1"/>
    <col min="4861" max="4861" width="3.5" style="154" customWidth="1"/>
    <col min="4862" max="4863" width="12.625" style="154" customWidth="1"/>
    <col min="4864" max="4864" width="9" style="154"/>
    <col min="4865" max="4865" width="7.75" style="154" customWidth="1"/>
    <col min="4866" max="4866" width="13.125" style="154" customWidth="1"/>
    <col min="4867" max="4867" width="6.125" style="154" customWidth="1"/>
    <col min="4868" max="4868" width="9.75" style="154" customWidth="1"/>
    <col min="4869" max="4869" width="1.375" style="154" customWidth="1"/>
    <col min="4870" max="5109" width="9" style="154"/>
    <col min="5110" max="5110" width="1.375" style="154" customWidth="1"/>
    <col min="5111" max="5111" width="3.5" style="154" customWidth="1"/>
    <col min="5112" max="5112" width="22.125" style="154" customWidth="1"/>
    <col min="5113" max="5113" width="9.75" style="154" customWidth="1"/>
    <col min="5114" max="5114" width="7.375" style="154" customWidth="1"/>
    <col min="5115" max="5115" width="9" style="154"/>
    <col min="5116" max="5116" width="9.25" style="154" customWidth="1"/>
    <col min="5117" max="5117" width="3.5" style="154" customWidth="1"/>
    <col min="5118" max="5119" width="12.625" style="154" customWidth="1"/>
    <col min="5120" max="5120" width="9" style="154"/>
    <col min="5121" max="5121" width="7.75" style="154" customWidth="1"/>
    <col min="5122" max="5122" width="13.125" style="154" customWidth="1"/>
    <col min="5123" max="5123" width="6.125" style="154" customWidth="1"/>
    <col min="5124" max="5124" width="9.75" style="154" customWidth="1"/>
    <col min="5125" max="5125" width="1.375" style="154" customWidth="1"/>
    <col min="5126" max="5365" width="9" style="154"/>
    <col min="5366" max="5366" width="1.375" style="154" customWidth="1"/>
    <col min="5367" max="5367" width="3.5" style="154" customWidth="1"/>
    <col min="5368" max="5368" width="22.125" style="154" customWidth="1"/>
    <col min="5369" max="5369" width="9.75" style="154" customWidth="1"/>
    <col min="5370" max="5370" width="7.375" style="154" customWidth="1"/>
    <col min="5371" max="5371" width="9" style="154"/>
    <col min="5372" max="5372" width="9.25" style="154" customWidth="1"/>
    <col min="5373" max="5373" width="3.5" style="154" customWidth="1"/>
    <col min="5374" max="5375" width="12.625" style="154" customWidth="1"/>
    <col min="5376" max="5376" width="9" style="154"/>
    <col min="5377" max="5377" width="7.75" style="154" customWidth="1"/>
    <col min="5378" max="5378" width="13.125" style="154" customWidth="1"/>
    <col min="5379" max="5379" width="6.125" style="154" customWidth="1"/>
    <col min="5380" max="5380" width="9.75" style="154" customWidth="1"/>
    <col min="5381" max="5381" width="1.375" style="154" customWidth="1"/>
    <col min="5382" max="5621" width="9" style="154"/>
    <col min="5622" max="5622" width="1.375" style="154" customWidth="1"/>
    <col min="5623" max="5623" width="3.5" style="154" customWidth="1"/>
    <col min="5624" max="5624" width="22.125" style="154" customWidth="1"/>
    <col min="5625" max="5625" width="9.75" style="154" customWidth="1"/>
    <col min="5626" max="5626" width="7.375" style="154" customWidth="1"/>
    <col min="5627" max="5627" width="9" style="154"/>
    <col min="5628" max="5628" width="9.25" style="154" customWidth="1"/>
    <col min="5629" max="5629" width="3.5" style="154" customWidth="1"/>
    <col min="5630" max="5631" width="12.625" style="154" customWidth="1"/>
    <col min="5632" max="5632" width="9" style="154"/>
    <col min="5633" max="5633" width="7.75" style="154" customWidth="1"/>
    <col min="5634" max="5634" width="13.125" style="154" customWidth="1"/>
    <col min="5635" max="5635" width="6.125" style="154" customWidth="1"/>
    <col min="5636" max="5636" width="9.75" style="154" customWidth="1"/>
    <col min="5637" max="5637" width="1.375" style="154" customWidth="1"/>
    <col min="5638" max="5877" width="9" style="154"/>
    <col min="5878" max="5878" width="1.375" style="154" customWidth="1"/>
    <col min="5879" max="5879" width="3.5" style="154" customWidth="1"/>
    <col min="5880" max="5880" width="22.125" style="154" customWidth="1"/>
    <col min="5881" max="5881" width="9.75" style="154" customWidth="1"/>
    <col min="5882" max="5882" width="7.375" style="154" customWidth="1"/>
    <col min="5883" max="5883" width="9" style="154"/>
    <col min="5884" max="5884" width="9.25" style="154" customWidth="1"/>
    <col min="5885" max="5885" width="3.5" style="154" customWidth="1"/>
    <col min="5886" max="5887" width="12.625" style="154" customWidth="1"/>
    <col min="5888" max="5888" width="9" style="154"/>
    <col min="5889" max="5889" width="7.75" style="154" customWidth="1"/>
    <col min="5890" max="5890" width="13.125" style="154" customWidth="1"/>
    <col min="5891" max="5891" width="6.125" style="154" customWidth="1"/>
    <col min="5892" max="5892" width="9.75" style="154" customWidth="1"/>
    <col min="5893" max="5893" width="1.375" style="154" customWidth="1"/>
    <col min="5894" max="6133" width="9" style="154"/>
    <col min="6134" max="6134" width="1.375" style="154" customWidth="1"/>
    <col min="6135" max="6135" width="3.5" style="154" customWidth="1"/>
    <col min="6136" max="6136" width="22.125" style="154" customWidth="1"/>
    <col min="6137" max="6137" width="9.75" style="154" customWidth="1"/>
    <col min="6138" max="6138" width="7.375" style="154" customWidth="1"/>
    <col min="6139" max="6139" width="9" style="154"/>
    <col min="6140" max="6140" width="9.25" style="154" customWidth="1"/>
    <col min="6141" max="6141" width="3.5" style="154" customWidth="1"/>
    <col min="6142" max="6143" width="12.625" style="154" customWidth="1"/>
    <col min="6144" max="6144" width="9" style="154"/>
    <col min="6145" max="6145" width="7.75" style="154" customWidth="1"/>
    <col min="6146" max="6146" width="13.125" style="154" customWidth="1"/>
    <col min="6147" max="6147" width="6.125" style="154" customWidth="1"/>
    <col min="6148" max="6148" width="9.75" style="154" customWidth="1"/>
    <col min="6149" max="6149" width="1.375" style="154" customWidth="1"/>
    <col min="6150" max="6389" width="9" style="154"/>
    <col min="6390" max="6390" width="1.375" style="154" customWidth="1"/>
    <col min="6391" max="6391" width="3.5" style="154" customWidth="1"/>
    <col min="6392" max="6392" width="22.125" style="154" customWidth="1"/>
    <col min="6393" max="6393" width="9.75" style="154" customWidth="1"/>
    <col min="6394" max="6394" width="7.375" style="154" customWidth="1"/>
    <col min="6395" max="6395" width="9" style="154"/>
    <col min="6396" max="6396" width="9.25" style="154" customWidth="1"/>
    <col min="6397" max="6397" width="3.5" style="154" customWidth="1"/>
    <col min="6398" max="6399" width="12.625" style="154" customWidth="1"/>
    <col min="6400" max="6400" width="9" style="154"/>
    <col min="6401" max="6401" width="7.75" style="154" customWidth="1"/>
    <col min="6402" max="6402" width="13.125" style="154" customWidth="1"/>
    <col min="6403" max="6403" width="6.125" style="154" customWidth="1"/>
    <col min="6404" max="6404" width="9.75" style="154" customWidth="1"/>
    <col min="6405" max="6405" width="1.375" style="154" customWidth="1"/>
    <col min="6406" max="6645" width="9" style="154"/>
    <col min="6646" max="6646" width="1.375" style="154" customWidth="1"/>
    <col min="6647" max="6647" width="3.5" style="154" customWidth="1"/>
    <col min="6648" max="6648" width="22.125" style="154" customWidth="1"/>
    <col min="6649" max="6649" width="9.75" style="154" customWidth="1"/>
    <col min="6650" max="6650" width="7.375" style="154" customWidth="1"/>
    <col min="6651" max="6651" width="9" style="154"/>
    <col min="6652" max="6652" width="9.25" style="154" customWidth="1"/>
    <col min="6653" max="6653" width="3.5" style="154" customWidth="1"/>
    <col min="6654" max="6655" width="12.625" style="154" customWidth="1"/>
    <col min="6656" max="6656" width="9" style="154"/>
    <col min="6657" max="6657" width="7.75" style="154" customWidth="1"/>
    <col min="6658" max="6658" width="13.125" style="154" customWidth="1"/>
    <col min="6659" max="6659" width="6.125" style="154" customWidth="1"/>
    <col min="6660" max="6660" width="9.75" style="154" customWidth="1"/>
    <col min="6661" max="6661" width="1.375" style="154" customWidth="1"/>
    <col min="6662" max="6901" width="9" style="154"/>
    <col min="6902" max="6902" width="1.375" style="154" customWidth="1"/>
    <col min="6903" max="6903" width="3.5" style="154" customWidth="1"/>
    <col min="6904" max="6904" width="22.125" style="154" customWidth="1"/>
    <col min="6905" max="6905" width="9.75" style="154" customWidth="1"/>
    <col min="6906" max="6906" width="7.375" style="154" customWidth="1"/>
    <col min="6907" max="6907" width="9" style="154"/>
    <col min="6908" max="6908" width="9.25" style="154" customWidth="1"/>
    <col min="6909" max="6909" width="3.5" style="154" customWidth="1"/>
    <col min="6910" max="6911" width="12.625" style="154" customWidth="1"/>
    <col min="6912" max="6912" width="9" style="154"/>
    <col min="6913" max="6913" width="7.75" style="154" customWidth="1"/>
    <col min="6914" max="6914" width="13.125" style="154" customWidth="1"/>
    <col min="6915" max="6915" width="6.125" style="154" customWidth="1"/>
    <col min="6916" max="6916" width="9.75" style="154" customWidth="1"/>
    <col min="6917" max="6917" width="1.375" style="154" customWidth="1"/>
    <col min="6918" max="7157" width="9" style="154"/>
    <col min="7158" max="7158" width="1.375" style="154" customWidth="1"/>
    <col min="7159" max="7159" width="3.5" style="154" customWidth="1"/>
    <col min="7160" max="7160" width="22.125" style="154" customWidth="1"/>
    <col min="7161" max="7161" width="9.75" style="154" customWidth="1"/>
    <col min="7162" max="7162" width="7.375" style="154" customWidth="1"/>
    <col min="7163" max="7163" width="9" style="154"/>
    <col min="7164" max="7164" width="9.25" style="154" customWidth="1"/>
    <col min="7165" max="7165" width="3.5" style="154" customWidth="1"/>
    <col min="7166" max="7167" width="12.625" style="154" customWidth="1"/>
    <col min="7168" max="7168" width="9" style="154"/>
    <col min="7169" max="7169" width="7.75" style="154" customWidth="1"/>
    <col min="7170" max="7170" width="13.125" style="154" customWidth="1"/>
    <col min="7171" max="7171" width="6.125" style="154" customWidth="1"/>
    <col min="7172" max="7172" width="9.75" style="154" customWidth="1"/>
    <col min="7173" max="7173" width="1.375" style="154" customWidth="1"/>
    <col min="7174" max="7413" width="9" style="154"/>
    <col min="7414" max="7414" width="1.375" style="154" customWidth="1"/>
    <col min="7415" max="7415" width="3.5" style="154" customWidth="1"/>
    <col min="7416" max="7416" width="22.125" style="154" customWidth="1"/>
    <col min="7417" max="7417" width="9.75" style="154" customWidth="1"/>
    <col min="7418" max="7418" width="7.375" style="154" customWidth="1"/>
    <col min="7419" max="7419" width="9" style="154"/>
    <col min="7420" max="7420" width="9.25" style="154" customWidth="1"/>
    <col min="7421" max="7421" width="3.5" style="154" customWidth="1"/>
    <col min="7422" max="7423" width="12.625" style="154" customWidth="1"/>
    <col min="7424" max="7424" width="9" style="154"/>
    <col min="7425" max="7425" width="7.75" style="154" customWidth="1"/>
    <col min="7426" max="7426" width="13.125" style="154" customWidth="1"/>
    <col min="7427" max="7427" width="6.125" style="154" customWidth="1"/>
    <col min="7428" max="7428" width="9.75" style="154" customWidth="1"/>
    <col min="7429" max="7429" width="1.375" style="154" customWidth="1"/>
    <col min="7430" max="7669" width="9" style="154"/>
    <col min="7670" max="7670" width="1.375" style="154" customWidth="1"/>
    <col min="7671" max="7671" width="3.5" style="154" customWidth="1"/>
    <col min="7672" max="7672" width="22.125" style="154" customWidth="1"/>
    <col min="7673" max="7673" width="9.75" style="154" customWidth="1"/>
    <col min="7674" max="7674" width="7.375" style="154" customWidth="1"/>
    <col min="7675" max="7675" width="9" style="154"/>
    <col min="7676" max="7676" width="9.25" style="154" customWidth="1"/>
    <col min="7677" max="7677" width="3.5" style="154" customWidth="1"/>
    <col min="7678" max="7679" width="12.625" style="154" customWidth="1"/>
    <col min="7680" max="7680" width="9" style="154"/>
    <col min="7681" max="7681" width="7.75" style="154" customWidth="1"/>
    <col min="7682" max="7682" width="13.125" style="154" customWidth="1"/>
    <col min="7683" max="7683" width="6.125" style="154" customWidth="1"/>
    <col min="7684" max="7684" width="9.75" style="154" customWidth="1"/>
    <col min="7685" max="7685" width="1.375" style="154" customWidth="1"/>
    <col min="7686" max="7925" width="9" style="154"/>
    <col min="7926" max="7926" width="1.375" style="154" customWidth="1"/>
    <col min="7927" max="7927" width="3.5" style="154" customWidth="1"/>
    <col min="7928" max="7928" width="22.125" style="154" customWidth="1"/>
    <col min="7929" max="7929" width="9.75" style="154" customWidth="1"/>
    <col min="7930" max="7930" width="7.375" style="154" customWidth="1"/>
    <col min="7931" max="7931" width="9" style="154"/>
    <col min="7932" max="7932" width="9.25" style="154" customWidth="1"/>
    <col min="7933" max="7933" width="3.5" style="154" customWidth="1"/>
    <col min="7934" max="7935" width="12.625" style="154" customWidth="1"/>
    <col min="7936" max="7936" width="9" style="154"/>
    <col min="7937" max="7937" width="7.75" style="154" customWidth="1"/>
    <col min="7938" max="7938" width="13.125" style="154" customWidth="1"/>
    <col min="7939" max="7939" width="6.125" style="154" customWidth="1"/>
    <col min="7940" max="7940" width="9.75" style="154" customWidth="1"/>
    <col min="7941" max="7941" width="1.375" style="154" customWidth="1"/>
    <col min="7942" max="8181" width="9" style="154"/>
    <col min="8182" max="8182" width="1.375" style="154" customWidth="1"/>
    <col min="8183" max="8183" width="3.5" style="154" customWidth="1"/>
    <col min="8184" max="8184" width="22.125" style="154" customWidth="1"/>
    <col min="8185" max="8185" width="9.75" style="154" customWidth="1"/>
    <col min="8186" max="8186" width="7.375" style="154" customWidth="1"/>
    <col min="8187" max="8187" width="9" style="154"/>
    <col min="8188" max="8188" width="9.25" style="154" customWidth="1"/>
    <col min="8189" max="8189" width="3.5" style="154" customWidth="1"/>
    <col min="8190" max="8191" width="12.625" style="154" customWidth="1"/>
    <col min="8192" max="8192" width="9" style="154"/>
    <col min="8193" max="8193" width="7.75" style="154" customWidth="1"/>
    <col min="8194" max="8194" width="13.125" style="154" customWidth="1"/>
    <col min="8195" max="8195" width="6.125" style="154" customWidth="1"/>
    <col min="8196" max="8196" width="9.75" style="154" customWidth="1"/>
    <col min="8197" max="8197" width="1.375" style="154" customWidth="1"/>
    <col min="8198" max="8437" width="9" style="154"/>
    <col min="8438" max="8438" width="1.375" style="154" customWidth="1"/>
    <col min="8439" max="8439" width="3.5" style="154" customWidth="1"/>
    <col min="8440" max="8440" width="22.125" style="154" customWidth="1"/>
    <col min="8441" max="8441" width="9.75" style="154" customWidth="1"/>
    <col min="8442" max="8442" width="7.375" style="154" customWidth="1"/>
    <col min="8443" max="8443" width="9" style="154"/>
    <col min="8444" max="8444" width="9.25" style="154" customWidth="1"/>
    <col min="8445" max="8445" width="3.5" style="154" customWidth="1"/>
    <col min="8446" max="8447" width="12.625" style="154" customWidth="1"/>
    <col min="8448" max="8448" width="9" style="154"/>
    <col min="8449" max="8449" width="7.75" style="154" customWidth="1"/>
    <col min="8450" max="8450" width="13.125" style="154" customWidth="1"/>
    <col min="8451" max="8451" width="6.125" style="154" customWidth="1"/>
    <col min="8452" max="8452" width="9.75" style="154" customWidth="1"/>
    <col min="8453" max="8453" width="1.375" style="154" customWidth="1"/>
    <col min="8454" max="8693" width="9" style="154"/>
    <col min="8694" max="8694" width="1.375" style="154" customWidth="1"/>
    <col min="8695" max="8695" width="3.5" style="154" customWidth="1"/>
    <col min="8696" max="8696" width="22.125" style="154" customWidth="1"/>
    <col min="8697" max="8697" width="9.75" style="154" customWidth="1"/>
    <col min="8698" max="8698" width="7.375" style="154" customWidth="1"/>
    <col min="8699" max="8699" width="9" style="154"/>
    <col min="8700" max="8700" width="9.25" style="154" customWidth="1"/>
    <col min="8701" max="8701" width="3.5" style="154" customWidth="1"/>
    <col min="8702" max="8703" width="12.625" style="154" customWidth="1"/>
    <col min="8704" max="8704" width="9" style="154"/>
    <col min="8705" max="8705" width="7.75" style="154" customWidth="1"/>
    <col min="8706" max="8706" width="13.125" style="154" customWidth="1"/>
    <col min="8707" max="8707" width="6.125" style="154" customWidth="1"/>
    <col min="8708" max="8708" width="9.75" style="154" customWidth="1"/>
    <col min="8709" max="8709" width="1.375" style="154" customWidth="1"/>
    <col min="8710" max="8949" width="9" style="154"/>
    <col min="8950" max="8950" width="1.375" style="154" customWidth="1"/>
    <col min="8951" max="8951" width="3.5" style="154" customWidth="1"/>
    <col min="8952" max="8952" width="22.125" style="154" customWidth="1"/>
    <col min="8953" max="8953" width="9.75" style="154" customWidth="1"/>
    <col min="8954" max="8954" width="7.375" style="154" customWidth="1"/>
    <col min="8955" max="8955" width="9" style="154"/>
    <col min="8956" max="8956" width="9.25" style="154" customWidth="1"/>
    <col min="8957" max="8957" width="3.5" style="154" customWidth="1"/>
    <col min="8958" max="8959" width="12.625" style="154" customWidth="1"/>
    <col min="8960" max="8960" width="9" style="154"/>
    <col min="8961" max="8961" width="7.75" style="154" customWidth="1"/>
    <col min="8962" max="8962" width="13.125" style="154" customWidth="1"/>
    <col min="8963" max="8963" width="6.125" style="154" customWidth="1"/>
    <col min="8964" max="8964" width="9.75" style="154" customWidth="1"/>
    <col min="8965" max="8965" width="1.375" style="154" customWidth="1"/>
    <col min="8966" max="9205" width="9" style="154"/>
    <col min="9206" max="9206" width="1.375" style="154" customWidth="1"/>
    <col min="9207" max="9207" width="3.5" style="154" customWidth="1"/>
    <col min="9208" max="9208" width="22.125" style="154" customWidth="1"/>
    <col min="9209" max="9209" width="9.75" style="154" customWidth="1"/>
    <col min="9210" max="9210" width="7.375" style="154" customWidth="1"/>
    <col min="9211" max="9211" width="9" style="154"/>
    <col min="9212" max="9212" width="9.25" style="154" customWidth="1"/>
    <col min="9213" max="9213" width="3.5" style="154" customWidth="1"/>
    <col min="9214" max="9215" width="12.625" style="154" customWidth="1"/>
    <col min="9216" max="9216" width="9" style="154"/>
    <col min="9217" max="9217" width="7.75" style="154" customWidth="1"/>
    <col min="9218" max="9218" width="13.125" style="154" customWidth="1"/>
    <col min="9219" max="9219" width="6.125" style="154" customWidth="1"/>
    <col min="9220" max="9220" width="9.75" style="154" customWidth="1"/>
    <col min="9221" max="9221" width="1.375" style="154" customWidth="1"/>
    <col min="9222" max="9461" width="9" style="154"/>
    <col min="9462" max="9462" width="1.375" style="154" customWidth="1"/>
    <col min="9463" max="9463" width="3.5" style="154" customWidth="1"/>
    <col min="9464" max="9464" width="22.125" style="154" customWidth="1"/>
    <col min="9465" max="9465" width="9.75" style="154" customWidth="1"/>
    <col min="9466" max="9466" width="7.375" style="154" customWidth="1"/>
    <col min="9467" max="9467" width="9" style="154"/>
    <col min="9468" max="9468" width="9.25" style="154" customWidth="1"/>
    <col min="9469" max="9469" width="3.5" style="154" customWidth="1"/>
    <col min="9470" max="9471" width="12.625" style="154" customWidth="1"/>
    <col min="9472" max="9472" width="9" style="154"/>
    <col min="9473" max="9473" width="7.75" style="154" customWidth="1"/>
    <col min="9474" max="9474" width="13.125" style="154" customWidth="1"/>
    <col min="9475" max="9475" width="6.125" style="154" customWidth="1"/>
    <col min="9476" max="9476" width="9.75" style="154" customWidth="1"/>
    <col min="9477" max="9477" width="1.375" style="154" customWidth="1"/>
    <col min="9478" max="9717" width="9" style="154"/>
    <col min="9718" max="9718" width="1.375" style="154" customWidth="1"/>
    <col min="9719" max="9719" width="3.5" style="154" customWidth="1"/>
    <col min="9720" max="9720" width="22.125" style="154" customWidth="1"/>
    <col min="9721" max="9721" width="9.75" style="154" customWidth="1"/>
    <col min="9722" max="9722" width="7.375" style="154" customWidth="1"/>
    <col min="9723" max="9723" width="9" style="154"/>
    <col min="9724" max="9724" width="9.25" style="154" customWidth="1"/>
    <col min="9725" max="9725" width="3.5" style="154" customWidth="1"/>
    <col min="9726" max="9727" width="12.625" style="154" customWidth="1"/>
    <col min="9728" max="9728" width="9" style="154"/>
    <col min="9729" max="9729" width="7.75" style="154" customWidth="1"/>
    <col min="9730" max="9730" width="13.125" style="154" customWidth="1"/>
    <col min="9731" max="9731" width="6.125" style="154" customWidth="1"/>
    <col min="9732" max="9732" width="9.75" style="154" customWidth="1"/>
    <col min="9733" max="9733" width="1.375" style="154" customWidth="1"/>
    <col min="9734" max="9973" width="9" style="154"/>
    <col min="9974" max="9974" width="1.375" style="154" customWidth="1"/>
    <col min="9975" max="9975" width="3.5" style="154" customWidth="1"/>
    <col min="9976" max="9976" width="22.125" style="154" customWidth="1"/>
    <col min="9977" max="9977" width="9.75" style="154" customWidth="1"/>
    <col min="9978" max="9978" width="7.375" style="154" customWidth="1"/>
    <col min="9979" max="9979" width="9" style="154"/>
    <col min="9980" max="9980" width="9.25" style="154" customWidth="1"/>
    <col min="9981" max="9981" width="3.5" style="154" customWidth="1"/>
    <col min="9982" max="9983" width="12.625" style="154" customWidth="1"/>
    <col min="9984" max="9984" width="9" style="154"/>
    <col min="9985" max="9985" width="7.75" style="154" customWidth="1"/>
    <col min="9986" max="9986" width="13.125" style="154" customWidth="1"/>
    <col min="9987" max="9987" width="6.125" style="154" customWidth="1"/>
    <col min="9988" max="9988" width="9.75" style="154" customWidth="1"/>
    <col min="9989" max="9989" width="1.375" style="154" customWidth="1"/>
    <col min="9990" max="10229" width="9" style="154"/>
    <col min="10230" max="10230" width="1.375" style="154" customWidth="1"/>
    <col min="10231" max="10231" width="3.5" style="154" customWidth="1"/>
    <col min="10232" max="10232" width="22.125" style="154" customWidth="1"/>
    <col min="10233" max="10233" width="9.75" style="154" customWidth="1"/>
    <col min="10234" max="10234" width="7.375" style="154" customWidth="1"/>
    <col min="10235" max="10235" width="9" style="154"/>
    <col min="10236" max="10236" width="9.25" style="154" customWidth="1"/>
    <col min="10237" max="10237" width="3.5" style="154" customWidth="1"/>
    <col min="10238" max="10239" width="12.625" style="154" customWidth="1"/>
    <col min="10240" max="10240" width="9" style="154"/>
    <col min="10241" max="10241" width="7.75" style="154" customWidth="1"/>
    <col min="10242" max="10242" width="13.125" style="154" customWidth="1"/>
    <col min="10243" max="10243" width="6.125" style="154" customWidth="1"/>
    <col min="10244" max="10244" width="9.75" style="154" customWidth="1"/>
    <col min="10245" max="10245" width="1.375" style="154" customWidth="1"/>
    <col min="10246" max="10485" width="9" style="154"/>
    <col min="10486" max="10486" width="1.375" style="154" customWidth="1"/>
    <col min="10487" max="10487" width="3.5" style="154" customWidth="1"/>
    <col min="10488" max="10488" width="22.125" style="154" customWidth="1"/>
    <col min="10489" max="10489" width="9.75" style="154" customWidth="1"/>
    <col min="10490" max="10490" width="7.375" style="154" customWidth="1"/>
    <col min="10491" max="10491" width="9" style="154"/>
    <col min="10492" max="10492" width="9.25" style="154" customWidth="1"/>
    <col min="10493" max="10493" width="3.5" style="154" customWidth="1"/>
    <col min="10494" max="10495" width="12.625" style="154" customWidth="1"/>
    <col min="10496" max="10496" width="9" style="154"/>
    <col min="10497" max="10497" width="7.75" style="154" customWidth="1"/>
    <col min="10498" max="10498" width="13.125" style="154" customWidth="1"/>
    <col min="10499" max="10499" width="6.125" style="154" customWidth="1"/>
    <col min="10500" max="10500" width="9.75" style="154" customWidth="1"/>
    <col min="10501" max="10501" width="1.375" style="154" customWidth="1"/>
    <col min="10502" max="10741" width="9" style="154"/>
    <col min="10742" max="10742" width="1.375" style="154" customWidth="1"/>
    <col min="10743" max="10743" width="3.5" style="154" customWidth="1"/>
    <col min="10744" max="10744" width="22.125" style="154" customWidth="1"/>
    <col min="10745" max="10745" width="9.75" style="154" customWidth="1"/>
    <col min="10746" max="10746" width="7.375" style="154" customWidth="1"/>
    <col min="10747" max="10747" width="9" style="154"/>
    <col min="10748" max="10748" width="9.25" style="154" customWidth="1"/>
    <col min="10749" max="10749" width="3.5" style="154" customWidth="1"/>
    <col min="10750" max="10751" width="12.625" style="154" customWidth="1"/>
    <col min="10752" max="10752" width="9" style="154"/>
    <col min="10753" max="10753" width="7.75" style="154" customWidth="1"/>
    <col min="10754" max="10754" width="13.125" style="154" customWidth="1"/>
    <col min="10755" max="10755" width="6.125" style="154" customWidth="1"/>
    <col min="10756" max="10756" width="9.75" style="154" customWidth="1"/>
    <col min="10757" max="10757" width="1.375" style="154" customWidth="1"/>
    <col min="10758" max="10997" width="9" style="154"/>
    <col min="10998" max="10998" width="1.375" style="154" customWidth="1"/>
    <col min="10999" max="10999" width="3.5" style="154" customWidth="1"/>
    <col min="11000" max="11000" width="22.125" style="154" customWidth="1"/>
    <col min="11001" max="11001" width="9.75" style="154" customWidth="1"/>
    <col min="11002" max="11002" width="7.375" style="154" customWidth="1"/>
    <col min="11003" max="11003" width="9" style="154"/>
    <col min="11004" max="11004" width="9.25" style="154" customWidth="1"/>
    <col min="11005" max="11005" width="3.5" style="154" customWidth="1"/>
    <col min="11006" max="11007" width="12.625" style="154" customWidth="1"/>
    <col min="11008" max="11008" width="9" style="154"/>
    <col min="11009" max="11009" width="7.75" style="154" customWidth="1"/>
    <col min="11010" max="11010" width="13.125" style="154" customWidth="1"/>
    <col min="11011" max="11011" width="6.125" style="154" customWidth="1"/>
    <col min="11012" max="11012" width="9.75" style="154" customWidth="1"/>
    <col min="11013" max="11013" width="1.375" style="154" customWidth="1"/>
    <col min="11014" max="11253" width="9" style="154"/>
    <col min="11254" max="11254" width="1.375" style="154" customWidth="1"/>
    <col min="11255" max="11255" width="3.5" style="154" customWidth="1"/>
    <col min="11256" max="11256" width="22.125" style="154" customWidth="1"/>
    <col min="11257" max="11257" width="9.75" style="154" customWidth="1"/>
    <col min="11258" max="11258" width="7.375" style="154" customWidth="1"/>
    <col min="11259" max="11259" width="9" style="154"/>
    <col min="11260" max="11260" width="9.25" style="154" customWidth="1"/>
    <col min="11261" max="11261" width="3.5" style="154" customWidth="1"/>
    <col min="11262" max="11263" width="12.625" style="154" customWidth="1"/>
    <col min="11264" max="11264" width="9" style="154"/>
    <col min="11265" max="11265" width="7.75" style="154" customWidth="1"/>
    <col min="11266" max="11266" width="13.125" style="154" customWidth="1"/>
    <col min="11267" max="11267" width="6.125" style="154" customWidth="1"/>
    <col min="11268" max="11268" width="9.75" style="154" customWidth="1"/>
    <col min="11269" max="11269" width="1.375" style="154" customWidth="1"/>
    <col min="11270" max="11509" width="9" style="154"/>
    <col min="11510" max="11510" width="1.375" style="154" customWidth="1"/>
    <col min="11511" max="11511" width="3.5" style="154" customWidth="1"/>
    <col min="11512" max="11512" width="22.125" style="154" customWidth="1"/>
    <col min="11513" max="11513" width="9.75" style="154" customWidth="1"/>
    <col min="11514" max="11514" width="7.375" style="154" customWidth="1"/>
    <col min="11515" max="11515" width="9" style="154"/>
    <col min="11516" max="11516" width="9.25" style="154" customWidth="1"/>
    <col min="11517" max="11517" width="3.5" style="154" customWidth="1"/>
    <col min="11518" max="11519" width="12.625" style="154" customWidth="1"/>
    <col min="11520" max="11520" width="9" style="154"/>
    <col min="11521" max="11521" width="7.75" style="154" customWidth="1"/>
    <col min="11522" max="11522" width="13.125" style="154" customWidth="1"/>
    <col min="11523" max="11523" width="6.125" style="154" customWidth="1"/>
    <col min="11524" max="11524" width="9.75" style="154" customWidth="1"/>
    <col min="11525" max="11525" width="1.375" style="154" customWidth="1"/>
    <col min="11526" max="11765" width="9" style="154"/>
    <col min="11766" max="11766" width="1.375" style="154" customWidth="1"/>
    <col min="11767" max="11767" width="3.5" style="154" customWidth="1"/>
    <col min="11768" max="11768" width="22.125" style="154" customWidth="1"/>
    <col min="11769" max="11769" width="9.75" style="154" customWidth="1"/>
    <col min="11770" max="11770" width="7.375" style="154" customWidth="1"/>
    <col min="11771" max="11771" width="9" style="154"/>
    <col min="11772" max="11772" width="9.25" style="154" customWidth="1"/>
    <col min="11773" max="11773" width="3.5" style="154" customWidth="1"/>
    <col min="11774" max="11775" width="12.625" style="154" customWidth="1"/>
    <col min="11776" max="11776" width="9" style="154"/>
    <col min="11777" max="11777" width="7.75" style="154" customWidth="1"/>
    <col min="11778" max="11778" width="13.125" style="154" customWidth="1"/>
    <col min="11779" max="11779" width="6.125" style="154" customWidth="1"/>
    <col min="11780" max="11780" width="9.75" style="154" customWidth="1"/>
    <col min="11781" max="11781" width="1.375" style="154" customWidth="1"/>
    <col min="11782" max="12021" width="9" style="154"/>
    <col min="12022" max="12022" width="1.375" style="154" customWidth="1"/>
    <col min="12023" max="12023" width="3.5" style="154" customWidth="1"/>
    <col min="12024" max="12024" width="22.125" style="154" customWidth="1"/>
    <col min="12025" max="12025" width="9.75" style="154" customWidth="1"/>
    <col min="12026" max="12026" width="7.375" style="154" customWidth="1"/>
    <col min="12027" max="12027" width="9" style="154"/>
    <col min="12028" max="12028" width="9.25" style="154" customWidth="1"/>
    <col min="12029" max="12029" width="3.5" style="154" customWidth="1"/>
    <col min="12030" max="12031" width="12.625" style="154" customWidth="1"/>
    <col min="12032" max="12032" width="9" style="154"/>
    <col min="12033" max="12033" width="7.75" style="154" customWidth="1"/>
    <col min="12034" max="12034" width="13.125" style="154" customWidth="1"/>
    <col min="12035" max="12035" width="6.125" style="154" customWidth="1"/>
    <col min="12036" max="12036" width="9.75" style="154" customWidth="1"/>
    <col min="12037" max="12037" width="1.375" style="154" customWidth="1"/>
    <col min="12038" max="12277" width="9" style="154"/>
    <col min="12278" max="12278" width="1.375" style="154" customWidth="1"/>
    <col min="12279" max="12279" width="3.5" style="154" customWidth="1"/>
    <col min="12280" max="12280" width="22.125" style="154" customWidth="1"/>
    <col min="12281" max="12281" width="9.75" style="154" customWidth="1"/>
    <col min="12282" max="12282" width="7.375" style="154" customWidth="1"/>
    <col min="12283" max="12283" width="9" style="154"/>
    <col min="12284" max="12284" width="9.25" style="154" customWidth="1"/>
    <col min="12285" max="12285" width="3.5" style="154" customWidth="1"/>
    <col min="12286" max="12287" width="12.625" style="154" customWidth="1"/>
    <col min="12288" max="12288" width="9" style="154"/>
    <col min="12289" max="12289" width="7.75" style="154" customWidth="1"/>
    <col min="12290" max="12290" width="13.125" style="154" customWidth="1"/>
    <col min="12291" max="12291" width="6.125" style="154" customWidth="1"/>
    <col min="12292" max="12292" width="9.75" style="154" customWidth="1"/>
    <col min="12293" max="12293" width="1.375" style="154" customWidth="1"/>
    <col min="12294" max="12533" width="9" style="154"/>
    <col min="12534" max="12534" width="1.375" style="154" customWidth="1"/>
    <col min="12535" max="12535" width="3.5" style="154" customWidth="1"/>
    <col min="12536" max="12536" width="22.125" style="154" customWidth="1"/>
    <col min="12537" max="12537" width="9.75" style="154" customWidth="1"/>
    <col min="12538" max="12538" width="7.375" style="154" customWidth="1"/>
    <col min="12539" max="12539" width="9" style="154"/>
    <col min="12540" max="12540" width="9.25" style="154" customWidth="1"/>
    <col min="12541" max="12541" width="3.5" style="154" customWidth="1"/>
    <col min="12542" max="12543" width="12.625" style="154" customWidth="1"/>
    <col min="12544" max="12544" width="9" style="154"/>
    <col min="12545" max="12545" width="7.75" style="154" customWidth="1"/>
    <col min="12546" max="12546" width="13.125" style="154" customWidth="1"/>
    <col min="12547" max="12547" width="6.125" style="154" customWidth="1"/>
    <col min="12548" max="12548" width="9.75" style="154" customWidth="1"/>
    <col min="12549" max="12549" width="1.375" style="154" customWidth="1"/>
    <col min="12550" max="12789" width="9" style="154"/>
    <col min="12790" max="12790" width="1.375" style="154" customWidth="1"/>
    <col min="12791" max="12791" width="3.5" style="154" customWidth="1"/>
    <col min="12792" max="12792" width="22.125" style="154" customWidth="1"/>
    <col min="12793" max="12793" width="9.75" style="154" customWidth="1"/>
    <col min="12794" max="12794" width="7.375" style="154" customWidth="1"/>
    <col min="12795" max="12795" width="9" style="154"/>
    <col min="12796" max="12796" width="9.25" style="154" customWidth="1"/>
    <col min="12797" max="12797" width="3.5" style="154" customWidth="1"/>
    <col min="12798" max="12799" width="12.625" style="154" customWidth="1"/>
    <col min="12800" max="12800" width="9" style="154"/>
    <col min="12801" max="12801" width="7.75" style="154" customWidth="1"/>
    <col min="12802" max="12802" width="13.125" style="154" customWidth="1"/>
    <col min="12803" max="12803" width="6.125" style="154" customWidth="1"/>
    <col min="12804" max="12804" width="9.75" style="154" customWidth="1"/>
    <col min="12805" max="12805" width="1.375" style="154" customWidth="1"/>
    <col min="12806" max="13045" width="9" style="154"/>
    <col min="13046" max="13046" width="1.375" style="154" customWidth="1"/>
    <col min="13047" max="13047" width="3.5" style="154" customWidth="1"/>
    <col min="13048" max="13048" width="22.125" style="154" customWidth="1"/>
    <col min="13049" max="13049" width="9.75" style="154" customWidth="1"/>
    <col min="13050" max="13050" width="7.375" style="154" customWidth="1"/>
    <col min="13051" max="13051" width="9" style="154"/>
    <col min="13052" max="13052" width="9.25" style="154" customWidth="1"/>
    <col min="13053" max="13053" width="3.5" style="154" customWidth="1"/>
    <col min="13054" max="13055" width="12.625" style="154" customWidth="1"/>
    <col min="13056" max="13056" width="9" style="154"/>
    <col min="13057" max="13057" width="7.75" style="154" customWidth="1"/>
    <col min="13058" max="13058" width="13.125" style="154" customWidth="1"/>
    <col min="13059" max="13059" width="6.125" style="154" customWidth="1"/>
    <col min="13060" max="13060" width="9.75" style="154" customWidth="1"/>
    <col min="13061" max="13061" width="1.375" style="154" customWidth="1"/>
    <col min="13062" max="13301" width="9" style="154"/>
    <col min="13302" max="13302" width="1.375" style="154" customWidth="1"/>
    <col min="13303" max="13303" width="3.5" style="154" customWidth="1"/>
    <col min="13304" max="13304" width="22.125" style="154" customWidth="1"/>
    <col min="13305" max="13305" width="9.75" style="154" customWidth="1"/>
    <col min="13306" max="13306" width="7.375" style="154" customWidth="1"/>
    <col min="13307" max="13307" width="9" style="154"/>
    <col min="13308" max="13308" width="9.25" style="154" customWidth="1"/>
    <col min="13309" max="13309" width="3.5" style="154" customWidth="1"/>
    <col min="13310" max="13311" width="12.625" style="154" customWidth="1"/>
    <col min="13312" max="13312" width="9" style="154"/>
    <col min="13313" max="13313" width="7.75" style="154" customWidth="1"/>
    <col min="13314" max="13314" width="13.125" style="154" customWidth="1"/>
    <col min="13315" max="13315" width="6.125" style="154" customWidth="1"/>
    <col min="13316" max="13316" width="9.75" style="154" customWidth="1"/>
    <col min="13317" max="13317" width="1.375" style="154" customWidth="1"/>
    <col min="13318" max="13557" width="9" style="154"/>
    <col min="13558" max="13558" width="1.375" style="154" customWidth="1"/>
    <col min="13559" max="13559" width="3.5" style="154" customWidth="1"/>
    <col min="13560" max="13560" width="22.125" style="154" customWidth="1"/>
    <col min="13561" max="13561" width="9.75" style="154" customWidth="1"/>
    <col min="13562" max="13562" width="7.375" style="154" customWidth="1"/>
    <col min="13563" max="13563" width="9" style="154"/>
    <col min="13564" max="13564" width="9.25" style="154" customWidth="1"/>
    <col min="13565" max="13565" width="3.5" style="154" customWidth="1"/>
    <col min="13566" max="13567" width="12.625" style="154" customWidth="1"/>
    <col min="13568" max="13568" width="9" style="154"/>
    <col min="13569" max="13569" width="7.75" style="154" customWidth="1"/>
    <col min="13570" max="13570" width="13.125" style="154" customWidth="1"/>
    <col min="13571" max="13571" width="6.125" style="154" customWidth="1"/>
    <col min="13572" max="13572" width="9.75" style="154" customWidth="1"/>
    <col min="13573" max="13573" width="1.375" style="154" customWidth="1"/>
    <col min="13574" max="13813" width="9" style="154"/>
    <col min="13814" max="13814" width="1.375" style="154" customWidth="1"/>
    <col min="13815" max="13815" width="3.5" style="154" customWidth="1"/>
    <col min="13816" max="13816" width="22.125" style="154" customWidth="1"/>
    <col min="13817" max="13817" width="9.75" style="154" customWidth="1"/>
    <col min="13818" max="13818" width="7.375" style="154" customWidth="1"/>
    <col min="13819" max="13819" width="9" style="154"/>
    <col min="13820" max="13820" width="9.25" style="154" customWidth="1"/>
    <col min="13821" max="13821" width="3.5" style="154" customWidth="1"/>
    <col min="13822" max="13823" width="12.625" style="154" customWidth="1"/>
    <col min="13824" max="13824" width="9" style="154"/>
    <col min="13825" max="13825" width="7.75" style="154" customWidth="1"/>
    <col min="13826" max="13826" width="13.125" style="154" customWidth="1"/>
    <col min="13827" max="13827" width="6.125" style="154" customWidth="1"/>
    <col min="13828" max="13828" width="9.75" style="154" customWidth="1"/>
    <col min="13829" max="13829" width="1.375" style="154" customWidth="1"/>
    <col min="13830" max="14069" width="9" style="154"/>
    <col min="14070" max="14070" width="1.375" style="154" customWidth="1"/>
    <col min="14071" max="14071" width="3.5" style="154" customWidth="1"/>
    <col min="14072" max="14072" width="22.125" style="154" customWidth="1"/>
    <col min="14073" max="14073" width="9.75" style="154" customWidth="1"/>
    <col min="14074" max="14074" width="7.375" style="154" customWidth="1"/>
    <col min="14075" max="14075" width="9" style="154"/>
    <col min="14076" max="14076" width="9.25" style="154" customWidth="1"/>
    <col min="14077" max="14077" width="3.5" style="154" customWidth="1"/>
    <col min="14078" max="14079" width="12.625" style="154" customWidth="1"/>
    <col min="14080" max="14080" width="9" style="154"/>
    <col min="14081" max="14081" width="7.75" style="154" customWidth="1"/>
    <col min="14082" max="14082" width="13.125" style="154" customWidth="1"/>
    <col min="14083" max="14083" width="6.125" style="154" customWidth="1"/>
    <col min="14084" max="14084" width="9.75" style="154" customWidth="1"/>
    <col min="14085" max="14085" width="1.375" style="154" customWidth="1"/>
    <col min="14086" max="14325" width="9" style="154"/>
    <col min="14326" max="14326" width="1.375" style="154" customWidth="1"/>
    <col min="14327" max="14327" width="3.5" style="154" customWidth="1"/>
    <col min="14328" max="14328" width="22.125" style="154" customWidth="1"/>
    <col min="14329" max="14329" width="9.75" style="154" customWidth="1"/>
    <col min="14330" max="14330" width="7.375" style="154" customWidth="1"/>
    <col min="14331" max="14331" width="9" style="154"/>
    <col min="14332" max="14332" width="9.25" style="154" customWidth="1"/>
    <col min="14333" max="14333" width="3.5" style="154" customWidth="1"/>
    <col min="14334" max="14335" width="12.625" style="154" customWidth="1"/>
    <col min="14336" max="14336" width="9" style="154"/>
    <col min="14337" max="14337" width="7.75" style="154" customWidth="1"/>
    <col min="14338" max="14338" width="13.125" style="154" customWidth="1"/>
    <col min="14339" max="14339" width="6.125" style="154" customWidth="1"/>
    <col min="14340" max="14340" width="9.75" style="154" customWidth="1"/>
    <col min="14341" max="14341" width="1.375" style="154" customWidth="1"/>
    <col min="14342" max="14581" width="9" style="154"/>
    <col min="14582" max="14582" width="1.375" style="154" customWidth="1"/>
    <col min="14583" max="14583" width="3.5" style="154" customWidth="1"/>
    <col min="14584" max="14584" width="22.125" style="154" customWidth="1"/>
    <col min="14585" max="14585" width="9.75" style="154" customWidth="1"/>
    <col min="14586" max="14586" width="7.375" style="154" customWidth="1"/>
    <col min="14587" max="14587" width="9" style="154"/>
    <col min="14588" max="14588" width="9.25" style="154" customWidth="1"/>
    <col min="14589" max="14589" width="3.5" style="154" customWidth="1"/>
    <col min="14590" max="14591" width="12.625" style="154" customWidth="1"/>
    <col min="14592" max="14592" width="9" style="154"/>
    <col min="14593" max="14593" width="7.75" style="154" customWidth="1"/>
    <col min="14594" max="14594" width="13.125" style="154" customWidth="1"/>
    <col min="14595" max="14595" width="6.125" style="154" customWidth="1"/>
    <col min="14596" max="14596" width="9.75" style="154" customWidth="1"/>
    <col min="14597" max="14597" width="1.375" style="154" customWidth="1"/>
    <col min="14598" max="14837" width="9" style="154"/>
    <col min="14838" max="14838" width="1.375" style="154" customWidth="1"/>
    <col min="14839" max="14839" width="3.5" style="154" customWidth="1"/>
    <col min="14840" max="14840" width="22.125" style="154" customWidth="1"/>
    <col min="14841" max="14841" width="9.75" style="154" customWidth="1"/>
    <col min="14842" max="14842" width="7.375" style="154" customWidth="1"/>
    <col min="14843" max="14843" width="9" style="154"/>
    <col min="14844" max="14844" width="9.25" style="154" customWidth="1"/>
    <col min="14845" max="14845" width="3.5" style="154" customWidth="1"/>
    <col min="14846" max="14847" width="12.625" style="154" customWidth="1"/>
    <col min="14848" max="14848" width="9" style="154"/>
    <col min="14849" max="14849" width="7.75" style="154" customWidth="1"/>
    <col min="14850" max="14850" width="13.125" style="154" customWidth="1"/>
    <col min="14851" max="14851" width="6.125" style="154" customWidth="1"/>
    <col min="14852" max="14852" width="9.75" style="154" customWidth="1"/>
    <col min="14853" max="14853" width="1.375" style="154" customWidth="1"/>
    <col min="14854" max="15093" width="9" style="154"/>
    <col min="15094" max="15094" width="1.375" style="154" customWidth="1"/>
    <col min="15095" max="15095" width="3.5" style="154" customWidth="1"/>
    <col min="15096" max="15096" width="22.125" style="154" customWidth="1"/>
    <col min="15097" max="15097" width="9.75" style="154" customWidth="1"/>
    <col min="15098" max="15098" width="7.375" style="154" customWidth="1"/>
    <col min="15099" max="15099" width="9" style="154"/>
    <col min="15100" max="15100" width="9.25" style="154" customWidth="1"/>
    <col min="15101" max="15101" width="3.5" style="154" customWidth="1"/>
    <col min="15102" max="15103" width="12.625" style="154" customWidth="1"/>
    <col min="15104" max="15104" width="9" style="154"/>
    <col min="15105" max="15105" width="7.75" style="154" customWidth="1"/>
    <col min="15106" max="15106" width="13.125" style="154" customWidth="1"/>
    <col min="15107" max="15107" width="6.125" style="154" customWidth="1"/>
    <col min="15108" max="15108" width="9.75" style="154" customWidth="1"/>
    <col min="15109" max="15109" width="1.375" style="154" customWidth="1"/>
    <col min="15110" max="15349" width="9" style="154"/>
    <col min="15350" max="15350" width="1.375" style="154" customWidth="1"/>
    <col min="15351" max="15351" width="3.5" style="154" customWidth="1"/>
    <col min="15352" max="15352" width="22.125" style="154" customWidth="1"/>
    <col min="15353" max="15353" width="9.75" style="154" customWidth="1"/>
    <col min="15354" max="15354" width="7.375" style="154" customWidth="1"/>
    <col min="15355" max="15355" width="9" style="154"/>
    <col min="15356" max="15356" width="9.25" style="154" customWidth="1"/>
    <col min="15357" max="15357" width="3.5" style="154" customWidth="1"/>
    <col min="15358" max="15359" width="12.625" style="154" customWidth="1"/>
    <col min="15360" max="15360" width="9" style="154"/>
    <col min="15361" max="15361" width="7.75" style="154" customWidth="1"/>
    <col min="15362" max="15362" width="13.125" style="154" customWidth="1"/>
    <col min="15363" max="15363" width="6.125" style="154" customWidth="1"/>
    <col min="15364" max="15364" width="9.75" style="154" customWidth="1"/>
    <col min="15365" max="15365" width="1.375" style="154" customWidth="1"/>
    <col min="15366" max="15605" width="9" style="154"/>
    <col min="15606" max="15606" width="1.375" style="154" customWidth="1"/>
    <col min="15607" max="15607" width="3.5" style="154" customWidth="1"/>
    <col min="15608" max="15608" width="22.125" style="154" customWidth="1"/>
    <col min="15609" max="15609" width="9.75" style="154" customWidth="1"/>
    <col min="15610" max="15610" width="7.375" style="154" customWidth="1"/>
    <col min="15611" max="15611" width="9" style="154"/>
    <col min="15612" max="15612" width="9.25" style="154" customWidth="1"/>
    <col min="15613" max="15613" width="3.5" style="154" customWidth="1"/>
    <col min="15614" max="15615" width="12.625" style="154" customWidth="1"/>
    <col min="15616" max="15616" width="9" style="154"/>
    <col min="15617" max="15617" width="7.75" style="154" customWidth="1"/>
    <col min="15618" max="15618" width="13.125" style="154" customWidth="1"/>
    <col min="15619" max="15619" width="6.125" style="154" customWidth="1"/>
    <col min="15620" max="15620" width="9.75" style="154" customWidth="1"/>
    <col min="15621" max="15621" width="1.375" style="154" customWidth="1"/>
    <col min="15622" max="15861" width="9" style="154"/>
    <col min="15862" max="15862" width="1.375" style="154" customWidth="1"/>
    <col min="15863" max="15863" width="3.5" style="154" customWidth="1"/>
    <col min="15864" max="15864" width="22.125" style="154" customWidth="1"/>
    <col min="15865" max="15865" width="9.75" style="154" customWidth="1"/>
    <col min="15866" max="15866" width="7.375" style="154" customWidth="1"/>
    <col min="15867" max="15867" width="9" style="154"/>
    <col min="15868" max="15868" width="9.25" style="154" customWidth="1"/>
    <col min="15869" max="15869" width="3.5" style="154" customWidth="1"/>
    <col min="15870" max="15871" width="12.625" style="154" customWidth="1"/>
    <col min="15872" max="15872" width="9" style="154"/>
    <col min="15873" max="15873" width="7.75" style="154" customWidth="1"/>
    <col min="15874" max="15874" width="13.125" style="154" customWidth="1"/>
    <col min="15875" max="15875" width="6.125" style="154" customWidth="1"/>
    <col min="15876" max="15876" width="9.75" style="154" customWidth="1"/>
    <col min="15877" max="15877" width="1.375" style="154" customWidth="1"/>
    <col min="15878" max="16117" width="9" style="154"/>
    <col min="16118" max="16118" width="1.375" style="154" customWidth="1"/>
    <col min="16119" max="16119" width="3.5" style="154" customWidth="1"/>
    <col min="16120" max="16120" width="22.125" style="154" customWidth="1"/>
    <col min="16121" max="16121" width="9.75" style="154" customWidth="1"/>
    <col min="16122" max="16122" width="7.375" style="154" customWidth="1"/>
    <col min="16123" max="16123" width="9" style="154"/>
    <col min="16124" max="16124" width="9.25" style="154" customWidth="1"/>
    <col min="16125" max="16125" width="3.5" style="154" customWidth="1"/>
    <col min="16126" max="16127" width="12.625" style="154" customWidth="1"/>
    <col min="16128" max="16128" width="9" style="154"/>
    <col min="16129" max="16129" width="7.75" style="154" customWidth="1"/>
    <col min="16130" max="16130" width="13.125" style="154" customWidth="1"/>
    <col min="16131" max="16131" width="6.125" style="154" customWidth="1"/>
    <col min="16132" max="16132" width="9.75" style="154" customWidth="1"/>
    <col min="16133" max="16133" width="1.375" style="154" customWidth="1"/>
    <col min="16134" max="16384" width="9" style="154"/>
  </cols>
  <sheetData>
    <row r="2" spans="2:22" x14ac:dyDescent="0.15">
      <c r="B2" s="154" t="s">
        <v>999</v>
      </c>
      <c r="C2" s="719"/>
      <c r="D2" s="164"/>
      <c r="E2" s="141"/>
      <c r="F2" s="721"/>
      <c r="G2" s="101"/>
      <c r="H2" s="101"/>
      <c r="I2" s="101"/>
      <c r="J2" s="101"/>
      <c r="K2" s="101"/>
      <c r="L2" s="101"/>
      <c r="M2" s="101"/>
      <c r="N2" s="101"/>
      <c r="O2" s="164"/>
    </row>
    <row r="3" spans="2:22" ht="14.25" thickBot="1" x14ac:dyDescent="0.2">
      <c r="B3" s="154" t="s">
        <v>167</v>
      </c>
      <c r="I3" s="164" t="s">
        <v>168</v>
      </c>
      <c r="P3" s="154" t="s">
        <v>191</v>
      </c>
    </row>
    <row r="4" spans="2:22" ht="13.5" customHeight="1" x14ac:dyDescent="0.15">
      <c r="B4" s="725" t="s">
        <v>70</v>
      </c>
      <c r="C4" s="726" t="s">
        <v>140</v>
      </c>
      <c r="D4" s="726" t="s">
        <v>109</v>
      </c>
      <c r="E4" s="726" t="s">
        <v>110</v>
      </c>
      <c r="F4" s="727" t="s">
        <v>21</v>
      </c>
      <c r="G4" s="728" t="s">
        <v>111</v>
      </c>
      <c r="H4" s="141"/>
      <c r="I4" s="1274" t="s">
        <v>70</v>
      </c>
      <c r="J4" s="1276" t="s">
        <v>143</v>
      </c>
      <c r="K4" s="729" t="s">
        <v>586</v>
      </c>
      <c r="L4" s="729" t="s">
        <v>112</v>
      </c>
      <c r="M4" s="1276" t="s">
        <v>21</v>
      </c>
      <c r="N4" s="1278" t="s">
        <v>111</v>
      </c>
      <c r="O4" s="164"/>
      <c r="P4" s="730" t="s">
        <v>146</v>
      </c>
      <c r="Q4" s="731" t="s">
        <v>147</v>
      </c>
      <c r="R4" s="731" t="s">
        <v>148</v>
      </c>
      <c r="S4" s="731" t="s">
        <v>587</v>
      </c>
      <c r="T4" s="1280" t="s">
        <v>150</v>
      </c>
      <c r="U4" s="1313"/>
      <c r="V4" s="739" t="s">
        <v>151</v>
      </c>
    </row>
    <row r="5" spans="2:22" x14ac:dyDescent="0.15">
      <c r="B5" s="1269" t="s">
        <v>134</v>
      </c>
      <c r="C5" s="472" t="s">
        <v>1006</v>
      </c>
      <c r="D5" s="472">
        <v>2</v>
      </c>
      <c r="E5" s="473" t="s">
        <v>589</v>
      </c>
      <c r="F5" s="733">
        <v>12000</v>
      </c>
      <c r="G5" s="347">
        <f t="shared" ref="G5" si="0">D5*F5</f>
        <v>24000</v>
      </c>
      <c r="H5" s="142"/>
      <c r="I5" s="1275"/>
      <c r="J5" s="1277"/>
      <c r="K5" s="734" t="s">
        <v>114</v>
      </c>
      <c r="L5" s="734" t="s">
        <v>272</v>
      </c>
      <c r="M5" s="1277"/>
      <c r="N5" s="1279"/>
      <c r="O5" s="164"/>
      <c r="P5" s="457"/>
      <c r="Q5" s="200"/>
      <c r="R5" s="735"/>
      <c r="S5" s="200"/>
      <c r="T5" s="1203"/>
      <c r="U5" s="1272"/>
      <c r="V5" s="736"/>
    </row>
    <row r="6" spans="2:22" ht="13.5" customHeight="1" x14ac:dyDescent="0.15">
      <c r="B6" s="1270"/>
      <c r="C6" s="472"/>
      <c r="D6" s="472"/>
      <c r="E6" s="473"/>
      <c r="F6" s="733"/>
      <c r="G6" s="474"/>
      <c r="H6" s="142"/>
      <c r="I6" s="1273" t="s">
        <v>142</v>
      </c>
      <c r="J6" s="472"/>
      <c r="K6" s="737"/>
      <c r="L6" s="737"/>
      <c r="M6" s="737"/>
      <c r="N6" s="474"/>
      <c r="O6" s="164"/>
      <c r="P6" s="457"/>
      <c r="Q6" s="200"/>
      <c r="R6" s="735"/>
      <c r="S6" s="200"/>
      <c r="T6" s="1203"/>
      <c r="U6" s="1272"/>
      <c r="V6" s="736"/>
    </row>
    <row r="7" spans="2:22" ht="14.25" thickBot="1" x14ac:dyDescent="0.2">
      <c r="B7" s="1271"/>
      <c r="C7" s="781" t="s">
        <v>115</v>
      </c>
      <c r="D7" s="781"/>
      <c r="E7" s="782"/>
      <c r="F7" s="783"/>
      <c r="G7" s="784">
        <f>SUM(G5:G6)</f>
        <v>24000</v>
      </c>
      <c r="H7" s="142"/>
      <c r="I7" s="1270"/>
      <c r="J7" s="472"/>
      <c r="K7" s="737"/>
      <c r="L7" s="737"/>
      <c r="M7" s="737"/>
      <c r="N7" s="474"/>
      <c r="O7" s="164"/>
      <c r="P7" s="457"/>
      <c r="Q7" s="200"/>
      <c r="R7" s="735"/>
      <c r="S7" s="200"/>
      <c r="T7" s="1203"/>
      <c r="U7" s="1272"/>
      <c r="V7" s="736"/>
    </row>
    <row r="8" spans="2:22" ht="14.25" thickTop="1" x14ac:dyDescent="0.15">
      <c r="B8" s="1281" t="s">
        <v>132</v>
      </c>
      <c r="C8" s="472" t="s">
        <v>627</v>
      </c>
      <c r="D8" s="472">
        <v>5</v>
      </c>
      <c r="E8" s="473" t="s">
        <v>922</v>
      </c>
      <c r="F8" s="733">
        <v>460</v>
      </c>
      <c r="G8" s="474">
        <f>D8*F8</f>
        <v>2300</v>
      </c>
      <c r="H8" s="142"/>
      <c r="I8" s="1270"/>
      <c r="J8" s="472"/>
      <c r="K8" s="737"/>
      <c r="L8" s="737"/>
      <c r="M8" s="737"/>
      <c r="N8" s="474"/>
      <c r="O8" s="164"/>
      <c r="P8" s="457"/>
      <c r="Q8" s="200"/>
      <c r="R8" s="735"/>
      <c r="S8" s="200"/>
      <c r="T8" s="1203"/>
      <c r="U8" s="1272"/>
      <c r="V8" s="736"/>
    </row>
    <row r="9" spans="2:22" x14ac:dyDescent="0.15">
      <c r="B9" s="1270"/>
      <c r="C9" s="472"/>
      <c r="D9" s="472"/>
      <c r="E9" s="473"/>
      <c r="F9" s="733"/>
      <c r="G9" s="474"/>
      <c r="H9" s="142"/>
      <c r="I9" s="1270"/>
      <c r="J9" s="472"/>
      <c r="K9" s="737"/>
      <c r="L9" s="737"/>
      <c r="M9" s="737"/>
      <c r="N9" s="474"/>
      <c r="O9" s="164"/>
      <c r="P9" s="457"/>
      <c r="Q9" s="200"/>
      <c r="R9" s="735"/>
      <c r="S9" s="200"/>
      <c r="T9" s="1203"/>
      <c r="U9" s="1272"/>
      <c r="V9" s="736"/>
    </row>
    <row r="10" spans="2:22" ht="14.25" thickBot="1" x14ac:dyDescent="0.2">
      <c r="B10" s="1270"/>
      <c r="C10" s="472"/>
      <c r="D10" s="472"/>
      <c r="E10" s="473"/>
      <c r="F10" s="733"/>
      <c r="G10" s="474"/>
      <c r="H10" s="142"/>
      <c r="I10" s="1271"/>
      <c r="J10" s="782" t="s">
        <v>196</v>
      </c>
      <c r="K10" s="793"/>
      <c r="L10" s="793"/>
      <c r="M10" s="793"/>
      <c r="N10" s="784"/>
      <c r="O10" s="164"/>
      <c r="P10" s="457"/>
      <c r="Q10" s="200"/>
      <c r="R10" s="735"/>
      <c r="S10" s="200"/>
      <c r="T10" s="1203"/>
      <c r="U10" s="1272"/>
      <c r="V10" s="736"/>
    </row>
    <row r="11" spans="2:22" ht="15" customHeight="1" thickTop="1" thickBot="1" x14ac:dyDescent="0.2">
      <c r="B11" s="1271"/>
      <c r="C11" s="785" t="s">
        <v>116</v>
      </c>
      <c r="D11" s="786"/>
      <c r="E11" s="785"/>
      <c r="F11" s="787"/>
      <c r="G11" s="788">
        <f>SUM(G8:G10)</f>
        <v>2300</v>
      </c>
      <c r="H11" s="142"/>
      <c r="I11" s="1282" t="s">
        <v>121</v>
      </c>
      <c r="J11" s="472" t="s">
        <v>335</v>
      </c>
      <c r="K11" s="737">
        <v>2.5</v>
      </c>
      <c r="L11" s="737">
        <v>1</v>
      </c>
      <c r="M11" s="737">
        <v>158.4</v>
      </c>
      <c r="N11" s="474">
        <f>K11*L11*M11</f>
        <v>396</v>
      </c>
      <c r="O11" s="164"/>
      <c r="P11" s="457"/>
      <c r="Q11" s="200"/>
      <c r="R11" s="735"/>
      <c r="S11" s="200"/>
      <c r="T11" s="1203"/>
      <c r="U11" s="1272"/>
      <c r="V11" s="736"/>
    </row>
    <row r="12" spans="2:22" ht="14.25" thickTop="1" x14ac:dyDescent="0.15">
      <c r="B12" s="1281" t="s">
        <v>133</v>
      </c>
      <c r="C12" s="472" t="s">
        <v>1007</v>
      </c>
      <c r="D12" s="472">
        <v>11.5</v>
      </c>
      <c r="E12" s="473" t="s">
        <v>925</v>
      </c>
      <c r="F12" s="733">
        <v>2580</v>
      </c>
      <c r="G12" s="474">
        <f>D12*F12</f>
        <v>29670</v>
      </c>
      <c r="H12" s="142"/>
      <c r="I12" s="1283"/>
      <c r="J12" s="472" t="s">
        <v>336</v>
      </c>
      <c r="K12" s="737">
        <v>1</v>
      </c>
      <c r="L12" s="737">
        <v>1</v>
      </c>
      <c r="M12" s="737">
        <v>158.4</v>
      </c>
      <c r="N12" s="474">
        <f t="shared" ref="N12:N15" si="1">K12*L12*M12</f>
        <v>158.4</v>
      </c>
      <c r="O12" s="164"/>
      <c r="P12" s="457"/>
      <c r="Q12" s="200"/>
      <c r="R12" s="735"/>
      <c r="S12" s="200"/>
      <c r="T12" s="1203"/>
      <c r="U12" s="1272"/>
      <c r="V12" s="736"/>
    </row>
    <row r="13" spans="2:22" x14ac:dyDescent="0.15">
      <c r="B13" s="1270"/>
      <c r="C13" s="472"/>
      <c r="D13" s="472"/>
      <c r="E13" s="473"/>
      <c r="F13" s="733"/>
      <c r="G13" s="474"/>
      <c r="H13" s="142"/>
      <c r="I13" s="1283"/>
      <c r="J13" s="472" t="s">
        <v>874</v>
      </c>
      <c r="K13" s="737">
        <v>16</v>
      </c>
      <c r="L13" s="737">
        <v>1</v>
      </c>
      <c r="M13" s="737">
        <v>158.4</v>
      </c>
      <c r="N13" s="474">
        <f t="shared" si="1"/>
        <v>2534.4</v>
      </c>
      <c r="O13" s="164"/>
      <c r="P13" s="457"/>
      <c r="Q13" s="200"/>
      <c r="R13" s="735"/>
      <c r="S13" s="200"/>
      <c r="T13" s="1203"/>
      <c r="U13" s="1272"/>
      <c r="V13" s="736"/>
    </row>
    <row r="14" spans="2:22" x14ac:dyDescent="0.15">
      <c r="B14" s="1270"/>
      <c r="C14" s="472"/>
      <c r="D14" s="472"/>
      <c r="E14" s="473"/>
      <c r="F14" s="733"/>
      <c r="G14" s="474"/>
      <c r="H14" s="142"/>
      <c r="I14" s="1283"/>
      <c r="J14" s="472" t="s">
        <v>875</v>
      </c>
      <c r="K14" s="737">
        <v>1.8</v>
      </c>
      <c r="L14" s="737">
        <v>1</v>
      </c>
      <c r="M14" s="737">
        <v>158.4</v>
      </c>
      <c r="N14" s="474">
        <f t="shared" si="1"/>
        <v>285.12</v>
      </c>
      <c r="O14" s="164"/>
      <c r="P14" s="457"/>
      <c r="Q14" s="200"/>
      <c r="R14" s="735"/>
      <c r="S14" s="200"/>
      <c r="T14" s="1203"/>
      <c r="U14" s="1272"/>
      <c r="V14" s="736"/>
    </row>
    <row r="15" spans="2:22" ht="14.25" thickBot="1" x14ac:dyDescent="0.2">
      <c r="B15" s="1270"/>
      <c r="C15" s="472"/>
      <c r="D15" s="472"/>
      <c r="E15" s="473"/>
      <c r="F15" s="733"/>
      <c r="G15" s="474"/>
      <c r="H15" s="142"/>
      <c r="I15" s="1283"/>
      <c r="J15" s="472" t="s">
        <v>876</v>
      </c>
      <c r="K15" s="737">
        <v>2</v>
      </c>
      <c r="L15" s="737">
        <v>1</v>
      </c>
      <c r="M15" s="737">
        <v>158.4</v>
      </c>
      <c r="N15" s="474">
        <f t="shared" si="1"/>
        <v>316.8</v>
      </c>
      <c r="O15" s="164"/>
      <c r="P15" s="778" t="s">
        <v>974</v>
      </c>
      <c r="Q15" s="779"/>
      <c r="R15" s="779"/>
      <c r="S15" s="779"/>
      <c r="T15" s="1293"/>
      <c r="U15" s="1294"/>
      <c r="V15" s="780"/>
    </row>
    <row r="16" spans="2:22" ht="14.25" thickBot="1" x14ac:dyDescent="0.2">
      <c r="B16" s="1271"/>
      <c r="C16" s="785" t="s">
        <v>116</v>
      </c>
      <c r="D16" s="786"/>
      <c r="E16" s="785"/>
      <c r="F16" s="787"/>
      <c r="G16" s="788">
        <f>SUM(G12:G15)</f>
        <v>29670</v>
      </c>
      <c r="H16" s="142"/>
      <c r="I16" s="1283"/>
      <c r="J16" s="472"/>
      <c r="K16" s="737"/>
      <c r="L16" s="737"/>
      <c r="M16" s="737"/>
      <c r="N16" s="474"/>
      <c r="O16" s="164"/>
    </row>
    <row r="17" spans="2:22" ht="15" thickTop="1" thickBot="1" x14ac:dyDescent="0.2">
      <c r="B17" s="1281" t="s">
        <v>135</v>
      </c>
      <c r="C17" s="761" t="s">
        <v>872</v>
      </c>
      <c r="D17" s="761">
        <v>3.33</v>
      </c>
      <c r="E17" s="766" t="s">
        <v>923</v>
      </c>
      <c r="F17" s="733">
        <v>100</v>
      </c>
      <c r="G17" s="474">
        <f t="shared" ref="G17" si="2">D17*F17</f>
        <v>333</v>
      </c>
      <c r="H17" s="142"/>
      <c r="I17" s="1284"/>
      <c r="J17" s="785" t="s">
        <v>196</v>
      </c>
      <c r="K17" s="794">
        <f>SUM(K14:K16)</f>
        <v>3.8</v>
      </c>
      <c r="L17" s="794">
        <f>SUM(L14:L16)</f>
        <v>2</v>
      </c>
      <c r="M17" s="794"/>
      <c r="N17" s="788">
        <f>SUM(N11:N16)</f>
        <v>3690.7200000000003</v>
      </c>
      <c r="O17" s="164"/>
      <c r="P17" s="154" t="s">
        <v>192</v>
      </c>
    </row>
    <row r="18" spans="2:22" ht="14.25" customHeight="1" thickTop="1" x14ac:dyDescent="0.15">
      <c r="B18" s="1270"/>
      <c r="C18" s="761" t="s">
        <v>1008</v>
      </c>
      <c r="D18" s="761">
        <v>6</v>
      </c>
      <c r="E18" s="766" t="s">
        <v>926</v>
      </c>
      <c r="F18" s="733">
        <v>138</v>
      </c>
      <c r="G18" s="474">
        <f>D18*F18</f>
        <v>828</v>
      </c>
      <c r="H18" s="142"/>
      <c r="I18" s="1281" t="s">
        <v>144</v>
      </c>
      <c r="J18" s="472" t="s">
        <v>337</v>
      </c>
      <c r="K18" s="737">
        <v>1</v>
      </c>
      <c r="L18" s="737">
        <v>0.5</v>
      </c>
      <c r="M18" s="737">
        <v>168.4</v>
      </c>
      <c r="N18" s="474">
        <f>K18*L18*M18</f>
        <v>84.2</v>
      </c>
      <c r="O18" s="164"/>
      <c r="P18" s="730" t="s">
        <v>152</v>
      </c>
      <c r="Q18" s="731" t="s">
        <v>147</v>
      </c>
      <c r="R18" s="731" t="s">
        <v>148</v>
      </c>
      <c r="S18" s="731" t="s">
        <v>587</v>
      </c>
      <c r="T18" s="731" t="s">
        <v>150</v>
      </c>
      <c r="U18" s="762" t="s">
        <v>241</v>
      </c>
      <c r="V18" s="739" t="s">
        <v>151</v>
      </c>
    </row>
    <row r="19" spans="2:22" x14ac:dyDescent="0.15">
      <c r="B19" s="1270"/>
      <c r="C19" s="831" t="s">
        <v>1009</v>
      </c>
      <c r="D19" s="761">
        <v>1950</v>
      </c>
      <c r="E19" s="766" t="s">
        <v>927</v>
      </c>
      <c r="F19" s="733">
        <v>1.38</v>
      </c>
      <c r="G19" s="474">
        <f t="shared" ref="G19" si="3">D19*F19</f>
        <v>2691</v>
      </c>
      <c r="H19" s="142"/>
      <c r="I19" s="1270"/>
      <c r="J19" s="472" t="s">
        <v>877</v>
      </c>
      <c r="K19" s="737">
        <v>3.1</v>
      </c>
      <c r="L19" s="737">
        <v>1</v>
      </c>
      <c r="M19" s="737">
        <v>168.4</v>
      </c>
      <c r="N19" s="474">
        <f t="shared" ref="N19:N21" si="4">K19*L19*M19</f>
        <v>522.04000000000008</v>
      </c>
      <c r="O19" s="164"/>
      <c r="P19" s="457" t="s">
        <v>339</v>
      </c>
      <c r="Q19" s="200">
        <v>80</v>
      </c>
      <c r="R19" s="735" t="s">
        <v>599</v>
      </c>
      <c r="S19" s="200">
        <v>800</v>
      </c>
      <c r="T19" s="200">
        <v>10</v>
      </c>
      <c r="U19" s="684">
        <v>100</v>
      </c>
      <c r="V19" s="740">
        <f>Q19*S19/T19*(10/U19)</f>
        <v>640</v>
      </c>
    </row>
    <row r="20" spans="2:22" ht="14.25" thickBot="1" x14ac:dyDescent="0.2">
      <c r="B20" s="1271"/>
      <c r="C20" s="785" t="s">
        <v>116</v>
      </c>
      <c r="D20" s="786"/>
      <c r="E20" s="785"/>
      <c r="F20" s="787"/>
      <c r="G20" s="788">
        <f>SUM(G17:G19)</f>
        <v>3852</v>
      </c>
      <c r="H20" s="142"/>
      <c r="I20" s="1270"/>
      <c r="J20" s="472" t="s">
        <v>338</v>
      </c>
      <c r="K20" s="737">
        <v>2.5</v>
      </c>
      <c r="L20" s="737">
        <v>0.5</v>
      </c>
      <c r="M20" s="737">
        <v>168.4</v>
      </c>
      <c r="N20" s="474">
        <f t="shared" si="4"/>
        <v>210.5</v>
      </c>
      <c r="O20" s="164"/>
      <c r="P20" s="457" t="s">
        <v>340</v>
      </c>
      <c r="Q20" s="200">
        <v>2</v>
      </c>
      <c r="R20" s="735" t="s">
        <v>599</v>
      </c>
      <c r="S20" s="200">
        <v>9000</v>
      </c>
      <c r="T20" s="200">
        <v>10</v>
      </c>
      <c r="U20" s="684">
        <v>100</v>
      </c>
      <c r="V20" s="740">
        <f t="shared" ref="V20:V31" si="5">Q20*S20/T20*(10/U20)</f>
        <v>180</v>
      </c>
    </row>
    <row r="21" spans="2:22" ht="14.25" thickTop="1" x14ac:dyDescent="0.15">
      <c r="B21" s="1281" t="s">
        <v>136</v>
      </c>
      <c r="C21" s="472"/>
      <c r="D21" s="472"/>
      <c r="E21" s="473"/>
      <c r="F21" s="733"/>
      <c r="G21" s="474"/>
      <c r="H21" s="142"/>
      <c r="I21" s="1270"/>
      <c r="J21" s="472" t="s">
        <v>878</v>
      </c>
      <c r="K21" s="737">
        <v>4.2</v>
      </c>
      <c r="L21" s="737">
        <v>1</v>
      </c>
      <c r="M21" s="737">
        <v>168.4</v>
      </c>
      <c r="N21" s="474">
        <f t="shared" si="4"/>
        <v>707.28000000000009</v>
      </c>
      <c r="O21" s="164"/>
      <c r="P21" s="457" t="s">
        <v>343</v>
      </c>
      <c r="Q21" s="200">
        <v>1</v>
      </c>
      <c r="R21" s="735" t="s">
        <v>78</v>
      </c>
      <c r="S21" s="200">
        <v>30000</v>
      </c>
      <c r="T21" s="200">
        <v>7</v>
      </c>
      <c r="U21" s="684">
        <v>100</v>
      </c>
      <c r="V21" s="740">
        <f t="shared" si="5"/>
        <v>428.57142857142856</v>
      </c>
    </row>
    <row r="22" spans="2:22" ht="14.25" thickBot="1" x14ac:dyDescent="0.2">
      <c r="B22" s="1270"/>
      <c r="C22" s="472"/>
      <c r="D22" s="472"/>
      <c r="E22" s="473"/>
      <c r="F22" s="733"/>
      <c r="G22" s="474"/>
      <c r="H22" s="142"/>
      <c r="I22" s="1271"/>
      <c r="J22" s="782" t="s">
        <v>196</v>
      </c>
      <c r="K22" s="793">
        <f>SUM(K19:K21)</f>
        <v>9.8000000000000007</v>
      </c>
      <c r="L22" s="795">
        <f>SUM(L19:L21)</f>
        <v>2.5</v>
      </c>
      <c r="M22" s="796"/>
      <c r="N22" s="784">
        <f>SUM(N18:N21)</f>
        <v>1524.0200000000002</v>
      </c>
      <c r="O22" s="164"/>
      <c r="P22" s="457" t="s">
        <v>341</v>
      </c>
      <c r="Q22" s="200">
        <v>2</v>
      </c>
      <c r="R22" s="735" t="s">
        <v>242</v>
      </c>
      <c r="S22" s="200">
        <v>3000</v>
      </c>
      <c r="T22" s="200">
        <v>3</v>
      </c>
      <c r="U22" s="684">
        <v>100</v>
      </c>
      <c r="V22" s="740">
        <f t="shared" si="5"/>
        <v>200</v>
      </c>
    </row>
    <row r="23" spans="2:22" ht="14.25" customHeight="1" thickTop="1" x14ac:dyDescent="0.15">
      <c r="B23" s="1270"/>
      <c r="C23" s="472"/>
      <c r="D23" s="472"/>
      <c r="E23" s="473"/>
      <c r="F23" s="733"/>
      <c r="G23" s="474"/>
      <c r="H23" s="142"/>
      <c r="I23" s="1281" t="s">
        <v>145</v>
      </c>
      <c r="J23" s="472"/>
      <c r="K23" s="737"/>
      <c r="L23" s="737"/>
      <c r="M23" s="737"/>
      <c r="N23" s="474"/>
      <c r="O23" s="164"/>
      <c r="P23" s="457" t="s">
        <v>342</v>
      </c>
      <c r="Q23" s="200">
        <v>2</v>
      </c>
      <c r="R23" s="735" t="s">
        <v>78</v>
      </c>
      <c r="S23" s="200">
        <v>2000</v>
      </c>
      <c r="T23" s="200">
        <v>3</v>
      </c>
      <c r="U23" s="684">
        <v>100</v>
      </c>
      <c r="V23" s="740">
        <f t="shared" si="5"/>
        <v>133.33333333333334</v>
      </c>
    </row>
    <row r="24" spans="2:22" ht="14.25" thickBot="1" x14ac:dyDescent="0.2">
      <c r="B24" s="1287"/>
      <c r="C24" s="789" t="s">
        <v>119</v>
      </c>
      <c r="D24" s="790"/>
      <c r="E24" s="789"/>
      <c r="F24" s="791"/>
      <c r="G24" s="792"/>
      <c r="I24" s="1270"/>
      <c r="J24" s="472"/>
      <c r="K24" s="737"/>
      <c r="L24" s="737"/>
      <c r="M24" s="737"/>
      <c r="N24" s="474"/>
      <c r="O24" s="164"/>
      <c r="P24" s="457" t="s">
        <v>344</v>
      </c>
      <c r="Q24" s="200">
        <v>2</v>
      </c>
      <c r="R24" s="735" t="s">
        <v>242</v>
      </c>
      <c r="S24" s="200">
        <v>1000</v>
      </c>
      <c r="T24" s="200">
        <v>3</v>
      </c>
      <c r="U24" s="684">
        <v>100</v>
      </c>
      <c r="V24" s="740">
        <f t="shared" si="5"/>
        <v>66.666666666666671</v>
      </c>
    </row>
    <row r="25" spans="2:22" ht="14.25" thickBot="1" x14ac:dyDescent="0.2">
      <c r="H25" s="143"/>
      <c r="I25" s="1271"/>
      <c r="J25" s="782" t="s">
        <v>196</v>
      </c>
      <c r="K25" s="793"/>
      <c r="L25" s="795"/>
      <c r="M25" s="796"/>
      <c r="N25" s="784"/>
      <c r="O25" s="164"/>
      <c r="P25" s="457" t="s">
        <v>359</v>
      </c>
      <c r="Q25" s="200">
        <v>2</v>
      </c>
      <c r="R25" s="735" t="s">
        <v>242</v>
      </c>
      <c r="S25" s="200">
        <v>1250</v>
      </c>
      <c r="T25" s="200">
        <v>10</v>
      </c>
      <c r="U25" s="684">
        <v>100</v>
      </c>
      <c r="V25" s="740">
        <f t="shared" si="5"/>
        <v>25</v>
      </c>
    </row>
    <row r="26" spans="2:22" ht="15" customHeight="1" thickTop="1" thickBot="1" x14ac:dyDescent="0.2">
      <c r="B26" s="164" t="s">
        <v>606</v>
      </c>
      <c r="C26" s="164"/>
      <c r="D26" s="719"/>
      <c r="E26" s="141"/>
      <c r="F26" s="721"/>
      <c r="G26" s="143"/>
      <c r="H26" s="141"/>
      <c r="I26" s="1281" t="s">
        <v>247</v>
      </c>
      <c r="J26" s="472"/>
      <c r="K26" s="737"/>
      <c r="L26" s="737"/>
      <c r="M26" s="737"/>
      <c r="N26" s="474"/>
      <c r="O26" s="164"/>
      <c r="P26" s="457" t="s">
        <v>362</v>
      </c>
      <c r="Q26" s="200">
        <v>4</v>
      </c>
      <c r="R26" s="735" t="s">
        <v>117</v>
      </c>
      <c r="S26" s="200">
        <v>7200</v>
      </c>
      <c r="T26" s="200">
        <v>10</v>
      </c>
      <c r="U26" s="684">
        <v>100</v>
      </c>
      <c r="V26" s="740">
        <f t="shared" si="5"/>
        <v>288</v>
      </c>
    </row>
    <row r="27" spans="2:22" x14ac:dyDescent="0.15">
      <c r="B27" s="725" t="s">
        <v>70</v>
      </c>
      <c r="C27" s="726" t="s">
        <v>108</v>
      </c>
      <c r="D27" s="726" t="s">
        <v>109</v>
      </c>
      <c r="E27" s="726" t="s">
        <v>110</v>
      </c>
      <c r="F27" s="727" t="s">
        <v>21</v>
      </c>
      <c r="G27" s="728" t="s">
        <v>111</v>
      </c>
      <c r="H27" s="142"/>
      <c r="I27" s="1270"/>
      <c r="J27" s="472"/>
      <c r="K27" s="737"/>
      <c r="L27" s="737"/>
      <c r="M27" s="737"/>
      <c r="N27" s="474"/>
      <c r="O27" s="164"/>
      <c r="P27" s="457" t="s">
        <v>363</v>
      </c>
      <c r="Q27" s="200">
        <v>2</v>
      </c>
      <c r="R27" s="735" t="s">
        <v>117</v>
      </c>
      <c r="S27" s="200">
        <v>10000</v>
      </c>
      <c r="T27" s="200">
        <v>10</v>
      </c>
      <c r="U27" s="684">
        <v>100</v>
      </c>
      <c r="V27" s="740">
        <f t="shared" si="5"/>
        <v>200</v>
      </c>
    </row>
    <row r="28" spans="2:22" ht="14.25" thickBot="1" x14ac:dyDescent="0.2">
      <c r="B28" s="1269" t="s">
        <v>27</v>
      </c>
      <c r="C28" s="472" t="s">
        <v>1011</v>
      </c>
      <c r="D28" s="472">
        <v>250</v>
      </c>
      <c r="E28" s="473" t="s">
        <v>919</v>
      </c>
      <c r="F28" s="733">
        <v>7.6319999999999997</v>
      </c>
      <c r="G28" s="347">
        <f t="shared" ref="G28:G33" si="6">D28*F28</f>
        <v>1908</v>
      </c>
      <c r="H28" s="142"/>
      <c r="I28" s="1271"/>
      <c r="J28" s="782" t="s">
        <v>196</v>
      </c>
      <c r="K28" s="793"/>
      <c r="L28" s="795"/>
      <c r="M28" s="796"/>
      <c r="N28" s="784"/>
      <c r="O28" s="164"/>
      <c r="P28" s="457" t="s">
        <v>364</v>
      </c>
      <c r="Q28" s="200">
        <v>1</v>
      </c>
      <c r="R28" s="735" t="s">
        <v>242</v>
      </c>
      <c r="S28" s="200">
        <v>2500</v>
      </c>
      <c r="T28" s="200">
        <v>10</v>
      </c>
      <c r="U28" s="684">
        <v>100</v>
      </c>
      <c r="V28" s="740">
        <f t="shared" si="5"/>
        <v>25</v>
      </c>
    </row>
    <row r="29" spans="2:22" ht="14.25" customHeight="1" thickTop="1" x14ac:dyDescent="0.15">
      <c r="B29" s="1285"/>
      <c r="C29" s="472" t="s">
        <v>1012</v>
      </c>
      <c r="D29" s="472">
        <v>170</v>
      </c>
      <c r="E29" s="473" t="s">
        <v>928</v>
      </c>
      <c r="F29" s="733">
        <v>11.56</v>
      </c>
      <c r="G29" s="474">
        <f t="shared" si="6"/>
        <v>1965.2</v>
      </c>
      <c r="H29" s="142"/>
      <c r="I29" s="1281" t="s">
        <v>141</v>
      </c>
      <c r="J29" s="472"/>
      <c r="K29" s="737"/>
      <c r="L29" s="737"/>
      <c r="M29" s="737"/>
      <c r="N29" s="474"/>
      <c r="O29" s="723"/>
      <c r="P29" s="457" t="s">
        <v>365</v>
      </c>
      <c r="Q29" s="200">
        <v>1</v>
      </c>
      <c r="R29" s="735" t="s">
        <v>242</v>
      </c>
      <c r="S29" s="200">
        <v>3000</v>
      </c>
      <c r="T29" s="200">
        <v>10</v>
      </c>
      <c r="U29" s="684">
        <v>100</v>
      </c>
      <c r="V29" s="740">
        <f t="shared" si="5"/>
        <v>30</v>
      </c>
    </row>
    <row r="30" spans="2:22" x14ac:dyDescent="0.15">
      <c r="B30" s="1285"/>
      <c r="C30" s="472" t="s">
        <v>1013</v>
      </c>
      <c r="D30" s="472">
        <v>833</v>
      </c>
      <c r="E30" s="473" t="s">
        <v>929</v>
      </c>
      <c r="F30" s="733">
        <v>1.43</v>
      </c>
      <c r="G30" s="474">
        <f t="shared" si="6"/>
        <v>1191.19</v>
      </c>
      <c r="H30" s="142"/>
      <c r="I30" s="1270"/>
      <c r="J30" s="472"/>
      <c r="K30" s="737"/>
      <c r="L30" s="737"/>
      <c r="M30" s="737"/>
      <c r="N30" s="474"/>
      <c r="P30" s="457" t="s">
        <v>367</v>
      </c>
      <c r="Q30" s="200">
        <v>1</v>
      </c>
      <c r="R30" s="735" t="s">
        <v>242</v>
      </c>
      <c r="S30" s="200">
        <v>15000</v>
      </c>
      <c r="T30" s="200">
        <v>10</v>
      </c>
      <c r="U30" s="684">
        <v>100</v>
      </c>
      <c r="V30" s="740">
        <f t="shared" si="5"/>
        <v>150</v>
      </c>
    </row>
    <row r="31" spans="2:22" ht="14.25" thickBot="1" x14ac:dyDescent="0.2">
      <c r="B31" s="1285"/>
      <c r="C31" s="472" t="s">
        <v>1014</v>
      </c>
      <c r="D31" s="472">
        <v>1666</v>
      </c>
      <c r="E31" s="473" t="s">
        <v>930</v>
      </c>
      <c r="F31" s="733">
        <v>1.51</v>
      </c>
      <c r="G31" s="474">
        <f t="shared" si="6"/>
        <v>2515.66</v>
      </c>
      <c r="H31" s="142"/>
      <c r="I31" s="1287"/>
      <c r="J31" s="797" t="s">
        <v>196</v>
      </c>
      <c r="K31" s="798"/>
      <c r="L31" s="799"/>
      <c r="M31" s="800"/>
      <c r="N31" s="801"/>
      <c r="P31" s="457" t="s">
        <v>873</v>
      </c>
      <c r="Q31" s="200">
        <v>1</v>
      </c>
      <c r="R31" s="735" t="s">
        <v>242</v>
      </c>
      <c r="S31" s="200">
        <v>60000</v>
      </c>
      <c r="T31" s="200">
        <v>10</v>
      </c>
      <c r="U31" s="684">
        <v>100</v>
      </c>
      <c r="V31" s="740">
        <f t="shared" si="5"/>
        <v>600</v>
      </c>
    </row>
    <row r="32" spans="2:22" x14ac:dyDescent="0.15">
      <c r="B32" s="1285"/>
      <c r="C32" s="472" t="s">
        <v>1015</v>
      </c>
      <c r="D32" s="472">
        <v>833</v>
      </c>
      <c r="E32" s="473" t="s">
        <v>931</v>
      </c>
      <c r="F32" s="733">
        <v>1.71</v>
      </c>
      <c r="G32" s="474">
        <f t="shared" si="6"/>
        <v>1424.43</v>
      </c>
      <c r="H32" s="142"/>
      <c r="I32" s="142"/>
      <c r="J32" s="142"/>
      <c r="K32" s="142"/>
      <c r="L32" s="142"/>
      <c r="M32" s="142"/>
      <c r="N32" s="142"/>
      <c r="P32" s="457"/>
      <c r="Q32" s="200"/>
      <c r="R32" s="735"/>
      <c r="S32" s="200"/>
      <c r="T32" s="200"/>
      <c r="U32" s="684"/>
      <c r="V32" s="736"/>
    </row>
    <row r="33" spans="2:22" ht="14.25" thickBot="1" x14ac:dyDescent="0.2">
      <c r="B33" s="1285"/>
      <c r="C33" s="472" t="s">
        <v>1016</v>
      </c>
      <c r="D33" s="472">
        <v>333</v>
      </c>
      <c r="E33" s="473" t="s">
        <v>932</v>
      </c>
      <c r="F33" s="733">
        <v>7.3780000000000001</v>
      </c>
      <c r="G33" s="474">
        <f t="shared" si="6"/>
        <v>2456.8740000000003</v>
      </c>
      <c r="H33" s="142"/>
      <c r="I33" s="596" t="s">
        <v>190</v>
      </c>
      <c r="J33" s="596"/>
      <c r="K33" s="596"/>
      <c r="L33" s="596"/>
      <c r="M33" s="596"/>
      <c r="P33" s="457"/>
      <c r="Q33" s="200"/>
      <c r="R33" s="735"/>
      <c r="S33" s="200"/>
      <c r="T33" s="200"/>
      <c r="U33" s="684"/>
      <c r="V33" s="736"/>
    </row>
    <row r="34" spans="2:22" ht="14.25" thickBot="1" x14ac:dyDescent="0.2">
      <c r="B34" s="1285"/>
      <c r="C34" s="472"/>
      <c r="D34" s="472"/>
      <c r="E34" s="473"/>
      <c r="F34" s="733"/>
      <c r="G34" s="474"/>
      <c r="H34" s="142"/>
      <c r="I34" s="743" t="s">
        <v>178</v>
      </c>
      <c r="J34" s="744" t="s">
        <v>3</v>
      </c>
      <c r="K34" s="1288" t="s">
        <v>179</v>
      </c>
      <c r="L34" s="1289"/>
      <c r="M34" s="763" t="s">
        <v>241</v>
      </c>
      <c r="N34" s="745" t="s">
        <v>202</v>
      </c>
      <c r="P34" s="778" t="s">
        <v>183</v>
      </c>
      <c r="Q34" s="779"/>
      <c r="R34" s="779"/>
      <c r="S34" s="779"/>
      <c r="T34" s="779"/>
      <c r="U34" s="802"/>
      <c r="V34" s="816">
        <f>SUM(V19:V33)</f>
        <v>2966.5714285714284</v>
      </c>
    </row>
    <row r="35" spans="2:22" ht="13.5" customHeight="1" x14ac:dyDescent="0.15">
      <c r="B35" s="1285"/>
      <c r="C35" s="472"/>
      <c r="D35" s="472"/>
      <c r="E35" s="473"/>
      <c r="F35" s="733"/>
      <c r="G35" s="474"/>
      <c r="H35" s="142"/>
      <c r="I35" s="1290" t="s">
        <v>0</v>
      </c>
      <c r="J35" s="746"/>
      <c r="K35" s="1295"/>
      <c r="L35" s="1295"/>
      <c r="M35" s="747"/>
      <c r="N35" s="748"/>
    </row>
    <row r="36" spans="2:22" ht="14.25" thickBot="1" x14ac:dyDescent="0.2">
      <c r="B36" s="1286"/>
      <c r="C36" s="782" t="s">
        <v>115</v>
      </c>
      <c r="D36" s="781"/>
      <c r="E36" s="782"/>
      <c r="F36" s="783"/>
      <c r="G36" s="784">
        <f>SUM(G28:G35)</f>
        <v>11461.353999999999</v>
      </c>
      <c r="H36" s="142"/>
      <c r="I36" s="1291"/>
      <c r="J36" s="746"/>
      <c r="K36" s="1295"/>
      <c r="L36" s="1295"/>
      <c r="M36" s="747"/>
      <c r="N36" s="748"/>
      <c r="P36" s="596" t="s">
        <v>184</v>
      </c>
      <c r="Q36" s="596"/>
      <c r="R36" s="596"/>
      <c r="S36" s="596"/>
      <c r="T36" s="596"/>
    </row>
    <row r="37" spans="2:22" ht="14.25" thickTop="1" x14ac:dyDescent="0.15">
      <c r="B37" s="1281" t="s">
        <v>137</v>
      </c>
      <c r="C37" s="472" t="s">
        <v>1011</v>
      </c>
      <c r="D37" s="472">
        <v>9</v>
      </c>
      <c r="E37" s="473" t="s">
        <v>920</v>
      </c>
      <c r="F37" s="733">
        <v>410.5</v>
      </c>
      <c r="G37" s="474">
        <f t="shared" ref="G37:G46" si="7">D37*F37</f>
        <v>3694.5</v>
      </c>
      <c r="H37" s="142"/>
      <c r="I37" s="1291"/>
      <c r="J37" s="746"/>
      <c r="K37" s="1295"/>
      <c r="L37" s="1295"/>
      <c r="M37" s="747"/>
      <c r="N37" s="748"/>
      <c r="P37" s="743" t="s">
        <v>173</v>
      </c>
      <c r="Q37" s="1296" t="s">
        <v>185</v>
      </c>
      <c r="R37" s="1296"/>
      <c r="S37" s="750" t="s">
        <v>188</v>
      </c>
      <c r="T37" s="750" t="s">
        <v>187</v>
      </c>
      <c r="U37" s="764" t="s">
        <v>241</v>
      </c>
      <c r="V37" s="751" t="s">
        <v>202</v>
      </c>
    </row>
    <row r="38" spans="2:22" x14ac:dyDescent="0.15">
      <c r="B38" s="1285"/>
      <c r="C38" s="472" t="s">
        <v>1012</v>
      </c>
      <c r="D38" s="472">
        <v>500</v>
      </c>
      <c r="E38" s="473" t="s">
        <v>933</v>
      </c>
      <c r="F38" s="733">
        <v>4.4800000000000004</v>
      </c>
      <c r="G38" s="474">
        <f t="shared" si="7"/>
        <v>2240</v>
      </c>
      <c r="H38" s="142"/>
      <c r="I38" s="1291"/>
      <c r="J38" s="746"/>
      <c r="K38" s="1295"/>
      <c r="L38" s="1295"/>
      <c r="M38" s="747"/>
      <c r="N38" s="748"/>
      <c r="P38" s="1297" t="s">
        <v>186</v>
      </c>
      <c r="Q38" s="226" t="s">
        <v>481</v>
      </c>
      <c r="R38" s="677" t="s">
        <v>884</v>
      </c>
      <c r="S38" s="226"/>
      <c r="T38" s="248"/>
      <c r="U38" s="226"/>
      <c r="V38" s="748">
        <v>4263</v>
      </c>
    </row>
    <row r="39" spans="2:22" x14ac:dyDescent="0.15">
      <c r="B39" s="1285"/>
      <c r="C39" s="472" t="s">
        <v>1013</v>
      </c>
      <c r="D39" s="472">
        <v>100</v>
      </c>
      <c r="E39" s="473" t="s">
        <v>934</v>
      </c>
      <c r="F39" s="733">
        <v>15.2</v>
      </c>
      <c r="G39" s="474">
        <f t="shared" si="7"/>
        <v>1520</v>
      </c>
      <c r="H39" s="142"/>
      <c r="I39" s="1291"/>
      <c r="J39" s="746"/>
      <c r="K39" s="1295"/>
      <c r="L39" s="1295"/>
      <c r="M39" s="747"/>
      <c r="N39" s="748"/>
      <c r="P39" s="1298"/>
      <c r="Q39" s="226"/>
      <c r="R39" s="247"/>
      <c r="S39" s="226"/>
      <c r="T39" s="248"/>
      <c r="U39" s="226"/>
      <c r="V39" s="748"/>
    </row>
    <row r="40" spans="2:22" x14ac:dyDescent="0.15">
      <c r="B40" s="1285"/>
      <c r="C40" s="472" t="s">
        <v>1014</v>
      </c>
      <c r="D40" s="472">
        <v>167</v>
      </c>
      <c r="E40" s="473" t="s">
        <v>935</v>
      </c>
      <c r="F40" s="733">
        <v>13.14</v>
      </c>
      <c r="G40" s="474">
        <f t="shared" si="7"/>
        <v>2194.38</v>
      </c>
      <c r="H40" s="142"/>
      <c r="I40" s="1291"/>
      <c r="J40" s="746"/>
      <c r="K40" s="1295"/>
      <c r="L40" s="1295"/>
      <c r="M40" s="747"/>
      <c r="N40" s="748"/>
      <c r="P40" s="1298"/>
      <c r="Q40" s="226"/>
      <c r="R40" s="247"/>
      <c r="S40" s="226"/>
      <c r="T40" s="248"/>
      <c r="U40" s="226"/>
      <c r="V40" s="748"/>
    </row>
    <row r="41" spans="2:22" x14ac:dyDescent="0.15">
      <c r="B41" s="1285"/>
      <c r="C41" s="472" t="s">
        <v>1015</v>
      </c>
      <c r="D41" s="472">
        <v>250</v>
      </c>
      <c r="E41" s="473" t="s">
        <v>936</v>
      </c>
      <c r="F41" s="733">
        <v>4.9400000000000004</v>
      </c>
      <c r="G41" s="474">
        <f t="shared" si="7"/>
        <v>1235</v>
      </c>
      <c r="H41" s="142"/>
      <c r="I41" s="1291"/>
      <c r="J41" s="746"/>
      <c r="K41" s="1295"/>
      <c r="L41" s="1295"/>
      <c r="M41" s="747"/>
      <c r="N41" s="748"/>
      <c r="P41" s="1298"/>
      <c r="Q41" s="226"/>
      <c r="R41" s="247"/>
      <c r="S41" s="226"/>
      <c r="T41" s="248"/>
      <c r="U41" s="226"/>
      <c r="V41" s="748"/>
    </row>
    <row r="42" spans="2:22" ht="14.25" thickBot="1" x14ac:dyDescent="0.2">
      <c r="B42" s="1285"/>
      <c r="C42" s="472" t="s">
        <v>1016</v>
      </c>
      <c r="D42" s="472">
        <v>500</v>
      </c>
      <c r="E42" s="473" t="s">
        <v>937</v>
      </c>
      <c r="F42" s="733">
        <v>4.26</v>
      </c>
      <c r="G42" s="474">
        <f t="shared" si="7"/>
        <v>2130</v>
      </c>
      <c r="H42" s="142"/>
      <c r="I42" s="1292"/>
      <c r="J42" s="806" t="s">
        <v>116</v>
      </c>
      <c r="K42" s="1300"/>
      <c r="L42" s="1301"/>
      <c r="M42" s="807"/>
      <c r="N42" s="808"/>
      <c r="P42" s="1298"/>
      <c r="Q42" s="226"/>
      <c r="R42" s="247"/>
      <c r="S42" s="226"/>
      <c r="T42" s="248"/>
      <c r="U42" s="226"/>
      <c r="V42" s="748"/>
    </row>
    <row r="43" spans="2:22" ht="14.25" customHeight="1" thickTop="1" x14ac:dyDescent="0.15">
      <c r="B43" s="1285"/>
      <c r="C43" s="472" t="s">
        <v>1017</v>
      </c>
      <c r="D43" s="472">
        <v>125</v>
      </c>
      <c r="E43" s="473" t="s">
        <v>938</v>
      </c>
      <c r="F43" s="733">
        <v>15.18</v>
      </c>
      <c r="G43" s="474">
        <f t="shared" si="7"/>
        <v>1897.5</v>
      </c>
      <c r="H43" s="142"/>
      <c r="I43" s="1302" t="s">
        <v>180</v>
      </c>
      <c r="J43" s="820" t="s">
        <v>193</v>
      </c>
      <c r="K43" s="1305">
        <v>4100</v>
      </c>
      <c r="L43" s="1305"/>
      <c r="M43" s="820">
        <v>100</v>
      </c>
      <c r="N43" s="748">
        <f>+K43/M43*10</f>
        <v>410</v>
      </c>
      <c r="P43" s="1298"/>
      <c r="Q43" s="226"/>
      <c r="R43" s="247"/>
      <c r="S43" s="226"/>
      <c r="T43" s="248"/>
      <c r="U43" s="226"/>
      <c r="V43" s="748"/>
    </row>
    <row r="44" spans="2:22" ht="14.25" thickBot="1" x14ac:dyDescent="0.2">
      <c r="B44" s="1285"/>
      <c r="C44" s="472" t="s">
        <v>1018</v>
      </c>
      <c r="D44" s="472">
        <v>167</v>
      </c>
      <c r="E44" s="473" t="s">
        <v>939</v>
      </c>
      <c r="F44" s="733">
        <v>19.2</v>
      </c>
      <c r="G44" s="474">
        <f t="shared" si="7"/>
        <v>3206.4</v>
      </c>
      <c r="H44" s="142"/>
      <c r="I44" s="1303"/>
      <c r="J44" s="226"/>
      <c r="K44" s="1295"/>
      <c r="L44" s="1295"/>
      <c r="M44" s="820"/>
      <c r="N44" s="748"/>
      <c r="P44" s="1299"/>
      <c r="Q44" s="803" t="s">
        <v>189</v>
      </c>
      <c r="R44" s="804"/>
      <c r="S44" s="804"/>
      <c r="T44" s="804"/>
      <c r="U44" s="804"/>
      <c r="V44" s="805">
        <f>SUM(V38:V43)</f>
        <v>4263</v>
      </c>
    </row>
    <row r="45" spans="2:22" ht="14.25" thickTop="1" x14ac:dyDescent="0.15">
      <c r="B45" s="1285"/>
      <c r="C45" s="472" t="s">
        <v>1019</v>
      </c>
      <c r="D45" s="472">
        <v>167</v>
      </c>
      <c r="E45" s="473" t="s">
        <v>940</v>
      </c>
      <c r="F45" s="733">
        <v>8.5399999999999991</v>
      </c>
      <c r="G45" s="474">
        <f t="shared" si="7"/>
        <v>1426.1799999999998</v>
      </c>
      <c r="H45" s="142"/>
      <c r="I45" s="1303"/>
      <c r="J45" s="746"/>
      <c r="K45" s="1295"/>
      <c r="L45" s="1295"/>
      <c r="M45" s="820"/>
      <c r="N45" s="748"/>
      <c r="P45" s="1306" t="s">
        <v>194</v>
      </c>
      <c r="Q45" s="1255" t="s">
        <v>205</v>
      </c>
      <c r="R45" s="249" t="s">
        <v>193</v>
      </c>
      <c r="S45" s="226">
        <v>15600</v>
      </c>
      <c r="T45" s="248">
        <v>1</v>
      </c>
      <c r="U45" s="226">
        <v>100</v>
      </c>
      <c r="V45" s="748">
        <f>+S45*T45/U45*10</f>
        <v>1560</v>
      </c>
    </row>
    <row r="46" spans="2:22" ht="14.25" thickBot="1" x14ac:dyDescent="0.2">
      <c r="B46" s="1285"/>
      <c r="C46" s="472" t="s">
        <v>1020</v>
      </c>
      <c r="D46" s="472">
        <v>1000</v>
      </c>
      <c r="E46" s="473" t="s">
        <v>941</v>
      </c>
      <c r="F46" s="733">
        <v>2.94</v>
      </c>
      <c r="G46" s="474">
        <f t="shared" si="7"/>
        <v>2940</v>
      </c>
      <c r="H46" s="142"/>
      <c r="I46" s="1304"/>
      <c r="J46" s="806" t="s">
        <v>116</v>
      </c>
      <c r="K46" s="1300"/>
      <c r="L46" s="1301"/>
      <c r="M46" s="807"/>
      <c r="N46" s="830">
        <f>SUM(N43:N45)</f>
        <v>410</v>
      </c>
      <c r="P46" s="1298"/>
      <c r="Q46" s="1256"/>
      <c r="R46" s="249"/>
      <c r="S46" s="226"/>
      <c r="T46" s="248"/>
      <c r="U46" s="226"/>
      <c r="V46" s="748"/>
    </row>
    <row r="47" spans="2:22" ht="14.25" customHeight="1" thickTop="1" x14ac:dyDescent="0.15">
      <c r="B47" s="1285"/>
      <c r="C47" s="472"/>
      <c r="D47" s="472"/>
      <c r="E47" s="473"/>
      <c r="F47" s="733"/>
      <c r="G47" s="474"/>
      <c r="H47" s="142"/>
      <c r="I47" s="1302" t="s">
        <v>181</v>
      </c>
      <c r="J47" s="754"/>
      <c r="K47" s="1305"/>
      <c r="L47" s="1305"/>
      <c r="M47" s="747"/>
      <c r="N47" s="755"/>
      <c r="P47" s="1298"/>
      <c r="Q47" s="1256"/>
      <c r="R47" s="249"/>
      <c r="S47" s="226"/>
      <c r="T47" s="226"/>
      <c r="U47" s="746"/>
      <c r="V47" s="756"/>
    </row>
    <row r="48" spans="2:22" x14ac:dyDescent="0.15">
      <c r="B48" s="1285"/>
      <c r="C48" s="472"/>
      <c r="D48" s="472"/>
      <c r="E48" s="473"/>
      <c r="F48" s="733"/>
      <c r="G48" s="474"/>
      <c r="H48" s="142"/>
      <c r="I48" s="1303"/>
      <c r="J48" s="226"/>
      <c r="K48" s="1295"/>
      <c r="L48" s="1295"/>
      <c r="M48" s="747"/>
      <c r="N48" s="748"/>
      <c r="P48" s="1298"/>
      <c r="Q48" s="1256"/>
      <c r="R48" s="249"/>
      <c r="S48" s="226"/>
      <c r="T48" s="248"/>
      <c r="U48" s="226"/>
      <c r="V48" s="748"/>
    </row>
    <row r="49" spans="2:22" ht="14.25" thickBot="1" x14ac:dyDescent="0.2">
      <c r="B49" s="1286"/>
      <c r="C49" s="785" t="s">
        <v>116</v>
      </c>
      <c r="D49" s="786"/>
      <c r="E49" s="785"/>
      <c r="F49" s="787"/>
      <c r="G49" s="788">
        <f>SUM(G37:G48)</f>
        <v>22483.960000000003</v>
      </c>
      <c r="H49" s="142"/>
      <c r="I49" s="1303"/>
      <c r="J49" s="746"/>
      <c r="K49" s="1295"/>
      <c r="L49" s="1295"/>
      <c r="M49" s="747"/>
      <c r="N49" s="748"/>
      <c r="P49" s="1298"/>
      <c r="Q49" s="1257"/>
      <c r="R49" s="249"/>
      <c r="S49" s="226"/>
      <c r="T49" s="226"/>
      <c r="U49" s="746"/>
      <c r="V49" s="756"/>
    </row>
    <row r="50" spans="2:22" ht="15" thickTop="1" thickBot="1" x14ac:dyDescent="0.2">
      <c r="B50" s="1281" t="s">
        <v>29</v>
      </c>
      <c r="C50" s="472" t="s">
        <v>1011</v>
      </c>
      <c r="D50" s="472">
        <v>1000</v>
      </c>
      <c r="E50" s="473" t="s">
        <v>942</v>
      </c>
      <c r="F50" s="733">
        <v>2.35</v>
      </c>
      <c r="G50" s="474">
        <f t="shared" ref="G50:G51" si="8">D50*F50</f>
        <v>2350</v>
      </c>
      <c r="H50" s="142"/>
      <c r="I50" s="1304"/>
      <c r="J50" s="806" t="s">
        <v>116</v>
      </c>
      <c r="K50" s="1300"/>
      <c r="L50" s="1301"/>
      <c r="M50" s="807"/>
      <c r="N50" s="808"/>
      <c r="P50" s="1298"/>
      <c r="Q50" s="803" t="s">
        <v>189</v>
      </c>
      <c r="R50" s="804"/>
      <c r="S50" s="804"/>
      <c r="T50" s="804"/>
      <c r="U50" s="804"/>
      <c r="V50" s="805">
        <f>SUM(V45:V49)</f>
        <v>1560</v>
      </c>
    </row>
    <row r="51" spans="2:22" ht="14.25" customHeight="1" thickTop="1" x14ac:dyDescent="0.15">
      <c r="B51" s="1270"/>
      <c r="C51" s="472" t="s">
        <v>1012</v>
      </c>
      <c r="D51" s="472">
        <v>500</v>
      </c>
      <c r="E51" s="473" t="s">
        <v>943</v>
      </c>
      <c r="F51" s="733">
        <v>3.786</v>
      </c>
      <c r="G51" s="474">
        <f t="shared" si="8"/>
        <v>1893</v>
      </c>
      <c r="H51" s="142"/>
      <c r="I51" s="1302" t="s">
        <v>182</v>
      </c>
      <c r="J51" s="747" t="s">
        <v>193</v>
      </c>
      <c r="K51" s="1265">
        <v>5000</v>
      </c>
      <c r="L51" s="1266"/>
      <c r="M51" s="747">
        <v>100</v>
      </c>
      <c r="N51" s="748">
        <f>+K51/M51*10</f>
        <v>500</v>
      </c>
      <c r="P51" s="1298"/>
      <c r="Q51" s="1255" t="s">
        <v>207</v>
      </c>
      <c r="R51" s="249" t="s">
        <v>193</v>
      </c>
      <c r="S51" s="226">
        <v>25000</v>
      </c>
      <c r="T51" s="248">
        <v>1</v>
      </c>
      <c r="U51" s="226">
        <v>100</v>
      </c>
      <c r="V51" s="748">
        <f>+S51*T51/U51*10</f>
        <v>2500</v>
      </c>
    </row>
    <row r="52" spans="2:22" x14ac:dyDescent="0.15">
      <c r="B52" s="1270"/>
      <c r="C52" s="472"/>
      <c r="D52" s="472"/>
      <c r="E52" s="473"/>
      <c r="F52" s="733"/>
      <c r="G52" s="474"/>
      <c r="H52" s="142"/>
      <c r="I52" s="1303"/>
      <c r="J52" s="747"/>
      <c r="K52" s="1265"/>
      <c r="L52" s="1266"/>
      <c r="M52" s="236"/>
      <c r="N52" s="748"/>
      <c r="P52" s="1298"/>
      <c r="Q52" s="1256"/>
      <c r="R52" s="249"/>
      <c r="S52" s="226"/>
      <c r="T52" s="248"/>
      <c r="U52" s="226"/>
      <c r="V52" s="748"/>
    </row>
    <row r="53" spans="2:22" ht="14.25" thickBot="1" x14ac:dyDescent="0.2">
      <c r="B53" s="1271"/>
      <c r="C53" s="785" t="s">
        <v>116</v>
      </c>
      <c r="D53" s="786"/>
      <c r="E53" s="785"/>
      <c r="F53" s="787"/>
      <c r="G53" s="788">
        <f>SUM(G50:G52)</f>
        <v>4243</v>
      </c>
      <c r="I53" s="1303"/>
      <c r="J53" s="226"/>
      <c r="K53" s="1267"/>
      <c r="L53" s="1268"/>
      <c r="M53" s="236"/>
      <c r="N53" s="748"/>
      <c r="P53" s="1298"/>
      <c r="Q53" s="1256"/>
      <c r="R53" s="249"/>
      <c r="S53" s="226"/>
      <c r="T53" s="226"/>
      <c r="U53" s="746"/>
      <c r="V53" s="756"/>
    </row>
    <row r="54" spans="2:22" ht="14.25" thickTop="1" x14ac:dyDescent="0.15">
      <c r="B54" s="1281" t="s">
        <v>139</v>
      </c>
      <c r="C54" s="472" t="s">
        <v>1011</v>
      </c>
      <c r="D54" s="472">
        <v>1500</v>
      </c>
      <c r="E54" s="473" t="s">
        <v>924</v>
      </c>
      <c r="F54" s="733">
        <v>1.302</v>
      </c>
      <c r="G54" s="474">
        <f>D54*F54</f>
        <v>1953</v>
      </c>
      <c r="I54" s="1303"/>
      <c r="J54" s="747"/>
      <c r="K54" s="1265"/>
      <c r="L54" s="1266"/>
      <c r="M54" s="236"/>
      <c r="N54" s="748"/>
      <c r="P54" s="1298"/>
      <c r="Q54" s="1256"/>
      <c r="R54" s="249"/>
      <c r="S54" s="226"/>
      <c r="T54" s="248"/>
      <c r="U54" s="226"/>
      <c r="V54" s="748"/>
    </row>
    <row r="55" spans="2:22" x14ac:dyDescent="0.15">
      <c r="B55" s="1270"/>
      <c r="C55" s="472" t="s">
        <v>1012</v>
      </c>
      <c r="D55" s="472">
        <v>50</v>
      </c>
      <c r="E55" s="473" t="s">
        <v>946</v>
      </c>
      <c r="F55" s="733">
        <v>0.66</v>
      </c>
      <c r="G55" s="474">
        <f>D55*F55</f>
        <v>33</v>
      </c>
      <c r="I55" s="1303"/>
      <c r="J55" s="226"/>
      <c r="K55" s="1267"/>
      <c r="L55" s="1268"/>
      <c r="M55" s="236"/>
      <c r="N55" s="757"/>
      <c r="P55" s="1298"/>
      <c r="Q55" s="1257"/>
      <c r="R55" s="249"/>
      <c r="S55" s="226"/>
      <c r="T55" s="226"/>
      <c r="U55" s="746"/>
      <c r="V55" s="756"/>
    </row>
    <row r="56" spans="2:22" x14ac:dyDescent="0.15">
      <c r="B56" s="1270"/>
      <c r="C56" s="472"/>
      <c r="D56" s="472"/>
      <c r="E56" s="473"/>
      <c r="F56" s="733"/>
      <c r="G56" s="474"/>
      <c r="I56" s="1290"/>
      <c r="J56" s="758" t="s">
        <v>116</v>
      </c>
      <c r="K56" s="1308"/>
      <c r="L56" s="1309"/>
      <c r="M56" s="759"/>
      <c r="N56" s="760">
        <f>SUM(N51:N55)</f>
        <v>500</v>
      </c>
      <c r="P56" s="1307"/>
      <c r="Q56" s="809" t="s">
        <v>189</v>
      </c>
      <c r="R56" s="810"/>
      <c r="S56" s="810"/>
      <c r="T56" s="810"/>
      <c r="U56" s="810"/>
      <c r="V56" s="811">
        <f>SUM(V51:V55)</f>
        <v>2500</v>
      </c>
    </row>
    <row r="57" spans="2:22" ht="14.25" thickBot="1" x14ac:dyDescent="0.2">
      <c r="B57" s="1287"/>
      <c r="C57" s="789" t="s">
        <v>119</v>
      </c>
      <c r="D57" s="790"/>
      <c r="E57" s="789"/>
      <c r="F57" s="791"/>
      <c r="G57" s="792">
        <f>SUM(G54:G56)</f>
        <v>1986</v>
      </c>
      <c r="I57" s="1310" t="s">
        <v>183</v>
      </c>
      <c r="J57" s="1294"/>
      <c r="K57" s="1311"/>
      <c r="L57" s="1312"/>
      <c r="M57" s="802"/>
      <c r="N57" s="801">
        <f>SUM(N42,N46,N50,N56)</f>
        <v>910</v>
      </c>
      <c r="P57" s="1310" t="s">
        <v>183</v>
      </c>
      <c r="Q57" s="1294"/>
      <c r="R57" s="779"/>
      <c r="S57" s="779"/>
      <c r="T57" s="779"/>
      <c r="U57" s="779"/>
      <c r="V57" s="801">
        <f>SUM(V44,V50,V56)</f>
        <v>8323</v>
      </c>
    </row>
    <row r="58" spans="2:22" x14ac:dyDescent="0.15">
      <c r="V58" s="154"/>
    </row>
    <row r="65" spans="5:6" s="154" customFormat="1" x14ac:dyDescent="0.15">
      <c r="E65" s="765"/>
      <c r="F65" s="723"/>
    </row>
    <row r="66" spans="5:6" s="154" customFormat="1" x14ac:dyDescent="0.15">
      <c r="E66" s="765"/>
      <c r="F66" s="723"/>
    </row>
    <row r="67" spans="5:6" s="154" customFormat="1" x14ac:dyDescent="0.15">
      <c r="E67" s="765"/>
      <c r="F67" s="723"/>
    </row>
    <row r="68" spans="5:6" s="154" customFormat="1" x14ac:dyDescent="0.15">
      <c r="E68" s="765"/>
      <c r="F68" s="723"/>
    </row>
    <row r="69" spans="5:6" s="154" customFormat="1" x14ac:dyDescent="0.15">
      <c r="E69" s="765"/>
      <c r="F69" s="723"/>
    </row>
    <row r="70" spans="5:6" s="154" customFormat="1" x14ac:dyDescent="0.15">
      <c r="E70" s="765"/>
      <c r="F70" s="723"/>
    </row>
    <row r="71" spans="5:6" s="154" customFormat="1" x14ac:dyDescent="0.15">
      <c r="E71" s="765"/>
      <c r="F71" s="723"/>
    </row>
    <row r="72" spans="5:6" s="154" customFormat="1" x14ac:dyDescent="0.15">
      <c r="E72" s="765"/>
      <c r="F72" s="723"/>
    </row>
    <row r="73" spans="5:6" s="154" customFormat="1" x14ac:dyDescent="0.15">
      <c r="E73" s="765"/>
      <c r="F73" s="723"/>
    </row>
    <row r="74" spans="5:6" s="154" customFormat="1" x14ac:dyDescent="0.15">
      <c r="E74" s="765"/>
      <c r="F74" s="723"/>
    </row>
    <row r="75" spans="5:6" s="154" customFormat="1" x14ac:dyDescent="0.15">
      <c r="E75" s="765"/>
      <c r="F75" s="723"/>
    </row>
    <row r="76" spans="5:6" s="154" customFormat="1" x14ac:dyDescent="0.15">
      <c r="E76" s="765"/>
      <c r="F76" s="723"/>
    </row>
    <row r="77" spans="5:6" s="154" customFormat="1" x14ac:dyDescent="0.15">
      <c r="E77" s="765"/>
      <c r="F77" s="723"/>
    </row>
    <row r="78" spans="5:6" s="154" customFormat="1" x14ac:dyDescent="0.15">
      <c r="E78" s="765"/>
      <c r="F78" s="723"/>
    </row>
    <row r="79" spans="5:6" s="154" customFormat="1" x14ac:dyDescent="0.15">
      <c r="E79" s="765"/>
      <c r="F79" s="723"/>
    </row>
    <row r="80" spans="5:6" s="154" customFormat="1" x14ac:dyDescent="0.15">
      <c r="E80" s="765"/>
      <c r="F80" s="723"/>
    </row>
    <row r="81" spans="2:6" s="154" customFormat="1" x14ac:dyDescent="0.15">
      <c r="E81" s="765"/>
      <c r="F81" s="723"/>
    </row>
    <row r="82" spans="2:6" s="154" customFormat="1" x14ac:dyDescent="0.15">
      <c r="E82" s="765"/>
      <c r="F82" s="723"/>
    </row>
    <row r="83" spans="2:6" s="154" customFormat="1" x14ac:dyDescent="0.15">
      <c r="B83" s="141"/>
      <c r="C83" s="142"/>
      <c r="D83" s="142"/>
      <c r="E83" s="141"/>
      <c r="F83" s="697"/>
    </row>
    <row r="84" spans="2:6" s="154" customFormat="1" x14ac:dyDescent="0.15">
      <c r="B84" s="141"/>
      <c r="C84" s="142"/>
      <c r="D84" s="142"/>
      <c r="E84" s="141"/>
      <c r="F84" s="697"/>
    </row>
    <row r="85" spans="2:6" s="154" customFormat="1" x14ac:dyDescent="0.15">
      <c r="E85" s="765"/>
      <c r="F85" s="723"/>
    </row>
    <row r="86" spans="2:6" s="154" customFormat="1" x14ac:dyDescent="0.15">
      <c r="E86" s="765"/>
      <c r="F86" s="723"/>
    </row>
    <row r="87" spans="2:6" s="154" customFormat="1" x14ac:dyDescent="0.15">
      <c r="E87" s="765"/>
      <c r="F87" s="723"/>
    </row>
    <row r="88" spans="2:6" s="154" customFormat="1" x14ac:dyDescent="0.15">
      <c r="E88" s="765"/>
      <c r="F88" s="723"/>
    </row>
    <row r="89" spans="2:6" s="154" customFormat="1" x14ac:dyDescent="0.15">
      <c r="E89" s="765"/>
      <c r="F89" s="723"/>
    </row>
    <row r="90" spans="2:6" s="154" customFormat="1" x14ac:dyDescent="0.15">
      <c r="E90" s="765"/>
      <c r="F90" s="723"/>
    </row>
    <row r="91" spans="2:6" s="154" customFormat="1" x14ac:dyDescent="0.15">
      <c r="E91" s="765"/>
      <c r="F91" s="723"/>
    </row>
    <row r="92" spans="2:6" s="154" customFormat="1" x14ac:dyDescent="0.15">
      <c r="E92" s="765"/>
      <c r="F92" s="723"/>
    </row>
    <row r="93" spans="2:6" s="154" customFormat="1" x14ac:dyDescent="0.15">
      <c r="E93" s="765"/>
      <c r="F93" s="723"/>
    </row>
    <row r="94" spans="2:6" s="154" customFormat="1" x14ac:dyDescent="0.15">
      <c r="E94" s="765"/>
      <c r="F94" s="723"/>
    </row>
    <row r="95" spans="2:6" s="154" customFormat="1" x14ac:dyDescent="0.15">
      <c r="E95" s="765"/>
      <c r="F95" s="723"/>
    </row>
    <row r="96" spans="2:6" s="154" customFormat="1" x14ac:dyDescent="0.15">
      <c r="E96" s="765"/>
      <c r="F96" s="723"/>
    </row>
    <row r="97" spans="5:6" s="154" customFormat="1" x14ac:dyDescent="0.15">
      <c r="E97" s="765"/>
      <c r="F97" s="723"/>
    </row>
    <row r="98" spans="5:6" s="154" customFormat="1" x14ac:dyDescent="0.15">
      <c r="E98" s="765"/>
      <c r="F98" s="723"/>
    </row>
    <row r="99" spans="5:6" s="154" customFormat="1" x14ac:dyDescent="0.15">
      <c r="E99" s="765"/>
      <c r="F99" s="723"/>
    </row>
    <row r="100" spans="5:6" s="154" customFormat="1" x14ac:dyDescent="0.15">
      <c r="E100" s="765"/>
      <c r="F100" s="723"/>
    </row>
    <row r="101" spans="5:6" s="154" customFormat="1" x14ac:dyDescent="0.15">
      <c r="E101" s="765"/>
      <c r="F101" s="723"/>
    </row>
    <row r="102" spans="5:6" s="154" customFormat="1" x14ac:dyDescent="0.15">
      <c r="E102" s="765"/>
      <c r="F102" s="723"/>
    </row>
    <row r="103" spans="5:6" s="154" customFormat="1" x14ac:dyDescent="0.15">
      <c r="E103" s="765"/>
      <c r="F103" s="723"/>
    </row>
    <row r="104" spans="5:6" s="154" customFormat="1" x14ac:dyDescent="0.15">
      <c r="E104" s="765"/>
      <c r="F104" s="723"/>
    </row>
    <row r="105" spans="5:6" s="154" customFormat="1" x14ac:dyDescent="0.15">
      <c r="E105" s="765"/>
      <c r="F105" s="723"/>
    </row>
    <row r="106" spans="5:6" s="154" customFormat="1" x14ac:dyDescent="0.15">
      <c r="E106" s="765"/>
      <c r="F106" s="723"/>
    </row>
    <row r="107" spans="5:6" s="154" customFormat="1" x14ac:dyDescent="0.15">
      <c r="E107" s="765"/>
      <c r="F107" s="723"/>
    </row>
    <row r="108" spans="5:6" s="154" customFormat="1" x14ac:dyDescent="0.15">
      <c r="E108" s="765"/>
      <c r="F108" s="723"/>
    </row>
    <row r="109" spans="5:6" s="154" customFormat="1" x14ac:dyDescent="0.15">
      <c r="E109" s="765"/>
      <c r="F109" s="723"/>
    </row>
    <row r="110" spans="5:6" s="154" customFormat="1" x14ac:dyDescent="0.15">
      <c r="E110" s="765"/>
      <c r="F110" s="723"/>
    </row>
    <row r="111" spans="5:6" s="154" customFormat="1" x14ac:dyDescent="0.15">
      <c r="E111" s="765"/>
      <c r="F111" s="723"/>
    </row>
    <row r="112" spans="5:6" s="154" customFormat="1" x14ac:dyDescent="0.15">
      <c r="E112" s="765"/>
      <c r="F112" s="723"/>
    </row>
    <row r="113" spans="5:6" s="154" customFormat="1" x14ac:dyDescent="0.15">
      <c r="E113" s="765"/>
      <c r="F113" s="723"/>
    </row>
    <row r="114" spans="5:6" s="154" customFormat="1" x14ac:dyDescent="0.15">
      <c r="E114" s="765"/>
      <c r="F114" s="723"/>
    </row>
    <row r="115" spans="5:6" s="154" customFormat="1" x14ac:dyDescent="0.15">
      <c r="E115" s="765"/>
      <c r="F115" s="723"/>
    </row>
    <row r="116" spans="5:6" s="154" customFormat="1" x14ac:dyDescent="0.15">
      <c r="E116" s="765"/>
      <c r="F116" s="723"/>
    </row>
    <row r="117" spans="5:6" s="154" customFormat="1" x14ac:dyDescent="0.15">
      <c r="E117" s="765"/>
      <c r="F117" s="723"/>
    </row>
    <row r="118" spans="5:6" s="154" customFormat="1" x14ac:dyDescent="0.15">
      <c r="E118" s="765"/>
      <c r="F118" s="723"/>
    </row>
    <row r="119" spans="5:6" s="154" customFormat="1" x14ac:dyDescent="0.15">
      <c r="E119" s="765"/>
      <c r="F119" s="723"/>
    </row>
    <row r="120" spans="5:6" s="154" customFormat="1" x14ac:dyDescent="0.15">
      <c r="E120" s="765"/>
      <c r="F120" s="723"/>
    </row>
    <row r="121" spans="5:6" s="154" customFormat="1" x14ac:dyDescent="0.15">
      <c r="E121" s="765"/>
      <c r="F121" s="723"/>
    </row>
    <row r="122" spans="5:6" s="154" customFormat="1" x14ac:dyDescent="0.15">
      <c r="E122" s="765"/>
      <c r="F122" s="723"/>
    </row>
    <row r="123" spans="5:6" s="154" customFormat="1" x14ac:dyDescent="0.15">
      <c r="E123" s="765"/>
      <c r="F123" s="723"/>
    </row>
    <row r="124" spans="5:6" s="154" customFormat="1" x14ac:dyDescent="0.15">
      <c r="E124" s="765"/>
      <c r="F124" s="723"/>
    </row>
    <row r="125" spans="5:6" s="154" customFormat="1" x14ac:dyDescent="0.15">
      <c r="E125" s="765"/>
      <c r="F125" s="723"/>
    </row>
    <row r="126" spans="5:6" s="154" customFormat="1" x14ac:dyDescent="0.15">
      <c r="E126" s="765"/>
      <c r="F126" s="723"/>
    </row>
    <row r="127" spans="5:6" s="154" customFormat="1" x14ac:dyDescent="0.15">
      <c r="E127" s="765"/>
      <c r="F127" s="723"/>
    </row>
    <row r="128" spans="5:6" s="154" customFormat="1" x14ac:dyDescent="0.15">
      <c r="E128" s="765"/>
      <c r="F128" s="723"/>
    </row>
    <row r="129" spans="5:6" s="154" customFormat="1" x14ac:dyDescent="0.15">
      <c r="E129" s="765"/>
      <c r="F129" s="723"/>
    </row>
    <row r="130" spans="5:6" s="154" customFormat="1" x14ac:dyDescent="0.15">
      <c r="E130" s="765"/>
      <c r="F130" s="723"/>
    </row>
    <row r="131" spans="5:6" s="154" customFormat="1" x14ac:dyDescent="0.15">
      <c r="E131" s="765"/>
      <c r="F131" s="723"/>
    </row>
    <row r="132" spans="5:6" s="154" customFormat="1" x14ac:dyDescent="0.15">
      <c r="E132" s="765"/>
      <c r="F132" s="723"/>
    </row>
    <row r="133" spans="5:6" s="154" customFormat="1" x14ac:dyDescent="0.15">
      <c r="E133" s="765"/>
      <c r="F133" s="723"/>
    </row>
    <row r="134" spans="5:6" s="154" customFormat="1" x14ac:dyDescent="0.15">
      <c r="E134" s="765"/>
      <c r="F134" s="723"/>
    </row>
    <row r="135" spans="5:6" s="154" customFormat="1" x14ac:dyDescent="0.15">
      <c r="E135" s="765"/>
      <c r="F135" s="723"/>
    </row>
    <row r="136" spans="5:6" s="154" customFormat="1" x14ac:dyDescent="0.15">
      <c r="E136" s="765"/>
      <c r="F136" s="723"/>
    </row>
    <row r="137" spans="5:6" s="154" customFormat="1" x14ac:dyDescent="0.15">
      <c r="E137" s="765"/>
      <c r="F137" s="723"/>
    </row>
    <row r="138" spans="5:6" s="154" customFormat="1" x14ac:dyDescent="0.15">
      <c r="E138" s="765"/>
      <c r="F138" s="723"/>
    </row>
    <row r="139" spans="5:6" s="154" customFormat="1" x14ac:dyDescent="0.15">
      <c r="E139" s="765"/>
      <c r="F139" s="723"/>
    </row>
    <row r="140" spans="5:6" s="154" customFormat="1" x14ac:dyDescent="0.15">
      <c r="E140" s="765"/>
      <c r="F140" s="723"/>
    </row>
    <row r="141" spans="5:6" s="154" customFormat="1" x14ac:dyDescent="0.15">
      <c r="E141" s="765"/>
      <c r="F141" s="723"/>
    </row>
    <row r="142" spans="5:6" s="154" customFormat="1" x14ac:dyDescent="0.15">
      <c r="E142" s="765"/>
      <c r="F142" s="723"/>
    </row>
    <row r="143" spans="5:6" s="154" customFormat="1" x14ac:dyDescent="0.15">
      <c r="E143" s="765"/>
      <c r="F143" s="723"/>
    </row>
    <row r="144" spans="5:6" s="154" customFormat="1" x14ac:dyDescent="0.15">
      <c r="E144" s="765"/>
      <c r="F144" s="723"/>
    </row>
    <row r="145" spans="16:22" x14ac:dyDescent="0.15">
      <c r="P145" s="154"/>
      <c r="R145" s="154"/>
      <c r="V145" s="154"/>
    </row>
    <row r="146" spans="16:22" x14ac:dyDescent="0.15">
      <c r="P146" s="154"/>
      <c r="R146" s="154"/>
      <c r="V146" s="154"/>
    </row>
    <row r="147" spans="16:22" x14ac:dyDescent="0.15">
      <c r="P147" s="154"/>
      <c r="R147" s="154"/>
      <c r="V147" s="154"/>
    </row>
    <row r="148" spans="16:22" x14ac:dyDescent="0.15">
      <c r="P148" s="154"/>
      <c r="R148" s="154"/>
      <c r="V148" s="154"/>
    </row>
    <row r="149" spans="16:22" x14ac:dyDescent="0.15">
      <c r="P149" s="154"/>
      <c r="R149" s="154"/>
      <c r="V149" s="154"/>
    </row>
    <row r="150" spans="16:22" x14ac:dyDescent="0.15">
      <c r="P150" s="154"/>
      <c r="R150" s="154"/>
      <c r="V150" s="154"/>
    </row>
    <row r="151" spans="16:22" x14ac:dyDescent="0.15">
      <c r="P151" s="154"/>
      <c r="R151" s="154"/>
      <c r="V151" s="154"/>
    </row>
    <row r="152" spans="16:22" x14ac:dyDescent="0.15">
      <c r="P152" s="154"/>
      <c r="R152" s="154"/>
      <c r="V152" s="154"/>
    </row>
    <row r="153" spans="16:22" x14ac:dyDescent="0.15">
      <c r="P153" s="154"/>
      <c r="R153" s="154"/>
      <c r="V153" s="154"/>
    </row>
    <row r="154" spans="16:22" x14ac:dyDescent="0.15">
      <c r="P154" s="154"/>
      <c r="R154" s="154"/>
      <c r="V154" s="154"/>
    </row>
    <row r="155" spans="16:22" x14ac:dyDescent="0.15">
      <c r="P155" s="154"/>
      <c r="R155" s="154"/>
      <c r="V155" s="154"/>
    </row>
    <row r="156" spans="16:22" x14ac:dyDescent="0.15">
      <c r="P156" s="154"/>
      <c r="R156" s="154"/>
      <c r="V156" s="154"/>
    </row>
    <row r="172" spans="16:22" x14ac:dyDescent="0.15">
      <c r="P172" s="154"/>
      <c r="R172" s="154"/>
      <c r="V172" s="154"/>
    </row>
    <row r="173" spans="16:22" x14ac:dyDescent="0.15">
      <c r="P173" s="154"/>
      <c r="R173" s="154"/>
      <c r="V173" s="154"/>
    </row>
    <row r="174" spans="16:22" x14ac:dyDescent="0.15">
      <c r="P174" s="154"/>
      <c r="R174" s="154"/>
      <c r="V174" s="154"/>
    </row>
    <row r="175" spans="16:22" x14ac:dyDescent="0.15">
      <c r="P175" s="154"/>
      <c r="R175" s="154"/>
      <c r="V175" s="154"/>
    </row>
    <row r="176" spans="16:22" x14ac:dyDescent="0.15">
      <c r="P176" s="154"/>
      <c r="R176" s="154"/>
      <c r="V176" s="154"/>
    </row>
    <row r="177" spans="5:6" s="154" customFormat="1" x14ac:dyDescent="0.15">
      <c r="E177" s="765"/>
      <c r="F177" s="723"/>
    </row>
    <row r="178" spans="5:6" s="154" customFormat="1" x14ac:dyDescent="0.15">
      <c r="E178" s="765"/>
      <c r="F178" s="723"/>
    </row>
    <row r="179" spans="5:6" s="154" customFormat="1" x14ac:dyDescent="0.15">
      <c r="E179" s="765"/>
      <c r="F179" s="723"/>
    </row>
    <row r="180" spans="5:6" s="154" customFormat="1" x14ac:dyDescent="0.15">
      <c r="E180" s="765"/>
      <c r="F180" s="723"/>
    </row>
    <row r="181" spans="5:6" s="154" customFormat="1" x14ac:dyDescent="0.15">
      <c r="E181" s="765"/>
      <c r="F181" s="723"/>
    </row>
    <row r="182" spans="5:6" s="154" customFormat="1" x14ac:dyDescent="0.15">
      <c r="E182" s="765"/>
      <c r="F182" s="723"/>
    </row>
    <row r="183" spans="5:6" s="154" customFormat="1" x14ac:dyDescent="0.15">
      <c r="E183" s="765"/>
      <c r="F183" s="723"/>
    </row>
    <row r="184" spans="5:6" s="154" customFormat="1" x14ac:dyDescent="0.15">
      <c r="E184" s="765"/>
      <c r="F184" s="723"/>
    </row>
    <row r="185" spans="5:6" s="154" customFormat="1" x14ac:dyDescent="0.15">
      <c r="E185" s="765"/>
      <c r="F185" s="723"/>
    </row>
    <row r="186" spans="5:6" s="154" customFormat="1" x14ac:dyDescent="0.15">
      <c r="E186" s="765"/>
      <c r="F186" s="723"/>
    </row>
    <row r="187" spans="5:6" s="154" customFormat="1" x14ac:dyDescent="0.15">
      <c r="E187" s="765"/>
      <c r="F187" s="723"/>
    </row>
    <row r="188" spans="5:6" s="154" customFormat="1" x14ac:dyDescent="0.15">
      <c r="E188" s="765"/>
      <c r="F188" s="723"/>
    </row>
    <row r="189" spans="5:6" s="154" customFormat="1" x14ac:dyDescent="0.15">
      <c r="E189" s="765"/>
      <c r="F189" s="723"/>
    </row>
    <row r="190" spans="5:6" s="154" customFormat="1" x14ac:dyDescent="0.15">
      <c r="E190" s="765"/>
      <c r="F190" s="723"/>
    </row>
    <row r="191" spans="5:6" s="154" customFormat="1" x14ac:dyDescent="0.15">
      <c r="E191" s="765"/>
      <c r="F191" s="723"/>
    </row>
  </sheetData>
  <mergeCells count="66">
    <mergeCell ref="I57:J57"/>
    <mergeCell ref="K57:L57"/>
    <mergeCell ref="P57:Q57"/>
    <mergeCell ref="B50:B53"/>
    <mergeCell ref="K50:L50"/>
    <mergeCell ref="I51:I56"/>
    <mergeCell ref="K51:L51"/>
    <mergeCell ref="Q51:Q55"/>
    <mergeCell ref="K52:L52"/>
    <mergeCell ref="K53:L53"/>
    <mergeCell ref="B54:B57"/>
    <mergeCell ref="K54:L54"/>
    <mergeCell ref="K55:L55"/>
    <mergeCell ref="K47:L47"/>
    <mergeCell ref="K48:L48"/>
    <mergeCell ref="K49:L49"/>
    <mergeCell ref="P45:P56"/>
    <mergeCell ref="K56:L56"/>
    <mergeCell ref="B37:B49"/>
    <mergeCell ref="K37:L37"/>
    <mergeCell ref="Q37:R37"/>
    <mergeCell ref="K38:L38"/>
    <mergeCell ref="P38:P44"/>
    <mergeCell ref="K39:L39"/>
    <mergeCell ref="K40:L40"/>
    <mergeCell ref="K41:L41"/>
    <mergeCell ref="K42:L42"/>
    <mergeCell ref="I43:I46"/>
    <mergeCell ref="K43:L43"/>
    <mergeCell ref="K44:L44"/>
    <mergeCell ref="K45:L45"/>
    <mergeCell ref="Q45:Q49"/>
    <mergeCell ref="K46:L46"/>
    <mergeCell ref="I47:I50"/>
    <mergeCell ref="B12:B16"/>
    <mergeCell ref="T12:U12"/>
    <mergeCell ref="T13:U13"/>
    <mergeCell ref="T14:U14"/>
    <mergeCell ref="I26:I28"/>
    <mergeCell ref="B28:B36"/>
    <mergeCell ref="I29:I31"/>
    <mergeCell ref="K34:L34"/>
    <mergeCell ref="I35:I42"/>
    <mergeCell ref="T15:U15"/>
    <mergeCell ref="B17:B20"/>
    <mergeCell ref="I18:I22"/>
    <mergeCell ref="B21:B24"/>
    <mergeCell ref="I23:I25"/>
    <mergeCell ref="K35:L35"/>
    <mergeCell ref="K36:L36"/>
    <mergeCell ref="B5:B7"/>
    <mergeCell ref="T5:U5"/>
    <mergeCell ref="I6:I10"/>
    <mergeCell ref="T6:U6"/>
    <mergeCell ref="T7:U7"/>
    <mergeCell ref="I4:I5"/>
    <mergeCell ref="J4:J5"/>
    <mergeCell ref="M4:M5"/>
    <mergeCell ref="N4:N5"/>
    <mergeCell ref="T4:U4"/>
    <mergeCell ref="B8:B11"/>
    <mergeCell ref="T8:U8"/>
    <mergeCell ref="T9:U9"/>
    <mergeCell ref="T10:U10"/>
    <mergeCell ref="I11:I17"/>
    <mergeCell ref="T11:U11"/>
  </mergeCells>
  <phoneticPr fontId="4"/>
  <pageMargins left="0.7" right="0.7" top="0.75" bottom="0.75" header="0.3" footer="0.3"/>
  <pageSetup paperSize="9" scale="6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191"/>
  <sheetViews>
    <sheetView zoomScale="75" zoomScaleNormal="75" zoomScaleSheetLayoutView="100" workbookViewId="0"/>
  </sheetViews>
  <sheetFormatPr defaultRowHeight="13.5" x14ac:dyDescent="0.15"/>
  <cols>
    <col min="1" max="1" width="1.625" style="154" customWidth="1"/>
    <col min="2" max="2" width="3.625" style="154" customWidth="1"/>
    <col min="3" max="3" width="15.625" style="154" customWidth="1"/>
    <col min="4" max="4" width="8.625" style="154" customWidth="1"/>
    <col min="5" max="5" width="8.625" style="724" customWidth="1"/>
    <col min="6" max="6" width="8.625" style="723" customWidth="1"/>
    <col min="7" max="7" width="8.625" style="154" customWidth="1"/>
    <col min="8" max="8" width="1.625" style="154" customWidth="1"/>
    <col min="9" max="9" width="3.625" style="154" customWidth="1"/>
    <col min="10" max="10" width="15.625" style="154" customWidth="1"/>
    <col min="11" max="14" width="8.625" style="154" customWidth="1"/>
    <col min="15" max="15" width="3.5" style="154" customWidth="1"/>
    <col min="16" max="16" width="15.625" style="722" customWidth="1"/>
    <col min="17" max="17" width="8.625" style="154" customWidth="1"/>
    <col min="18" max="18" width="8.625" style="723" customWidth="1"/>
    <col min="19" max="21" width="8.625" style="154" customWidth="1"/>
    <col min="22" max="22" width="10.625" style="723" customWidth="1"/>
    <col min="23" max="245" width="9" style="154"/>
    <col min="246" max="246" width="1.375" style="154" customWidth="1"/>
    <col min="247" max="247" width="3.5" style="154" customWidth="1"/>
    <col min="248" max="248" width="22.125" style="154" customWidth="1"/>
    <col min="249" max="249" width="9.75" style="154" customWidth="1"/>
    <col min="250" max="250" width="7.375" style="154" customWidth="1"/>
    <col min="251" max="251" width="9" style="154"/>
    <col min="252" max="252" width="9.25" style="154" customWidth="1"/>
    <col min="253" max="253" width="3.5" style="154" customWidth="1"/>
    <col min="254" max="255" width="12.625" style="154" customWidth="1"/>
    <col min="256" max="256" width="9" style="154"/>
    <col min="257" max="257" width="7.75" style="154" customWidth="1"/>
    <col min="258" max="258" width="13.125" style="154" customWidth="1"/>
    <col min="259" max="259" width="6.125" style="154" customWidth="1"/>
    <col min="260" max="260" width="9.75" style="154" customWidth="1"/>
    <col min="261" max="261" width="1.375" style="154" customWidth="1"/>
    <col min="262" max="501" width="9" style="154"/>
    <col min="502" max="502" width="1.375" style="154" customWidth="1"/>
    <col min="503" max="503" width="3.5" style="154" customWidth="1"/>
    <col min="504" max="504" width="22.125" style="154" customWidth="1"/>
    <col min="505" max="505" width="9.75" style="154" customWidth="1"/>
    <col min="506" max="506" width="7.375" style="154" customWidth="1"/>
    <col min="507" max="507" width="9" style="154"/>
    <col min="508" max="508" width="9.25" style="154" customWidth="1"/>
    <col min="509" max="509" width="3.5" style="154" customWidth="1"/>
    <col min="510" max="511" width="12.625" style="154" customWidth="1"/>
    <col min="512" max="512" width="9" style="154"/>
    <col min="513" max="513" width="7.75" style="154" customWidth="1"/>
    <col min="514" max="514" width="13.125" style="154" customWidth="1"/>
    <col min="515" max="515" width="6.125" style="154" customWidth="1"/>
    <col min="516" max="516" width="9.75" style="154" customWidth="1"/>
    <col min="517" max="517" width="1.375" style="154" customWidth="1"/>
    <col min="518" max="757" width="9" style="154"/>
    <col min="758" max="758" width="1.375" style="154" customWidth="1"/>
    <col min="759" max="759" width="3.5" style="154" customWidth="1"/>
    <col min="760" max="760" width="22.125" style="154" customWidth="1"/>
    <col min="761" max="761" width="9.75" style="154" customWidth="1"/>
    <col min="762" max="762" width="7.375" style="154" customWidth="1"/>
    <col min="763" max="763" width="9" style="154"/>
    <col min="764" max="764" width="9.25" style="154" customWidth="1"/>
    <col min="765" max="765" width="3.5" style="154" customWidth="1"/>
    <col min="766" max="767" width="12.625" style="154" customWidth="1"/>
    <col min="768" max="768" width="9" style="154"/>
    <col min="769" max="769" width="7.75" style="154" customWidth="1"/>
    <col min="770" max="770" width="13.125" style="154" customWidth="1"/>
    <col min="771" max="771" width="6.125" style="154" customWidth="1"/>
    <col min="772" max="772" width="9.75" style="154" customWidth="1"/>
    <col min="773" max="773" width="1.375" style="154" customWidth="1"/>
    <col min="774" max="1013" width="9" style="154"/>
    <col min="1014" max="1014" width="1.375" style="154" customWidth="1"/>
    <col min="1015" max="1015" width="3.5" style="154" customWidth="1"/>
    <col min="1016" max="1016" width="22.125" style="154" customWidth="1"/>
    <col min="1017" max="1017" width="9.75" style="154" customWidth="1"/>
    <col min="1018" max="1018" width="7.375" style="154" customWidth="1"/>
    <col min="1019" max="1019" width="9" style="154"/>
    <col min="1020" max="1020" width="9.25" style="154" customWidth="1"/>
    <col min="1021" max="1021" width="3.5" style="154" customWidth="1"/>
    <col min="1022" max="1023" width="12.625" style="154" customWidth="1"/>
    <col min="1024" max="1024" width="9" style="154"/>
    <col min="1025" max="1025" width="7.75" style="154" customWidth="1"/>
    <col min="1026" max="1026" width="13.125" style="154" customWidth="1"/>
    <col min="1027" max="1027" width="6.125" style="154" customWidth="1"/>
    <col min="1028" max="1028" width="9.75" style="154" customWidth="1"/>
    <col min="1029" max="1029" width="1.375" style="154" customWidth="1"/>
    <col min="1030" max="1269" width="9" style="154"/>
    <col min="1270" max="1270" width="1.375" style="154" customWidth="1"/>
    <col min="1271" max="1271" width="3.5" style="154" customWidth="1"/>
    <col min="1272" max="1272" width="22.125" style="154" customWidth="1"/>
    <col min="1273" max="1273" width="9.75" style="154" customWidth="1"/>
    <col min="1274" max="1274" width="7.375" style="154" customWidth="1"/>
    <col min="1275" max="1275" width="9" style="154"/>
    <col min="1276" max="1276" width="9.25" style="154" customWidth="1"/>
    <col min="1277" max="1277" width="3.5" style="154" customWidth="1"/>
    <col min="1278" max="1279" width="12.625" style="154" customWidth="1"/>
    <col min="1280" max="1280" width="9" style="154"/>
    <col min="1281" max="1281" width="7.75" style="154" customWidth="1"/>
    <col min="1282" max="1282" width="13.125" style="154" customWidth="1"/>
    <col min="1283" max="1283" width="6.125" style="154" customWidth="1"/>
    <col min="1284" max="1284" width="9.75" style="154" customWidth="1"/>
    <col min="1285" max="1285" width="1.375" style="154" customWidth="1"/>
    <col min="1286" max="1525" width="9" style="154"/>
    <col min="1526" max="1526" width="1.375" style="154" customWidth="1"/>
    <col min="1527" max="1527" width="3.5" style="154" customWidth="1"/>
    <col min="1528" max="1528" width="22.125" style="154" customWidth="1"/>
    <col min="1529" max="1529" width="9.75" style="154" customWidth="1"/>
    <col min="1530" max="1530" width="7.375" style="154" customWidth="1"/>
    <col min="1531" max="1531" width="9" style="154"/>
    <col min="1532" max="1532" width="9.25" style="154" customWidth="1"/>
    <col min="1533" max="1533" width="3.5" style="154" customWidth="1"/>
    <col min="1534" max="1535" width="12.625" style="154" customWidth="1"/>
    <col min="1536" max="1536" width="9" style="154"/>
    <col min="1537" max="1537" width="7.75" style="154" customWidth="1"/>
    <col min="1538" max="1538" width="13.125" style="154" customWidth="1"/>
    <col min="1539" max="1539" width="6.125" style="154" customWidth="1"/>
    <col min="1540" max="1540" width="9.75" style="154" customWidth="1"/>
    <col min="1541" max="1541" width="1.375" style="154" customWidth="1"/>
    <col min="1542" max="1781" width="9" style="154"/>
    <col min="1782" max="1782" width="1.375" style="154" customWidth="1"/>
    <col min="1783" max="1783" width="3.5" style="154" customWidth="1"/>
    <col min="1784" max="1784" width="22.125" style="154" customWidth="1"/>
    <col min="1785" max="1785" width="9.75" style="154" customWidth="1"/>
    <col min="1786" max="1786" width="7.375" style="154" customWidth="1"/>
    <col min="1787" max="1787" width="9" style="154"/>
    <col min="1788" max="1788" width="9.25" style="154" customWidth="1"/>
    <col min="1789" max="1789" width="3.5" style="154" customWidth="1"/>
    <col min="1790" max="1791" width="12.625" style="154" customWidth="1"/>
    <col min="1792" max="1792" width="9" style="154"/>
    <col min="1793" max="1793" width="7.75" style="154" customWidth="1"/>
    <col min="1794" max="1794" width="13.125" style="154" customWidth="1"/>
    <col min="1795" max="1795" width="6.125" style="154" customWidth="1"/>
    <col min="1796" max="1796" width="9.75" style="154" customWidth="1"/>
    <col min="1797" max="1797" width="1.375" style="154" customWidth="1"/>
    <col min="1798" max="2037" width="9" style="154"/>
    <col min="2038" max="2038" width="1.375" style="154" customWidth="1"/>
    <col min="2039" max="2039" width="3.5" style="154" customWidth="1"/>
    <col min="2040" max="2040" width="22.125" style="154" customWidth="1"/>
    <col min="2041" max="2041" width="9.75" style="154" customWidth="1"/>
    <col min="2042" max="2042" width="7.375" style="154" customWidth="1"/>
    <col min="2043" max="2043" width="9" style="154"/>
    <col min="2044" max="2044" width="9.25" style="154" customWidth="1"/>
    <col min="2045" max="2045" width="3.5" style="154" customWidth="1"/>
    <col min="2046" max="2047" width="12.625" style="154" customWidth="1"/>
    <col min="2048" max="2048" width="9" style="154"/>
    <col min="2049" max="2049" width="7.75" style="154" customWidth="1"/>
    <col min="2050" max="2050" width="13.125" style="154" customWidth="1"/>
    <col min="2051" max="2051" width="6.125" style="154" customWidth="1"/>
    <col min="2052" max="2052" width="9.75" style="154" customWidth="1"/>
    <col min="2053" max="2053" width="1.375" style="154" customWidth="1"/>
    <col min="2054" max="2293" width="9" style="154"/>
    <col min="2294" max="2294" width="1.375" style="154" customWidth="1"/>
    <col min="2295" max="2295" width="3.5" style="154" customWidth="1"/>
    <col min="2296" max="2296" width="22.125" style="154" customWidth="1"/>
    <col min="2297" max="2297" width="9.75" style="154" customWidth="1"/>
    <col min="2298" max="2298" width="7.375" style="154" customWidth="1"/>
    <col min="2299" max="2299" width="9" style="154"/>
    <col min="2300" max="2300" width="9.25" style="154" customWidth="1"/>
    <col min="2301" max="2301" width="3.5" style="154" customWidth="1"/>
    <col min="2302" max="2303" width="12.625" style="154" customWidth="1"/>
    <col min="2304" max="2304" width="9" style="154"/>
    <col min="2305" max="2305" width="7.75" style="154" customWidth="1"/>
    <col min="2306" max="2306" width="13.125" style="154" customWidth="1"/>
    <col min="2307" max="2307" width="6.125" style="154" customWidth="1"/>
    <col min="2308" max="2308" width="9.75" style="154" customWidth="1"/>
    <col min="2309" max="2309" width="1.375" style="154" customWidth="1"/>
    <col min="2310" max="2549" width="9" style="154"/>
    <col min="2550" max="2550" width="1.375" style="154" customWidth="1"/>
    <col min="2551" max="2551" width="3.5" style="154" customWidth="1"/>
    <col min="2552" max="2552" width="22.125" style="154" customWidth="1"/>
    <col min="2553" max="2553" width="9.75" style="154" customWidth="1"/>
    <col min="2554" max="2554" width="7.375" style="154" customWidth="1"/>
    <col min="2555" max="2555" width="9" style="154"/>
    <col min="2556" max="2556" width="9.25" style="154" customWidth="1"/>
    <col min="2557" max="2557" width="3.5" style="154" customWidth="1"/>
    <col min="2558" max="2559" width="12.625" style="154" customWidth="1"/>
    <col min="2560" max="2560" width="9" style="154"/>
    <col min="2561" max="2561" width="7.75" style="154" customWidth="1"/>
    <col min="2562" max="2562" width="13.125" style="154" customWidth="1"/>
    <col min="2563" max="2563" width="6.125" style="154" customWidth="1"/>
    <col min="2564" max="2564" width="9.75" style="154" customWidth="1"/>
    <col min="2565" max="2565" width="1.375" style="154" customWidth="1"/>
    <col min="2566" max="2805" width="9" style="154"/>
    <col min="2806" max="2806" width="1.375" style="154" customWidth="1"/>
    <col min="2807" max="2807" width="3.5" style="154" customWidth="1"/>
    <col min="2808" max="2808" width="22.125" style="154" customWidth="1"/>
    <col min="2809" max="2809" width="9.75" style="154" customWidth="1"/>
    <col min="2810" max="2810" width="7.375" style="154" customWidth="1"/>
    <col min="2811" max="2811" width="9" style="154"/>
    <col min="2812" max="2812" width="9.25" style="154" customWidth="1"/>
    <col min="2813" max="2813" width="3.5" style="154" customWidth="1"/>
    <col min="2814" max="2815" width="12.625" style="154" customWidth="1"/>
    <col min="2816" max="2816" width="9" style="154"/>
    <col min="2817" max="2817" width="7.75" style="154" customWidth="1"/>
    <col min="2818" max="2818" width="13.125" style="154" customWidth="1"/>
    <col min="2819" max="2819" width="6.125" style="154" customWidth="1"/>
    <col min="2820" max="2820" width="9.75" style="154" customWidth="1"/>
    <col min="2821" max="2821" width="1.375" style="154" customWidth="1"/>
    <col min="2822" max="3061" width="9" style="154"/>
    <col min="3062" max="3062" width="1.375" style="154" customWidth="1"/>
    <col min="3063" max="3063" width="3.5" style="154" customWidth="1"/>
    <col min="3064" max="3064" width="22.125" style="154" customWidth="1"/>
    <col min="3065" max="3065" width="9.75" style="154" customWidth="1"/>
    <col min="3066" max="3066" width="7.375" style="154" customWidth="1"/>
    <col min="3067" max="3067" width="9" style="154"/>
    <col min="3068" max="3068" width="9.25" style="154" customWidth="1"/>
    <col min="3069" max="3069" width="3.5" style="154" customWidth="1"/>
    <col min="3070" max="3071" width="12.625" style="154" customWidth="1"/>
    <col min="3072" max="3072" width="9" style="154"/>
    <col min="3073" max="3073" width="7.75" style="154" customWidth="1"/>
    <col min="3074" max="3074" width="13.125" style="154" customWidth="1"/>
    <col min="3075" max="3075" width="6.125" style="154" customWidth="1"/>
    <col min="3076" max="3076" width="9.75" style="154" customWidth="1"/>
    <col min="3077" max="3077" width="1.375" style="154" customWidth="1"/>
    <col min="3078" max="3317" width="9" style="154"/>
    <col min="3318" max="3318" width="1.375" style="154" customWidth="1"/>
    <col min="3319" max="3319" width="3.5" style="154" customWidth="1"/>
    <col min="3320" max="3320" width="22.125" style="154" customWidth="1"/>
    <col min="3321" max="3321" width="9.75" style="154" customWidth="1"/>
    <col min="3322" max="3322" width="7.375" style="154" customWidth="1"/>
    <col min="3323" max="3323" width="9" style="154"/>
    <col min="3324" max="3324" width="9.25" style="154" customWidth="1"/>
    <col min="3325" max="3325" width="3.5" style="154" customWidth="1"/>
    <col min="3326" max="3327" width="12.625" style="154" customWidth="1"/>
    <col min="3328" max="3328" width="9" style="154"/>
    <col min="3329" max="3329" width="7.75" style="154" customWidth="1"/>
    <col min="3330" max="3330" width="13.125" style="154" customWidth="1"/>
    <col min="3331" max="3331" width="6.125" style="154" customWidth="1"/>
    <col min="3332" max="3332" width="9.75" style="154" customWidth="1"/>
    <col min="3333" max="3333" width="1.375" style="154" customWidth="1"/>
    <col min="3334" max="3573" width="9" style="154"/>
    <col min="3574" max="3574" width="1.375" style="154" customWidth="1"/>
    <col min="3575" max="3575" width="3.5" style="154" customWidth="1"/>
    <col min="3576" max="3576" width="22.125" style="154" customWidth="1"/>
    <col min="3577" max="3577" width="9.75" style="154" customWidth="1"/>
    <col min="3578" max="3578" width="7.375" style="154" customWidth="1"/>
    <col min="3579" max="3579" width="9" style="154"/>
    <col min="3580" max="3580" width="9.25" style="154" customWidth="1"/>
    <col min="3581" max="3581" width="3.5" style="154" customWidth="1"/>
    <col min="3582" max="3583" width="12.625" style="154" customWidth="1"/>
    <col min="3584" max="3584" width="9" style="154"/>
    <col min="3585" max="3585" width="7.75" style="154" customWidth="1"/>
    <col min="3586" max="3586" width="13.125" style="154" customWidth="1"/>
    <col min="3587" max="3587" width="6.125" style="154" customWidth="1"/>
    <col min="3588" max="3588" width="9.75" style="154" customWidth="1"/>
    <col min="3589" max="3589" width="1.375" style="154" customWidth="1"/>
    <col min="3590" max="3829" width="9" style="154"/>
    <col min="3830" max="3830" width="1.375" style="154" customWidth="1"/>
    <col min="3831" max="3831" width="3.5" style="154" customWidth="1"/>
    <col min="3832" max="3832" width="22.125" style="154" customWidth="1"/>
    <col min="3833" max="3833" width="9.75" style="154" customWidth="1"/>
    <col min="3834" max="3834" width="7.375" style="154" customWidth="1"/>
    <col min="3835" max="3835" width="9" style="154"/>
    <col min="3836" max="3836" width="9.25" style="154" customWidth="1"/>
    <col min="3837" max="3837" width="3.5" style="154" customWidth="1"/>
    <col min="3838" max="3839" width="12.625" style="154" customWidth="1"/>
    <col min="3840" max="3840" width="9" style="154"/>
    <col min="3841" max="3841" width="7.75" style="154" customWidth="1"/>
    <col min="3842" max="3842" width="13.125" style="154" customWidth="1"/>
    <col min="3843" max="3843" width="6.125" style="154" customWidth="1"/>
    <col min="3844" max="3844" width="9.75" style="154" customWidth="1"/>
    <col min="3845" max="3845" width="1.375" style="154" customWidth="1"/>
    <col min="3846" max="4085" width="9" style="154"/>
    <col min="4086" max="4086" width="1.375" style="154" customWidth="1"/>
    <col min="4087" max="4087" width="3.5" style="154" customWidth="1"/>
    <col min="4088" max="4088" width="22.125" style="154" customWidth="1"/>
    <col min="4089" max="4089" width="9.75" style="154" customWidth="1"/>
    <col min="4090" max="4090" width="7.375" style="154" customWidth="1"/>
    <col min="4091" max="4091" width="9" style="154"/>
    <col min="4092" max="4092" width="9.25" style="154" customWidth="1"/>
    <col min="4093" max="4093" width="3.5" style="154" customWidth="1"/>
    <col min="4094" max="4095" width="12.625" style="154" customWidth="1"/>
    <col min="4096" max="4096" width="9" style="154"/>
    <col min="4097" max="4097" width="7.75" style="154" customWidth="1"/>
    <col min="4098" max="4098" width="13.125" style="154" customWidth="1"/>
    <col min="4099" max="4099" width="6.125" style="154" customWidth="1"/>
    <col min="4100" max="4100" width="9.75" style="154" customWidth="1"/>
    <col min="4101" max="4101" width="1.375" style="154" customWidth="1"/>
    <col min="4102" max="4341" width="9" style="154"/>
    <col min="4342" max="4342" width="1.375" style="154" customWidth="1"/>
    <col min="4343" max="4343" width="3.5" style="154" customWidth="1"/>
    <col min="4344" max="4344" width="22.125" style="154" customWidth="1"/>
    <col min="4345" max="4345" width="9.75" style="154" customWidth="1"/>
    <col min="4346" max="4346" width="7.375" style="154" customWidth="1"/>
    <col min="4347" max="4347" width="9" style="154"/>
    <col min="4348" max="4348" width="9.25" style="154" customWidth="1"/>
    <col min="4349" max="4349" width="3.5" style="154" customWidth="1"/>
    <col min="4350" max="4351" width="12.625" style="154" customWidth="1"/>
    <col min="4352" max="4352" width="9" style="154"/>
    <col min="4353" max="4353" width="7.75" style="154" customWidth="1"/>
    <col min="4354" max="4354" width="13.125" style="154" customWidth="1"/>
    <col min="4355" max="4355" width="6.125" style="154" customWidth="1"/>
    <col min="4356" max="4356" width="9.75" style="154" customWidth="1"/>
    <col min="4357" max="4357" width="1.375" style="154" customWidth="1"/>
    <col min="4358" max="4597" width="9" style="154"/>
    <col min="4598" max="4598" width="1.375" style="154" customWidth="1"/>
    <col min="4599" max="4599" width="3.5" style="154" customWidth="1"/>
    <col min="4600" max="4600" width="22.125" style="154" customWidth="1"/>
    <col min="4601" max="4601" width="9.75" style="154" customWidth="1"/>
    <col min="4602" max="4602" width="7.375" style="154" customWidth="1"/>
    <col min="4603" max="4603" width="9" style="154"/>
    <col min="4604" max="4604" width="9.25" style="154" customWidth="1"/>
    <col min="4605" max="4605" width="3.5" style="154" customWidth="1"/>
    <col min="4606" max="4607" width="12.625" style="154" customWidth="1"/>
    <col min="4608" max="4608" width="9" style="154"/>
    <col min="4609" max="4609" width="7.75" style="154" customWidth="1"/>
    <col min="4610" max="4610" width="13.125" style="154" customWidth="1"/>
    <col min="4611" max="4611" width="6.125" style="154" customWidth="1"/>
    <col min="4612" max="4612" width="9.75" style="154" customWidth="1"/>
    <col min="4613" max="4613" width="1.375" style="154" customWidth="1"/>
    <col min="4614" max="4853" width="9" style="154"/>
    <col min="4854" max="4854" width="1.375" style="154" customWidth="1"/>
    <col min="4855" max="4855" width="3.5" style="154" customWidth="1"/>
    <col min="4856" max="4856" width="22.125" style="154" customWidth="1"/>
    <col min="4857" max="4857" width="9.75" style="154" customWidth="1"/>
    <col min="4858" max="4858" width="7.375" style="154" customWidth="1"/>
    <col min="4859" max="4859" width="9" style="154"/>
    <col min="4860" max="4860" width="9.25" style="154" customWidth="1"/>
    <col min="4861" max="4861" width="3.5" style="154" customWidth="1"/>
    <col min="4862" max="4863" width="12.625" style="154" customWidth="1"/>
    <col min="4864" max="4864" width="9" style="154"/>
    <col min="4865" max="4865" width="7.75" style="154" customWidth="1"/>
    <col min="4866" max="4866" width="13.125" style="154" customWidth="1"/>
    <col min="4867" max="4867" width="6.125" style="154" customWidth="1"/>
    <col min="4868" max="4868" width="9.75" style="154" customWidth="1"/>
    <col min="4869" max="4869" width="1.375" style="154" customWidth="1"/>
    <col min="4870" max="5109" width="9" style="154"/>
    <col min="5110" max="5110" width="1.375" style="154" customWidth="1"/>
    <col min="5111" max="5111" width="3.5" style="154" customWidth="1"/>
    <col min="5112" max="5112" width="22.125" style="154" customWidth="1"/>
    <col min="5113" max="5113" width="9.75" style="154" customWidth="1"/>
    <col min="5114" max="5114" width="7.375" style="154" customWidth="1"/>
    <col min="5115" max="5115" width="9" style="154"/>
    <col min="5116" max="5116" width="9.25" style="154" customWidth="1"/>
    <col min="5117" max="5117" width="3.5" style="154" customWidth="1"/>
    <col min="5118" max="5119" width="12.625" style="154" customWidth="1"/>
    <col min="5120" max="5120" width="9" style="154"/>
    <col min="5121" max="5121" width="7.75" style="154" customWidth="1"/>
    <col min="5122" max="5122" width="13.125" style="154" customWidth="1"/>
    <col min="5123" max="5123" width="6.125" style="154" customWidth="1"/>
    <col min="5124" max="5124" width="9.75" style="154" customWidth="1"/>
    <col min="5125" max="5125" width="1.375" style="154" customWidth="1"/>
    <col min="5126" max="5365" width="9" style="154"/>
    <col min="5366" max="5366" width="1.375" style="154" customWidth="1"/>
    <col min="5367" max="5367" width="3.5" style="154" customWidth="1"/>
    <col min="5368" max="5368" width="22.125" style="154" customWidth="1"/>
    <col min="5369" max="5369" width="9.75" style="154" customWidth="1"/>
    <col min="5370" max="5370" width="7.375" style="154" customWidth="1"/>
    <col min="5371" max="5371" width="9" style="154"/>
    <col min="5372" max="5372" width="9.25" style="154" customWidth="1"/>
    <col min="5373" max="5373" width="3.5" style="154" customWidth="1"/>
    <col min="5374" max="5375" width="12.625" style="154" customWidth="1"/>
    <col min="5376" max="5376" width="9" style="154"/>
    <col min="5377" max="5377" width="7.75" style="154" customWidth="1"/>
    <col min="5378" max="5378" width="13.125" style="154" customWidth="1"/>
    <col min="5379" max="5379" width="6.125" style="154" customWidth="1"/>
    <col min="5380" max="5380" width="9.75" style="154" customWidth="1"/>
    <col min="5381" max="5381" width="1.375" style="154" customWidth="1"/>
    <col min="5382" max="5621" width="9" style="154"/>
    <col min="5622" max="5622" width="1.375" style="154" customWidth="1"/>
    <col min="5623" max="5623" width="3.5" style="154" customWidth="1"/>
    <col min="5624" max="5624" width="22.125" style="154" customWidth="1"/>
    <col min="5625" max="5625" width="9.75" style="154" customWidth="1"/>
    <col min="5626" max="5626" width="7.375" style="154" customWidth="1"/>
    <col min="5627" max="5627" width="9" style="154"/>
    <col min="5628" max="5628" width="9.25" style="154" customWidth="1"/>
    <col min="5629" max="5629" width="3.5" style="154" customWidth="1"/>
    <col min="5630" max="5631" width="12.625" style="154" customWidth="1"/>
    <col min="5632" max="5632" width="9" style="154"/>
    <col min="5633" max="5633" width="7.75" style="154" customWidth="1"/>
    <col min="5634" max="5634" width="13.125" style="154" customWidth="1"/>
    <col min="5635" max="5635" width="6.125" style="154" customWidth="1"/>
    <col min="5636" max="5636" width="9.75" style="154" customWidth="1"/>
    <col min="5637" max="5637" width="1.375" style="154" customWidth="1"/>
    <col min="5638" max="5877" width="9" style="154"/>
    <col min="5878" max="5878" width="1.375" style="154" customWidth="1"/>
    <col min="5879" max="5879" width="3.5" style="154" customWidth="1"/>
    <col min="5880" max="5880" width="22.125" style="154" customWidth="1"/>
    <col min="5881" max="5881" width="9.75" style="154" customWidth="1"/>
    <col min="5882" max="5882" width="7.375" style="154" customWidth="1"/>
    <col min="5883" max="5883" width="9" style="154"/>
    <col min="5884" max="5884" width="9.25" style="154" customWidth="1"/>
    <col min="5885" max="5885" width="3.5" style="154" customWidth="1"/>
    <col min="5886" max="5887" width="12.625" style="154" customWidth="1"/>
    <col min="5888" max="5888" width="9" style="154"/>
    <col min="5889" max="5889" width="7.75" style="154" customWidth="1"/>
    <col min="5890" max="5890" width="13.125" style="154" customWidth="1"/>
    <col min="5891" max="5891" width="6.125" style="154" customWidth="1"/>
    <col min="5892" max="5892" width="9.75" style="154" customWidth="1"/>
    <col min="5893" max="5893" width="1.375" style="154" customWidth="1"/>
    <col min="5894" max="6133" width="9" style="154"/>
    <col min="6134" max="6134" width="1.375" style="154" customWidth="1"/>
    <col min="6135" max="6135" width="3.5" style="154" customWidth="1"/>
    <col min="6136" max="6136" width="22.125" style="154" customWidth="1"/>
    <col min="6137" max="6137" width="9.75" style="154" customWidth="1"/>
    <col min="6138" max="6138" width="7.375" style="154" customWidth="1"/>
    <col min="6139" max="6139" width="9" style="154"/>
    <col min="6140" max="6140" width="9.25" style="154" customWidth="1"/>
    <col min="6141" max="6141" width="3.5" style="154" customWidth="1"/>
    <col min="6142" max="6143" width="12.625" style="154" customWidth="1"/>
    <col min="6144" max="6144" width="9" style="154"/>
    <col min="6145" max="6145" width="7.75" style="154" customWidth="1"/>
    <col min="6146" max="6146" width="13.125" style="154" customWidth="1"/>
    <col min="6147" max="6147" width="6.125" style="154" customWidth="1"/>
    <col min="6148" max="6148" width="9.75" style="154" customWidth="1"/>
    <col min="6149" max="6149" width="1.375" style="154" customWidth="1"/>
    <col min="6150" max="6389" width="9" style="154"/>
    <col min="6390" max="6390" width="1.375" style="154" customWidth="1"/>
    <col min="6391" max="6391" width="3.5" style="154" customWidth="1"/>
    <col min="6392" max="6392" width="22.125" style="154" customWidth="1"/>
    <col min="6393" max="6393" width="9.75" style="154" customWidth="1"/>
    <col min="6394" max="6394" width="7.375" style="154" customWidth="1"/>
    <col min="6395" max="6395" width="9" style="154"/>
    <col min="6396" max="6396" width="9.25" style="154" customWidth="1"/>
    <col min="6397" max="6397" width="3.5" style="154" customWidth="1"/>
    <col min="6398" max="6399" width="12.625" style="154" customWidth="1"/>
    <col min="6400" max="6400" width="9" style="154"/>
    <col min="6401" max="6401" width="7.75" style="154" customWidth="1"/>
    <col min="6402" max="6402" width="13.125" style="154" customWidth="1"/>
    <col min="6403" max="6403" width="6.125" style="154" customWidth="1"/>
    <col min="6404" max="6404" width="9.75" style="154" customWidth="1"/>
    <col min="6405" max="6405" width="1.375" style="154" customWidth="1"/>
    <col min="6406" max="6645" width="9" style="154"/>
    <col min="6646" max="6646" width="1.375" style="154" customWidth="1"/>
    <col min="6647" max="6647" width="3.5" style="154" customWidth="1"/>
    <col min="6648" max="6648" width="22.125" style="154" customWidth="1"/>
    <col min="6649" max="6649" width="9.75" style="154" customWidth="1"/>
    <col min="6650" max="6650" width="7.375" style="154" customWidth="1"/>
    <col min="6651" max="6651" width="9" style="154"/>
    <col min="6652" max="6652" width="9.25" style="154" customWidth="1"/>
    <col min="6653" max="6653" width="3.5" style="154" customWidth="1"/>
    <col min="6654" max="6655" width="12.625" style="154" customWidth="1"/>
    <col min="6656" max="6656" width="9" style="154"/>
    <col min="6657" max="6657" width="7.75" style="154" customWidth="1"/>
    <col min="6658" max="6658" width="13.125" style="154" customWidth="1"/>
    <col min="6659" max="6659" width="6.125" style="154" customWidth="1"/>
    <col min="6660" max="6660" width="9.75" style="154" customWidth="1"/>
    <col min="6661" max="6661" width="1.375" style="154" customWidth="1"/>
    <col min="6662" max="6901" width="9" style="154"/>
    <col min="6902" max="6902" width="1.375" style="154" customWidth="1"/>
    <col min="6903" max="6903" width="3.5" style="154" customWidth="1"/>
    <col min="6904" max="6904" width="22.125" style="154" customWidth="1"/>
    <col min="6905" max="6905" width="9.75" style="154" customWidth="1"/>
    <col min="6906" max="6906" width="7.375" style="154" customWidth="1"/>
    <col min="6907" max="6907" width="9" style="154"/>
    <col min="6908" max="6908" width="9.25" style="154" customWidth="1"/>
    <col min="6909" max="6909" width="3.5" style="154" customWidth="1"/>
    <col min="6910" max="6911" width="12.625" style="154" customWidth="1"/>
    <col min="6912" max="6912" width="9" style="154"/>
    <col min="6913" max="6913" width="7.75" style="154" customWidth="1"/>
    <col min="6914" max="6914" width="13.125" style="154" customWidth="1"/>
    <col min="6915" max="6915" width="6.125" style="154" customWidth="1"/>
    <col min="6916" max="6916" width="9.75" style="154" customWidth="1"/>
    <col min="6917" max="6917" width="1.375" style="154" customWidth="1"/>
    <col min="6918" max="7157" width="9" style="154"/>
    <col min="7158" max="7158" width="1.375" style="154" customWidth="1"/>
    <col min="7159" max="7159" width="3.5" style="154" customWidth="1"/>
    <col min="7160" max="7160" width="22.125" style="154" customWidth="1"/>
    <col min="7161" max="7161" width="9.75" style="154" customWidth="1"/>
    <col min="7162" max="7162" width="7.375" style="154" customWidth="1"/>
    <col min="7163" max="7163" width="9" style="154"/>
    <col min="7164" max="7164" width="9.25" style="154" customWidth="1"/>
    <col min="7165" max="7165" width="3.5" style="154" customWidth="1"/>
    <col min="7166" max="7167" width="12.625" style="154" customWidth="1"/>
    <col min="7168" max="7168" width="9" style="154"/>
    <col min="7169" max="7169" width="7.75" style="154" customWidth="1"/>
    <col min="7170" max="7170" width="13.125" style="154" customWidth="1"/>
    <col min="7171" max="7171" width="6.125" style="154" customWidth="1"/>
    <col min="7172" max="7172" width="9.75" style="154" customWidth="1"/>
    <col min="7173" max="7173" width="1.375" style="154" customWidth="1"/>
    <col min="7174" max="7413" width="9" style="154"/>
    <col min="7414" max="7414" width="1.375" style="154" customWidth="1"/>
    <col min="7415" max="7415" width="3.5" style="154" customWidth="1"/>
    <col min="7416" max="7416" width="22.125" style="154" customWidth="1"/>
    <col min="7417" max="7417" width="9.75" style="154" customWidth="1"/>
    <col min="7418" max="7418" width="7.375" style="154" customWidth="1"/>
    <col min="7419" max="7419" width="9" style="154"/>
    <col min="7420" max="7420" width="9.25" style="154" customWidth="1"/>
    <col min="7421" max="7421" width="3.5" style="154" customWidth="1"/>
    <col min="7422" max="7423" width="12.625" style="154" customWidth="1"/>
    <col min="7424" max="7424" width="9" style="154"/>
    <col min="7425" max="7425" width="7.75" style="154" customWidth="1"/>
    <col min="7426" max="7426" width="13.125" style="154" customWidth="1"/>
    <col min="7427" max="7427" width="6.125" style="154" customWidth="1"/>
    <col min="7428" max="7428" width="9.75" style="154" customWidth="1"/>
    <col min="7429" max="7429" width="1.375" style="154" customWidth="1"/>
    <col min="7430" max="7669" width="9" style="154"/>
    <col min="7670" max="7670" width="1.375" style="154" customWidth="1"/>
    <col min="7671" max="7671" width="3.5" style="154" customWidth="1"/>
    <col min="7672" max="7672" width="22.125" style="154" customWidth="1"/>
    <col min="7673" max="7673" width="9.75" style="154" customWidth="1"/>
    <col min="7674" max="7674" width="7.375" style="154" customWidth="1"/>
    <col min="7675" max="7675" width="9" style="154"/>
    <col min="7676" max="7676" width="9.25" style="154" customWidth="1"/>
    <col min="7677" max="7677" width="3.5" style="154" customWidth="1"/>
    <col min="7678" max="7679" width="12.625" style="154" customWidth="1"/>
    <col min="7680" max="7680" width="9" style="154"/>
    <col min="7681" max="7681" width="7.75" style="154" customWidth="1"/>
    <col min="7682" max="7682" width="13.125" style="154" customWidth="1"/>
    <col min="7683" max="7683" width="6.125" style="154" customWidth="1"/>
    <col min="7684" max="7684" width="9.75" style="154" customWidth="1"/>
    <col min="7685" max="7685" width="1.375" style="154" customWidth="1"/>
    <col min="7686" max="7925" width="9" style="154"/>
    <col min="7926" max="7926" width="1.375" style="154" customWidth="1"/>
    <col min="7927" max="7927" width="3.5" style="154" customWidth="1"/>
    <col min="7928" max="7928" width="22.125" style="154" customWidth="1"/>
    <col min="7929" max="7929" width="9.75" style="154" customWidth="1"/>
    <col min="7930" max="7930" width="7.375" style="154" customWidth="1"/>
    <col min="7931" max="7931" width="9" style="154"/>
    <col min="7932" max="7932" width="9.25" style="154" customWidth="1"/>
    <col min="7933" max="7933" width="3.5" style="154" customWidth="1"/>
    <col min="7934" max="7935" width="12.625" style="154" customWidth="1"/>
    <col min="7936" max="7936" width="9" style="154"/>
    <col min="7937" max="7937" width="7.75" style="154" customWidth="1"/>
    <col min="7938" max="7938" width="13.125" style="154" customWidth="1"/>
    <col min="7939" max="7939" width="6.125" style="154" customWidth="1"/>
    <col min="7940" max="7940" width="9.75" style="154" customWidth="1"/>
    <col min="7941" max="7941" width="1.375" style="154" customWidth="1"/>
    <col min="7942" max="8181" width="9" style="154"/>
    <col min="8182" max="8182" width="1.375" style="154" customWidth="1"/>
    <col min="8183" max="8183" width="3.5" style="154" customWidth="1"/>
    <col min="8184" max="8184" width="22.125" style="154" customWidth="1"/>
    <col min="8185" max="8185" width="9.75" style="154" customWidth="1"/>
    <col min="8186" max="8186" width="7.375" style="154" customWidth="1"/>
    <col min="8187" max="8187" width="9" style="154"/>
    <col min="8188" max="8188" width="9.25" style="154" customWidth="1"/>
    <col min="8189" max="8189" width="3.5" style="154" customWidth="1"/>
    <col min="8190" max="8191" width="12.625" style="154" customWidth="1"/>
    <col min="8192" max="8192" width="9" style="154"/>
    <col min="8193" max="8193" width="7.75" style="154" customWidth="1"/>
    <col min="8194" max="8194" width="13.125" style="154" customWidth="1"/>
    <col min="8195" max="8195" width="6.125" style="154" customWidth="1"/>
    <col min="8196" max="8196" width="9.75" style="154" customWidth="1"/>
    <col min="8197" max="8197" width="1.375" style="154" customWidth="1"/>
    <col min="8198" max="8437" width="9" style="154"/>
    <col min="8438" max="8438" width="1.375" style="154" customWidth="1"/>
    <col min="8439" max="8439" width="3.5" style="154" customWidth="1"/>
    <col min="8440" max="8440" width="22.125" style="154" customWidth="1"/>
    <col min="8441" max="8441" width="9.75" style="154" customWidth="1"/>
    <col min="8442" max="8442" width="7.375" style="154" customWidth="1"/>
    <col min="8443" max="8443" width="9" style="154"/>
    <col min="8444" max="8444" width="9.25" style="154" customWidth="1"/>
    <col min="8445" max="8445" width="3.5" style="154" customWidth="1"/>
    <col min="8446" max="8447" width="12.625" style="154" customWidth="1"/>
    <col min="8448" max="8448" width="9" style="154"/>
    <col min="8449" max="8449" width="7.75" style="154" customWidth="1"/>
    <col min="8450" max="8450" width="13.125" style="154" customWidth="1"/>
    <col min="8451" max="8451" width="6.125" style="154" customWidth="1"/>
    <col min="8452" max="8452" width="9.75" style="154" customWidth="1"/>
    <col min="8453" max="8453" width="1.375" style="154" customWidth="1"/>
    <col min="8454" max="8693" width="9" style="154"/>
    <col min="8694" max="8694" width="1.375" style="154" customWidth="1"/>
    <col min="8695" max="8695" width="3.5" style="154" customWidth="1"/>
    <col min="8696" max="8696" width="22.125" style="154" customWidth="1"/>
    <col min="8697" max="8697" width="9.75" style="154" customWidth="1"/>
    <col min="8698" max="8698" width="7.375" style="154" customWidth="1"/>
    <col min="8699" max="8699" width="9" style="154"/>
    <col min="8700" max="8700" width="9.25" style="154" customWidth="1"/>
    <col min="8701" max="8701" width="3.5" style="154" customWidth="1"/>
    <col min="8702" max="8703" width="12.625" style="154" customWidth="1"/>
    <col min="8704" max="8704" width="9" style="154"/>
    <col min="8705" max="8705" width="7.75" style="154" customWidth="1"/>
    <col min="8706" max="8706" width="13.125" style="154" customWidth="1"/>
    <col min="8707" max="8707" width="6.125" style="154" customWidth="1"/>
    <col min="8708" max="8708" width="9.75" style="154" customWidth="1"/>
    <col min="8709" max="8709" width="1.375" style="154" customWidth="1"/>
    <col min="8710" max="8949" width="9" style="154"/>
    <col min="8950" max="8950" width="1.375" style="154" customWidth="1"/>
    <col min="8951" max="8951" width="3.5" style="154" customWidth="1"/>
    <col min="8952" max="8952" width="22.125" style="154" customWidth="1"/>
    <col min="8953" max="8953" width="9.75" style="154" customWidth="1"/>
    <col min="8954" max="8954" width="7.375" style="154" customWidth="1"/>
    <col min="8955" max="8955" width="9" style="154"/>
    <col min="8956" max="8956" width="9.25" style="154" customWidth="1"/>
    <col min="8957" max="8957" width="3.5" style="154" customWidth="1"/>
    <col min="8958" max="8959" width="12.625" style="154" customWidth="1"/>
    <col min="8960" max="8960" width="9" style="154"/>
    <col min="8961" max="8961" width="7.75" style="154" customWidth="1"/>
    <col min="8962" max="8962" width="13.125" style="154" customWidth="1"/>
    <col min="8963" max="8963" width="6.125" style="154" customWidth="1"/>
    <col min="8964" max="8964" width="9.75" style="154" customWidth="1"/>
    <col min="8965" max="8965" width="1.375" style="154" customWidth="1"/>
    <col min="8966" max="9205" width="9" style="154"/>
    <col min="9206" max="9206" width="1.375" style="154" customWidth="1"/>
    <col min="9207" max="9207" width="3.5" style="154" customWidth="1"/>
    <col min="9208" max="9208" width="22.125" style="154" customWidth="1"/>
    <col min="9209" max="9209" width="9.75" style="154" customWidth="1"/>
    <col min="9210" max="9210" width="7.375" style="154" customWidth="1"/>
    <col min="9211" max="9211" width="9" style="154"/>
    <col min="9212" max="9212" width="9.25" style="154" customWidth="1"/>
    <col min="9213" max="9213" width="3.5" style="154" customWidth="1"/>
    <col min="9214" max="9215" width="12.625" style="154" customWidth="1"/>
    <col min="9216" max="9216" width="9" style="154"/>
    <col min="9217" max="9217" width="7.75" style="154" customWidth="1"/>
    <col min="9218" max="9218" width="13.125" style="154" customWidth="1"/>
    <col min="9219" max="9219" width="6.125" style="154" customWidth="1"/>
    <col min="9220" max="9220" width="9.75" style="154" customWidth="1"/>
    <col min="9221" max="9221" width="1.375" style="154" customWidth="1"/>
    <col min="9222" max="9461" width="9" style="154"/>
    <col min="9462" max="9462" width="1.375" style="154" customWidth="1"/>
    <col min="9463" max="9463" width="3.5" style="154" customWidth="1"/>
    <col min="9464" max="9464" width="22.125" style="154" customWidth="1"/>
    <col min="9465" max="9465" width="9.75" style="154" customWidth="1"/>
    <col min="9466" max="9466" width="7.375" style="154" customWidth="1"/>
    <col min="9467" max="9467" width="9" style="154"/>
    <col min="9468" max="9468" width="9.25" style="154" customWidth="1"/>
    <col min="9469" max="9469" width="3.5" style="154" customWidth="1"/>
    <col min="9470" max="9471" width="12.625" style="154" customWidth="1"/>
    <col min="9472" max="9472" width="9" style="154"/>
    <col min="9473" max="9473" width="7.75" style="154" customWidth="1"/>
    <col min="9474" max="9474" width="13.125" style="154" customWidth="1"/>
    <col min="9475" max="9475" width="6.125" style="154" customWidth="1"/>
    <col min="9476" max="9476" width="9.75" style="154" customWidth="1"/>
    <col min="9477" max="9477" width="1.375" style="154" customWidth="1"/>
    <col min="9478" max="9717" width="9" style="154"/>
    <col min="9718" max="9718" width="1.375" style="154" customWidth="1"/>
    <col min="9719" max="9719" width="3.5" style="154" customWidth="1"/>
    <col min="9720" max="9720" width="22.125" style="154" customWidth="1"/>
    <col min="9721" max="9721" width="9.75" style="154" customWidth="1"/>
    <col min="9722" max="9722" width="7.375" style="154" customWidth="1"/>
    <col min="9723" max="9723" width="9" style="154"/>
    <col min="9724" max="9724" width="9.25" style="154" customWidth="1"/>
    <col min="9725" max="9725" width="3.5" style="154" customWidth="1"/>
    <col min="9726" max="9727" width="12.625" style="154" customWidth="1"/>
    <col min="9728" max="9728" width="9" style="154"/>
    <col min="9729" max="9729" width="7.75" style="154" customWidth="1"/>
    <col min="9730" max="9730" width="13.125" style="154" customWidth="1"/>
    <col min="9731" max="9731" width="6.125" style="154" customWidth="1"/>
    <col min="9732" max="9732" width="9.75" style="154" customWidth="1"/>
    <col min="9733" max="9733" width="1.375" style="154" customWidth="1"/>
    <col min="9734" max="9973" width="9" style="154"/>
    <col min="9974" max="9974" width="1.375" style="154" customWidth="1"/>
    <col min="9975" max="9975" width="3.5" style="154" customWidth="1"/>
    <col min="9976" max="9976" width="22.125" style="154" customWidth="1"/>
    <col min="9977" max="9977" width="9.75" style="154" customWidth="1"/>
    <col min="9978" max="9978" width="7.375" style="154" customWidth="1"/>
    <col min="9979" max="9979" width="9" style="154"/>
    <col min="9980" max="9980" width="9.25" style="154" customWidth="1"/>
    <col min="9981" max="9981" width="3.5" style="154" customWidth="1"/>
    <col min="9982" max="9983" width="12.625" style="154" customWidth="1"/>
    <col min="9984" max="9984" width="9" style="154"/>
    <col min="9985" max="9985" width="7.75" style="154" customWidth="1"/>
    <col min="9986" max="9986" width="13.125" style="154" customWidth="1"/>
    <col min="9987" max="9987" width="6.125" style="154" customWidth="1"/>
    <col min="9988" max="9988" width="9.75" style="154" customWidth="1"/>
    <col min="9989" max="9989" width="1.375" style="154" customWidth="1"/>
    <col min="9990" max="10229" width="9" style="154"/>
    <col min="10230" max="10230" width="1.375" style="154" customWidth="1"/>
    <col min="10231" max="10231" width="3.5" style="154" customWidth="1"/>
    <col min="10232" max="10232" width="22.125" style="154" customWidth="1"/>
    <col min="10233" max="10233" width="9.75" style="154" customWidth="1"/>
    <col min="10234" max="10234" width="7.375" style="154" customWidth="1"/>
    <col min="10235" max="10235" width="9" style="154"/>
    <col min="10236" max="10236" width="9.25" style="154" customWidth="1"/>
    <col min="10237" max="10237" width="3.5" style="154" customWidth="1"/>
    <col min="10238" max="10239" width="12.625" style="154" customWidth="1"/>
    <col min="10240" max="10240" width="9" style="154"/>
    <col min="10241" max="10241" width="7.75" style="154" customWidth="1"/>
    <col min="10242" max="10242" width="13.125" style="154" customWidth="1"/>
    <col min="10243" max="10243" width="6.125" style="154" customWidth="1"/>
    <col min="10244" max="10244" width="9.75" style="154" customWidth="1"/>
    <col min="10245" max="10245" width="1.375" style="154" customWidth="1"/>
    <col min="10246" max="10485" width="9" style="154"/>
    <col min="10486" max="10486" width="1.375" style="154" customWidth="1"/>
    <col min="10487" max="10487" width="3.5" style="154" customWidth="1"/>
    <col min="10488" max="10488" width="22.125" style="154" customWidth="1"/>
    <col min="10489" max="10489" width="9.75" style="154" customWidth="1"/>
    <col min="10490" max="10490" width="7.375" style="154" customWidth="1"/>
    <col min="10491" max="10491" width="9" style="154"/>
    <col min="10492" max="10492" width="9.25" style="154" customWidth="1"/>
    <col min="10493" max="10493" width="3.5" style="154" customWidth="1"/>
    <col min="10494" max="10495" width="12.625" style="154" customWidth="1"/>
    <col min="10496" max="10496" width="9" style="154"/>
    <col min="10497" max="10497" width="7.75" style="154" customWidth="1"/>
    <col min="10498" max="10498" width="13.125" style="154" customWidth="1"/>
    <col min="10499" max="10499" width="6.125" style="154" customWidth="1"/>
    <col min="10500" max="10500" width="9.75" style="154" customWidth="1"/>
    <col min="10501" max="10501" width="1.375" style="154" customWidth="1"/>
    <col min="10502" max="10741" width="9" style="154"/>
    <col min="10742" max="10742" width="1.375" style="154" customWidth="1"/>
    <col min="10743" max="10743" width="3.5" style="154" customWidth="1"/>
    <col min="10744" max="10744" width="22.125" style="154" customWidth="1"/>
    <col min="10745" max="10745" width="9.75" style="154" customWidth="1"/>
    <col min="10746" max="10746" width="7.375" style="154" customWidth="1"/>
    <col min="10747" max="10747" width="9" style="154"/>
    <col min="10748" max="10748" width="9.25" style="154" customWidth="1"/>
    <col min="10749" max="10749" width="3.5" style="154" customWidth="1"/>
    <col min="10750" max="10751" width="12.625" style="154" customWidth="1"/>
    <col min="10752" max="10752" width="9" style="154"/>
    <col min="10753" max="10753" width="7.75" style="154" customWidth="1"/>
    <col min="10754" max="10754" width="13.125" style="154" customWidth="1"/>
    <col min="10755" max="10755" width="6.125" style="154" customWidth="1"/>
    <col min="10756" max="10756" width="9.75" style="154" customWidth="1"/>
    <col min="10757" max="10757" width="1.375" style="154" customWidth="1"/>
    <col min="10758" max="10997" width="9" style="154"/>
    <col min="10998" max="10998" width="1.375" style="154" customWidth="1"/>
    <col min="10999" max="10999" width="3.5" style="154" customWidth="1"/>
    <col min="11000" max="11000" width="22.125" style="154" customWidth="1"/>
    <col min="11001" max="11001" width="9.75" style="154" customWidth="1"/>
    <col min="11002" max="11002" width="7.375" style="154" customWidth="1"/>
    <col min="11003" max="11003" width="9" style="154"/>
    <col min="11004" max="11004" width="9.25" style="154" customWidth="1"/>
    <col min="11005" max="11005" width="3.5" style="154" customWidth="1"/>
    <col min="11006" max="11007" width="12.625" style="154" customWidth="1"/>
    <col min="11008" max="11008" width="9" style="154"/>
    <col min="11009" max="11009" width="7.75" style="154" customWidth="1"/>
    <col min="11010" max="11010" width="13.125" style="154" customWidth="1"/>
    <col min="11011" max="11011" width="6.125" style="154" customWidth="1"/>
    <col min="11012" max="11012" width="9.75" style="154" customWidth="1"/>
    <col min="11013" max="11013" width="1.375" style="154" customWidth="1"/>
    <col min="11014" max="11253" width="9" style="154"/>
    <col min="11254" max="11254" width="1.375" style="154" customWidth="1"/>
    <col min="11255" max="11255" width="3.5" style="154" customWidth="1"/>
    <col min="11256" max="11256" width="22.125" style="154" customWidth="1"/>
    <col min="11257" max="11257" width="9.75" style="154" customWidth="1"/>
    <col min="11258" max="11258" width="7.375" style="154" customWidth="1"/>
    <col min="11259" max="11259" width="9" style="154"/>
    <col min="11260" max="11260" width="9.25" style="154" customWidth="1"/>
    <col min="11261" max="11261" width="3.5" style="154" customWidth="1"/>
    <col min="11262" max="11263" width="12.625" style="154" customWidth="1"/>
    <col min="11264" max="11264" width="9" style="154"/>
    <col min="11265" max="11265" width="7.75" style="154" customWidth="1"/>
    <col min="11266" max="11266" width="13.125" style="154" customWidth="1"/>
    <col min="11267" max="11267" width="6.125" style="154" customWidth="1"/>
    <col min="11268" max="11268" width="9.75" style="154" customWidth="1"/>
    <col min="11269" max="11269" width="1.375" style="154" customWidth="1"/>
    <col min="11270" max="11509" width="9" style="154"/>
    <col min="11510" max="11510" width="1.375" style="154" customWidth="1"/>
    <col min="11511" max="11511" width="3.5" style="154" customWidth="1"/>
    <col min="11512" max="11512" width="22.125" style="154" customWidth="1"/>
    <col min="11513" max="11513" width="9.75" style="154" customWidth="1"/>
    <col min="11514" max="11514" width="7.375" style="154" customWidth="1"/>
    <col min="11515" max="11515" width="9" style="154"/>
    <col min="11516" max="11516" width="9.25" style="154" customWidth="1"/>
    <col min="11517" max="11517" width="3.5" style="154" customWidth="1"/>
    <col min="11518" max="11519" width="12.625" style="154" customWidth="1"/>
    <col min="11520" max="11520" width="9" style="154"/>
    <col min="11521" max="11521" width="7.75" style="154" customWidth="1"/>
    <col min="11522" max="11522" width="13.125" style="154" customWidth="1"/>
    <col min="11523" max="11523" width="6.125" style="154" customWidth="1"/>
    <col min="11524" max="11524" width="9.75" style="154" customWidth="1"/>
    <col min="11525" max="11525" width="1.375" style="154" customWidth="1"/>
    <col min="11526" max="11765" width="9" style="154"/>
    <col min="11766" max="11766" width="1.375" style="154" customWidth="1"/>
    <col min="11767" max="11767" width="3.5" style="154" customWidth="1"/>
    <col min="11768" max="11768" width="22.125" style="154" customWidth="1"/>
    <col min="11769" max="11769" width="9.75" style="154" customWidth="1"/>
    <col min="11770" max="11770" width="7.375" style="154" customWidth="1"/>
    <col min="11771" max="11771" width="9" style="154"/>
    <col min="11772" max="11772" width="9.25" style="154" customWidth="1"/>
    <col min="11773" max="11773" width="3.5" style="154" customWidth="1"/>
    <col min="11774" max="11775" width="12.625" style="154" customWidth="1"/>
    <col min="11776" max="11776" width="9" style="154"/>
    <col min="11777" max="11777" width="7.75" style="154" customWidth="1"/>
    <col min="11778" max="11778" width="13.125" style="154" customWidth="1"/>
    <col min="11779" max="11779" width="6.125" style="154" customWidth="1"/>
    <col min="11780" max="11780" width="9.75" style="154" customWidth="1"/>
    <col min="11781" max="11781" width="1.375" style="154" customWidth="1"/>
    <col min="11782" max="12021" width="9" style="154"/>
    <col min="12022" max="12022" width="1.375" style="154" customWidth="1"/>
    <col min="12023" max="12023" width="3.5" style="154" customWidth="1"/>
    <col min="12024" max="12024" width="22.125" style="154" customWidth="1"/>
    <col min="12025" max="12025" width="9.75" style="154" customWidth="1"/>
    <col min="12026" max="12026" width="7.375" style="154" customWidth="1"/>
    <col min="12027" max="12027" width="9" style="154"/>
    <col min="12028" max="12028" width="9.25" style="154" customWidth="1"/>
    <col min="12029" max="12029" width="3.5" style="154" customWidth="1"/>
    <col min="12030" max="12031" width="12.625" style="154" customWidth="1"/>
    <col min="12032" max="12032" width="9" style="154"/>
    <col min="12033" max="12033" width="7.75" style="154" customWidth="1"/>
    <col min="12034" max="12034" width="13.125" style="154" customWidth="1"/>
    <col min="12035" max="12035" width="6.125" style="154" customWidth="1"/>
    <col min="12036" max="12036" width="9.75" style="154" customWidth="1"/>
    <col min="12037" max="12037" width="1.375" style="154" customWidth="1"/>
    <col min="12038" max="12277" width="9" style="154"/>
    <col min="12278" max="12278" width="1.375" style="154" customWidth="1"/>
    <col min="12279" max="12279" width="3.5" style="154" customWidth="1"/>
    <col min="12280" max="12280" width="22.125" style="154" customWidth="1"/>
    <col min="12281" max="12281" width="9.75" style="154" customWidth="1"/>
    <col min="12282" max="12282" width="7.375" style="154" customWidth="1"/>
    <col min="12283" max="12283" width="9" style="154"/>
    <col min="12284" max="12284" width="9.25" style="154" customWidth="1"/>
    <col min="12285" max="12285" width="3.5" style="154" customWidth="1"/>
    <col min="12286" max="12287" width="12.625" style="154" customWidth="1"/>
    <col min="12288" max="12288" width="9" style="154"/>
    <col min="12289" max="12289" width="7.75" style="154" customWidth="1"/>
    <col min="12290" max="12290" width="13.125" style="154" customWidth="1"/>
    <col min="12291" max="12291" width="6.125" style="154" customWidth="1"/>
    <col min="12292" max="12292" width="9.75" style="154" customWidth="1"/>
    <col min="12293" max="12293" width="1.375" style="154" customWidth="1"/>
    <col min="12294" max="12533" width="9" style="154"/>
    <col min="12534" max="12534" width="1.375" style="154" customWidth="1"/>
    <col min="12535" max="12535" width="3.5" style="154" customWidth="1"/>
    <col min="12536" max="12536" width="22.125" style="154" customWidth="1"/>
    <col min="12537" max="12537" width="9.75" style="154" customWidth="1"/>
    <col min="12538" max="12538" width="7.375" style="154" customWidth="1"/>
    <col min="12539" max="12539" width="9" style="154"/>
    <col min="12540" max="12540" width="9.25" style="154" customWidth="1"/>
    <col min="12541" max="12541" width="3.5" style="154" customWidth="1"/>
    <col min="12542" max="12543" width="12.625" style="154" customWidth="1"/>
    <col min="12544" max="12544" width="9" style="154"/>
    <col min="12545" max="12545" width="7.75" style="154" customWidth="1"/>
    <col min="12546" max="12546" width="13.125" style="154" customWidth="1"/>
    <col min="12547" max="12547" width="6.125" style="154" customWidth="1"/>
    <col min="12548" max="12548" width="9.75" style="154" customWidth="1"/>
    <col min="12549" max="12549" width="1.375" style="154" customWidth="1"/>
    <col min="12550" max="12789" width="9" style="154"/>
    <col min="12790" max="12790" width="1.375" style="154" customWidth="1"/>
    <col min="12791" max="12791" width="3.5" style="154" customWidth="1"/>
    <col min="12792" max="12792" width="22.125" style="154" customWidth="1"/>
    <col min="12793" max="12793" width="9.75" style="154" customWidth="1"/>
    <col min="12794" max="12794" width="7.375" style="154" customWidth="1"/>
    <col min="12795" max="12795" width="9" style="154"/>
    <col min="12796" max="12796" width="9.25" style="154" customWidth="1"/>
    <col min="12797" max="12797" width="3.5" style="154" customWidth="1"/>
    <col min="12798" max="12799" width="12.625" style="154" customWidth="1"/>
    <col min="12800" max="12800" width="9" style="154"/>
    <col min="12801" max="12801" width="7.75" style="154" customWidth="1"/>
    <col min="12802" max="12802" width="13.125" style="154" customWidth="1"/>
    <col min="12803" max="12803" width="6.125" style="154" customWidth="1"/>
    <col min="12804" max="12804" width="9.75" style="154" customWidth="1"/>
    <col min="12805" max="12805" width="1.375" style="154" customWidth="1"/>
    <col min="12806" max="13045" width="9" style="154"/>
    <col min="13046" max="13046" width="1.375" style="154" customWidth="1"/>
    <col min="13047" max="13047" width="3.5" style="154" customWidth="1"/>
    <col min="13048" max="13048" width="22.125" style="154" customWidth="1"/>
    <col min="13049" max="13049" width="9.75" style="154" customWidth="1"/>
    <col min="13050" max="13050" width="7.375" style="154" customWidth="1"/>
    <col min="13051" max="13051" width="9" style="154"/>
    <col min="13052" max="13052" width="9.25" style="154" customWidth="1"/>
    <col min="13053" max="13053" width="3.5" style="154" customWidth="1"/>
    <col min="13054" max="13055" width="12.625" style="154" customWidth="1"/>
    <col min="13056" max="13056" width="9" style="154"/>
    <col min="13057" max="13057" width="7.75" style="154" customWidth="1"/>
    <col min="13058" max="13058" width="13.125" style="154" customWidth="1"/>
    <col min="13059" max="13059" width="6.125" style="154" customWidth="1"/>
    <col min="13060" max="13060" width="9.75" style="154" customWidth="1"/>
    <col min="13061" max="13061" width="1.375" style="154" customWidth="1"/>
    <col min="13062" max="13301" width="9" style="154"/>
    <col min="13302" max="13302" width="1.375" style="154" customWidth="1"/>
    <col min="13303" max="13303" width="3.5" style="154" customWidth="1"/>
    <col min="13304" max="13304" width="22.125" style="154" customWidth="1"/>
    <col min="13305" max="13305" width="9.75" style="154" customWidth="1"/>
    <col min="13306" max="13306" width="7.375" style="154" customWidth="1"/>
    <col min="13307" max="13307" width="9" style="154"/>
    <col min="13308" max="13308" width="9.25" style="154" customWidth="1"/>
    <col min="13309" max="13309" width="3.5" style="154" customWidth="1"/>
    <col min="13310" max="13311" width="12.625" style="154" customWidth="1"/>
    <col min="13312" max="13312" width="9" style="154"/>
    <col min="13313" max="13313" width="7.75" style="154" customWidth="1"/>
    <col min="13314" max="13314" width="13.125" style="154" customWidth="1"/>
    <col min="13315" max="13315" width="6.125" style="154" customWidth="1"/>
    <col min="13316" max="13316" width="9.75" style="154" customWidth="1"/>
    <col min="13317" max="13317" width="1.375" style="154" customWidth="1"/>
    <col min="13318" max="13557" width="9" style="154"/>
    <col min="13558" max="13558" width="1.375" style="154" customWidth="1"/>
    <col min="13559" max="13559" width="3.5" style="154" customWidth="1"/>
    <col min="13560" max="13560" width="22.125" style="154" customWidth="1"/>
    <col min="13561" max="13561" width="9.75" style="154" customWidth="1"/>
    <col min="13562" max="13562" width="7.375" style="154" customWidth="1"/>
    <col min="13563" max="13563" width="9" style="154"/>
    <col min="13564" max="13564" width="9.25" style="154" customWidth="1"/>
    <col min="13565" max="13565" width="3.5" style="154" customWidth="1"/>
    <col min="13566" max="13567" width="12.625" style="154" customWidth="1"/>
    <col min="13568" max="13568" width="9" style="154"/>
    <col min="13569" max="13569" width="7.75" style="154" customWidth="1"/>
    <col min="13570" max="13570" width="13.125" style="154" customWidth="1"/>
    <col min="13571" max="13571" width="6.125" style="154" customWidth="1"/>
    <col min="13572" max="13572" width="9.75" style="154" customWidth="1"/>
    <col min="13573" max="13573" width="1.375" style="154" customWidth="1"/>
    <col min="13574" max="13813" width="9" style="154"/>
    <col min="13814" max="13814" width="1.375" style="154" customWidth="1"/>
    <col min="13815" max="13815" width="3.5" style="154" customWidth="1"/>
    <col min="13816" max="13816" width="22.125" style="154" customWidth="1"/>
    <col min="13817" max="13817" width="9.75" style="154" customWidth="1"/>
    <col min="13818" max="13818" width="7.375" style="154" customWidth="1"/>
    <col min="13819" max="13819" width="9" style="154"/>
    <col min="13820" max="13820" width="9.25" style="154" customWidth="1"/>
    <col min="13821" max="13821" width="3.5" style="154" customWidth="1"/>
    <col min="13822" max="13823" width="12.625" style="154" customWidth="1"/>
    <col min="13824" max="13824" width="9" style="154"/>
    <col min="13825" max="13825" width="7.75" style="154" customWidth="1"/>
    <col min="13826" max="13826" width="13.125" style="154" customWidth="1"/>
    <col min="13827" max="13827" width="6.125" style="154" customWidth="1"/>
    <col min="13828" max="13828" width="9.75" style="154" customWidth="1"/>
    <col min="13829" max="13829" width="1.375" style="154" customWidth="1"/>
    <col min="13830" max="14069" width="9" style="154"/>
    <col min="14070" max="14070" width="1.375" style="154" customWidth="1"/>
    <col min="14071" max="14071" width="3.5" style="154" customWidth="1"/>
    <col min="14072" max="14072" width="22.125" style="154" customWidth="1"/>
    <col min="14073" max="14073" width="9.75" style="154" customWidth="1"/>
    <col min="14074" max="14074" width="7.375" style="154" customWidth="1"/>
    <col min="14075" max="14075" width="9" style="154"/>
    <col min="14076" max="14076" width="9.25" style="154" customWidth="1"/>
    <col min="14077" max="14077" width="3.5" style="154" customWidth="1"/>
    <col min="14078" max="14079" width="12.625" style="154" customWidth="1"/>
    <col min="14080" max="14080" width="9" style="154"/>
    <col min="14081" max="14081" width="7.75" style="154" customWidth="1"/>
    <col min="14082" max="14082" width="13.125" style="154" customWidth="1"/>
    <col min="14083" max="14083" width="6.125" style="154" customWidth="1"/>
    <col min="14084" max="14084" width="9.75" style="154" customWidth="1"/>
    <col min="14085" max="14085" width="1.375" style="154" customWidth="1"/>
    <col min="14086" max="14325" width="9" style="154"/>
    <col min="14326" max="14326" width="1.375" style="154" customWidth="1"/>
    <col min="14327" max="14327" width="3.5" style="154" customWidth="1"/>
    <col min="14328" max="14328" width="22.125" style="154" customWidth="1"/>
    <col min="14329" max="14329" width="9.75" style="154" customWidth="1"/>
    <col min="14330" max="14330" width="7.375" style="154" customWidth="1"/>
    <col min="14331" max="14331" width="9" style="154"/>
    <col min="14332" max="14332" width="9.25" style="154" customWidth="1"/>
    <col min="14333" max="14333" width="3.5" style="154" customWidth="1"/>
    <col min="14334" max="14335" width="12.625" style="154" customWidth="1"/>
    <col min="14336" max="14336" width="9" style="154"/>
    <col min="14337" max="14337" width="7.75" style="154" customWidth="1"/>
    <col min="14338" max="14338" width="13.125" style="154" customWidth="1"/>
    <col min="14339" max="14339" width="6.125" style="154" customWidth="1"/>
    <col min="14340" max="14340" width="9.75" style="154" customWidth="1"/>
    <col min="14341" max="14341" width="1.375" style="154" customWidth="1"/>
    <col min="14342" max="14581" width="9" style="154"/>
    <col min="14582" max="14582" width="1.375" style="154" customWidth="1"/>
    <col min="14583" max="14583" width="3.5" style="154" customWidth="1"/>
    <col min="14584" max="14584" width="22.125" style="154" customWidth="1"/>
    <col min="14585" max="14585" width="9.75" style="154" customWidth="1"/>
    <col min="14586" max="14586" width="7.375" style="154" customWidth="1"/>
    <col min="14587" max="14587" width="9" style="154"/>
    <col min="14588" max="14588" width="9.25" style="154" customWidth="1"/>
    <col min="14589" max="14589" width="3.5" style="154" customWidth="1"/>
    <col min="14590" max="14591" width="12.625" style="154" customWidth="1"/>
    <col min="14592" max="14592" width="9" style="154"/>
    <col min="14593" max="14593" width="7.75" style="154" customWidth="1"/>
    <col min="14594" max="14594" width="13.125" style="154" customWidth="1"/>
    <col min="14595" max="14595" width="6.125" style="154" customWidth="1"/>
    <col min="14596" max="14596" width="9.75" style="154" customWidth="1"/>
    <col min="14597" max="14597" width="1.375" style="154" customWidth="1"/>
    <col min="14598" max="14837" width="9" style="154"/>
    <col min="14838" max="14838" width="1.375" style="154" customWidth="1"/>
    <col min="14839" max="14839" width="3.5" style="154" customWidth="1"/>
    <col min="14840" max="14840" width="22.125" style="154" customWidth="1"/>
    <col min="14841" max="14841" width="9.75" style="154" customWidth="1"/>
    <col min="14842" max="14842" width="7.375" style="154" customWidth="1"/>
    <col min="14843" max="14843" width="9" style="154"/>
    <col min="14844" max="14844" width="9.25" style="154" customWidth="1"/>
    <col min="14845" max="14845" width="3.5" style="154" customWidth="1"/>
    <col min="14846" max="14847" width="12.625" style="154" customWidth="1"/>
    <col min="14848" max="14848" width="9" style="154"/>
    <col min="14849" max="14849" width="7.75" style="154" customWidth="1"/>
    <col min="14850" max="14850" width="13.125" style="154" customWidth="1"/>
    <col min="14851" max="14851" width="6.125" style="154" customWidth="1"/>
    <col min="14852" max="14852" width="9.75" style="154" customWidth="1"/>
    <col min="14853" max="14853" width="1.375" style="154" customWidth="1"/>
    <col min="14854" max="15093" width="9" style="154"/>
    <col min="15094" max="15094" width="1.375" style="154" customWidth="1"/>
    <col min="15095" max="15095" width="3.5" style="154" customWidth="1"/>
    <col min="15096" max="15096" width="22.125" style="154" customWidth="1"/>
    <col min="15097" max="15097" width="9.75" style="154" customWidth="1"/>
    <col min="15098" max="15098" width="7.375" style="154" customWidth="1"/>
    <col min="15099" max="15099" width="9" style="154"/>
    <col min="15100" max="15100" width="9.25" style="154" customWidth="1"/>
    <col min="15101" max="15101" width="3.5" style="154" customWidth="1"/>
    <col min="15102" max="15103" width="12.625" style="154" customWidth="1"/>
    <col min="15104" max="15104" width="9" style="154"/>
    <col min="15105" max="15105" width="7.75" style="154" customWidth="1"/>
    <col min="15106" max="15106" width="13.125" style="154" customWidth="1"/>
    <col min="15107" max="15107" width="6.125" style="154" customWidth="1"/>
    <col min="15108" max="15108" width="9.75" style="154" customWidth="1"/>
    <col min="15109" max="15109" width="1.375" style="154" customWidth="1"/>
    <col min="15110" max="15349" width="9" style="154"/>
    <col min="15350" max="15350" width="1.375" style="154" customWidth="1"/>
    <col min="15351" max="15351" width="3.5" style="154" customWidth="1"/>
    <col min="15352" max="15352" width="22.125" style="154" customWidth="1"/>
    <col min="15353" max="15353" width="9.75" style="154" customWidth="1"/>
    <col min="15354" max="15354" width="7.375" style="154" customWidth="1"/>
    <col min="15355" max="15355" width="9" style="154"/>
    <col min="15356" max="15356" width="9.25" style="154" customWidth="1"/>
    <col min="15357" max="15357" width="3.5" style="154" customWidth="1"/>
    <col min="15358" max="15359" width="12.625" style="154" customWidth="1"/>
    <col min="15360" max="15360" width="9" style="154"/>
    <col min="15361" max="15361" width="7.75" style="154" customWidth="1"/>
    <col min="15362" max="15362" width="13.125" style="154" customWidth="1"/>
    <col min="15363" max="15363" width="6.125" style="154" customWidth="1"/>
    <col min="15364" max="15364" width="9.75" style="154" customWidth="1"/>
    <col min="15365" max="15365" width="1.375" style="154" customWidth="1"/>
    <col min="15366" max="15605" width="9" style="154"/>
    <col min="15606" max="15606" width="1.375" style="154" customWidth="1"/>
    <col min="15607" max="15607" width="3.5" style="154" customWidth="1"/>
    <col min="15608" max="15608" width="22.125" style="154" customWidth="1"/>
    <col min="15609" max="15609" width="9.75" style="154" customWidth="1"/>
    <col min="15610" max="15610" width="7.375" style="154" customWidth="1"/>
    <col min="15611" max="15611" width="9" style="154"/>
    <col min="15612" max="15612" width="9.25" style="154" customWidth="1"/>
    <col min="15613" max="15613" width="3.5" style="154" customWidth="1"/>
    <col min="15614" max="15615" width="12.625" style="154" customWidth="1"/>
    <col min="15616" max="15616" width="9" style="154"/>
    <col min="15617" max="15617" width="7.75" style="154" customWidth="1"/>
    <col min="15618" max="15618" width="13.125" style="154" customWidth="1"/>
    <col min="15619" max="15619" width="6.125" style="154" customWidth="1"/>
    <col min="15620" max="15620" width="9.75" style="154" customWidth="1"/>
    <col min="15621" max="15621" width="1.375" style="154" customWidth="1"/>
    <col min="15622" max="15861" width="9" style="154"/>
    <col min="15862" max="15862" width="1.375" style="154" customWidth="1"/>
    <col min="15863" max="15863" width="3.5" style="154" customWidth="1"/>
    <col min="15864" max="15864" width="22.125" style="154" customWidth="1"/>
    <col min="15865" max="15865" width="9.75" style="154" customWidth="1"/>
    <col min="15866" max="15866" width="7.375" style="154" customWidth="1"/>
    <col min="15867" max="15867" width="9" style="154"/>
    <col min="15868" max="15868" width="9.25" style="154" customWidth="1"/>
    <col min="15869" max="15869" width="3.5" style="154" customWidth="1"/>
    <col min="15870" max="15871" width="12.625" style="154" customWidth="1"/>
    <col min="15872" max="15872" width="9" style="154"/>
    <col min="15873" max="15873" width="7.75" style="154" customWidth="1"/>
    <col min="15874" max="15874" width="13.125" style="154" customWidth="1"/>
    <col min="15875" max="15875" width="6.125" style="154" customWidth="1"/>
    <col min="15876" max="15876" width="9.75" style="154" customWidth="1"/>
    <col min="15877" max="15877" width="1.375" style="154" customWidth="1"/>
    <col min="15878" max="16117" width="9" style="154"/>
    <col min="16118" max="16118" width="1.375" style="154" customWidth="1"/>
    <col min="16119" max="16119" width="3.5" style="154" customWidth="1"/>
    <col min="16120" max="16120" width="22.125" style="154" customWidth="1"/>
    <col min="16121" max="16121" width="9.75" style="154" customWidth="1"/>
    <col min="16122" max="16122" width="7.375" style="154" customWidth="1"/>
    <col min="16123" max="16123" width="9" style="154"/>
    <col min="16124" max="16124" width="9.25" style="154" customWidth="1"/>
    <col min="16125" max="16125" width="3.5" style="154" customWidth="1"/>
    <col min="16126" max="16127" width="12.625" style="154" customWidth="1"/>
    <col min="16128" max="16128" width="9" style="154"/>
    <col min="16129" max="16129" width="7.75" style="154" customWidth="1"/>
    <col min="16130" max="16130" width="13.125" style="154" customWidth="1"/>
    <col min="16131" max="16131" width="6.125" style="154" customWidth="1"/>
    <col min="16132" max="16132" width="9.75" style="154" customWidth="1"/>
    <col min="16133" max="16133" width="1.375" style="154" customWidth="1"/>
    <col min="16134" max="16384" width="9" style="154"/>
  </cols>
  <sheetData>
    <row r="2" spans="2:22" x14ac:dyDescent="0.15">
      <c r="B2" s="154" t="s">
        <v>1000</v>
      </c>
      <c r="C2" s="719"/>
      <c r="D2" s="164"/>
      <c r="E2" s="720"/>
      <c r="F2" s="721"/>
      <c r="G2" s="101"/>
      <c r="H2" s="101"/>
      <c r="I2" s="101"/>
      <c r="J2" s="101"/>
      <c r="K2" s="101"/>
      <c r="L2" s="101"/>
      <c r="M2" s="101"/>
      <c r="N2" s="101"/>
      <c r="O2" s="164"/>
    </row>
    <row r="3" spans="2:22" ht="14.25" thickBot="1" x14ac:dyDescent="0.2">
      <c r="B3" s="154" t="s">
        <v>167</v>
      </c>
      <c r="I3" s="164" t="s">
        <v>168</v>
      </c>
      <c r="P3" s="154" t="s">
        <v>191</v>
      </c>
    </row>
    <row r="4" spans="2:22" x14ac:dyDescent="0.15">
      <c r="B4" s="725" t="s">
        <v>70</v>
      </c>
      <c r="C4" s="726" t="s">
        <v>140</v>
      </c>
      <c r="D4" s="726" t="s">
        <v>109</v>
      </c>
      <c r="E4" s="726" t="s">
        <v>110</v>
      </c>
      <c r="F4" s="727" t="s">
        <v>21</v>
      </c>
      <c r="G4" s="728" t="s">
        <v>111</v>
      </c>
      <c r="H4" s="141"/>
      <c r="I4" s="1274" t="s">
        <v>70</v>
      </c>
      <c r="J4" s="1276" t="s">
        <v>143</v>
      </c>
      <c r="K4" s="729" t="s">
        <v>586</v>
      </c>
      <c r="L4" s="729" t="s">
        <v>112</v>
      </c>
      <c r="M4" s="1276" t="s">
        <v>21</v>
      </c>
      <c r="N4" s="1278" t="s">
        <v>111</v>
      </c>
      <c r="O4" s="164"/>
      <c r="P4" s="730" t="s">
        <v>146</v>
      </c>
      <c r="Q4" s="731" t="s">
        <v>147</v>
      </c>
      <c r="R4" s="731" t="s">
        <v>148</v>
      </c>
      <c r="S4" s="731" t="s">
        <v>587</v>
      </c>
      <c r="T4" s="1280" t="s">
        <v>150</v>
      </c>
      <c r="U4" s="1313"/>
      <c r="V4" s="732" t="s">
        <v>151</v>
      </c>
    </row>
    <row r="5" spans="2:22" x14ac:dyDescent="0.15">
      <c r="B5" s="1269" t="s">
        <v>134</v>
      </c>
      <c r="C5" s="472" t="s">
        <v>1006</v>
      </c>
      <c r="D5" s="472">
        <v>2</v>
      </c>
      <c r="E5" s="473" t="s">
        <v>138</v>
      </c>
      <c r="F5" s="733">
        <v>12000</v>
      </c>
      <c r="G5" s="347">
        <f t="shared" ref="G5" si="0">D5*F5</f>
        <v>24000</v>
      </c>
      <c r="H5" s="142"/>
      <c r="I5" s="1314"/>
      <c r="J5" s="1277"/>
      <c r="K5" s="734" t="s">
        <v>114</v>
      </c>
      <c r="L5" s="734" t="s">
        <v>272</v>
      </c>
      <c r="M5" s="1277"/>
      <c r="N5" s="1279"/>
      <c r="O5" s="164"/>
      <c r="P5" s="457"/>
      <c r="Q5" s="200"/>
      <c r="R5" s="735"/>
      <c r="S5" s="200"/>
      <c r="T5" s="1203"/>
      <c r="U5" s="1272"/>
      <c r="V5" s="736"/>
    </row>
    <row r="6" spans="2:22" x14ac:dyDescent="0.15">
      <c r="B6" s="1270"/>
      <c r="C6" s="472"/>
      <c r="D6" s="472"/>
      <c r="E6" s="473"/>
      <c r="F6" s="733"/>
      <c r="G6" s="474"/>
      <c r="H6" s="142"/>
      <c r="I6" s="1273" t="s">
        <v>142</v>
      </c>
      <c r="J6" s="472"/>
      <c r="K6" s="737"/>
      <c r="L6" s="737"/>
      <c r="M6" s="737"/>
      <c r="N6" s="474"/>
      <c r="O6" s="164"/>
      <c r="P6" s="457"/>
      <c r="Q6" s="200"/>
      <c r="R6" s="735"/>
      <c r="S6" s="200"/>
      <c r="T6" s="1203"/>
      <c r="U6" s="1272"/>
      <c r="V6" s="736"/>
    </row>
    <row r="7" spans="2:22" ht="14.25" thickBot="1" x14ac:dyDescent="0.2">
      <c r="B7" s="1271"/>
      <c r="C7" s="782" t="s">
        <v>975</v>
      </c>
      <c r="D7" s="781"/>
      <c r="E7" s="782"/>
      <c r="F7" s="783"/>
      <c r="G7" s="784">
        <f>SUM(G5:G6)</f>
        <v>24000</v>
      </c>
      <c r="H7" s="142"/>
      <c r="I7" s="1270"/>
      <c r="J7" s="472"/>
      <c r="K7" s="737"/>
      <c r="L7" s="737"/>
      <c r="M7" s="737"/>
      <c r="N7" s="474"/>
      <c r="O7" s="164"/>
      <c r="P7" s="457"/>
      <c r="Q7" s="200"/>
      <c r="R7" s="735"/>
      <c r="S7" s="200"/>
      <c r="T7" s="1203"/>
      <c r="U7" s="1272"/>
      <c r="V7" s="736"/>
    </row>
    <row r="8" spans="2:22" ht="14.25" thickTop="1" x14ac:dyDescent="0.15">
      <c r="B8" s="1281" t="s">
        <v>132</v>
      </c>
      <c r="C8" s="472" t="s">
        <v>627</v>
      </c>
      <c r="D8" s="472">
        <v>5</v>
      </c>
      <c r="E8" s="473" t="s">
        <v>922</v>
      </c>
      <c r="F8" s="733">
        <v>460</v>
      </c>
      <c r="G8" s="474">
        <f>D8*F8</f>
        <v>2300</v>
      </c>
      <c r="H8" s="142"/>
      <c r="I8" s="1270"/>
      <c r="J8" s="472"/>
      <c r="K8" s="737"/>
      <c r="L8" s="737"/>
      <c r="M8" s="737"/>
      <c r="N8" s="474"/>
      <c r="O8" s="164"/>
      <c r="P8" s="457"/>
      <c r="Q8" s="200"/>
      <c r="R8" s="735"/>
      <c r="S8" s="200"/>
      <c r="T8" s="1203"/>
      <c r="U8" s="1272"/>
      <c r="V8" s="736"/>
    </row>
    <row r="9" spans="2:22" x14ac:dyDescent="0.15">
      <c r="B9" s="1270"/>
      <c r="C9" s="472"/>
      <c r="D9" s="472"/>
      <c r="E9" s="473"/>
      <c r="F9" s="733"/>
      <c r="G9" s="474"/>
      <c r="H9" s="142"/>
      <c r="I9" s="1270"/>
      <c r="J9" s="472"/>
      <c r="K9" s="737"/>
      <c r="L9" s="737"/>
      <c r="M9" s="737"/>
      <c r="N9" s="474"/>
      <c r="O9" s="164"/>
      <c r="P9" s="457"/>
      <c r="Q9" s="200"/>
      <c r="R9" s="735"/>
      <c r="S9" s="200"/>
      <c r="T9" s="1203"/>
      <c r="U9" s="1272"/>
      <c r="V9" s="736"/>
    </row>
    <row r="10" spans="2:22" ht="14.25" thickBot="1" x14ac:dyDescent="0.2">
      <c r="B10" s="1270"/>
      <c r="C10" s="472"/>
      <c r="D10" s="472"/>
      <c r="E10" s="473"/>
      <c r="F10" s="733"/>
      <c r="G10" s="474"/>
      <c r="H10" s="142"/>
      <c r="I10" s="1271"/>
      <c r="J10" s="782" t="s">
        <v>196</v>
      </c>
      <c r="K10" s="793"/>
      <c r="L10" s="793"/>
      <c r="M10" s="793"/>
      <c r="N10" s="784"/>
      <c r="O10" s="164"/>
      <c r="P10" s="457"/>
      <c r="Q10" s="200"/>
      <c r="R10" s="735"/>
      <c r="S10" s="200"/>
      <c r="T10" s="1203"/>
      <c r="U10" s="1272"/>
      <c r="V10" s="736"/>
    </row>
    <row r="11" spans="2:22" ht="15" thickTop="1" thickBot="1" x14ac:dyDescent="0.2">
      <c r="B11" s="1271"/>
      <c r="C11" s="785" t="s">
        <v>116</v>
      </c>
      <c r="D11" s="786"/>
      <c r="E11" s="785"/>
      <c r="F11" s="787"/>
      <c r="G11" s="788">
        <f>SUM(G8:G10)</f>
        <v>2300</v>
      </c>
      <c r="H11" s="142"/>
      <c r="I11" s="1282" t="s">
        <v>628</v>
      </c>
      <c r="J11" s="472" t="s">
        <v>335</v>
      </c>
      <c r="K11" s="737">
        <v>2.5</v>
      </c>
      <c r="L11" s="737">
        <v>1</v>
      </c>
      <c r="M11" s="737">
        <v>158.4</v>
      </c>
      <c r="N11" s="474">
        <f>K11*L11*M11</f>
        <v>396</v>
      </c>
      <c r="O11" s="164"/>
      <c r="P11" s="457"/>
      <c r="Q11" s="200"/>
      <c r="R11" s="735"/>
      <c r="S11" s="200"/>
      <c r="T11" s="1203"/>
      <c r="U11" s="1272"/>
      <c r="V11" s="736"/>
    </row>
    <row r="12" spans="2:22" ht="14.25" thickTop="1" x14ac:dyDescent="0.15">
      <c r="B12" s="1281" t="s">
        <v>133</v>
      </c>
      <c r="C12" s="472" t="s">
        <v>1010</v>
      </c>
      <c r="D12" s="472">
        <v>15</v>
      </c>
      <c r="E12" s="473" t="s">
        <v>925</v>
      </c>
      <c r="F12" s="733">
        <v>3370</v>
      </c>
      <c r="G12" s="474">
        <f>D12*F12</f>
        <v>50550</v>
      </c>
      <c r="H12" s="142"/>
      <c r="I12" s="1283"/>
      <c r="J12" s="472" t="s">
        <v>336</v>
      </c>
      <c r="K12" s="737">
        <v>1</v>
      </c>
      <c r="L12" s="737">
        <v>1</v>
      </c>
      <c r="M12" s="737">
        <v>158.4</v>
      </c>
      <c r="N12" s="474">
        <f t="shared" ref="N12:N15" si="1">K12*L12*M12</f>
        <v>158.4</v>
      </c>
      <c r="O12" s="164"/>
      <c r="P12" s="457"/>
      <c r="Q12" s="200"/>
      <c r="R12" s="735"/>
      <c r="S12" s="200"/>
      <c r="T12" s="1203"/>
      <c r="U12" s="1272"/>
      <c r="V12" s="736"/>
    </row>
    <row r="13" spans="2:22" x14ac:dyDescent="0.15">
      <c r="B13" s="1270"/>
      <c r="C13" s="472"/>
      <c r="D13" s="472"/>
      <c r="E13" s="473"/>
      <c r="F13" s="733"/>
      <c r="G13" s="474"/>
      <c r="H13" s="142"/>
      <c r="I13" s="1283"/>
      <c r="J13" s="472" t="s">
        <v>874</v>
      </c>
      <c r="K13" s="737">
        <v>16</v>
      </c>
      <c r="L13" s="737">
        <v>1</v>
      </c>
      <c r="M13" s="737">
        <v>158.4</v>
      </c>
      <c r="N13" s="474">
        <f t="shared" si="1"/>
        <v>2534.4</v>
      </c>
      <c r="O13" s="164"/>
      <c r="P13" s="457"/>
      <c r="Q13" s="200"/>
      <c r="R13" s="735"/>
      <c r="S13" s="200"/>
      <c r="T13" s="1203"/>
      <c r="U13" s="1272"/>
      <c r="V13" s="736"/>
    </row>
    <row r="14" spans="2:22" x14ac:dyDescent="0.15">
      <c r="B14" s="1270"/>
      <c r="C14" s="472"/>
      <c r="D14" s="472"/>
      <c r="E14" s="473"/>
      <c r="F14" s="733"/>
      <c r="G14" s="474"/>
      <c r="H14" s="142"/>
      <c r="I14" s="1283"/>
      <c r="J14" s="472" t="s">
        <v>875</v>
      </c>
      <c r="K14" s="737">
        <v>1.8</v>
      </c>
      <c r="L14" s="737">
        <v>1</v>
      </c>
      <c r="M14" s="737">
        <v>158.4</v>
      </c>
      <c r="N14" s="474">
        <f t="shared" si="1"/>
        <v>285.12</v>
      </c>
      <c r="O14" s="164"/>
      <c r="P14" s="457"/>
      <c r="Q14" s="200"/>
      <c r="R14" s="735"/>
      <c r="S14" s="200"/>
      <c r="T14" s="1203"/>
      <c r="U14" s="1272"/>
      <c r="V14" s="736"/>
    </row>
    <row r="15" spans="2:22" x14ac:dyDescent="0.15">
      <c r="B15" s="1270"/>
      <c r="C15" s="472"/>
      <c r="D15" s="472"/>
      <c r="E15" s="473"/>
      <c r="F15" s="733"/>
      <c r="G15" s="474"/>
      <c r="H15" s="142"/>
      <c r="I15" s="1283"/>
      <c r="J15" s="472" t="s">
        <v>876</v>
      </c>
      <c r="K15" s="737">
        <v>2</v>
      </c>
      <c r="L15" s="737">
        <v>1</v>
      </c>
      <c r="M15" s="737">
        <v>158.4</v>
      </c>
      <c r="N15" s="474">
        <f t="shared" si="1"/>
        <v>316.8</v>
      </c>
      <c r="O15" s="164"/>
      <c r="P15" s="457"/>
      <c r="Q15" s="200"/>
      <c r="R15" s="735"/>
      <c r="S15" s="200"/>
      <c r="T15" s="1203"/>
      <c r="U15" s="1272"/>
      <c r="V15" s="736"/>
    </row>
    <row r="16" spans="2:22" ht="14.25" thickBot="1" x14ac:dyDescent="0.2">
      <c r="B16" s="1271"/>
      <c r="C16" s="785" t="s">
        <v>116</v>
      </c>
      <c r="D16" s="786"/>
      <c r="E16" s="785"/>
      <c r="F16" s="787"/>
      <c r="G16" s="788">
        <f>SUM(G12:G15)</f>
        <v>50550</v>
      </c>
      <c r="H16" s="142"/>
      <c r="I16" s="1283"/>
      <c r="J16" s="472"/>
      <c r="K16" s="737"/>
      <c r="L16" s="737"/>
      <c r="M16" s="737"/>
      <c r="N16" s="474"/>
      <c r="O16" s="164"/>
      <c r="P16" s="778" t="s">
        <v>974</v>
      </c>
      <c r="Q16" s="779"/>
      <c r="R16" s="779"/>
      <c r="S16" s="779"/>
      <c r="T16" s="1293"/>
      <c r="U16" s="1294"/>
      <c r="V16" s="780"/>
    </row>
    <row r="17" spans="2:22" ht="15" thickTop="1" thickBot="1" x14ac:dyDescent="0.2">
      <c r="B17" s="1281" t="s">
        <v>135</v>
      </c>
      <c r="C17" s="761"/>
      <c r="D17" s="761"/>
      <c r="E17" s="738"/>
      <c r="F17" s="733"/>
      <c r="G17" s="474"/>
      <c r="H17" s="142"/>
      <c r="I17" s="1284"/>
      <c r="J17" s="785" t="s">
        <v>601</v>
      </c>
      <c r="K17" s="794">
        <f>SUM(K14:K16)</f>
        <v>3.8</v>
      </c>
      <c r="L17" s="794">
        <f>SUM(L14:L16)</f>
        <v>2</v>
      </c>
      <c r="M17" s="794"/>
      <c r="N17" s="788">
        <f>SUM(N11:N16)</f>
        <v>3690.7200000000003</v>
      </c>
      <c r="O17" s="164"/>
    </row>
    <row r="18" spans="2:22" ht="15" thickTop="1" thickBot="1" x14ac:dyDescent="0.2">
      <c r="B18" s="1270"/>
      <c r="C18" s="761"/>
      <c r="D18" s="761"/>
      <c r="E18" s="738"/>
      <c r="F18" s="733"/>
      <c r="G18" s="474"/>
      <c r="H18" s="142"/>
      <c r="I18" s="1281" t="s">
        <v>144</v>
      </c>
      <c r="J18" s="472" t="s">
        <v>337</v>
      </c>
      <c r="K18" s="737">
        <v>1</v>
      </c>
      <c r="L18" s="737">
        <v>0.5</v>
      </c>
      <c r="M18" s="737">
        <v>168.4</v>
      </c>
      <c r="N18" s="474">
        <f>K18*L18*M18</f>
        <v>84.2</v>
      </c>
      <c r="O18" s="164"/>
      <c r="P18" s="154" t="s">
        <v>192</v>
      </c>
    </row>
    <row r="19" spans="2:22" x14ac:dyDescent="0.15">
      <c r="B19" s="1270"/>
      <c r="C19" s="761"/>
      <c r="D19" s="761"/>
      <c r="E19" s="738"/>
      <c r="F19" s="733"/>
      <c r="G19" s="474"/>
      <c r="H19" s="142"/>
      <c r="I19" s="1270"/>
      <c r="J19" s="472" t="s">
        <v>877</v>
      </c>
      <c r="K19" s="737">
        <v>3.1</v>
      </c>
      <c r="L19" s="737">
        <v>1</v>
      </c>
      <c r="M19" s="737">
        <v>168.4</v>
      </c>
      <c r="N19" s="474">
        <f t="shared" ref="N19:N21" si="2">K19*L19*M19</f>
        <v>522.04000000000008</v>
      </c>
      <c r="O19" s="164"/>
      <c r="P19" s="730" t="s">
        <v>152</v>
      </c>
      <c r="Q19" s="731" t="s">
        <v>147</v>
      </c>
      <c r="R19" s="731" t="s">
        <v>148</v>
      </c>
      <c r="S19" s="731" t="s">
        <v>587</v>
      </c>
      <c r="T19" s="731" t="s">
        <v>150</v>
      </c>
      <c r="U19" s="762" t="s">
        <v>241</v>
      </c>
      <c r="V19" s="739" t="s">
        <v>151</v>
      </c>
    </row>
    <row r="20" spans="2:22" ht="14.25" thickBot="1" x14ac:dyDescent="0.2">
      <c r="B20" s="1271"/>
      <c r="C20" s="785" t="s">
        <v>116</v>
      </c>
      <c r="D20" s="786"/>
      <c r="E20" s="785"/>
      <c r="F20" s="787"/>
      <c r="G20" s="788"/>
      <c r="H20" s="142"/>
      <c r="I20" s="1270"/>
      <c r="J20" s="472" t="s">
        <v>338</v>
      </c>
      <c r="K20" s="737">
        <v>2.5</v>
      </c>
      <c r="L20" s="737">
        <v>0.5</v>
      </c>
      <c r="M20" s="737">
        <v>168.4</v>
      </c>
      <c r="N20" s="474">
        <f t="shared" si="2"/>
        <v>210.5</v>
      </c>
      <c r="O20" s="164"/>
      <c r="P20" s="457" t="s">
        <v>339</v>
      </c>
      <c r="Q20" s="200">
        <v>80</v>
      </c>
      <c r="R20" s="735" t="s">
        <v>599</v>
      </c>
      <c r="S20" s="200">
        <v>800</v>
      </c>
      <c r="T20" s="200">
        <v>10</v>
      </c>
      <c r="U20" s="684">
        <v>100</v>
      </c>
      <c r="V20" s="740">
        <f>Q20*S20/T20*(10/U20)</f>
        <v>640</v>
      </c>
    </row>
    <row r="21" spans="2:22" ht="14.25" thickTop="1" x14ac:dyDescent="0.15">
      <c r="B21" s="1281" t="s">
        <v>136</v>
      </c>
      <c r="C21" s="472"/>
      <c r="D21" s="472"/>
      <c r="E21" s="473"/>
      <c r="F21" s="733"/>
      <c r="G21" s="474"/>
      <c r="H21" s="142"/>
      <c r="I21" s="1270"/>
      <c r="J21" s="472" t="s">
        <v>878</v>
      </c>
      <c r="K21" s="737">
        <v>4.2</v>
      </c>
      <c r="L21" s="737">
        <v>1</v>
      </c>
      <c r="M21" s="737">
        <v>168.4</v>
      </c>
      <c r="N21" s="474">
        <f t="shared" si="2"/>
        <v>707.28000000000009</v>
      </c>
      <c r="O21" s="164"/>
      <c r="P21" s="457" t="s">
        <v>340</v>
      </c>
      <c r="Q21" s="200">
        <v>2</v>
      </c>
      <c r="R21" s="735" t="s">
        <v>599</v>
      </c>
      <c r="S21" s="200">
        <v>9000</v>
      </c>
      <c r="T21" s="200">
        <v>10</v>
      </c>
      <c r="U21" s="684">
        <v>100</v>
      </c>
      <c r="V21" s="740">
        <f t="shared" ref="V21:V32" si="3">Q21*S21/T21*(10/U21)</f>
        <v>180</v>
      </c>
    </row>
    <row r="22" spans="2:22" ht="14.25" thickBot="1" x14ac:dyDescent="0.2">
      <c r="B22" s="1270"/>
      <c r="C22" s="472"/>
      <c r="D22" s="472"/>
      <c r="E22" s="473"/>
      <c r="F22" s="733"/>
      <c r="G22" s="474"/>
      <c r="H22" s="142"/>
      <c r="I22" s="1271"/>
      <c r="J22" s="782" t="s">
        <v>629</v>
      </c>
      <c r="K22" s="793">
        <f>SUM(K19:K21)</f>
        <v>9.8000000000000007</v>
      </c>
      <c r="L22" s="795">
        <f>SUM(L19:L21)</f>
        <v>2.5</v>
      </c>
      <c r="M22" s="796"/>
      <c r="N22" s="784">
        <f>SUM(N18:N21)</f>
        <v>1524.0200000000002</v>
      </c>
      <c r="O22" s="164"/>
      <c r="P22" s="457" t="s">
        <v>343</v>
      </c>
      <c r="Q22" s="200">
        <v>1</v>
      </c>
      <c r="R22" s="735" t="s">
        <v>78</v>
      </c>
      <c r="S22" s="200">
        <v>30000</v>
      </c>
      <c r="T22" s="200">
        <v>7</v>
      </c>
      <c r="U22" s="684">
        <v>100</v>
      </c>
      <c r="V22" s="740">
        <f t="shared" si="3"/>
        <v>428.57142857142856</v>
      </c>
    </row>
    <row r="23" spans="2:22" ht="14.25" thickTop="1" x14ac:dyDescent="0.15">
      <c r="B23" s="1270"/>
      <c r="C23" s="472"/>
      <c r="D23" s="472"/>
      <c r="E23" s="473"/>
      <c r="F23" s="733"/>
      <c r="G23" s="474"/>
      <c r="H23" s="142"/>
      <c r="I23" s="1281" t="s">
        <v>145</v>
      </c>
      <c r="J23" s="472"/>
      <c r="K23" s="737"/>
      <c r="L23" s="737"/>
      <c r="M23" s="737"/>
      <c r="N23" s="474"/>
      <c r="O23" s="164"/>
      <c r="P23" s="457" t="s">
        <v>341</v>
      </c>
      <c r="Q23" s="200">
        <v>2</v>
      </c>
      <c r="R23" s="735" t="s">
        <v>242</v>
      </c>
      <c r="S23" s="200">
        <v>3000</v>
      </c>
      <c r="T23" s="200">
        <v>3</v>
      </c>
      <c r="U23" s="684">
        <v>100</v>
      </c>
      <c r="V23" s="740">
        <f t="shared" si="3"/>
        <v>200</v>
      </c>
    </row>
    <row r="24" spans="2:22" ht="14.25" thickBot="1" x14ac:dyDescent="0.2">
      <c r="B24" s="1287"/>
      <c r="C24" s="789" t="s">
        <v>119</v>
      </c>
      <c r="D24" s="790"/>
      <c r="E24" s="789"/>
      <c r="F24" s="791"/>
      <c r="G24" s="792"/>
      <c r="I24" s="1270"/>
      <c r="J24" s="472"/>
      <c r="K24" s="737"/>
      <c r="L24" s="737"/>
      <c r="M24" s="737"/>
      <c r="N24" s="474"/>
      <c r="O24" s="164"/>
      <c r="P24" s="457" t="s">
        <v>342</v>
      </c>
      <c r="Q24" s="200">
        <v>2</v>
      </c>
      <c r="R24" s="735" t="s">
        <v>78</v>
      </c>
      <c r="S24" s="200">
        <v>2000</v>
      </c>
      <c r="T24" s="200">
        <v>3</v>
      </c>
      <c r="U24" s="684">
        <v>100</v>
      </c>
      <c r="V24" s="740">
        <f t="shared" si="3"/>
        <v>133.33333333333334</v>
      </c>
    </row>
    <row r="25" spans="2:22" x14ac:dyDescent="0.15">
      <c r="H25" s="143"/>
      <c r="I25" s="1270"/>
      <c r="J25" s="472"/>
      <c r="K25" s="737"/>
      <c r="L25" s="737"/>
      <c r="M25" s="737"/>
      <c r="N25" s="474"/>
      <c r="O25" s="164"/>
      <c r="P25" s="457" t="s">
        <v>344</v>
      </c>
      <c r="Q25" s="200">
        <v>2</v>
      </c>
      <c r="R25" s="735" t="s">
        <v>242</v>
      </c>
      <c r="S25" s="200">
        <v>1000</v>
      </c>
      <c r="T25" s="200">
        <v>3</v>
      </c>
      <c r="U25" s="684">
        <v>100</v>
      </c>
      <c r="V25" s="740">
        <f t="shared" si="3"/>
        <v>66.666666666666671</v>
      </c>
    </row>
    <row r="26" spans="2:22" ht="14.25" thickBot="1" x14ac:dyDescent="0.2">
      <c r="B26" s="164" t="s">
        <v>606</v>
      </c>
      <c r="C26" s="164"/>
      <c r="D26" s="719"/>
      <c r="E26" s="720"/>
      <c r="F26" s="721"/>
      <c r="G26" s="143"/>
      <c r="H26" s="141"/>
      <c r="I26" s="1271"/>
      <c r="J26" s="782" t="s">
        <v>603</v>
      </c>
      <c r="K26" s="793"/>
      <c r="L26" s="795"/>
      <c r="M26" s="796"/>
      <c r="N26" s="784"/>
      <c r="O26" s="164"/>
      <c r="P26" s="457" t="s">
        <v>359</v>
      </c>
      <c r="Q26" s="200">
        <v>2</v>
      </c>
      <c r="R26" s="735" t="s">
        <v>242</v>
      </c>
      <c r="S26" s="200">
        <v>1250</v>
      </c>
      <c r="T26" s="200">
        <v>10</v>
      </c>
      <c r="U26" s="684">
        <v>100</v>
      </c>
      <c r="V26" s="740">
        <f t="shared" si="3"/>
        <v>25</v>
      </c>
    </row>
    <row r="27" spans="2:22" ht="14.25" thickTop="1" x14ac:dyDescent="0.15">
      <c r="B27" s="725" t="s">
        <v>70</v>
      </c>
      <c r="C27" s="726" t="s">
        <v>108</v>
      </c>
      <c r="D27" s="726" t="s">
        <v>109</v>
      </c>
      <c r="E27" s="726" t="s">
        <v>110</v>
      </c>
      <c r="F27" s="741" t="s">
        <v>21</v>
      </c>
      <c r="G27" s="728" t="s">
        <v>111</v>
      </c>
      <c r="H27" s="142"/>
      <c r="I27" s="1281" t="s">
        <v>247</v>
      </c>
      <c r="J27" s="472"/>
      <c r="K27" s="737"/>
      <c r="L27" s="737"/>
      <c r="M27" s="737"/>
      <c r="N27" s="474"/>
      <c r="O27" s="164"/>
      <c r="P27" s="457" t="s">
        <v>362</v>
      </c>
      <c r="Q27" s="200">
        <v>4</v>
      </c>
      <c r="R27" s="735" t="s">
        <v>117</v>
      </c>
      <c r="S27" s="200">
        <v>7200</v>
      </c>
      <c r="T27" s="200">
        <v>10</v>
      </c>
      <c r="U27" s="684">
        <v>100</v>
      </c>
      <c r="V27" s="740">
        <f t="shared" si="3"/>
        <v>288</v>
      </c>
    </row>
    <row r="28" spans="2:22" x14ac:dyDescent="0.15">
      <c r="B28" s="1269" t="s">
        <v>27</v>
      </c>
      <c r="C28" s="472" t="s">
        <v>1011</v>
      </c>
      <c r="D28" s="472">
        <v>12500</v>
      </c>
      <c r="E28" s="473" t="s">
        <v>948</v>
      </c>
      <c r="F28" s="247">
        <v>0.28000000000000003</v>
      </c>
      <c r="G28" s="742">
        <f>D28*F28</f>
        <v>3500.0000000000005</v>
      </c>
      <c r="H28" s="142"/>
      <c r="I28" s="1270"/>
      <c r="J28" s="472"/>
      <c r="K28" s="737"/>
      <c r="L28" s="737"/>
      <c r="M28" s="737"/>
      <c r="N28" s="474"/>
      <c r="O28" s="164"/>
      <c r="P28" s="457" t="s">
        <v>363</v>
      </c>
      <c r="Q28" s="200">
        <v>2</v>
      </c>
      <c r="R28" s="735" t="s">
        <v>117</v>
      </c>
      <c r="S28" s="200">
        <v>10000</v>
      </c>
      <c r="T28" s="200">
        <v>10</v>
      </c>
      <c r="U28" s="684">
        <v>100</v>
      </c>
      <c r="V28" s="740">
        <f t="shared" si="3"/>
        <v>200</v>
      </c>
    </row>
    <row r="29" spans="2:22" x14ac:dyDescent="0.15">
      <c r="B29" s="1270"/>
      <c r="C29" s="472" t="s">
        <v>1012</v>
      </c>
      <c r="D29" s="472">
        <v>835</v>
      </c>
      <c r="E29" s="473" t="s">
        <v>948</v>
      </c>
      <c r="F29" s="247">
        <v>1.43</v>
      </c>
      <c r="G29" s="742">
        <f t="shared" ref="G29:G33" si="4">D29*F29</f>
        <v>1194.05</v>
      </c>
      <c r="H29" s="142"/>
      <c r="I29" s="1270"/>
      <c r="J29" s="472"/>
      <c r="K29" s="737"/>
      <c r="L29" s="737"/>
      <c r="M29" s="737"/>
      <c r="N29" s="474"/>
      <c r="O29" s="723"/>
      <c r="P29" s="457" t="s">
        <v>364</v>
      </c>
      <c r="Q29" s="200">
        <v>1</v>
      </c>
      <c r="R29" s="735" t="s">
        <v>242</v>
      </c>
      <c r="S29" s="200">
        <v>2500</v>
      </c>
      <c r="T29" s="200">
        <v>10</v>
      </c>
      <c r="U29" s="684">
        <v>100</v>
      </c>
      <c r="V29" s="740">
        <f t="shared" si="3"/>
        <v>25</v>
      </c>
    </row>
    <row r="30" spans="2:22" ht="14.25" thickBot="1" x14ac:dyDescent="0.2">
      <c r="B30" s="1270"/>
      <c r="C30" s="472" t="s">
        <v>1013</v>
      </c>
      <c r="D30" s="472">
        <v>500</v>
      </c>
      <c r="E30" s="473" t="s">
        <v>948</v>
      </c>
      <c r="F30" s="247">
        <v>4.0599999999999996</v>
      </c>
      <c r="G30" s="742">
        <f t="shared" si="4"/>
        <v>2029.9999999999998</v>
      </c>
      <c r="H30" s="142"/>
      <c r="I30" s="1271"/>
      <c r="J30" s="782" t="s">
        <v>603</v>
      </c>
      <c r="K30" s="793"/>
      <c r="L30" s="795"/>
      <c r="M30" s="796"/>
      <c r="N30" s="784"/>
      <c r="P30" s="457" t="s">
        <v>365</v>
      </c>
      <c r="Q30" s="200">
        <v>1</v>
      </c>
      <c r="R30" s="735" t="s">
        <v>242</v>
      </c>
      <c r="S30" s="200">
        <v>3000</v>
      </c>
      <c r="T30" s="200">
        <v>10</v>
      </c>
      <c r="U30" s="684">
        <v>100</v>
      </c>
      <c r="V30" s="740">
        <f t="shared" si="3"/>
        <v>30</v>
      </c>
    </row>
    <row r="31" spans="2:22" ht="14.25" thickTop="1" x14ac:dyDescent="0.15">
      <c r="B31" s="1270"/>
      <c r="C31" s="472" t="s">
        <v>1014</v>
      </c>
      <c r="D31" s="472">
        <v>835</v>
      </c>
      <c r="E31" s="473" t="s">
        <v>948</v>
      </c>
      <c r="F31" s="247">
        <v>1.51</v>
      </c>
      <c r="G31" s="742">
        <f t="shared" si="4"/>
        <v>1260.8499999999999</v>
      </c>
      <c r="H31" s="142"/>
      <c r="I31" s="1281" t="s">
        <v>141</v>
      </c>
      <c r="J31" s="472"/>
      <c r="K31" s="737"/>
      <c r="L31" s="737"/>
      <c r="M31" s="737"/>
      <c r="N31" s="474"/>
      <c r="P31" s="457" t="s">
        <v>367</v>
      </c>
      <c r="Q31" s="200">
        <v>1</v>
      </c>
      <c r="R31" s="735" t="s">
        <v>242</v>
      </c>
      <c r="S31" s="200">
        <v>15000</v>
      </c>
      <c r="T31" s="200">
        <v>10</v>
      </c>
      <c r="U31" s="684">
        <v>100</v>
      </c>
      <c r="V31" s="740">
        <f t="shared" si="3"/>
        <v>150</v>
      </c>
    </row>
    <row r="32" spans="2:22" x14ac:dyDescent="0.15">
      <c r="B32" s="1270"/>
      <c r="C32" s="472" t="s">
        <v>1015</v>
      </c>
      <c r="D32" s="472">
        <v>500</v>
      </c>
      <c r="E32" s="473" t="s">
        <v>948</v>
      </c>
      <c r="F32" s="247">
        <v>11.56</v>
      </c>
      <c r="G32" s="742">
        <f t="shared" si="4"/>
        <v>5780</v>
      </c>
      <c r="H32" s="142"/>
      <c r="I32" s="1270"/>
      <c r="J32" s="472"/>
      <c r="K32" s="737"/>
      <c r="L32" s="737"/>
      <c r="M32" s="737"/>
      <c r="N32" s="474"/>
      <c r="P32" s="457" t="s">
        <v>873</v>
      </c>
      <c r="Q32" s="200">
        <v>1</v>
      </c>
      <c r="R32" s="735" t="s">
        <v>242</v>
      </c>
      <c r="S32" s="200">
        <v>60000</v>
      </c>
      <c r="T32" s="200">
        <v>10</v>
      </c>
      <c r="U32" s="684">
        <v>100</v>
      </c>
      <c r="V32" s="740">
        <f t="shared" si="3"/>
        <v>600</v>
      </c>
    </row>
    <row r="33" spans="2:22" x14ac:dyDescent="0.15">
      <c r="B33" s="1270"/>
      <c r="C33" s="472" t="s">
        <v>1016</v>
      </c>
      <c r="D33" s="472">
        <v>5000</v>
      </c>
      <c r="E33" s="473" t="s">
        <v>630</v>
      </c>
      <c r="F33" s="247">
        <v>0.21</v>
      </c>
      <c r="G33" s="742">
        <f t="shared" si="4"/>
        <v>1050</v>
      </c>
      <c r="H33" s="142"/>
      <c r="I33" s="1270"/>
      <c r="J33" s="472"/>
      <c r="K33" s="737"/>
      <c r="L33" s="737"/>
      <c r="M33" s="737"/>
      <c r="N33" s="474"/>
      <c r="P33" s="457"/>
      <c r="Q33" s="200"/>
      <c r="R33" s="735"/>
      <c r="S33" s="200"/>
      <c r="T33" s="200"/>
      <c r="U33" s="684"/>
      <c r="V33" s="740"/>
    </row>
    <row r="34" spans="2:22" ht="14.25" thickBot="1" x14ac:dyDescent="0.2">
      <c r="B34" s="1270"/>
      <c r="C34" s="472"/>
      <c r="D34" s="472"/>
      <c r="E34" s="473"/>
      <c r="F34" s="733"/>
      <c r="G34" s="474"/>
      <c r="H34" s="142"/>
      <c r="I34" s="1287"/>
      <c r="J34" s="797" t="s">
        <v>603</v>
      </c>
      <c r="K34" s="798"/>
      <c r="L34" s="799"/>
      <c r="M34" s="800"/>
      <c r="N34" s="801"/>
      <c r="P34" s="457"/>
      <c r="Q34" s="200"/>
      <c r="R34" s="735"/>
      <c r="S34" s="200"/>
      <c r="T34" s="200"/>
      <c r="U34" s="684"/>
      <c r="V34" s="740"/>
    </row>
    <row r="35" spans="2:22" x14ac:dyDescent="0.15">
      <c r="B35" s="1270"/>
      <c r="C35" s="472"/>
      <c r="D35" s="472"/>
      <c r="E35" s="473"/>
      <c r="F35" s="733"/>
      <c r="G35" s="474"/>
      <c r="H35" s="142"/>
      <c r="I35" s="142"/>
      <c r="J35" s="142"/>
      <c r="K35" s="142"/>
      <c r="L35" s="142"/>
      <c r="M35" s="142"/>
      <c r="N35" s="142"/>
      <c r="P35" s="457"/>
      <c r="Q35" s="200"/>
      <c r="R35" s="735"/>
      <c r="S35" s="200"/>
      <c r="T35" s="200"/>
      <c r="U35" s="684"/>
      <c r="V35" s="740"/>
    </row>
    <row r="36" spans="2:22" ht="14.25" thickBot="1" x14ac:dyDescent="0.2">
      <c r="B36" s="1270"/>
      <c r="C36" s="472"/>
      <c r="D36" s="472"/>
      <c r="E36" s="473"/>
      <c r="F36" s="733"/>
      <c r="G36" s="474"/>
      <c r="H36" s="142"/>
      <c r="I36" s="596" t="s">
        <v>190</v>
      </c>
      <c r="J36" s="596"/>
      <c r="K36" s="596"/>
      <c r="L36" s="596"/>
      <c r="M36" s="596"/>
      <c r="P36" s="457"/>
      <c r="Q36" s="200"/>
      <c r="R36" s="735"/>
      <c r="S36" s="200"/>
      <c r="T36" s="200"/>
      <c r="U36" s="684"/>
      <c r="V36" s="736"/>
    </row>
    <row r="37" spans="2:22" ht="14.25" thickBot="1" x14ac:dyDescent="0.2">
      <c r="B37" s="1270"/>
      <c r="C37" s="472"/>
      <c r="D37" s="472"/>
      <c r="E37" s="473"/>
      <c r="F37" s="733"/>
      <c r="G37" s="474"/>
      <c r="H37" s="142"/>
      <c r="I37" s="743" t="s">
        <v>178</v>
      </c>
      <c r="J37" s="744" t="s">
        <v>3</v>
      </c>
      <c r="K37" s="1288" t="s">
        <v>179</v>
      </c>
      <c r="L37" s="1289"/>
      <c r="M37" s="763" t="s">
        <v>241</v>
      </c>
      <c r="N37" s="745" t="s">
        <v>202</v>
      </c>
      <c r="P37" s="778" t="s">
        <v>183</v>
      </c>
      <c r="Q37" s="779"/>
      <c r="R37" s="779"/>
      <c r="S37" s="779"/>
      <c r="T37" s="779"/>
      <c r="U37" s="802"/>
      <c r="V37" s="816">
        <f>SUM(V20:V36)</f>
        <v>2966.5714285714284</v>
      </c>
    </row>
    <row r="38" spans="2:22" ht="14.25" customHeight="1" thickBot="1" x14ac:dyDescent="0.2">
      <c r="B38" s="1271"/>
      <c r="C38" s="782" t="s">
        <v>975</v>
      </c>
      <c r="D38" s="781"/>
      <c r="E38" s="782"/>
      <c r="F38" s="783"/>
      <c r="G38" s="784">
        <f>SUM(G28:G37)</f>
        <v>14814.9</v>
      </c>
      <c r="H38" s="142"/>
      <c r="I38" s="1290" t="s">
        <v>0</v>
      </c>
      <c r="J38" s="746"/>
      <c r="K38" s="1295"/>
      <c r="L38" s="1295"/>
      <c r="M38" s="747"/>
      <c r="N38" s="748"/>
    </row>
    <row r="39" spans="2:22" ht="15" thickTop="1" thickBot="1" x14ac:dyDescent="0.2">
      <c r="B39" s="1281" t="s">
        <v>137</v>
      </c>
      <c r="C39" s="472" t="s">
        <v>1011</v>
      </c>
      <c r="D39" s="472">
        <v>17900</v>
      </c>
      <c r="E39" s="473" t="s">
        <v>948</v>
      </c>
      <c r="F39" s="733">
        <v>0.42</v>
      </c>
      <c r="G39" s="474">
        <f>D39*F39</f>
        <v>7518</v>
      </c>
      <c r="H39" s="142"/>
      <c r="I39" s="1291"/>
      <c r="J39" s="746"/>
      <c r="K39" s="1295"/>
      <c r="L39" s="1295"/>
      <c r="M39" s="747"/>
      <c r="N39" s="748"/>
      <c r="P39" s="596" t="s">
        <v>184</v>
      </c>
      <c r="Q39" s="596"/>
      <c r="R39" s="596"/>
      <c r="S39" s="596"/>
      <c r="T39" s="596"/>
    </row>
    <row r="40" spans="2:22" x14ac:dyDescent="0.15">
      <c r="B40" s="1270"/>
      <c r="C40" s="472" t="s">
        <v>1012</v>
      </c>
      <c r="D40" s="472">
        <v>2500</v>
      </c>
      <c r="E40" s="473" t="s">
        <v>630</v>
      </c>
      <c r="F40" s="749">
        <v>0.88</v>
      </c>
      <c r="G40" s="474">
        <f>D40*F40</f>
        <v>2200</v>
      </c>
      <c r="H40" s="142"/>
      <c r="I40" s="1291"/>
      <c r="J40" s="746"/>
      <c r="K40" s="1295"/>
      <c r="L40" s="1295"/>
      <c r="M40" s="747"/>
      <c r="N40" s="748"/>
      <c r="P40" s="743" t="s">
        <v>173</v>
      </c>
      <c r="Q40" s="1296" t="s">
        <v>185</v>
      </c>
      <c r="R40" s="1296"/>
      <c r="S40" s="750" t="s">
        <v>188</v>
      </c>
      <c r="T40" s="750" t="s">
        <v>187</v>
      </c>
      <c r="U40" s="764" t="s">
        <v>241</v>
      </c>
      <c r="V40" s="751" t="s">
        <v>202</v>
      </c>
    </row>
    <row r="41" spans="2:22" x14ac:dyDescent="0.15">
      <c r="B41" s="1270"/>
      <c r="C41" s="472" t="s">
        <v>1013</v>
      </c>
      <c r="D41" s="472">
        <v>165</v>
      </c>
      <c r="E41" s="473" t="s">
        <v>630</v>
      </c>
      <c r="F41" s="247">
        <v>12.2</v>
      </c>
      <c r="G41" s="752">
        <f>D41*F41</f>
        <v>2012.9999999999998</v>
      </c>
      <c r="H41" s="142"/>
      <c r="I41" s="1291"/>
      <c r="J41" s="746"/>
      <c r="K41" s="1295"/>
      <c r="L41" s="1295"/>
      <c r="M41" s="747"/>
      <c r="N41" s="748"/>
      <c r="P41" s="1297" t="s">
        <v>186</v>
      </c>
      <c r="Q41" s="226" t="s">
        <v>481</v>
      </c>
      <c r="R41" s="677" t="s">
        <v>884</v>
      </c>
      <c r="S41" s="226"/>
      <c r="T41" s="248"/>
      <c r="U41" s="226"/>
      <c r="V41" s="748">
        <v>3236</v>
      </c>
    </row>
    <row r="42" spans="2:22" x14ac:dyDescent="0.15">
      <c r="B42" s="1270"/>
      <c r="C42" s="472" t="s">
        <v>1014</v>
      </c>
      <c r="D42" s="472">
        <v>500</v>
      </c>
      <c r="E42" s="473" t="s">
        <v>630</v>
      </c>
      <c r="F42" s="247">
        <v>6.4</v>
      </c>
      <c r="G42" s="752">
        <f t="shared" ref="G42:G50" si="5">D42*F42</f>
        <v>3200</v>
      </c>
      <c r="H42" s="142"/>
      <c r="I42" s="1291"/>
      <c r="J42" s="746"/>
      <c r="K42" s="1295"/>
      <c r="L42" s="1295"/>
      <c r="M42" s="747"/>
      <c r="N42" s="748"/>
      <c r="P42" s="1298"/>
      <c r="Q42" s="226"/>
      <c r="R42" s="247"/>
      <c r="S42" s="226"/>
      <c r="T42" s="248"/>
      <c r="U42" s="226"/>
      <c r="V42" s="748"/>
    </row>
    <row r="43" spans="2:22" x14ac:dyDescent="0.15">
      <c r="B43" s="1270"/>
      <c r="C43" s="472" t="s">
        <v>1015</v>
      </c>
      <c r="D43" s="472">
        <v>500</v>
      </c>
      <c r="E43" s="473" t="s">
        <v>630</v>
      </c>
      <c r="F43" s="753">
        <v>4.26</v>
      </c>
      <c r="G43" s="752">
        <f t="shared" si="5"/>
        <v>2130</v>
      </c>
      <c r="H43" s="142"/>
      <c r="I43" s="1291"/>
      <c r="J43" s="746"/>
      <c r="K43" s="1295"/>
      <c r="L43" s="1295"/>
      <c r="M43" s="747"/>
      <c r="N43" s="748"/>
      <c r="P43" s="1298"/>
      <c r="Q43" s="226"/>
      <c r="R43" s="247"/>
      <c r="S43" s="226"/>
      <c r="T43" s="248"/>
      <c r="U43" s="226"/>
      <c r="V43" s="748"/>
    </row>
    <row r="44" spans="2:22" x14ac:dyDescent="0.15">
      <c r="B44" s="1270"/>
      <c r="C44" s="472" t="s">
        <v>1016</v>
      </c>
      <c r="D44" s="472">
        <v>165</v>
      </c>
      <c r="E44" s="473" t="s">
        <v>630</v>
      </c>
      <c r="F44" s="247">
        <v>17.100000000000001</v>
      </c>
      <c r="G44" s="752">
        <f t="shared" si="5"/>
        <v>2821.5000000000005</v>
      </c>
      <c r="H44" s="142"/>
      <c r="I44" s="1291"/>
      <c r="J44" s="746"/>
      <c r="K44" s="1295"/>
      <c r="L44" s="1295"/>
      <c r="M44" s="747"/>
      <c r="N44" s="748"/>
      <c r="P44" s="1298"/>
      <c r="Q44" s="226"/>
      <c r="R44" s="247"/>
      <c r="S44" s="226"/>
      <c r="T44" s="248"/>
      <c r="U44" s="226"/>
      <c r="V44" s="748"/>
    </row>
    <row r="45" spans="2:22" ht="14.25" thickBot="1" x14ac:dyDescent="0.2">
      <c r="B45" s="1270"/>
      <c r="C45" s="472" t="s">
        <v>1017</v>
      </c>
      <c r="D45" s="472">
        <v>165</v>
      </c>
      <c r="E45" s="473" t="s">
        <v>633</v>
      </c>
      <c r="F45" s="247">
        <v>8.5399999999999991</v>
      </c>
      <c r="G45" s="752">
        <f t="shared" si="5"/>
        <v>1409.1</v>
      </c>
      <c r="H45" s="142"/>
      <c r="I45" s="1292"/>
      <c r="J45" s="806" t="s">
        <v>116</v>
      </c>
      <c r="K45" s="1300"/>
      <c r="L45" s="1301"/>
      <c r="M45" s="807"/>
      <c r="N45" s="808"/>
      <c r="P45" s="1298"/>
      <c r="Q45" s="226"/>
      <c r="R45" s="247"/>
      <c r="S45" s="226"/>
      <c r="T45" s="248"/>
      <c r="U45" s="226"/>
      <c r="V45" s="748"/>
    </row>
    <row r="46" spans="2:22" ht="14.25" customHeight="1" thickTop="1" x14ac:dyDescent="0.15">
      <c r="B46" s="1270"/>
      <c r="C46" s="472"/>
      <c r="D46" s="472"/>
      <c r="E46" s="473"/>
      <c r="F46" s="733"/>
      <c r="G46" s="474"/>
      <c r="H46" s="142"/>
      <c r="I46" s="1302" t="s">
        <v>180</v>
      </c>
      <c r="J46" s="820" t="s">
        <v>193</v>
      </c>
      <c r="K46" s="1305">
        <v>4100</v>
      </c>
      <c r="L46" s="1305"/>
      <c r="M46" s="820">
        <v>100</v>
      </c>
      <c r="N46" s="748">
        <f>+K46/M46*10</f>
        <v>410</v>
      </c>
      <c r="P46" s="1298"/>
      <c r="Q46" s="226"/>
      <c r="R46" s="247"/>
      <c r="S46" s="226"/>
      <c r="T46" s="248"/>
      <c r="U46" s="226"/>
      <c r="V46" s="748"/>
    </row>
    <row r="47" spans="2:22" ht="14.25" thickBot="1" x14ac:dyDescent="0.2">
      <c r="B47" s="1270"/>
      <c r="C47" s="472"/>
      <c r="D47" s="472"/>
      <c r="E47" s="473"/>
      <c r="F47" s="733"/>
      <c r="G47" s="474"/>
      <c r="H47" s="142"/>
      <c r="I47" s="1303"/>
      <c r="J47" s="226"/>
      <c r="K47" s="1295"/>
      <c r="L47" s="1295"/>
      <c r="M47" s="820"/>
      <c r="N47" s="748"/>
      <c r="P47" s="1299"/>
      <c r="Q47" s="803" t="s">
        <v>189</v>
      </c>
      <c r="R47" s="804"/>
      <c r="S47" s="804"/>
      <c r="T47" s="804"/>
      <c r="U47" s="804"/>
      <c r="V47" s="805">
        <f>SUM(V41:V46)</f>
        <v>3236</v>
      </c>
    </row>
    <row r="48" spans="2:22" ht="14.25" thickTop="1" x14ac:dyDescent="0.15">
      <c r="B48" s="1270"/>
      <c r="C48" s="472"/>
      <c r="D48" s="472"/>
      <c r="E48" s="473"/>
      <c r="F48" s="733"/>
      <c r="G48" s="474"/>
      <c r="H48" s="142"/>
      <c r="I48" s="1303"/>
      <c r="J48" s="746"/>
      <c r="K48" s="1295"/>
      <c r="L48" s="1295"/>
      <c r="M48" s="820"/>
      <c r="N48" s="748"/>
      <c r="P48" s="1306" t="s">
        <v>194</v>
      </c>
      <c r="Q48" s="1255" t="s">
        <v>205</v>
      </c>
      <c r="R48" s="249" t="s">
        <v>193</v>
      </c>
      <c r="S48" s="226">
        <v>15600</v>
      </c>
      <c r="T48" s="248">
        <v>1</v>
      </c>
      <c r="U48" s="226">
        <v>100</v>
      </c>
      <c r="V48" s="748">
        <f>+S48*T48/U48*10</f>
        <v>1560</v>
      </c>
    </row>
    <row r="49" spans="2:22" ht="14.25" thickBot="1" x14ac:dyDescent="0.2">
      <c r="B49" s="1271"/>
      <c r="C49" s="785" t="s">
        <v>116</v>
      </c>
      <c r="D49" s="786"/>
      <c r="E49" s="785"/>
      <c r="F49" s="787"/>
      <c r="G49" s="788">
        <f>SUM(G39:G48)</f>
        <v>21291.599999999999</v>
      </c>
      <c r="H49" s="142"/>
      <c r="I49" s="1304"/>
      <c r="J49" s="806" t="s">
        <v>116</v>
      </c>
      <c r="K49" s="1300"/>
      <c r="L49" s="1301"/>
      <c r="M49" s="807"/>
      <c r="N49" s="830">
        <f>SUM(N46:N48)</f>
        <v>410</v>
      </c>
      <c r="P49" s="1298"/>
      <c r="Q49" s="1256"/>
      <c r="R49" s="249"/>
      <c r="S49" s="226"/>
      <c r="T49" s="248"/>
      <c r="U49" s="226"/>
      <c r="V49" s="748"/>
    </row>
    <row r="50" spans="2:22" ht="14.25" customHeight="1" thickTop="1" x14ac:dyDescent="0.15">
      <c r="B50" s="1281" t="s">
        <v>29</v>
      </c>
      <c r="C50" s="472" t="s">
        <v>1011</v>
      </c>
      <c r="D50" s="472">
        <v>3000</v>
      </c>
      <c r="E50" s="473" t="s">
        <v>633</v>
      </c>
      <c r="F50" s="733">
        <v>2.08</v>
      </c>
      <c r="G50" s="474">
        <f t="shared" si="5"/>
        <v>6240</v>
      </c>
      <c r="H50" s="142"/>
      <c r="I50" s="1302" t="s">
        <v>181</v>
      </c>
      <c r="J50" s="754"/>
      <c r="K50" s="1305"/>
      <c r="L50" s="1305"/>
      <c r="M50" s="747"/>
      <c r="N50" s="755"/>
      <c r="P50" s="1298"/>
      <c r="Q50" s="1256"/>
      <c r="R50" s="249"/>
      <c r="S50" s="226"/>
      <c r="T50" s="226"/>
      <c r="U50" s="746"/>
      <c r="V50" s="756"/>
    </row>
    <row r="51" spans="2:22" x14ac:dyDescent="0.15">
      <c r="B51" s="1270"/>
      <c r="C51" s="472"/>
      <c r="D51" s="472"/>
      <c r="E51" s="473"/>
      <c r="F51" s="733"/>
      <c r="G51" s="474"/>
      <c r="H51" s="142"/>
      <c r="I51" s="1303"/>
      <c r="J51" s="226"/>
      <c r="K51" s="1295"/>
      <c r="L51" s="1295"/>
      <c r="M51" s="747"/>
      <c r="N51" s="748"/>
      <c r="P51" s="1298"/>
      <c r="Q51" s="1256"/>
      <c r="R51" s="249"/>
      <c r="S51" s="226"/>
      <c r="T51" s="248"/>
      <c r="U51" s="226"/>
      <c r="V51" s="748"/>
    </row>
    <row r="52" spans="2:22" x14ac:dyDescent="0.15">
      <c r="B52" s="1270"/>
      <c r="C52" s="472"/>
      <c r="D52" s="472"/>
      <c r="E52" s="473"/>
      <c r="F52" s="733"/>
      <c r="G52" s="474"/>
      <c r="H52" s="142"/>
      <c r="I52" s="1303"/>
      <c r="J52" s="746"/>
      <c r="K52" s="1295"/>
      <c r="L52" s="1295"/>
      <c r="M52" s="747"/>
      <c r="N52" s="748"/>
      <c r="P52" s="1298"/>
      <c r="Q52" s="1257"/>
      <c r="R52" s="249"/>
      <c r="S52" s="226"/>
      <c r="T52" s="226"/>
      <c r="U52" s="746"/>
      <c r="V52" s="756"/>
    </row>
    <row r="53" spans="2:22" ht="14.25" thickBot="1" x14ac:dyDescent="0.2">
      <c r="B53" s="1271"/>
      <c r="C53" s="785" t="s">
        <v>116</v>
      </c>
      <c r="D53" s="786"/>
      <c r="E53" s="785"/>
      <c r="F53" s="787"/>
      <c r="G53" s="788">
        <f>SUM(G50:G52)</f>
        <v>6240</v>
      </c>
      <c r="I53" s="1304"/>
      <c r="J53" s="806" t="s">
        <v>116</v>
      </c>
      <c r="K53" s="1300"/>
      <c r="L53" s="1301"/>
      <c r="M53" s="807"/>
      <c r="N53" s="808"/>
      <c r="P53" s="1298"/>
      <c r="Q53" s="803" t="s">
        <v>189</v>
      </c>
      <c r="R53" s="804"/>
      <c r="S53" s="804"/>
      <c r="T53" s="804"/>
      <c r="U53" s="804"/>
      <c r="V53" s="805">
        <f>SUM(V48:V52)</f>
        <v>1560</v>
      </c>
    </row>
    <row r="54" spans="2:22" ht="14.25" customHeight="1" thickTop="1" x14ac:dyDescent="0.15">
      <c r="B54" s="1281" t="s">
        <v>139</v>
      </c>
      <c r="C54" s="472" t="s">
        <v>1022</v>
      </c>
      <c r="D54" s="472">
        <v>500</v>
      </c>
      <c r="E54" s="473" t="s">
        <v>633</v>
      </c>
      <c r="F54" s="733">
        <v>1.31</v>
      </c>
      <c r="G54" s="474">
        <f>D54*F54</f>
        <v>655</v>
      </c>
      <c r="I54" s="1302" t="s">
        <v>182</v>
      </c>
      <c r="J54" s="747" t="s">
        <v>193</v>
      </c>
      <c r="K54" s="1265">
        <v>5000</v>
      </c>
      <c r="L54" s="1266"/>
      <c r="M54" s="747">
        <v>100</v>
      </c>
      <c r="N54" s="748">
        <f>+K54/M54*10</f>
        <v>500</v>
      </c>
      <c r="P54" s="1298"/>
      <c r="Q54" s="1255" t="s">
        <v>207</v>
      </c>
      <c r="R54" s="249" t="s">
        <v>193</v>
      </c>
      <c r="S54" s="226">
        <v>25000</v>
      </c>
      <c r="T54" s="248">
        <v>1</v>
      </c>
      <c r="U54" s="226">
        <v>100</v>
      </c>
      <c r="V54" s="748">
        <f>+S54*T54/U54*10</f>
        <v>2500</v>
      </c>
    </row>
    <row r="55" spans="2:22" x14ac:dyDescent="0.15">
      <c r="B55" s="1270"/>
      <c r="C55" s="472"/>
      <c r="D55" s="472"/>
      <c r="E55" s="473"/>
      <c r="F55" s="733"/>
      <c r="G55" s="474"/>
      <c r="I55" s="1303"/>
      <c r="J55" s="747"/>
      <c r="K55" s="1265"/>
      <c r="L55" s="1266"/>
      <c r="M55" s="236"/>
      <c r="N55" s="748"/>
      <c r="P55" s="1298"/>
      <c r="Q55" s="1256"/>
      <c r="R55" s="249"/>
      <c r="S55" s="226"/>
      <c r="T55" s="248"/>
      <c r="U55" s="226"/>
      <c r="V55" s="748"/>
    </row>
    <row r="56" spans="2:22" x14ac:dyDescent="0.15">
      <c r="B56" s="1270"/>
      <c r="C56" s="472"/>
      <c r="D56" s="472"/>
      <c r="E56" s="473"/>
      <c r="F56" s="733"/>
      <c r="G56" s="474"/>
      <c r="I56" s="1303"/>
      <c r="J56" s="226"/>
      <c r="K56" s="1267"/>
      <c r="L56" s="1268"/>
      <c r="M56" s="236"/>
      <c r="N56" s="748"/>
      <c r="P56" s="1298"/>
      <c r="Q56" s="1256"/>
      <c r="R56" s="249"/>
      <c r="S56" s="226"/>
      <c r="T56" s="226"/>
      <c r="U56" s="746"/>
      <c r="V56" s="756"/>
    </row>
    <row r="57" spans="2:22" ht="14.25" thickBot="1" x14ac:dyDescent="0.2">
      <c r="B57" s="1287"/>
      <c r="C57" s="789" t="s">
        <v>119</v>
      </c>
      <c r="D57" s="790"/>
      <c r="E57" s="789"/>
      <c r="F57" s="791"/>
      <c r="G57" s="792">
        <f>SUM(G54:G56)</f>
        <v>655</v>
      </c>
      <c r="I57" s="1303"/>
      <c r="J57" s="747"/>
      <c r="K57" s="1265"/>
      <c r="L57" s="1266"/>
      <c r="M57" s="236"/>
      <c r="N57" s="748"/>
      <c r="P57" s="1298"/>
      <c r="Q57" s="1256"/>
      <c r="R57" s="249"/>
      <c r="S57" s="226"/>
      <c r="T57" s="248"/>
      <c r="U57" s="226"/>
      <c r="V57" s="748"/>
    </row>
    <row r="58" spans="2:22" x14ac:dyDescent="0.15">
      <c r="I58" s="1303"/>
      <c r="J58" s="226"/>
      <c r="K58" s="1267"/>
      <c r="L58" s="1268"/>
      <c r="M58" s="236"/>
      <c r="N58" s="757"/>
      <c r="P58" s="1298"/>
      <c r="Q58" s="1257"/>
      <c r="R58" s="249"/>
      <c r="S58" s="226"/>
      <c r="T58" s="226"/>
      <c r="U58" s="746"/>
      <c r="V58" s="756"/>
    </row>
    <row r="59" spans="2:22" x14ac:dyDescent="0.15">
      <c r="I59" s="1290"/>
      <c r="J59" s="817" t="s">
        <v>116</v>
      </c>
      <c r="K59" s="1315"/>
      <c r="L59" s="1316"/>
      <c r="M59" s="818"/>
      <c r="N59" s="819">
        <f>SUM(N54:N58)</f>
        <v>500</v>
      </c>
      <c r="P59" s="1307"/>
      <c r="Q59" s="809" t="s">
        <v>189</v>
      </c>
      <c r="R59" s="810"/>
      <c r="S59" s="810"/>
      <c r="T59" s="810"/>
      <c r="U59" s="810"/>
      <c r="V59" s="811">
        <f>SUM(V54:V58)</f>
        <v>2500</v>
      </c>
    </row>
    <row r="60" spans="2:22" ht="14.25" thickBot="1" x14ac:dyDescent="0.2">
      <c r="I60" s="1310" t="s">
        <v>183</v>
      </c>
      <c r="J60" s="1294"/>
      <c r="K60" s="1311"/>
      <c r="L60" s="1312"/>
      <c r="M60" s="802"/>
      <c r="N60" s="801">
        <f>SUM(N45,N49,N53,N59)</f>
        <v>910</v>
      </c>
      <c r="P60" s="1310" t="s">
        <v>183</v>
      </c>
      <c r="Q60" s="1294"/>
      <c r="R60" s="779"/>
      <c r="S60" s="779"/>
      <c r="T60" s="779"/>
      <c r="U60" s="779"/>
      <c r="V60" s="801">
        <f>SUM(V47,V53,V59)</f>
        <v>7296</v>
      </c>
    </row>
    <row r="61" spans="2:22" x14ac:dyDescent="0.15">
      <c r="V61" s="154"/>
    </row>
    <row r="65" spans="5:6" s="154" customFormat="1" x14ac:dyDescent="0.15">
      <c r="E65" s="724"/>
      <c r="F65" s="723"/>
    </row>
    <row r="66" spans="5:6" s="154" customFormat="1" x14ac:dyDescent="0.15">
      <c r="E66" s="724"/>
      <c r="F66" s="723"/>
    </row>
    <row r="67" spans="5:6" s="154" customFormat="1" x14ac:dyDescent="0.15">
      <c r="E67" s="724"/>
      <c r="F67" s="723"/>
    </row>
    <row r="68" spans="5:6" s="154" customFormat="1" x14ac:dyDescent="0.15">
      <c r="E68" s="724"/>
      <c r="F68" s="723"/>
    </row>
    <row r="69" spans="5:6" s="154" customFormat="1" x14ac:dyDescent="0.15">
      <c r="E69" s="724"/>
      <c r="F69" s="723"/>
    </row>
    <row r="70" spans="5:6" s="154" customFormat="1" x14ac:dyDescent="0.15">
      <c r="E70" s="724"/>
      <c r="F70" s="723"/>
    </row>
    <row r="71" spans="5:6" s="154" customFormat="1" x14ac:dyDescent="0.15">
      <c r="E71" s="724"/>
      <c r="F71" s="723"/>
    </row>
    <row r="72" spans="5:6" s="154" customFormat="1" x14ac:dyDescent="0.15">
      <c r="E72" s="724"/>
      <c r="F72" s="723"/>
    </row>
    <row r="73" spans="5:6" s="154" customFormat="1" x14ac:dyDescent="0.15">
      <c r="E73" s="724"/>
      <c r="F73" s="723"/>
    </row>
    <row r="74" spans="5:6" s="154" customFormat="1" x14ac:dyDescent="0.15">
      <c r="E74" s="724"/>
      <c r="F74" s="723"/>
    </row>
    <row r="75" spans="5:6" s="154" customFormat="1" x14ac:dyDescent="0.15">
      <c r="E75" s="724"/>
      <c r="F75" s="723"/>
    </row>
    <row r="76" spans="5:6" s="154" customFormat="1" x14ac:dyDescent="0.15">
      <c r="E76" s="724"/>
      <c r="F76" s="723"/>
    </row>
    <row r="77" spans="5:6" s="154" customFormat="1" x14ac:dyDescent="0.15">
      <c r="E77" s="724"/>
      <c r="F77" s="723"/>
    </row>
    <row r="78" spans="5:6" s="154" customFormat="1" x14ac:dyDescent="0.15">
      <c r="E78" s="724"/>
      <c r="F78" s="723"/>
    </row>
    <row r="79" spans="5:6" s="154" customFormat="1" x14ac:dyDescent="0.15">
      <c r="E79" s="724"/>
      <c r="F79" s="723"/>
    </row>
    <row r="80" spans="5:6" s="154" customFormat="1" x14ac:dyDescent="0.15">
      <c r="E80" s="724"/>
      <c r="F80" s="723"/>
    </row>
    <row r="81" spans="2:6" s="154" customFormat="1" x14ac:dyDescent="0.15">
      <c r="E81" s="724"/>
      <c r="F81" s="723"/>
    </row>
    <row r="82" spans="2:6" s="154" customFormat="1" x14ac:dyDescent="0.15">
      <c r="E82" s="724"/>
      <c r="F82" s="723"/>
    </row>
    <row r="83" spans="2:6" s="154" customFormat="1" x14ac:dyDescent="0.15">
      <c r="B83" s="141"/>
      <c r="C83" s="142"/>
      <c r="D83" s="142"/>
      <c r="E83" s="141"/>
      <c r="F83" s="697"/>
    </row>
    <row r="84" spans="2:6" s="154" customFormat="1" x14ac:dyDescent="0.15">
      <c r="B84" s="141"/>
      <c r="C84" s="142"/>
      <c r="D84" s="142"/>
      <c r="E84" s="141"/>
      <c r="F84" s="697"/>
    </row>
    <row r="85" spans="2:6" s="154" customFormat="1" x14ac:dyDescent="0.15">
      <c r="E85" s="724"/>
      <c r="F85" s="723"/>
    </row>
    <row r="86" spans="2:6" s="154" customFormat="1" x14ac:dyDescent="0.15">
      <c r="E86" s="724"/>
      <c r="F86" s="723"/>
    </row>
    <row r="87" spans="2:6" s="154" customFormat="1" x14ac:dyDescent="0.15">
      <c r="E87" s="724"/>
      <c r="F87" s="723"/>
    </row>
    <row r="88" spans="2:6" s="154" customFormat="1" x14ac:dyDescent="0.15">
      <c r="E88" s="724"/>
      <c r="F88" s="723"/>
    </row>
    <row r="89" spans="2:6" s="154" customFormat="1" x14ac:dyDescent="0.15">
      <c r="E89" s="724"/>
      <c r="F89" s="723"/>
    </row>
    <row r="90" spans="2:6" s="154" customFormat="1" x14ac:dyDescent="0.15">
      <c r="E90" s="724"/>
      <c r="F90" s="723"/>
    </row>
    <row r="91" spans="2:6" s="154" customFormat="1" x14ac:dyDescent="0.15">
      <c r="E91" s="724"/>
      <c r="F91" s="723"/>
    </row>
    <row r="92" spans="2:6" s="154" customFormat="1" x14ac:dyDescent="0.15">
      <c r="E92" s="724"/>
      <c r="F92" s="723"/>
    </row>
    <row r="93" spans="2:6" s="154" customFormat="1" x14ac:dyDescent="0.15">
      <c r="E93" s="724"/>
      <c r="F93" s="723"/>
    </row>
    <row r="94" spans="2:6" s="154" customFormat="1" x14ac:dyDescent="0.15">
      <c r="E94" s="724"/>
      <c r="F94" s="723"/>
    </row>
    <row r="95" spans="2:6" s="154" customFormat="1" x14ac:dyDescent="0.15">
      <c r="E95" s="724"/>
      <c r="F95" s="723"/>
    </row>
    <row r="96" spans="2:6" s="154" customFormat="1" x14ac:dyDescent="0.15">
      <c r="E96" s="724"/>
      <c r="F96" s="723"/>
    </row>
    <row r="97" spans="5:6" s="154" customFormat="1" x14ac:dyDescent="0.15">
      <c r="E97" s="724"/>
      <c r="F97" s="723"/>
    </row>
    <row r="98" spans="5:6" s="154" customFormat="1" x14ac:dyDescent="0.15">
      <c r="E98" s="724"/>
      <c r="F98" s="723"/>
    </row>
    <row r="99" spans="5:6" s="154" customFormat="1" x14ac:dyDescent="0.15">
      <c r="E99" s="724"/>
      <c r="F99" s="723"/>
    </row>
    <row r="100" spans="5:6" s="154" customFormat="1" x14ac:dyDescent="0.15">
      <c r="E100" s="724"/>
      <c r="F100" s="723"/>
    </row>
    <row r="101" spans="5:6" s="154" customFormat="1" x14ac:dyDescent="0.15">
      <c r="E101" s="724"/>
      <c r="F101" s="723"/>
    </row>
    <row r="102" spans="5:6" s="154" customFormat="1" x14ac:dyDescent="0.15">
      <c r="E102" s="724"/>
      <c r="F102" s="723"/>
    </row>
    <row r="103" spans="5:6" s="154" customFormat="1" x14ac:dyDescent="0.15">
      <c r="E103" s="724"/>
      <c r="F103" s="723"/>
    </row>
    <row r="104" spans="5:6" s="154" customFormat="1" x14ac:dyDescent="0.15">
      <c r="E104" s="724"/>
      <c r="F104" s="723"/>
    </row>
    <row r="105" spans="5:6" s="154" customFormat="1" x14ac:dyDescent="0.15">
      <c r="E105" s="724"/>
      <c r="F105" s="723"/>
    </row>
    <row r="106" spans="5:6" s="154" customFormat="1" x14ac:dyDescent="0.15">
      <c r="E106" s="724"/>
      <c r="F106" s="723"/>
    </row>
    <row r="107" spans="5:6" s="154" customFormat="1" x14ac:dyDescent="0.15">
      <c r="E107" s="724"/>
      <c r="F107" s="723"/>
    </row>
    <row r="108" spans="5:6" s="154" customFormat="1" x14ac:dyDescent="0.15">
      <c r="E108" s="724"/>
      <c r="F108" s="723"/>
    </row>
    <row r="109" spans="5:6" s="154" customFormat="1" x14ac:dyDescent="0.15">
      <c r="E109" s="724"/>
      <c r="F109" s="723"/>
    </row>
    <row r="110" spans="5:6" s="154" customFormat="1" x14ac:dyDescent="0.15">
      <c r="E110" s="724"/>
      <c r="F110" s="723"/>
    </row>
    <row r="111" spans="5:6" s="154" customFormat="1" x14ac:dyDescent="0.15">
      <c r="E111" s="724"/>
      <c r="F111" s="723"/>
    </row>
    <row r="112" spans="5:6" s="154" customFormat="1" x14ac:dyDescent="0.15">
      <c r="E112" s="724"/>
      <c r="F112" s="723"/>
    </row>
    <row r="113" spans="5:6" s="154" customFormat="1" x14ac:dyDescent="0.15">
      <c r="E113" s="724"/>
      <c r="F113" s="723"/>
    </row>
    <row r="114" spans="5:6" s="154" customFormat="1" x14ac:dyDescent="0.15">
      <c r="E114" s="724"/>
      <c r="F114" s="723"/>
    </row>
    <row r="115" spans="5:6" s="154" customFormat="1" x14ac:dyDescent="0.15">
      <c r="E115" s="724"/>
      <c r="F115" s="723"/>
    </row>
    <row r="116" spans="5:6" s="154" customFormat="1" x14ac:dyDescent="0.15">
      <c r="E116" s="724"/>
      <c r="F116" s="723"/>
    </row>
    <row r="117" spans="5:6" s="154" customFormat="1" x14ac:dyDescent="0.15">
      <c r="E117" s="724"/>
      <c r="F117" s="723"/>
    </row>
    <row r="118" spans="5:6" s="154" customFormat="1" x14ac:dyDescent="0.15">
      <c r="E118" s="724"/>
      <c r="F118" s="723"/>
    </row>
    <row r="119" spans="5:6" s="154" customFormat="1" x14ac:dyDescent="0.15">
      <c r="E119" s="724"/>
      <c r="F119" s="723"/>
    </row>
    <row r="120" spans="5:6" s="154" customFormat="1" x14ac:dyDescent="0.15">
      <c r="E120" s="724"/>
      <c r="F120" s="723"/>
    </row>
    <row r="121" spans="5:6" s="154" customFormat="1" x14ac:dyDescent="0.15">
      <c r="E121" s="724"/>
      <c r="F121" s="723"/>
    </row>
    <row r="122" spans="5:6" s="154" customFormat="1" x14ac:dyDescent="0.15">
      <c r="E122" s="724"/>
      <c r="F122" s="723"/>
    </row>
    <row r="123" spans="5:6" s="154" customFormat="1" x14ac:dyDescent="0.15">
      <c r="E123" s="724"/>
      <c r="F123" s="723"/>
    </row>
    <row r="124" spans="5:6" s="154" customFormat="1" x14ac:dyDescent="0.15">
      <c r="E124" s="724"/>
      <c r="F124" s="723"/>
    </row>
    <row r="125" spans="5:6" s="154" customFormat="1" x14ac:dyDescent="0.15">
      <c r="E125" s="724"/>
      <c r="F125" s="723"/>
    </row>
    <row r="126" spans="5:6" s="154" customFormat="1" x14ac:dyDescent="0.15">
      <c r="E126" s="724"/>
      <c r="F126" s="723"/>
    </row>
    <row r="127" spans="5:6" s="154" customFormat="1" x14ac:dyDescent="0.15">
      <c r="E127" s="724"/>
      <c r="F127" s="723"/>
    </row>
    <row r="128" spans="5:6" s="154" customFormat="1" x14ac:dyDescent="0.15">
      <c r="E128" s="724"/>
      <c r="F128" s="723"/>
    </row>
    <row r="129" spans="5:6" s="154" customFormat="1" x14ac:dyDescent="0.15">
      <c r="E129" s="724"/>
      <c r="F129" s="723"/>
    </row>
    <row r="130" spans="5:6" s="154" customFormat="1" x14ac:dyDescent="0.15">
      <c r="E130" s="724"/>
      <c r="F130" s="723"/>
    </row>
    <row r="131" spans="5:6" s="154" customFormat="1" x14ac:dyDescent="0.15">
      <c r="E131" s="724"/>
      <c r="F131" s="723"/>
    </row>
    <row r="132" spans="5:6" s="154" customFormat="1" x14ac:dyDescent="0.15">
      <c r="E132" s="724"/>
      <c r="F132" s="723"/>
    </row>
    <row r="133" spans="5:6" s="154" customFormat="1" x14ac:dyDescent="0.15">
      <c r="E133" s="724"/>
      <c r="F133" s="723"/>
    </row>
    <row r="134" spans="5:6" s="154" customFormat="1" x14ac:dyDescent="0.15">
      <c r="E134" s="724"/>
      <c r="F134" s="723"/>
    </row>
    <row r="135" spans="5:6" s="154" customFormat="1" x14ac:dyDescent="0.15">
      <c r="E135" s="724"/>
      <c r="F135" s="723"/>
    </row>
    <row r="136" spans="5:6" s="154" customFormat="1" x14ac:dyDescent="0.15">
      <c r="E136" s="724"/>
      <c r="F136" s="723"/>
    </row>
    <row r="137" spans="5:6" s="154" customFormat="1" x14ac:dyDescent="0.15">
      <c r="E137" s="724"/>
      <c r="F137" s="723"/>
    </row>
    <row r="138" spans="5:6" s="154" customFormat="1" x14ac:dyDescent="0.15">
      <c r="E138" s="724"/>
      <c r="F138" s="723"/>
    </row>
    <row r="139" spans="5:6" s="154" customFormat="1" x14ac:dyDescent="0.15">
      <c r="E139" s="724"/>
      <c r="F139" s="723"/>
    </row>
    <row r="140" spans="5:6" s="154" customFormat="1" x14ac:dyDescent="0.15">
      <c r="E140" s="724"/>
      <c r="F140" s="723"/>
    </row>
    <row r="141" spans="5:6" s="154" customFormat="1" x14ac:dyDescent="0.15">
      <c r="E141" s="724"/>
      <c r="F141" s="723"/>
    </row>
    <row r="142" spans="5:6" s="154" customFormat="1" x14ac:dyDescent="0.15">
      <c r="E142" s="724"/>
      <c r="F142" s="723"/>
    </row>
    <row r="143" spans="5:6" s="154" customFormat="1" x14ac:dyDescent="0.15">
      <c r="E143" s="724"/>
      <c r="F143" s="723"/>
    </row>
    <row r="144" spans="5:6" s="154" customFormat="1" x14ac:dyDescent="0.15">
      <c r="E144" s="724"/>
      <c r="F144" s="723"/>
    </row>
    <row r="145" spans="16:22" x14ac:dyDescent="0.15">
      <c r="P145" s="154"/>
      <c r="R145" s="154"/>
      <c r="V145" s="154"/>
    </row>
    <row r="146" spans="16:22" x14ac:dyDescent="0.15">
      <c r="P146" s="154"/>
      <c r="R146" s="154"/>
      <c r="V146" s="154"/>
    </row>
    <row r="147" spans="16:22" x14ac:dyDescent="0.15">
      <c r="P147" s="154"/>
      <c r="R147" s="154"/>
      <c r="V147" s="154"/>
    </row>
    <row r="148" spans="16:22" x14ac:dyDescent="0.15">
      <c r="P148" s="154"/>
      <c r="R148" s="154"/>
      <c r="V148" s="154"/>
    </row>
    <row r="149" spans="16:22" x14ac:dyDescent="0.15">
      <c r="P149" s="154"/>
      <c r="R149" s="154"/>
      <c r="V149" s="154"/>
    </row>
    <row r="150" spans="16:22" x14ac:dyDescent="0.15">
      <c r="P150" s="154"/>
      <c r="R150" s="154"/>
      <c r="V150" s="154"/>
    </row>
    <row r="151" spans="16:22" x14ac:dyDescent="0.15">
      <c r="P151" s="154"/>
      <c r="R151" s="154"/>
      <c r="V151" s="154"/>
    </row>
    <row r="152" spans="16:22" x14ac:dyDescent="0.15">
      <c r="P152" s="154"/>
      <c r="R152" s="154"/>
      <c r="V152" s="154"/>
    </row>
    <row r="153" spans="16:22" x14ac:dyDescent="0.15">
      <c r="P153" s="154"/>
      <c r="R153" s="154"/>
      <c r="V153" s="154"/>
    </row>
    <row r="154" spans="16:22" x14ac:dyDescent="0.15">
      <c r="P154" s="154"/>
      <c r="R154" s="154"/>
      <c r="V154" s="154"/>
    </row>
    <row r="155" spans="16:22" x14ac:dyDescent="0.15">
      <c r="P155" s="154"/>
      <c r="R155" s="154"/>
      <c r="V155" s="154"/>
    </row>
    <row r="156" spans="16:22" x14ac:dyDescent="0.15">
      <c r="P156" s="154"/>
      <c r="R156" s="154"/>
      <c r="V156" s="154"/>
    </row>
    <row r="157" spans="16:22" x14ac:dyDescent="0.15">
      <c r="P157" s="154"/>
      <c r="R157" s="154"/>
      <c r="V157" s="154"/>
    </row>
    <row r="158" spans="16:22" x14ac:dyDescent="0.15">
      <c r="P158" s="154"/>
      <c r="R158" s="154"/>
      <c r="V158" s="154"/>
    </row>
    <row r="159" spans="16:22" x14ac:dyDescent="0.15">
      <c r="P159" s="154"/>
      <c r="R159" s="154"/>
      <c r="V159" s="154"/>
    </row>
    <row r="172" spans="16:22" x14ac:dyDescent="0.15">
      <c r="P172" s="154"/>
      <c r="R172" s="154"/>
      <c r="V172" s="154"/>
    </row>
    <row r="173" spans="16:22" x14ac:dyDescent="0.15">
      <c r="P173" s="154"/>
      <c r="R173" s="154"/>
      <c r="V173" s="154"/>
    </row>
    <row r="174" spans="16:22" x14ac:dyDescent="0.15">
      <c r="P174" s="154"/>
      <c r="R174" s="154"/>
      <c r="V174" s="154"/>
    </row>
    <row r="175" spans="16:22" x14ac:dyDescent="0.15">
      <c r="P175" s="154"/>
      <c r="R175" s="154"/>
      <c r="V175" s="154"/>
    </row>
    <row r="176" spans="16:22" x14ac:dyDescent="0.15">
      <c r="P176" s="154"/>
      <c r="R176" s="154"/>
      <c r="V176" s="154"/>
    </row>
    <row r="177" spans="5:6" s="154" customFormat="1" x14ac:dyDescent="0.15">
      <c r="E177" s="724"/>
      <c r="F177" s="723"/>
    </row>
    <row r="178" spans="5:6" s="154" customFormat="1" x14ac:dyDescent="0.15">
      <c r="E178" s="724"/>
      <c r="F178" s="723"/>
    </row>
    <row r="179" spans="5:6" s="154" customFormat="1" x14ac:dyDescent="0.15">
      <c r="E179" s="724"/>
      <c r="F179" s="723"/>
    </row>
    <row r="180" spans="5:6" s="154" customFormat="1" x14ac:dyDescent="0.15">
      <c r="E180" s="724"/>
      <c r="F180" s="723"/>
    </row>
    <row r="181" spans="5:6" s="154" customFormat="1" x14ac:dyDescent="0.15">
      <c r="E181" s="724"/>
      <c r="F181" s="723"/>
    </row>
    <row r="182" spans="5:6" s="154" customFormat="1" x14ac:dyDescent="0.15">
      <c r="E182" s="724"/>
      <c r="F182" s="723"/>
    </row>
    <row r="183" spans="5:6" s="154" customFormat="1" x14ac:dyDescent="0.15">
      <c r="E183" s="724"/>
      <c r="F183" s="723"/>
    </row>
    <row r="184" spans="5:6" s="154" customFormat="1" x14ac:dyDescent="0.15">
      <c r="E184" s="724"/>
      <c r="F184" s="723"/>
    </row>
    <row r="185" spans="5:6" s="154" customFormat="1" x14ac:dyDescent="0.15">
      <c r="E185" s="724"/>
      <c r="F185" s="723"/>
    </row>
    <row r="186" spans="5:6" s="154" customFormat="1" x14ac:dyDescent="0.15">
      <c r="E186" s="724"/>
      <c r="F186" s="723"/>
    </row>
    <row r="187" spans="5:6" s="154" customFormat="1" x14ac:dyDescent="0.15">
      <c r="E187" s="724"/>
      <c r="F187" s="723"/>
    </row>
    <row r="188" spans="5:6" s="154" customFormat="1" x14ac:dyDescent="0.15">
      <c r="E188" s="724"/>
      <c r="F188" s="723"/>
    </row>
    <row r="189" spans="5:6" s="154" customFormat="1" x14ac:dyDescent="0.15">
      <c r="E189" s="724"/>
      <c r="F189" s="723"/>
    </row>
    <row r="190" spans="5:6" s="154" customFormat="1" x14ac:dyDescent="0.15">
      <c r="E190" s="724"/>
      <c r="F190" s="723"/>
    </row>
    <row r="191" spans="5:6" s="154" customFormat="1" x14ac:dyDescent="0.15">
      <c r="E191" s="724"/>
      <c r="F191" s="723"/>
    </row>
  </sheetData>
  <mergeCells count="67">
    <mergeCell ref="I60:J60"/>
    <mergeCell ref="K60:L60"/>
    <mergeCell ref="P60:Q60"/>
    <mergeCell ref="B54:B57"/>
    <mergeCell ref="I54:I59"/>
    <mergeCell ref="K54:L54"/>
    <mergeCell ref="Q54:Q58"/>
    <mergeCell ref="K55:L55"/>
    <mergeCell ref="K56:L56"/>
    <mergeCell ref="K57:L57"/>
    <mergeCell ref="K58:L58"/>
    <mergeCell ref="K59:L59"/>
    <mergeCell ref="P48:P59"/>
    <mergeCell ref="Q48:Q52"/>
    <mergeCell ref="K49:L49"/>
    <mergeCell ref="B50:B53"/>
    <mergeCell ref="I50:I53"/>
    <mergeCell ref="K50:L50"/>
    <mergeCell ref="K51:L51"/>
    <mergeCell ref="K52:L52"/>
    <mergeCell ref="K53:L53"/>
    <mergeCell ref="Q40:R40"/>
    <mergeCell ref="K41:L41"/>
    <mergeCell ref="P41:P47"/>
    <mergeCell ref="K42:L42"/>
    <mergeCell ref="K43:L43"/>
    <mergeCell ref="K44:L44"/>
    <mergeCell ref="K45:L45"/>
    <mergeCell ref="K46:L46"/>
    <mergeCell ref="K47:L47"/>
    <mergeCell ref="K37:L37"/>
    <mergeCell ref="I38:I45"/>
    <mergeCell ref="K38:L38"/>
    <mergeCell ref="B39:B49"/>
    <mergeCell ref="K39:L39"/>
    <mergeCell ref="K40:L40"/>
    <mergeCell ref="I46:I49"/>
    <mergeCell ref="K48:L48"/>
    <mergeCell ref="B17:B20"/>
    <mergeCell ref="I18:I22"/>
    <mergeCell ref="B21:B24"/>
    <mergeCell ref="I23:I26"/>
    <mergeCell ref="I27:I30"/>
    <mergeCell ref="B28:B38"/>
    <mergeCell ref="I31:I34"/>
    <mergeCell ref="B12:B16"/>
    <mergeCell ref="T12:U12"/>
    <mergeCell ref="T13:U13"/>
    <mergeCell ref="T14:U14"/>
    <mergeCell ref="T15:U15"/>
    <mergeCell ref="T16:U16"/>
    <mergeCell ref="B5:B7"/>
    <mergeCell ref="T5:U5"/>
    <mergeCell ref="I6:I10"/>
    <mergeCell ref="T6:U6"/>
    <mergeCell ref="T7:U7"/>
    <mergeCell ref="I4:I5"/>
    <mergeCell ref="J4:J5"/>
    <mergeCell ref="M4:M5"/>
    <mergeCell ref="N4:N5"/>
    <mergeCell ref="T4:U4"/>
    <mergeCell ref="B8:B11"/>
    <mergeCell ref="T8:U8"/>
    <mergeCell ref="T9:U9"/>
    <mergeCell ref="T10:U10"/>
    <mergeCell ref="I11:I17"/>
    <mergeCell ref="T11:U11"/>
  </mergeCells>
  <phoneticPr fontId="4"/>
  <pageMargins left="0.7" right="0.7" top="0.75" bottom="0.75" header="0.3" footer="0.3"/>
  <pageSetup paperSize="9" scale="6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H191"/>
  <sheetViews>
    <sheetView view="pageBreakPreview" zoomScaleNormal="100" zoomScaleSheetLayoutView="100" workbookViewId="0">
      <selection activeCell="M6" sqref="M6:M19"/>
    </sheetView>
  </sheetViews>
  <sheetFormatPr defaultRowHeight="13.5" x14ac:dyDescent="0.15"/>
  <cols>
    <col min="1" max="1" width="1.625" style="27" customWidth="1"/>
    <col min="2" max="2" width="3.625" style="27" customWidth="1"/>
    <col min="3" max="3" width="15.625" style="27" customWidth="1"/>
    <col min="4" max="7" width="8.625" style="27" customWidth="1"/>
    <col min="8" max="8" width="1.625" style="154" customWidth="1"/>
    <col min="9" max="9" width="3.625" style="27" customWidth="1"/>
    <col min="10" max="10" width="15.625" style="27" customWidth="1"/>
    <col min="11" max="14" width="8.625" style="27" customWidth="1"/>
    <col min="15" max="15" width="3.5" style="27" customWidth="1"/>
    <col min="16" max="16" width="15.625" style="121" customWidth="1"/>
    <col min="17" max="17" width="8.625" style="27" customWidth="1"/>
    <col min="18" max="18" width="8.625" style="28" customWidth="1"/>
    <col min="19" max="21" width="8.625" style="27" customWidth="1"/>
    <col min="22" max="22" width="10.625" style="28" customWidth="1"/>
    <col min="23" max="24" width="9" style="27"/>
    <col min="25" max="25" width="22.25" style="27" customWidth="1"/>
    <col min="26" max="246" width="9" style="27"/>
    <col min="247" max="247" width="1.375" style="27" customWidth="1"/>
    <col min="248" max="248" width="3.5" style="27" customWidth="1"/>
    <col min="249" max="249" width="22.125" style="27" customWidth="1"/>
    <col min="250" max="250" width="9.75" style="27" customWidth="1"/>
    <col min="251" max="251" width="7.375" style="27" customWidth="1"/>
    <col min="252" max="252" width="9" style="27"/>
    <col min="253" max="253" width="9.25" style="27" customWidth="1"/>
    <col min="254" max="254" width="3.5" style="27" customWidth="1"/>
    <col min="255" max="256" width="12.625" style="27" customWidth="1"/>
    <col min="257" max="257" width="9" style="27"/>
    <col min="258" max="258" width="7.75" style="27" customWidth="1"/>
    <col min="259" max="259" width="13.125" style="27" customWidth="1"/>
    <col min="260" max="260" width="6.125" style="27" customWidth="1"/>
    <col min="261" max="261" width="9.75" style="27" customWidth="1"/>
    <col min="262" max="262" width="1.375" style="27" customWidth="1"/>
    <col min="263" max="502" width="9" style="27"/>
    <col min="503" max="503" width="1.375" style="27" customWidth="1"/>
    <col min="504" max="504" width="3.5" style="27" customWidth="1"/>
    <col min="505" max="505" width="22.125" style="27" customWidth="1"/>
    <col min="506" max="506" width="9.75" style="27" customWidth="1"/>
    <col min="507" max="507" width="7.375" style="27" customWidth="1"/>
    <col min="508" max="508" width="9" style="27"/>
    <col min="509" max="509" width="9.25" style="27" customWidth="1"/>
    <col min="510" max="510" width="3.5" style="27" customWidth="1"/>
    <col min="511" max="512" width="12.625" style="27" customWidth="1"/>
    <col min="513" max="513" width="9" style="27"/>
    <col min="514" max="514" width="7.75" style="27" customWidth="1"/>
    <col min="515" max="515" width="13.125" style="27" customWidth="1"/>
    <col min="516" max="516" width="6.125" style="27" customWidth="1"/>
    <col min="517" max="517" width="9.75" style="27" customWidth="1"/>
    <col min="518" max="518" width="1.375" style="27" customWidth="1"/>
    <col min="519" max="758" width="9" style="27"/>
    <col min="759" max="759" width="1.375" style="27" customWidth="1"/>
    <col min="760" max="760" width="3.5" style="27" customWidth="1"/>
    <col min="761" max="761" width="22.125" style="27" customWidth="1"/>
    <col min="762" max="762" width="9.75" style="27" customWidth="1"/>
    <col min="763" max="763" width="7.375" style="27" customWidth="1"/>
    <col min="764" max="764" width="9" style="27"/>
    <col min="765" max="765" width="9.25" style="27" customWidth="1"/>
    <col min="766" max="766" width="3.5" style="27" customWidth="1"/>
    <col min="767" max="768" width="12.625" style="27" customWidth="1"/>
    <col min="769" max="769" width="9" style="27"/>
    <col min="770" max="770" width="7.75" style="27" customWidth="1"/>
    <col min="771" max="771" width="13.125" style="27" customWidth="1"/>
    <col min="772" max="772" width="6.125" style="27" customWidth="1"/>
    <col min="773" max="773" width="9.75" style="27" customWidth="1"/>
    <col min="774" max="774" width="1.375" style="27" customWidth="1"/>
    <col min="775" max="1014" width="9" style="27"/>
    <col min="1015" max="1015" width="1.375" style="27" customWidth="1"/>
    <col min="1016" max="1016" width="3.5" style="27" customWidth="1"/>
    <col min="1017" max="1017" width="22.125" style="27" customWidth="1"/>
    <col min="1018" max="1018" width="9.75" style="27" customWidth="1"/>
    <col min="1019" max="1019" width="7.375" style="27" customWidth="1"/>
    <col min="1020" max="1020" width="9" style="27"/>
    <col min="1021" max="1021" width="9.25" style="27" customWidth="1"/>
    <col min="1022" max="1022" width="3.5" style="27" customWidth="1"/>
    <col min="1023" max="1024" width="12.625" style="27" customWidth="1"/>
    <col min="1025" max="1025" width="9" style="27"/>
    <col min="1026" max="1026" width="7.75" style="27" customWidth="1"/>
    <col min="1027" max="1027" width="13.125" style="27" customWidth="1"/>
    <col min="1028" max="1028" width="6.125" style="27" customWidth="1"/>
    <col min="1029" max="1029" width="9.75" style="27" customWidth="1"/>
    <col min="1030" max="1030" width="1.375" style="27" customWidth="1"/>
    <col min="1031" max="1270" width="9" style="27"/>
    <col min="1271" max="1271" width="1.375" style="27" customWidth="1"/>
    <col min="1272" max="1272" width="3.5" style="27" customWidth="1"/>
    <col min="1273" max="1273" width="22.125" style="27" customWidth="1"/>
    <col min="1274" max="1274" width="9.75" style="27" customWidth="1"/>
    <col min="1275" max="1275" width="7.375" style="27" customWidth="1"/>
    <col min="1276" max="1276" width="9" style="27"/>
    <col min="1277" max="1277" width="9.25" style="27" customWidth="1"/>
    <col min="1278" max="1278" width="3.5" style="27" customWidth="1"/>
    <col min="1279" max="1280" width="12.625" style="27" customWidth="1"/>
    <col min="1281" max="1281" width="9" style="27"/>
    <col min="1282" max="1282" width="7.75" style="27" customWidth="1"/>
    <col min="1283" max="1283" width="13.125" style="27" customWidth="1"/>
    <col min="1284" max="1284" width="6.125" style="27" customWidth="1"/>
    <col min="1285" max="1285" width="9.75" style="27" customWidth="1"/>
    <col min="1286" max="1286" width="1.375" style="27" customWidth="1"/>
    <col min="1287" max="1526" width="9" style="27"/>
    <col min="1527" max="1527" width="1.375" style="27" customWidth="1"/>
    <col min="1528" max="1528" width="3.5" style="27" customWidth="1"/>
    <col min="1529" max="1529" width="22.125" style="27" customWidth="1"/>
    <col min="1530" max="1530" width="9.75" style="27" customWidth="1"/>
    <col min="1531" max="1531" width="7.375" style="27" customWidth="1"/>
    <col min="1532" max="1532" width="9" style="27"/>
    <col min="1533" max="1533" width="9.25" style="27" customWidth="1"/>
    <col min="1534" max="1534" width="3.5" style="27" customWidth="1"/>
    <col min="1535" max="1536" width="12.625" style="27" customWidth="1"/>
    <col min="1537" max="1537" width="9" style="27"/>
    <col min="1538" max="1538" width="7.75" style="27" customWidth="1"/>
    <col min="1539" max="1539" width="13.125" style="27" customWidth="1"/>
    <col min="1540" max="1540" width="6.125" style="27" customWidth="1"/>
    <col min="1541" max="1541" width="9.75" style="27" customWidth="1"/>
    <col min="1542" max="1542" width="1.375" style="27" customWidth="1"/>
    <col min="1543" max="1782" width="9" style="27"/>
    <col min="1783" max="1783" width="1.375" style="27" customWidth="1"/>
    <col min="1784" max="1784" width="3.5" style="27" customWidth="1"/>
    <col min="1785" max="1785" width="22.125" style="27" customWidth="1"/>
    <col min="1786" max="1786" width="9.75" style="27" customWidth="1"/>
    <col min="1787" max="1787" width="7.375" style="27" customWidth="1"/>
    <col min="1788" max="1788" width="9" style="27"/>
    <col min="1789" max="1789" width="9.25" style="27" customWidth="1"/>
    <col min="1790" max="1790" width="3.5" style="27" customWidth="1"/>
    <col min="1791" max="1792" width="12.625" style="27" customWidth="1"/>
    <col min="1793" max="1793" width="9" style="27"/>
    <col min="1794" max="1794" width="7.75" style="27" customWidth="1"/>
    <col min="1795" max="1795" width="13.125" style="27" customWidth="1"/>
    <col min="1796" max="1796" width="6.125" style="27" customWidth="1"/>
    <col min="1797" max="1797" width="9.75" style="27" customWidth="1"/>
    <col min="1798" max="1798" width="1.375" style="27" customWidth="1"/>
    <col min="1799" max="2038" width="9" style="27"/>
    <col min="2039" max="2039" width="1.375" style="27" customWidth="1"/>
    <col min="2040" max="2040" width="3.5" style="27" customWidth="1"/>
    <col min="2041" max="2041" width="22.125" style="27" customWidth="1"/>
    <col min="2042" max="2042" width="9.75" style="27" customWidth="1"/>
    <col min="2043" max="2043" width="7.375" style="27" customWidth="1"/>
    <col min="2044" max="2044" width="9" style="27"/>
    <col min="2045" max="2045" width="9.25" style="27" customWidth="1"/>
    <col min="2046" max="2046" width="3.5" style="27" customWidth="1"/>
    <col min="2047" max="2048" width="12.625" style="27" customWidth="1"/>
    <col min="2049" max="2049" width="9" style="27"/>
    <col min="2050" max="2050" width="7.75" style="27" customWidth="1"/>
    <col min="2051" max="2051" width="13.125" style="27" customWidth="1"/>
    <col min="2052" max="2052" width="6.125" style="27" customWidth="1"/>
    <col min="2053" max="2053" width="9.75" style="27" customWidth="1"/>
    <col min="2054" max="2054" width="1.375" style="27" customWidth="1"/>
    <col min="2055" max="2294" width="9" style="27"/>
    <col min="2295" max="2295" width="1.375" style="27" customWidth="1"/>
    <col min="2296" max="2296" width="3.5" style="27" customWidth="1"/>
    <col min="2297" max="2297" width="22.125" style="27" customWidth="1"/>
    <col min="2298" max="2298" width="9.75" style="27" customWidth="1"/>
    <col min="2299" max="2299" width="7.375" style="27" customWidth="1"/>
    <col min="2300" max="2300" width="9" style="27"/>
    <col min="2301" max="2301" width="9.25" style="27" customWidth="1"/>
    <col min="2302" max="2302" width="3.5" style="27" customWidth="1"/>
    <col min="2303" max="2304" width="12.625" style="27" customWidth="1"/>
    <col min="2305" max="2305" width="9" style="27"/>
    <col min="2306" max="2306" width="7.75" style="27" customWidth="1"/>
    <col min="2307" max="2307" width="13.125" style="27" customWidth="1"/>
    <col min="2308" max="2308" width="6.125" style="27" customWidth="1"/>
    <col min="2309" max="2309" width="9.75" style="27" customWidth="1"/>
    <col min="2310" max="2310" width="1.375" style="27" customWidth="1"/>
    <col min="2311" max="2550" width="9" style="27"/>
    <col min="2551" max="2551" width="1.375" style="27" customWidth="1"/>
    <col min="2552" max="2552" width="3.5" style="27" customWidth="1"/>
    <col min="2553" max="2553" width="22.125" style="27" customWidth="1"/>
    <col min="2554" max="2554" width="9.75" style="27" customWidth="1"/>
    <col min="2555" max="2555" width="7.375" style="27" customWidth="1"/>
    <col min="2556" max="2556" width="9" style="27"/>
    <col min="2557" max="2557" width="9.25" style="27" customWidth="1"/>
    <col min="2558" max="2558" width="3.5" style="27" customWidth="1"/>
    <col min="2559" max="2560" width="12.625" style="27" customWidth="1"/>
    <col min="2561" max="2561" width="9" style="27"/>
    <col min="2562" max="2562" width="7.75" style="27" customWidth="1"/>
    <col min="2563" max="2563" width="13.125" style="27" customWidth="1"/>
    <col min="2564" max="2564" width="6.125" style="27" customWidth="1"/>
    <col min="2565" max="2565" width="9.75" style="27" customWidth="1"/>
    <col min="2566" max="2566" width="1.375" style="27" customWidth="1"/>
    <col min="2567" max="2806" width="9" style="27"/>
    <col min="2807" max="2807" width="1.375" style="27" customWidth="1"/>
    <col min="2808" max="2808" width="3.5" style="27" customWidth="1"/>
    <col min="2809" max="2809" width="22.125" style="27" customWidth="1"/>
    <col min="2810" max="2810" width="9.75" style="27" customWidth="1"/>
    <col min="2811" max="2811" width="7.375" style="27" customWidth="1"/>
    <col min="2812" max="2812" width="9" style="27"/>
    <col min="2813" max="2813" width="9.25" style="27" customWidth="1"/>
    <col min="2814" max="2814" width="3.5" style="27" customWidth="1"/>
    <col min="2815" max="2816" width="12.625" style="27" customWidth="1"/>
    <col min="2817" max="2817" width="9" style="27"/>
    <col min="2818" max="2818" width="7.75" style="27" customWidth="1"/>
    <col min="2819" max="2819" width="13.125" style="27" customWidth="1"/>
    <col min="2820" max="2820" width="6.125" style="27" customWidth="1"/>
    <col min="2821" max="2821" width="9.75" style="27" customWidth="1"/>
    <col min="2822" max="2822" width="1.375" style="27" customWidth="1"/>
    <col min="2823" max="3062" width="9" style="27"/>
    <col min="3063" max="3063" width="1.375" style="27" customWidth="1"/>
    <col min="3064" max="3064" width="3.5" style="27" customWidth="1"/>
    <col min="3065" max="3065" width="22.125" style="27" customWidth="1"/>
    <col min="3066" max="3066" width="9.75" style="27" customWidth="1"/>
    <col min="3067" max="3067" width="7.375" style="27" customWidth="1"/>
    <col min="3068" max="3068" width="9" style="27"/>
    <col min="3069" max="3069" width="9.25" style="27" customWidth="1"/>
    <col min="3070" max="3070" width="3.5" style="27" customWidth="1"/>
    <col min="3071" max="3072" width="12.625" style="27" customWidth="1"/>
    <col min="3073" max="3073" width="9" style="27"/>
    <col min="3074" max="3074" width="7.75" style="27" customWidth="1"/>
    <col min="3075" max="3075" width="13.125" style="27" customWidth="1"/>
    <col min="3076" max="3076" width="6.125" style="27" customWidth="1"/>
    <col min="3077" max="3077" width="9.75" style="27" customWidth="1"/>
    <col min="3078" max="3078" width="1.375" style="27" customWidth="1"/>
    <col min="3079" max="3318" width="9" style="27"/>
    <col min="3319" max="3319" width="1.375" style="27" customWidth="1"/>
    <col min="3320" max="3320" width="3.5" style="27" customWidth="1"/>
    <col min="3321" max="3321" width="22.125" style="27" customWidth="1"/>
    <col min="3322" max="3322" width="9.75" style="27" customWidth="1"/>
    <col min="3323" max="3323" width="7.375" style="27" customWidth="1"/>
    <col min="3324" max="3324" width="9" style="27"/>
    <col min="3325" max="3325" width="9.25" style="27" customWidth="1"/>
    <col min="3326" max="3326" width="3.5" style="27" customWidth="1"/>
    <col min="3327" max="3328" width="12.625" style="27" customWidth="1"/>
    <col min="3329" max="3329" width="9" style="27"/>
    <col min="3330" max="3330" width="7.75" style="27" customWidth="1"/>
    <col min="3331" max="3331" width="13.125" style="27" customWidth="1"/>
    <col min="3332" max="3332" width="6.125" style="27" customWidth="1"/>
    <col min="3333" max="3333" width="9.75" style="27" customWidth="1"/>
    <col min="3334" max="3334" width="1.375" style="27" customWidth="1"/>
    <col min="3335" max="3574" width="9" style="27"/>
    <col min="3575" max="3575" width="1.375" style="27" customWidth="1"/>
    <col min="3576" max="3576" width="3.5" style="27" customWidth="1"/>
    <col min="3577" max="3577" width="22.125" style="27" customWidth="1"/>
    <col min="3578" max="3578" width="9.75" style="27" customWidth="1"/>
    <col min="3579" max="3579" width="7.375" style="27" customWidth="1"/>
    <col min="3580" max="3580" width="9" style="27"/>
    <col min="3581" max="3581" width="9.25" style="27" customWidth="1"/>
    <col min="3582" max="3582" width="3.5" style="27" customWidth="1"/>
    <col min="3583" max="3584" width="12.625" style="27" customWidth="1"/>
    <col min="3585" max="3585" width="9" style="27"/>
    <col min="3586" max="3586" width="7.75" style="27" customWidth="1"/>
    <col min="3587" max="3587" width="13.125" style="27" customWidth="1"/>
    <col min="3588" max="3588" width="6.125" style="27" customWidth="1"/>
    <col min="3589" max="3589" width="9.75" style="27" customWidth="1"/>
    <col min="3590" max="3590" width="1.375" style="27" customWidth="1"/>
    <col min="3591" max="3830" width="9" style="27"/>
    <col min="3831" max="3831" width="1.375" style="27" customWidth="1"/>
    <col min="3832" max="3832" width="3.5" style="27" customWidth="1"/>
    <col min="3833" max="3833" width="22.125" style="27" customWidth="1"/>
    <col min="3834" max="3834" width="9.75" style="27" customWidth="1"/>
    <col min="3835" max="3835" width="7.375" style="27" customWidth="1"/>
    <col min="3836" max="3836" width="9" style="27"/>
    <col min="3837" max="3837" width="9.25" style="27" customWidth="1"/>
    <col min="3838" max="3838" width="3.5" style="27" customWidth="1"/>
    <col min="3839" max="3840" width="12.625" style="27" customWidth="1"/>
    <col min="3841" max="3841" width="9" style="27"/>
    <col min="3842" max="3842" width="7.75" style="27" customWidth="1"/>
    <col min="3843" max="3843" width="13.125" style="27" customWidth="1"/>
    <col min="3844" max="3844" width="6.125" style="27" customWidth="1"/>
    <col min="3845" max="3845" width="9.75" style="27" customWidth="1"/>
    <col min="3846" max="3846" width="1.375" style="27" customWidth="1"/>
    <col min="3847" max="4086" width="9" style="27"/>
    <col min="4087" max="4087" width="1.375" style="27" customWidth="1"/>
    <col min="4088" max="4088" width="3.5" style="27" customWidth="1"/>
    <col min="4089" max="4089" width="22.125" style="27" customWidth="1"/>
    <col min="4090" max="4090" width="9.75" style="27" customWidth="1"/>
    <col min="4091" max="4091" width="7.375" style="27" customWidth="1"/>
    <col min="4092" max="4092" width="9" style="27"/>
    <col min="4093" max="4093" width="9.25" style="27" customWidth="1"/>
    <col min="4094" max="4094" width="3.5" style="27" customWidth="1"/>
    <col min="4095" max="4096" width="12.625" style="27" customWidth="1"/>
    <col min="4097" max="4097" width="9" style="27"/>
    <col min="4098" max="4098" width="7.75" style="27" customWidth="1"/>
    <col min="4099" max="4099" width="13.125" style="27" customWidth="1"/>
    <col min="4100" max="4100" width="6.125" style="27" customWidth="1"/>
    <col min="4101" max="4101" width="9.75" style="27" customWidth="1"/>
    <col min="4102" max="4102" width="1.375" style="27" customWidth="1"/>
    <col min="4103" max="4342" width="9" style="27"/>
    <col min="4343" max="4343" width="1.375" style="27" customWidth="1"/>
    <col min="4344" max="4344" width="3.5" style="27" customWidth="1"/>
    <col min="4345" max="4345" width="22.125" style="27" customWidth="1"/>
    <col min="4346" max="4346" width="9.75" style="27" customWidth="1"/>
    <col min="4347" max="4347" width="7.375" style="27" customWidth="1"/>
    <col min="4348" max="4348" width="9" style="27"/>
    <col min="4349" max="4349" width="9.25" style="27" customWidth="1"/>
    <col min="4350" max="4350" width="3.5" style="27" customWidth="1"/>
    <col min="4351" max="4352" width="12.625" style="27" customWidth="1"/>
    <col min="4353" max="4353" width="9" style="27"/>
    <col min="4354" max="4354" width="7.75" style="27" customWidth="1"/>
    <col min="4355" max="4355" width="13.125" style="27" customWidth="1"/>
    <col min="4356" max="4356" width="6.125" style="27" customWidth="1"/>
    <col min="4357" max="4357" width="9.75" style="27" customWidth="1"/>
    <col min="4358" max="4358" width="1.375" style="27" customWidth="1"/>
    <col min="4359" max="4598" width="9" style="27"/>
    <col min="4599" max="4599" width="1.375" style="27" customWidth="1"/>
    <col min="4600" max="4600" width="3.5" style="27" customWidth="1"/>
    <col min="4601" max="4601" width="22.125" style="27" customWidth="1"/>
    <col min="4602" max="4602" width="9.75" style="27" customWidth="1"/>
    <col min="4603" max="4603" width="7.375" style="27" customWidth="1"/>
    <col min="4604" max="4604" width="9" style="27"/>
    <col min="4605" max="4605" width="9.25" style="27" customWidth="1"/>
    <col min="4606" max="4606" width="3.5" style="27" customWidth="1"/>
    <col min="4607" max="4608" width="12.625" style="27" customWidth="1"/>
    <col min="4609" max="4609" width="9" style="27"/>
    <col min="4610" max="4610" width="7.75" style="27" customWidth="1"/>
    <col min="4611" max="4611" width="13.125" style="27" customWidth="1"/>
    <col min="4612" max="4612" width="6.125" style="27" customWidth="1"/>
    <col min="4613" max="4613" width="9.75" style="27" customWidth="1"/>
    <col min="4614" max="4614" width="1.375" style="27" customWidth="1"/>
    <col min="4615" max="4854" width="9" style="27"/>
    <col min="4855" max="4855" width="1.375" style="27" customWidth="1"/>
    <col min="4856" max="4856" width="3.5" style="27" customWidth="1"/>
    <col min="4857" max="4857" width="22.125" style="27" customWidth="1"/>
    <col min="4858" max="4858" width="9.75" style="27" customWidth="1"/>
    <col min="4859" max="4859" width="7.375" style="27" customWidth="1"/>
    <col min="4860" max="4860" width="9" style="27"/>
    <col min="4861" max="4861" width="9.25" style="27" customWidth="1"/>
    <col min="4862" max="4862" width="3.5" style="27" customWidth="1"/>
    <col min="4863" max="4864" width="12.625" style="27" customWidth="1"/>
    <col min="4865" max="4865" width="9" style="27"/>
    <col min="4866" max="4866" width="7.75" style="27" customWidth="1"/>
    <col min="4867" max="4867" width="13.125" style="27" customWidth="1"/>
    <col min="4868" max="4868" width="6.125" style="27" customWidth="1"/>
    <col min="4869" max="4869" width="9.75" style="27" customWidth="1"/>
    <col min="4870" max="4870" width="1.375" style="27" customWidth="1"/>
    <col min="4871" max="5110" width="9" style="27"/>
    <col min="5111" max="5111" width="1.375" style="27" customWidth="1"/>
    <col min="5112" max="5112" width="3.5" style="27" customWidth="1"/>
    <col min="5113" max="5113" width="22.125" style="27" customWidth="1"/>
    <col min="5114" max="5114" width="9.75" style="27" customWidth="1"/>
    <col min="5115" max="5115" width="7.375" style="27" customWidth="1"/>
    <col min="5116" max="5116" width="9" style="27"/>
    <col min="5117" max="5117" width="9.25" style="27" customWidth="1"/>
    <col min="5118" max="5118" width="3.5" style="27" customWidth="1"/>
    <col min="5119" max="5120" width="12.625" style="27" customWidth="1"/>
    <col min="5121" max="5121" width="9" style="27"/>
    <col min="5122" max="5122" width="7.75" style="27" customWidth="1"/>
    <col min="5123" max="5123" width="13.125" style="27" customWidth="1"/>
    <col min="5124" max="5124" width="6.125" style="27" customWidth="1"/>
    <col min="5125" max="5125" width="9.75" style="27" customWidth="1"/>
    <col min="5126" max="5126" width="1.375" style="27" customWidth="1"/>
    <col min="5127" max="5366" width="9" style="27"/>
    <col min="5367" max="5367" width="1.375" style="27" customWidth="1"/>
    <col min="5368" max="5368" width="3.5" style="27" customWidth="1"/>
    <col min="5369" max="5369" width="22.125" style="27" customWidth="1"/>
    <col min="5370" max="5370" width="9.75" style="27" customWidth="1"/>
    <col min="5371" max="5371" width="7.375" style="27" customWidth="1"/>
    <col min="5372" max="5372" width="9" style="27"/>
    <col min="5373" max="5373" width="9.25" style="27" customWidth="1"/>
    <col min="5374" max="5374" width="3.5" style="27" customWidth="1"/>
    <col min="5375" max="5376" width="12.625" style="27" customWidth="1"/>
    <col min="5377" max="5377" width="9" style="27"/>
    <col min="5378" max="5378" width="7.75" style="27" customWidth="1"/>
    <col min="5379" max="5379" width="13.125" style="27" customWidth="1"/>
    <col min="5380" max="5380" width="6.125" style="27" customWidth="1"/>
    <col min="5381" max="5381" width="9.75" style="27" customWidth="1"/>
    <col min="5382" max="5382" width="1.375" style="27" customWidth="1"/>
    <col min="5383" max="5622" width="9" style="27"/>
    <col min="5623" max="5623" width="1.375" style="27" customWidth="1"/>
    <col min="5624" max="5624" width="3.5" style="27" customWidth="1"/>
    <col min="5625" max="5625" width="22.125" style="27" customWidth="1"/>
    <col min="5626" max="5626" width="9.75" style="27" customWidth="1"/>
    <col min="5627" max="5627" width="7.375" style="27" customWidth="1"/>
    <col min="5628" max="5628" width="9" style="27"/>
    <col min="5629" max="5629" width="9.25" style="27" customWidth="1"/>
    <col min="5630" max="5630" width="3.5" style="27" customWidth="1"/>
    <col min="5631" max="5632" width="12.625" style="27" customWidth="1"/>
    <col min="5633" max="5633" width="9" style="27"/>
    <col min="5634" max="5634" width="7.75" style="27" customWidth="1"/>
    <col min="5635" max="5635" width="13.125" style="27" customWidth="1"/>
    <col min="5636" max="5636" width="6.125" style="27" customWidth="1"/>
    <col min="5637" max="5637" width="9.75" style="27" customWidth="1"/>
    <col min="5638" max="5638" width="1.375" style="27" customWidth="1"/>
    <col min="5639" max="5878" width="9" style="27"/>
    <col min="5879" max="5879" width="1.375" style="27" customWidth="1"/>
    <col min="5880" max="5880" width="3.5" style="27" customWidth="1"/>
    <col min="5881" max="5881" width="22.125" style="27" customWidth="1"/>
    <col min="5882" max="5882" width="9.75" style="27" customWidth="1"/>
    <col min="5883" max="5883" width="7.375" style="27" customWidth="1"/>
    <col min="5884" max="5884" width="9" style="27"/>
    <col min="5885" max="5885" width="9.25" style="27" customWidth="1"/>
    <col min="5886" max="5886" width="3.5" style="27" customWidth="1"/>
    <col min="5887" max="5888" width="12.625" style="27" customWidth="1"/>
    <col min="5889" max="5889" width="9" style="27"/>
    <col min="5890" max="5890" width="7.75" style="27" customWidth="1"/>
    <col min="5891" max="5891" width="13.125" style="27" customWidth="1"/>
    <col min="5892" max="5892" width="6.125" style="27" customWidth="1"/>
    <col min="5893" max="5893" width="9.75" style="27" customWidth="1"/>
    <col min="5894" max="5894" width="1.375" style="27" customWidth="1"/>
    <col min="5895" max="6134" width="9" style="27"/>
    <col min="6135" max="6135" width="1.375" style="27" customWidth="1"/>
    <col min="6136" max="6136" width="3.5" style="27" customWidth="1"/>
    <col min="6137" max="6137" width="22.125" style="27" customWidth="1"/>
    <col min="6138" max="6138" width="9.75" style="27" customWidth="1"/>
    <col min="6139" max="6139" width="7.375" style="27" customWidth="1"/>
    <col min="6140" max="6140" width="9" style="27"/>
    <col min="6141" max="6141" width="9.25" style="27" customWidth="1"/>
    <col min="6142" max="6142" width="3.5" style="27" customWidth="1"/>
    <col min="6143" max="6144" width="12.625" style="27" customWidth="1"/>
    <col min="6145" max="6145" width="9" style="27"/>
    <col min="6146" max="6146" width="7.75" style="27" customWidth="1"/>
    <col min="6147" max="6147" width="13.125" style="27" customWidth="1"/>
    <col min="6148" max="6148" width="6.125" style="27" customWidth="1"/>
    <col min="6149" max="6149" width="9.75" style="27" customWidth="1"/>
    <col min="6150" max="6150" width="1.375" style="27" customWidth="1"/>
    <col min="6151" max="6390" width="9" style="27"/>
    <col min="6391" max="6391" width="1.375" style="27" customWidth="1"/>
    <col min="6392" max="6392" width="3.5" style="27" customWidth="1"/>
    <col min="6393" max="6393" width="22.125" style="27" customWidth="1"/>
    <col min="6394" max="6394" width="9.75" style="27" customWidth="1"/>
    <col min="6395" max="6395" width="7.375" style="27" customWidth="1"/>
    <col min="6396" max="6396" width="9" style="27"/>
    <col min="6397" max="6397" width="9.25" style="27" customWidth="1"/>
    <col min="6398" max="6398" width="3.5" style="27" customWidth="1"/>
    <col min="6399" max="6400" width="12.625" style="27" customWidth="1"/>
    <col min="6401" max="6401" width="9" style="27"/>
    <col min="6402" max="6402" width="7.75" style="27" customWidth="1"/>
    <col min="6403" max="6403" width="13.125" style="27" customWidth="1"/>
    <col min="6404" max="6404" width="6.125" style="27" customWidth="1"/>
    <col min="6405" max="6405" width="9.75" style="27" customWidth="1"/>
    <col min="6406" max="6406" width="1.375" style="27" customWidth="1"/>
    <col min="6407" max="6646" width="9" style="27"/>
    <col min="6647" max="6647" width="1.375" style="27" customWidth="1"/>
    <col min="6648" max="6648" width="3.5" style="27" customWidth="1"/>
    <col min="6649" max="6649" width="22.125" style="27" customWidth="1"/>
    <col min="6650" max="6650" width="9.75" style="27" customWidth="1"/>
    <col min="6651" max="6651" width="7.375" style="27" customWidth="1"/>
    <col min="6652" max="6652" width="9" style="27"/>
    <col min="6653" max="6653" width="9.25" style="27" customWidth="1"/>
    <col min="6654" max="6654" width="3.5" style="27" customWidth="1"/>
    <col min="6655" max="6656" width="12.625" style="27" customWidth="1"/>
    <col min="6657" max="6657" width="9" style="27"/>
    <col min="6658" max="6658" width="7.75" style="27" customWidth="1"/>
    <col min="6659" max="6659" width="13.125" style="27" customWidth="1"/>
    <col min="6660" max="6660" width="6.125" style="27" customWidth="1"/>
    <col min="6661" max="6661" width="9.75" style="27" customWidth="1"/>
    <col min="6662" max="6662" width="1.375" style="27" customWidth="1"/>
    <col min="6663" max="6902" width="9" style="27"/>
    <col min="6903" max="6903" width="1.375" style="27" customWidth="1"/>
    <col min="6904" max="6904" width="3.5" style="27" customWidth="1"/>
    <col min="6905" max="6905" width="22.125" style="27" customWidth="1"/>
    <col min="6906" max="6906" width="9.75" style="27" customWidth="1"/>
    <col min="6907" max="6907" width="7.375" style="27" customWidth="1"/>
    <col min="6908" max="6908" width="9" style="27"/>
    <col min="6909" max="6909" width="9.25" style="27" customWidth="1"/>
    <col min="6910" max="6910" width="3.5" style="27" customWidth="1"/>
    <col min="6911" max="6912" width="12.625" style="27" customWidth="1"/>
    <col min="6913" max="6913" width="9" style="27"/>
    <col min="6914" max="6914" width="7.75" style="27" customWidth="1"/>
    <col min="6915" max="6915" width="13.125" style="27" customWidth="1"/>
    <col min="6916" max="6916" width="6.125" style="27" customWidth="1"/>
    <col min="6917" max="6917" width="9.75" style="27" customWidth="1"/>
    <col min="6918" max="6918" width="1.375" style="27" customWidth="1"/>
    <col min="6919" max="7158" width="9" style="27"/>
    <col min="7159" max="7159" width="1.375" style="27" customWidth="1"/>
    <col min="7160" max="7160" width="3.5" style="27" customWidth="1"/>
    <col min="7161" max="7161" width="22.125" style="27" customWidth="1"/>
    <col min="7162" max="7162" width="9.75" style="27" customWidth="1"/>
    <col min="7163" max="7163" width="7.375" style="27" customWidth="1"/>
    <col min="7164" max="7164" width="9" style="27"/>
    <col min="7165" max="7165" width="9.25" style="27" customWidth="1"/>
    <col min="7166" max="7166" width="3.5" style="27" customWidth="1"/>
    <col min="7167" max="7168" width="12.625" style="27" customWidth="1"/>
    <col min="7169" max="7169" width="9" style="27"/>
    <col min="7170" max="7170" width="7.75" style="27" customWidth="1"/>
    <col min="7171" max="7171" width="13.125" style="27" customWidth="1"/>
    <col min="7172" max="7172" width="6.125" style="27" customWidth="1"/>
    <col min="7173" max="7173" width="9.75" style="27" customWidth="1"/>
    <col min="7174" max="7174" width="1.375" style="27" customWidth="1"/>
    <col min="7175" max="7414" width="9" style="27"/>
    <col min="7415" max="7415" width="1.375" style="27" customWidth="1"/>
    <col min="7416" max="7416" width="3.5" style="27" customWidth="1"/>
    <col min="7417" max="7417" width="22.125" style="27" customWidth="1"/>
    <col min="7418" max="7418" width="9.75" style="27" customWidth="1"/>
    <col min="7419" max="7419" width="7.375" style="27" customWidth="1"/>
    <col min="7420" max="7420" width="9" style="27"/>
    <col min="7421" max="7421" width="9.25" style="27" customWidth="1"/>
    <col min="7422" max="7422" width="3.5" style="27" customWidth="1"/>
    <col min="7423" max="7424" width="12.625" style="27" customWidth="1"/>
    <col min="7425" max="7425" width="9" style="27"/>
    <col min="7426" max="7426" width="7.75" style="27" customWidth="1"/>
    <col min="7427" max="7427" width="13.125" style="27" customWidth="1"/>
    <col min="7428" max="7428" width="6.125" style="27" customWidth="1"/>
    <col min="7429" max="7429" width="9.75" style="27" customWidth="1"/>
    <col min="7430" max="7430" width="1.375" style="27" customWidth="1"/>
    <col min="7431" max="7670" width="9" style="27"/>
    <col min="7671" max="7671" width="1.375" style="27" customWidth="1"/>
    <col min="7672" max="7672" width="3.5" style="27" customWidth="1"/>
    <col min="7673" max="7673" width="22.125" style="27" customWidth="1"/>
    <col min="7674" max="7674" width="9.75" style="27" customWidth="1"/>
    <col min="7675" max="7675" width="7.375" style="27" customWidth="1"/>
    <col min="7676" max="7676" width="9" style="27"/>
    <col min="7677" max="7677" width="9.25" style="27" customWidth="1"/>
    <col min="7678" max="7678" width="3.5" style="27" customWidth="1"/>
    <col min="7679" max="7680" width="12.625" style="27" customWidth="1"/>
    <col min="7681" max="7681" width="9" style="27"/>
    <col min="7682" max="7682" width="7.75" style="27" customWidth="1"/>
    <col min="7683" max="7683" width="13.125" style="27" customWidth="1"/>
    <col min="7684" max="7684" width="6.125" style="27" customWidth="1"/>
    <col min="7685" max="7685" width="9.75" style="27" customWidth="1"/>
    <col min="7686" max="7686" width="1.375" style="27" customWidth="1"/>
    <col min="7687" max="7926" width="9" style="27"/>
    <col min="7927" max="7927" width="1.375" style="27" customWidth="1"/>
    <col min="7928" max="7928" width="3.5" style="27" customWidth="1"/>
    <col min="7929" max="7929" width="22.125" style="27" customWidth="1"/>
    <col min="7930" max="7930" width="9.75" style="27" customWidth="1"/>
    <col min="7931" max="7931" width="7.375" style="27" customWidth="1"/>
    <col min="7932" max="7932" width="9" style="27"/>
    <col min="7933" max="7933" width="9.25" style="27" customWidth="1"/>
    <col min="7934" max="7934" width="3.5" style="27" customWidth="1"/>
    <col min="7935" max="7936" width="12.625" style="27" customWidth="1"/>
    <col min="7937" max="7937" width="9" style="27"/>
    <col min="7938" max="7938" width="7.75" style="27" customWidth="1"/>
    <col min="7939" max="7939" width="13.125" style="27" customWidth="1"/>
    <col min="7940" max="7940" width="6.125" style="27" customWidth="1"/>
    <col min="7941" max="7941" width="9.75" style="27" customWidth="1"/>
    <col min="7942" max="7942" width="1.375" style="27" customWidth="1"/>
    <col min="7943" max="8182" width="9" style="27"/>
    <col min="8183" max="8183" width="1.375" style="27" customWidth="1"/>
    <col min="8184" max="8184" width="3.5" style="27" customWidth="1"/>
    <col min="8185" max="8185" width="22.125" style="27" customWidth="1"/>
    <col min="8186" max="8186" width="9.75" style="27" customWidth="1"/>
    <col min="8187" max="8187" width="7.375" style="27" customWidth="1"/>
    <col min="8188" max="8188" width="9" style="27"/>
    <col min="8189" max="8189" width="9.25" style="27" customWidth="1"/>
    <col min="8190" max="8190" width="3.5" style="27" customWidth="1"/>
    <col min="8191" max="8192" width="12.625" style="27" customWidth="1"/>
    <col min="8193" max="8193" width="9" style="27"/>
    <col min="8194" max="8194" width="7.75" style="27" customWidth="1"/>
    <col min="8195" max="8195" width="13.125" style="27" customWidth="1"/>
    <col min="8196" max="8196" width="6.125" style="27" customWidth="1"/>
    <col min="8197" max="8197" width="9.75" style="27" customWidth="1"/>
    <col min="8198" max="8198" width="1.375" style="27" customWidth="1"/>
    <col min="8199" max="8438" width="9" style="27"/>
    <col min="8439" max="8439" width="1.375" style="27" customWidth="1"/>
    <col min="8440" max="8440" width="3.5" style="27" customWidth="1"/>
    <col min="8441" max="8441" width="22.125" style="27" customWidth="1"/>
    <col min="8442" max="8442" width="9.75" style="27" customWidth="1"/>
    <col min="8443" max="8443" width="7.375" style="27" customWidth="1"/>
    <col min="8444" max="8444" width="9" style="27"/>
    <col min="8445" max="8445" width="9.25" style="27" customWidth="1"/>
    <col min="8446" max="8446" width="3.5" style="27" customWidth="1"/>
    <col min="8447" max="8448" width="12.625" style="27" customWidth="1"/>
    <col min="8449" max="8449" width="9" style="27"/>
    <col min="8450" max="8450" width="7.75" style="27" customWidth="1"/>
    <col min="8451" max="8451" width="13.125" style="27" customWidth="1"/>
    <col min="8452" max="8452" width="6.125" style="27" customWidth="1"/>
    <col min="8453" max="8453" width="9.75" style="27" customWidth="1"/>
    <col min="8454" max="8454" width="1.375" style="27" customWidth="1"/>
    <col min="8455" max="8694" width="9" style="27"/>
    <col min="8695" max="8695" width="1.375" style="27" customWidth="1"/>
    <col min="8696" max="8696" width="3.5" style="27" customWidth="1"/>
    <col min="8697" max="8697" width="22.125" style="27" customWidth="1"/>
    <col min="8698" max="8698" width="9.75" style="27" customWidth="1"/>
    <col min="8699" max="8699" width="7.375" style="27" customWidth="1"/>
    <col min="8700" max="8700" width="9" style="27"/>
    <col min="8701" max="8701" width="9.25" style="27" customWidth="1"/>
    <col min="8702" max="8702" width="3.5" style="27" customWidth="1"/>
    <col min="8703" max="8704" width="12.625" style="27" customWidth="1"/>
    <col min="8705" max="8705" width="9" style="27"/>
    <col min="8706" max="8706" width="7.75" style="27" customWidth="1"/>
    <col min="8707" max="8707" width="13.125" style="27" customWidth="1"/>
    <col min="8708" max="8708" width="6.125" style="27" customWidth="1"/>
    <col min="8709" max="8709" width="9.75" style="27" customWidth="1"/>
    <col min="8710" max="8710" width="1.375" style="27" customWidth="1"/>
    <col min="8711" max="8950" width="9" style="27"/>
    <col min="8951" max="8951" width="1.375" style="27" customWidth="1"/>
    <col min="8952" max="8952" width="3.5" style="27" customWidth="1"/>
    <col min="8953" max="8953" width="22.125" style="27" customWidth="1"/>
    <col min="8954" max="8954" width="9.75" style="27" customWidth="1"/>
    <col min="8955" max="8955" width="7.375" style="27" customWidth="1"/>
    <col min="8956" max="8956" width="9" style="27"/>
    <col min="8957" max="8957" width="9.25" style="27" customWidth="1"/>
    <col min="8958" max="8958" width="3.5" style="27" customWidth="1"/>
    <col min="8959" max="8960" width="12.625" style="27" customWidth="1"/>
    <col min="8961" max="8961" width="9" style="27"/>
    <col min="8962" max="8962" width="7.75" style="27" customWidth="1"/>
    <col min="8963" max="8963" width="13.125" style="27" customWidth="1"/>
    <col min="8964" max="8964" width="6.125" style="27" customWidth="1"/>
    <col min="8965" max="8965" width="9.75" style="27" customWidth="1"/>
    <col min="8966" max="8966" width="1.375" style="27" customWidth="1"/>
    <col min="8967" max="9206" width="9" style="27"/>
    <col min="9207" max="9207" width="1.375" style="27" customWidth="1"/>
    <col min="9208" max="9208" width="3.5" style="27" customWidth="1"/>
    <col min="9209" max="9209" width="22.125" style="27" customWidth="1"/>
    <col min="9210" max="9210" width="9.75" style="27" customWidth="1"/>
    <col min="9211" max="9211" width="7.375" style="27" customWidth="1"/>
    <col min="9212" max="9212" width="9" style="27"/>
    <col min="9213" max="9213" width="9.25" style="27" customWidth="1"/>
    <col min="9214" max="9214" width="3.5" style="27" customWidth="1"/>
    <col min="9215" max="9216" width="12.625" style="27" customWidth="1"/>
    <col min="9217" max="9217" width="9" style="27"/>
    <col min="9218" max="9218" width="7.75" style="27" customWidth="1"/>
    <col min="9219" max="9219" width="13.125" style="27" customWidth="1"/>
    <col min="9220" max="9220" width="6.125" style="27" customWidth="1"/>
    <col min="9221" max="9221" width="9.75" style="27" customWidth="1"/>
    <col min="9222" max="9222" width="1.375" style="27" customWidth="1"/>
    <col min="9223" max="9462" width="9" style="27"/>
    <col min="9463" max="9463" width="1.375" style="27" customWidth="1"/>
    <col min="9464" max="9464" width="3.5" style="27" customWidth="1"/>
    <col min="9465" max="9465" width="22.125" style="27" customWidth="1"/>
    <col min="9466" max="9466" width="9.75" style="27" customWidth="1"/>
    <col min="9467" max="9467" width="7.375" style="27" customWidth="1"/>
    <col min="9468" max="9468" width="9" style="27"/>
    <col min="9469" max="9469" width="9.25" style="27" customWidth="1"/>
    <col min="9470" max="9470" width="3.5" style="27" customWidth="1"/>
    <col min="9471" max="9472" width="12.625" style="27" customWidth="1"/>
    <col min="9473" max="9473" width="9" style="27"/>
    <col min="9474" max="9474" width="7.75" style="27" customWidth="1"/>
    <col min="9475" max="9475" width="13.125" style="27" customWidth="1"/>
    <col min="9476" max="9476" width="6.125" style="27" customWidth="1"/>
    <col min="9477" max="9477" width="9.75" style="27" customWidth="1"/>
    <col min="9478" max="9478" width="1.375" style="27" customWidth="1"/>
    <col min="9479" max="9718" width="9" style="27"/>
    <col min="9719" max="9719" width="1.375" style="27" customWidth="1"/>
    <col min="9720" max="9720" width="3.5" style="27" customWidth="1"/>
    <col min="9721" max="9721" width="22.125" style="27" customWidth="1"/>
    <col min="9722" max="9722" width="9.75" style="27" customWidth="1"/>
    <col min="9723" max="9723" width="7.375" style="27" customWidth="1"/>
    <col min="9724" max="9724" width="9" style="27"/>
    <col min="9725" max="9725" width="9.25" style="27" customWidth="1"/>
    <col min="9726" max="9726" width="3.5" style="27" customWidth="1"/>
    <col min="9727" max="9728" width="12.625" style="27" customWidth="1"/>
    <col min="9729" max="9729" width="9" style="27"/>
    <col min="9730" max="9730" width="7.75" style="27" customWidth="1"/>
    <col min="9731" max="9731" width="13.125" style="27" customWidth="1"/>
    <col min="9732" max="9732" width="6.125" style="27" customWidth="1"/>
    <col min="9733" max="9733" width="9.75" style="27" customWidth="1"/>
    <col min="9734" max="9734" width="1.375" style="27" customWidth="1"/>
    <col min="9735" max="9974" width="9" style="27"/>
    <col min="9975" max="9975" width="1.375" style="27" customWidth="1"/>
    <col min="9976" max="9976" width="3.5" style="27" customWidth="1"/>
    <col min="9977" max="9977" width="22.125" style="27" customWidth="1"/>
    <col min="9978" max="9978" width="9.75" style="27" customWidth="1"/>
    <col min="9979" max="9979" width="7.375" style="27" customWidth="1"/>
    <col min="9980" max="9980" width="9" style="27"/>
    <col min="9981" max="9981" width="9.25" style="27" customWidth="1"/>
    <col min="9982" max="9982" width="3.5" style="27" customWidth="1"/>
    <col min="9983" max="9984" width="12.625" style="27" customWidth="1"/>
    <col min="9985" max="9985" width="9" style="27"/>
    <col min="9986" max="9986" width="7.75" style="27" customWidth="1"/>
    <col min="9987" max="9987" width="13.125" style="27" customWidth="1"/>
    <col min="9988" max="9988" width="6.125" style="27" customWidth="1"/>
    <col min="9989" max="9989" width="9.75" style="27" customWidth="1"/>
    <col min="9990" max="9990" width="1.375" style="27" customWidth="1"/>
    <col min="9991" max="10230" width="9" style="27"/>
    <col min="10231" max="10231" width="1.375" style="27" customWidth="1"/>
    <col min="10232" max="10232" width="3.5" style="27" customWidth="1"/>
    <col min="10233" max="10233" width="22.125" style="27" customWidth="1"/>
    <col min="10234" max="10234" width="9.75" style="27" customWidth="1"/>
    <col min="10235" max="10235" width="7.375" style="27" customWidth="1"/>
    <col min="10236" max="10236" width="9" style="27"/>
    <col min="10237" max="10237" width="9.25" style="27" customWidth="1"/>
    <col min="10238" max="10238" width="3.5" style="27" customWidth="1"/>
    <col min="10239" max="10240" width="12.625" style="27" customWidth="1"/>
    <col min="10241" max="10241" width="9" style="27"/>
    <col min="10242" max="10242" width="7.75" style="27" customWidth="1"/>
    <col min="10243" max="10243" width="13.125" style="27" customWidth="1"/>
    <col min="10244" max="10244" width="6.125" style="27" customWidth="1"/>
    <col min="10245" max="10245" width="9.75" style="27" customWidth="1"/>
    <col min="10246" max="10246" width="1.375" style="27" customWidth="1"/>
    <col min="10247" max="10486" width="9" style="27"/>
    <col min="10487" max="10487" width="1.375" style="27" customWidth="1"/>
    <col min="10488" max="10488" width="3.5" style="27" customWidth="1"/>
    <col min="10489" max="10489" width="22.125" style="27" customWidth="1"/>
    <col min="10490" max="10490" width="9.75" style="27" customWidth="1"/>
    <col min="10491" max="10491" width="7.375" style="27" customWidth="1"/>
    <col min="10492" max="10492" width="9" style="27"/>
    <col min="10493" max="10493" width="9.25" style="27" customWidth="1"/>
    <col min="10494" max="10494" width="3.5" style="27" customWidth="1"/>
    <col min="10495" max="10496" width="12.625" style="27" customWidth="1"/>
    <col min="10497" max="10497" width="9" style="27"/>
    <col min="10498" max="10498" width="7.75" style="27" customWidth="1"/>
    <col min="10499" max="10499" width="13.125" style="27" customWidth="1"/>
    <col min="10500" max="10500" width="6.125" style="27" customWidth="1"/>
    <col min="10501" max="10501" width="9.75" style="27" customWidth="1"/>
    <col min="10502" max="10502" width="1.375" style="27" customWidth="1"/>
    <col min="10503" max="10742" width="9" style="27"/>
    <col min="10743" max="10743" width="1.375" style="27" customWidth="1"/>
    <col min="10744" max="10744" width="3.5" style="27" customWidth="1"/>
    <col min="10745" max="10745" width="22.125" style="27" customWidth="1"/>
    <col min="10746" max="10746" width="9.75" style="27" customWidth="1"/>
    <col min="10747" max="10747" width="7.375" style="27" customWidth="1"/>
    <col min="10748" max="10748" width="9" style="27"/>
    <col min="10749" max="10749" width="9.25" style="27" customWidth="1"/>
    <col min="10750" max="10750" width="3.5" style="27" customWidth="1"/>
    <col min="10751" max="10752" width="12.625" style="27" customWidth="1"/>
    <col min="10753" max="10753" width="9" style="27"/>
    <col min="10754" max="10754" width="7.75" style="27" customWidth="1"/>
    <col min="10755" max="10755" width="13.125" style="27" customWidth="1"/>
    <col min="10756" max="10756" width="6.125" style="27" customWidth="1"/>
    <col min="10757" max="10757" width="9.75" style="27" customWidth="1"/>
    <col min="10758" max="10758" width="1.375" style="27" customWidth="1"/>
    <col min="10759" max="10998" width="9" style="27"/>
    <col min="10999" max="10999" width="1.375" style="27" customWidth="1"/>
    <col min="11000" max="11000" width="3.5" style="27" customWidth="1"/>
    <col min="11001" max="11001" width="22.125" style="27" customWidth="1"/>
    <col min="11002" max="11002" width="9.75" style="27" customWidth="1"/>
    <col min="11003" max="11003" width="7.375" style="27" customWidth="1"/>
    <col min="11004" max="11004" width="9" style="27"/>
    <col min="11005" max="11005" width="9.25" style="27" customWidth="1"/>
    <col min="11006" max="11006" width="3.5" style="27" customWidth="1"/>
    <col min="11007" max="11008" width="12.625" style="27" customWidth="1"/>
    <col min="11009" max="11009" width="9" style="27"/>
    <col min="11010" max="11010" width="7.75" style="27" customWidth="1"/>
    <col min="11011" max="11011" width="13.125" style="27" customWidth="1"/>
    <col min="11012" max="11012" width="6.125" style="27" customWidth="1"/>
    <col min="11013" max="11013" width="9.75" style="27" customWidth="1"/>
    <col min="11014" max="11014" width="1.375" style="27" customWidth="1"/>
    <col min="11015" max="11254" width="9" style="27"/>
    <col min="11255" max="11255" width="1.375" style="27" customWidth="1"/>
    <col min="11256" max="11256" width="3.5" style="27" customWidth="1"/>
    <col min="11257" max="11257" width="22.125" style="27" customWidth="1"/>
    <col min="11258" max="11258" width="9.75" style="27" customWidth="1"/>
    <col min="11259" max="11259" width="7.375" style="27" customWidth="1"/>
    <col min="11260" max="11260" width="9" style="27"/>
    <col min="11261" max="11261" width="9.25" style="27" customWidth="1"/>
    <col min="11262" max="11262" width="3.5" style="27" customWidth="1"/>
    <col min="11263" max="11264" width="12.625" style="27" customWidth="1"/>
    <col min="11265" max="11265" width="9" style="27"/>
    <col min="11266" max="11266" width="7.75" style="27" customWidth="1"/>
    <col min="11267" max="11267" width="13.125" style="27" customWidth="1"/>
    <col min="11268" max="11268" width="6.125" style="27" customWidth="1"/>
    <col min="11269" max="11269" width="9.75" style="27" customWidth="1"/>
    <col min="11270" max="11270" width="1.375" style="27" customWidth="1"/>
    <col min="11271" max="11510" width="9" style="27"/>
    <col min="11511" max="11511" width="1.375" style="27" customWidth="1"/>
    <col min="11512" max="11512" width="3.5" style="27" customWidth="1"/>
    <col min="11513" max="11513" width="22.125" style="27" customWidth="1"/>
    <col min="11514" max="11514" width="9.75" style="27" customWidth="1"/>
    <col min="11515" max="11515" width="7.375" style="27" customWidth="1"/>
    <col min="11516" max="11516" width="9" style="27"/>
    <col min="11517" max="11517" width="9.25" style="27" customWidth="1"/>
    <col min="11518" max="11518" width="3.5" style="27" customWidth="1"/>
    <col min="11519" max="11520" width="12.625" style="27" customWidth="1"/>
    <col min="11521" max="11521" width="9" style="27"/>
    <col min="11522" max="11522" width="7.75" style="27" customWidth="1"/>
    <col min="11523" max="11523" width="13.125" style="27" customWidth="1"/>
    <col min="11524" max="11524" width="6.125" style="27" customWidth="1"/>
    <col min="11525" max="11525" width="9.75" style="27" customWidth="1"/>
    <col min="11526" max="11526" width="1.375" style="27" customWidth="1"/>
    <col min="11527" max="11766" width="9" style="27"/>
    <col min="11767" max="11767" width="1.375" style="27" customWidth="1"/>
    <col min="11768" max="11768" width="3.5" style="27" customWidth="1"/>
    <col min="11769" max="11769" width="22.125" style="27" customWidth="1"/>
    <col min="11770" max="11770" width="9.75" style="27" customWidth="1"/>
    <col min="11771" max="11771" width="7.375" style="27" customWidth="1"/>
    <col min="11772" max="11772" width="9" style="27"/>
    <col min="11773" max="11773" width="9.25" style="27" customWidth="1"/>
    <col min="11774" max="11774" width="3.5" style="27" customWidth="1"/>
    <col min="11775" max="11776" width="12.625" style="27" customWidth="1"/>
    <col min="11777" max="11777" width="9" style="27"/>
    <col min="11778" max="11778" width="7.75" style="27" customWidth="1"/>
    <col min="11779" max="11779" width="13.125" style="27" customWidth="1"/>
    <col min="11780" max="11780" width="6.125" style="27" customWidth="1"/>
    <col min="11781" max="11781" width="9.75" style="27" customWidth="1"/>
    <col min="11782" max="11782" width="1.375" style="27" customWidth="1"/>
    <col min="11783" max="12022" width="9" style="27"/>
    <col min="12023" max="12023" width="1.375" style="27" customWidth="1"/>
    <col min="12024" max="12024" width="3.5" style="27" customWidth="1"/>
    <col min="12025" max="12025" width="22.125" style="27" customWidth="1"/>
    <col min="12026" max="12026" width="9.75" style="27" customWidth="1"/>
    <col min="12027" max="12027" width="7.375" style="27" customWidth="1"/>
    <col min="12028" max="12028" width="9" style="27"/>
    <col min="12029" max="12029" width="9.25" style="27" customWidth="1"/>
    <col min="12030" max="12030" width="3.5" style="27" customWidth="1"/>
    <col min="12031" max="12032" width="12.625" style="27" customWidth="1"/>
    <col min="12033" max="12033" width="9" style="27"/>
    <col min="12034" max="12034" width="7.75" style="27" customWidth="1"/>
    <col min="12035" max="12035" width="13.125" style="27" customWidth="1"/>
    <col min="12036" max="12036" width="6.125" style="27" customWidth="1"/>
    <col min="12037" max="12037" width="9.75" style="27" customWidth="1"/>
    <col min="12038" max="12038" width="1.375" style="27" customWidth="1"/>
    <col min="12039" max="12278" width="9" style="27"/>
    <col min="12279" max="12279" width="1.375" style="27" customWidth="1"/>
    <col min="12280" max="12280" width="3.5" style="27" customWidth="1"/>
    <col min="12281" max="12281" width="22.125" style="27" customWidth="1"/>
    <col min="12282" max="12282" width="9.75" style="27" customWidth="1"/>
    <col min="12283" max="12283" width="7.375" style="27" customWidth="1"/>
    <col min="12284" max="12284" width="9" style="27"/>
    <col min="12285" max="12285" width="9.25" style="27" customWidth="1"/>
    <col min="12286" max="12286" width="3.5" style="27" customWidth="1"/>
    <col min="12287" max="12288" width="12.625" style="27" customWidth="1"/>
    <col min="12289" max="12289" width="9" style="27"/>
    <col min="12290" max="12290" width="7.75" style="27" customWidth="1"/>
    <col min="12291" max="12291" width="13.125" style="27" customWidth="1"/>
    <col min="12292" max="12292" width="6.125" style="27" customWidth="1"/>
    <col min="12293" max="12293" width="9.75" style="27" customWidth="1"/>
    <col min="12294" max="12294" width="1.375" style="27" customWidth="1"/>
    <col min="12295" max="12534" width="9" style="27"/>
    <col min="12535" max="12535" width="1.375" style="27" customWidth="1"/>
    <col min="12536" max="12536" width="3.5" style="27" customWidth="1"/>
    <col min="12537" max="12537" width="22.125" style="27" customWidth="1"/>
    <col min="12538" max="12538" width="9.75" style="27" customWidth="1"/>
    <col min="12539" max="12539" width="7.375" style="27" customWidth="1"/>
    <col min="12540" max="12540" width="9" style="27"/>
    <col min="12541" max="12541" width="9.25" style="27" customWidth="1"/>
    <col min="12542" max="12542" width="3.5" style="27" customWidth="1"/>
    <col min="12543" max="12544" width="12.625" style="27" customWidth="1"/>
    <col min="12545" max="12545" width="9" style="27"/>
    <col min="12546" max="12546" width="7.75" style="27" customWidth="1"/>
    <col min="12547" max="12547" width="13.125" style="27" customWidth="1"/>
    <col min="12548" max="12548" width="6.125" style="27" customWidth="1"/>
    <col min="12549" max="12549" width="9.75" style="27" customWidth="1"/>
    <col min="12550" max="12550" width="1.375" style="27" customWidth="1"/>
    <col min="12551" max="12790" width="9" style="27"/>
    <col min="12791" max="12791" width="1.375" style="27" customWidth="1"/>
    <col min="12792" max="12792" width="3.5" style="27" customWidth="1"/>
    <col min="12793" max="12793" width="22.125" style="27" customWidth="1"/>
    <col min="12794" max="12794" width="9.75" style="27" customWidth="1"/>
    <col min="12795" max="12795" width="7.375" style="27" customWidth="1"/>
    <col min="12796" max="12796" width="9" style="27"/>
    <col min="12797" max="12797" width="9.25" style="27" customWidth="1"/>
    <col min="12798" max="12798" width="3.5" style="27" customWidth="1"/>
    <col min="12799" max="12800" width="12.625" style="27" customWidth="1"/>
    <col min="12801" max="12801" width="9" style="27"/>
    <col min="12802" max="12802" width="7.75" style="27" customWidth="1"/>
    <col min="12803" max="12803" width="13.125" style="27" customWidth="1"/>
    <col min="12804" max="12804" width="6.125" style="27" customWidth="1"/>
    <col min="12805" max="12805" width="9.75" style="27" customWidth="1"/>
    <col min="12806" max="12806" width="1.375" style="27" customWidth="1"/>
    <col min="12807" max="13046" width="9" style="27"/>
    <col min="13047" max="13047" width="1.375" style="27" customWidth="1"/>
    <col min="13048" max="13048" width="3.5" style="27" customWidth="1"/>
    <col min="13049" max="13049" width="22.125" style="27" customWidth="1"/>
    <col min="13050" max="13050" width="9.75" style="27" customWidth="1"/>
    <col min="13051" max="13051" width="7.375" style="27" customWidth="1"/>
    <col min="13052" max="13052" width="9" style="27"/>
    <col min="13053" max="13053" width="9.25" style="27" customWidth="1"/>
    <col min="13054" max="13054" width="3.5" style="27" customWidth="1"/>
    <col min="13055" max="13056" width="12.625" style="27" customWidth="1"/>
    <col min="13057" max="13057" width="9" style="27"/>
    <col min="13058" max="13058" width="7.75" style="27" customWidth="1"/>
    <col min="13059" max="13059" width="13.125" style="27" customWidth="1"/>
    <col min="13060" max="13060" width="6.125" style="27" customWidth="1"/>
    <col min="13061" max="13061" width="9.75" style="27" customWidth="1"/>
    <col min="13062" max="13062" width="1.375" style="27" customWidth="1"/>
    <col min="13063" max="13302" width="9" style="27"/>
    <col min="13303" max="13303" width="1.375" style="27" customWidth="1"/>
    <col min="13304" max="13304" width="3.5" style="27" customWidth="1"/>
    <col min="13305" max="13305" width="22.125" style="27" customWidth="1"/>
    <col min="13306" max="13306" width="9.75" style="27" customWidth="1"/>
    <col min="13307" max="13307" width="7.375" style="27" customWidth="1"/>
    <col min="13308" max="13308" width="9" style="27"/>
    <col min="13309" max="13309" width="9.25" style="27" customWidth="1"/>
    <col min="13310" max="13310" width="3.5" style="27" customWidth="1"/>
    <col min="13311" max="13312" width="12.625" style="27" customWidth="1"/>
    <col min="13313" max="13313" width="9" style="27"/>
    <col min="13314" max="13314" width="7.75" style="27" customWidth="1"/>
    <col min="13315" max="13315" width="13.125" style="27" customWidth="1"/>
    <col min="13316" max="13316" width="6.125" style="27" customWidth="1"/>
    <col min="13317" max="13317" width="9.75" style="27" customWidth="1"/>
    <col min="13318" max="13318" width="1.375" style="27" customWidth="1"/>
    <col min="13319" max="13558" width="9" style="27"/>
    <col min="13559" max="13559" width="1.375" style="27" customWidth="1"/>
    <col min="13560" max="13560" width="3.5" style="27" customWidth="1"/>
    <col min="13561" max="13561" width="22.125" style="27" customWidth="1"/>
    <col min="13562" max="13562" width="9.75" style="27" customWidth="1"/>
    <col min="13563" max="13563" width="7.375" style="27" customWidth="1"/>
    <col min="13564" max="13564" width="9" style="27"/>
    <col min="13565" max="13565" width="9.25" style="27" customWidth="1"/>
    <col min="13566" max="13566" width="3.5" style="27" customWidth="1"/>
    <col min="13567" max="13568" width="12.625" style="27" customWidth="1"/>
    <col min="13569" max="13569" width="9" style="27"/>
    <col min="13570" max="13570" width="7.75" style="27" customWidth="1"/>
    <col min="13571" max="13571" width="13.125" style="27" customWidth="1"/>
    <col min="13572" max="13572" width="6.125" style="27" customWidth="1"/>
    <col min="13573" max="13573" width="9.75" style="27" customWidth="1"/>
    <col min="13574" max="13574" width="1.375" style="27" customWidth="1"/>
    <col min="13575" max="13814" width="9" style="27"/>
    <col min="13815" max="13815" width="1.375" style="27" customWidth="1"/>
    <col min="13816" max="13816" width="3.5" style="27" customWidth="1"/>
    <col min="13817" max="13817" width="22.125" style="27" customWidth="1"/>
    <col min="13818" max="13818" width="9.75" style="27" customWidth="1"/>
    <col min="13819" max="13819" width="7.375" style="27" customWidth="1"/>
    <col min="13820" max="13820" width="9" style="27"/>
    <col min="13821" max="13821" width="9.25" style="27" customWidth="1"/>
    <col min="13822" max="13822" width="3.5" style="27" customWidth="1"/>
    <col min="13823" max="13824" width="12.625" style="27" customWidth="1"/>
    <col min="13825" max="13825" width="9" style="27"/>
    <col min="13826" max="13826" width="7.75" style="27" customWidth="1"/>
    <col min="13827" max="13827" width="13.125" style="27" customWidth="1"/>
    <col min="13828" max="13828" width="6.125" style="27" customWidth="1"/>
    <col min="13829" max="13829" width="9.75" style="27" customWidth="1"/>
    <col min="13830" max="13830" width="1.375" style="27" customWidth="1"/>
    <col min="13831" max="14070" width="9" style="27"/>
    <col min="14071" max="14071" width="1.375" style="27" customWidth="1"/>
    <col min="14072" max="14072" width="3.5" style="27" customWidth="1"/>
    <col min="14073" max="14073" width="22.125" style="27" customWidth="1"/>
    <col min="14074" max="14074" width="9.75" style="27" customWidth="1"/>
    <col min="14075" max="14075" width="7.375" style="27" customWidth="1"/>
    <col min="14076" max="14076" width="9" style="27"/>
    <col min="14077" max="14077" width="9.25" style="27" customWidth="1"/>
    <col min="14078" max="14078" width="3.5" style="27" customWidth="1"/>
    <col min="14079" max="14080" width="12.625" style="27" customWidth="1"/>
    <col min="14081" max="14081" width="9" style="27"/>
    <col min="14082" max="14082" width="7.75" style="27" customWidth="1"/>
    <col min="14083" max="14083" width="13.125" style="27" customWidth="1"/>
    <col min="14084" max="14084" width="6.125" style="27" customWidth="1"/>
    <col min="14085" max="14085" width="9.75" style="27" customWidth="1"/>
    <col min="14086" max="14086" width="1.375" style="27" customWidth="1"/>
    <col min="14087" max="14326" width="9" style="27"/>
    <col min="14327" max="14327" width="1.375" style="27" customWidth="1"/>
    <col min="14328" max="14328" width="3.5" style="27" customWidth="1"/>
    <col min="14329" max="14329" width="22.125" style="27" customWidth="1"/>
    <col min="14330" max="14330" width="9.75" style="27" customWidth="1"/>
    <col min="14331" max="14331" width="7.375" style="27" customWidth="1"/>
    <col min="14332" max="14332" width="9" style="27"/>
    <col min="14333" max="14333" width="9.25" style="27" customWidth="1"/>
    <col min="14334" max="14334" width="3.5" style="27" customWidth="1"/>
    <col min="14335" max="14336" width="12.625" style="27" customWidth="1"/>
    <col min="14337" max="14337" width="9" style="27"/>
    <col min="14338" max="14338" width="7.75" style="27" customWidth="1"/>
    <col min="14339" max="14339" width="13.125" style="27" customWidth="1"/>
    <col min="14340" max="14340" width="6.125" style="27" customWidth="1"/>
    <col min="14341" max="14341" width="9.75" style="27" customWidth="1"/>
    <col min="14342" max="14342" width="1.375" style="27" customWidth="1"/>
    <col min="14343" max="14582" width="9" style="27"/>
    <col min="14583" max="14583" width="1.375" style="27" customWidth="1"/>
    <col min="14584" max="14584" width="3.5" style="27" customWidth="1"/>
    <col min="14585" max="14585" width="22.125" style="27" customWidth="1"/>
    <col min="14586" max="14586" width="9.75" style="27" customWidth="1"/>
    <col min="14587" max="14587" width="7.375" style="27" customWidth="1"/>
    <col min="14588" max="14588" width="9" style="27"/>
    <col min="14589" max="14589" width="9.25" style="27" customWidth="1"/>
    <col min="14590" max="14590" width="3.5" style="27" customWidth="1"/>
    <col min="14591" max="14592" width="12.625" style="27" customWidth="1"/>
    <col min="14593" max="14593" width="9" style="27"/>
    <col min="14594" max="14594" width="7.75" style="27" customWidth="1"/>
    <col min="14595" max="14595" width="13.125" style="27" customWidth="1"/>
    <col min="14596" max="14596" width="6.125" style="27" customWidth="1"/>
    <col min="14597" max="14597" width="9.75" style="27" customWidth="1"/>
    <col min="14598" max="14598" width="1.375" style="27" customWidth="1"/>
    <col min="14599" max="14838" width="9" style="27"/>
    <col min="14839" max="14839" width="1.375" style="27" customWidth="1"/>
    <col min="14840" max="14840" width="3.5" style="27" customWidth="1"/>
    <col min="14841" max="14841" width="22.125" style="27" customWidth="1"/>
    <col min="14842" max="14842" width="9.75" style="27" customWidth="1"/>
    <col min="14843" max="14843" width="7.375" style="27" customWidth="1"/>
    <col min="14844" max="14844" width="9" style="27"/>
    <col min="14845" max="14845" width="9.25" style="27" customWidth="1"/>
    <col min="14846" max="14846" width="3.5" style="27" customWidth="1"/>
    <col min="14847" max="14848" width="12.625" style="27" customWidth="1"/>
    <col min="14849" max="14849" width="9" style="27"/>
    <col min="14850" max="14850" width="7.75" style="27" customWidth="1"/>
    <col min="14851" max="14851" width="13.125" style="27" customWidth="1"/>
    <col min="14852" max="14852" width="6.125" style="27" customWidth="1"/>
    <col min="14853" max="14853" width="9.75" style="27" customWidth="1"/>
    <col min="14854" max="14854" width="1.375" style="27" customWidth="1"/>
    <col min="14855" max="15094" width="9" style="27"/>
    <col min="15095" max="15095" width="1.375" style="27" customWidth="1"/>
    <col min="15096" max="15096" width="3.5" style="27" customWidth="1"/>
    <col min="15097" max="15097" width="22.125" style="27" customWidth="1"/>
    <col min="15098" max="15098" width="9.75" style="27" customWidth="1"/>
    <col min="15099" max="15099" width="7.375" style="27" customWidth="1"/>
    <col min="15100" max="15100" width="9" style="27"/>
    <col min="15101" max="15101" width="9.25" style="27" customWidth="1"/>
    <col min="15102" max="15102" width="3.5" style="27" customWidth="1"/>
    <col min="15103" max="15104" width="12.625" style="27" customWidth="1"/>
    <col min="15105" max="15105" width="9" style="27"/>
    <col min="15106" max="15106" width="7.75" style="27" customWidth="1"/>
    <col min="15107" max="15107" width="13.125" style="27" customWidth="1"/>
    <col min="15108" max="15108" width="6.125" style="27" customWidth="1"/>
    <col min="15109" max="15109" width="9.75" style="27" customWidth="1"/>
    <col min="15110" max="15110" width="1.375" style="27" customWidth="1"/>
    <col min="15111" max="15350" width="9" style="27"/>
    <col min="15351" max="15351" width="1.375" style="27" customWidth="1"/>
    <col min="15352" max="15352" width="3.5" style="27" customWidth="1"/>
    <col min="15353" max="15353" width="22.125" style="27" customWidth="1"/>
    <col min="15354" max="15354" width="9.75" style="27" customWidth="1"/>
    <col min="15355" max="15355" width="7.375" style="27" customWidth="1"/>
    <col min="15356" max="15356" width="9" style="27"/>
    <col min="15357" max="15357" width="9.25" style="27" customWidth="1"/>
    <col min="15358" max="15358" width="3.5" style="27" customWidth="1"/>
    <col min="15359" max="15360" width="12.625" style="27" customWidth="1"/>
    <col min="15361" max="15361" width="9" style="27"/>
    <col min="15362" max="15362" width="7.75" style="27" customWidth="1"/>
    <col min="15363" max="15363" width="13.125" style="27" customWidth="1"/>
    <col min="15364" max="15364" width="6.125" style="27" customWidth="1"/>
    <col min="15365" max="15365" width="9.75" style="27" customWidth="1"/>
    <col min="15366" max="15366" width="1.375" style="27" customWidth="1"/>
    <col min="15367" max="15606" width="9" style="27"/>
    <col min="15607" max="15607" width="1.375" style="27" customWidth="1"/>
    <col min="15608" max="15608" width="3.5" style="27" customWidth="1"/>
    <col min="15609" max="15609" width="22.125" style="27" customWidth="1"/>
    <col min="15610" max="15610" width="9.75" style="27" customWidth="1"/>
    <col min="15611" max="15611" width="7.375" style="27" customWidth="1"/>
    <col min="15612" max="15612" width="9" style="27"/>
    <col min="15613" max="15613" width="9.25" style="27" customWidth="1"/>
    <col min="15614" max="15614" width="3.5" style="27" customWidth="1"/>
    <col min="15615" max="15616" width="12.625" style="27" customWidth="1"/>
    <col min="15617" max="15617" width="9" style="27"/>
    <col min="15618" max="15618" width="7.75" style="27" customWidth="1"/>
    <col min="15619" max="15619" width="13.125" style="27" customWidth="1"/>
    <col min="15620" max="15620" width="6.125" style="27" customWidth="1"/>
    <col min="15621" max="15621" width="9.75" style="27" customWidth="1"/>
    <col min="15622" max="15622" width="1.375" style="27" customWidth="1"/>
    <col min="15623" max="15862" width="9" style="27"/>
    <col min="15863" max="15863" width="1.375" style="27" customWidth="1"/>
    <col min="15864" max="15864" width="3.5" style="27" customWidth="1"/>
    <col min="15865" max="15865" width="22.125" style="27" customWidth="1"/>
    <col min="15866" max="15866" width="9.75" style="27" customWidth="1"/>
    <col min="15867" max="15867" width="7.375" style="27" customWidth="1"/>
    <col min="15868" max="15868" width="9" style="27"/>
    <col min="15869" max="15869" width="9.25" style="27" customWidth="1"/>
    <col min="15870" max="15870" width="3.5" style="27" customWidth="1"/>
    <col min="15871" max="15872" width="12.625" style="27" customWidth="1"/>
    <col min="15873" max="15873" width="9" style="27"/>
    <col min="15874" max="15874" width="7.75" style="27" customWidth="1"/>
    <col min="15875" max="15875" width="13.125" style="27" customWidth="1"/>
    <col min="15876" max="15876" width="6.125" style="27" customWidth="1"/>
    <col min="15877" max="15877" width="9.75" style="27" customWidth="1"/>
    <col min="15878" max="15878" width="1.375" style="27" customWidth="1"/>
    <col min="15879" max="16118" width="9" style="27"/>
    <col min="16119" max="16119" width="1.375" style="27" customWidth="1"/>
    <col min="16120" max="16120" width="3.5" style="27" customWidth="1"/>
    <col min="16121" max="16121" width="22.125" style="27" customWidth="1"/>
    <col min="16122" max="16122" width="9.75" style="27" customWidth="1"/>
    <col min="16123" max="16123" width="7.375" style="27" customWidth="1"/>
    <col min="16124" max="16124" width="9" style="27"/>
    <col min="16125" max="16125" width="9.25" style="27" customWidth="1"/>
    <col min="16126" max="16126" width="3.5" style="27" customWidth="1"/>
    <col min="16127" max="16128" width="12.625" style="27" customWidth="1"/>
    <col min="16129" max="16129" width="9" style="27"/>
    <col min="16130" max="16130" width="7.75" style="27" customWidth="1"/>
    <col min="16131" max="16131" width="13.125" style="27" customWidth="1"/>
    <col min="16132" max="16132" width="6.125" style="27" customWidth="1"/>
    <col min="16133" max="16133" width="9.75" style="27" customWidth="1"/>
    <col min="16134" max="16134" width="1.375" style="27" customWidth="1"/>
    <col min="16135" max="16384" width="9" style="27"/>
  </cols>
  <sheetData>
    <row r="2" spans="2:34" ht="14.25" thickBot="1" x14ac:dyDescent="0.2">
      <c r="B2" s="27" t="s">
        <v>625</v>
      </c>
      <c r="C2" s="29"/>
      <c r="D2" s="5"/>
      <c r="E2" s="5"/>
      <c r="F2" s="29"/>
      <c r="G2" s="91"/>
      <c r="H2" s="101"/>
      <c r="I2" s="91"/>
      <c r="J2" s="91"/>
      <c r="K2" s="91"/>
      <c r="L2" s="91"/>
      <c r="M2" s="91"/>
      <c r="N2" s="91"/>
      <c r="O2" s="5"/>
      <c r="X2" s="349" t="s">
        <v>284</v>
      </c>
      <c r="Y2" s="349"/>
      <c r="Z2" s="349"/>
      <c r="AA2" s="349"/>
      <c r="AB2" s="350"/>
      <c r="AC2" s="351"/>
      <c r="AD2" s="351"/>
      <c r="AE2" s="349"/>
      <c r="AF2" s="349"/>
      <c r="AG2" s="349"/>
      <c r="AH2" s="351"/>
    </row>
    <row r="3" spans="2:34" ht="14.25" thickBot="1" x14ac:dyDescent="0.2">
      <c r="B3" s="27" t="s">
        <v>167</v>
      </c>
      <c r="I3" s="5" t="s">
        <v>168</v>
      </c>
      <c r="P3" s="458" t="s">
        <v>191</v>
      </c>
      <c r="X3" s="545"/>
      <c r="Y3" s="546" t="s">
        <v>108</v>
      </c>
      <c r="Z3" s="546" t="s">
        <v>285</v>
      </c>
      <c r="AA3" s="546" t="s">
        <v>286</v>
      </c>
      <c r="AB3" s="547" t="s">
        <v>287</v>
      </c>
      <c r="AC3" s="546" t="s">
        <v>288</v>
      </c>
      <c r="AD3" s="548" t="s">
        <v>330</v>
      </c>
      <c r="AE3" s="546" t="s">
        <v>289</v>
      </c>
      <c r="AF3" s="546" t="s">
        <v>290</v>
      </c>
      <c r="AG3" s="546" t="s">
        <v>291</v>
      </c>
      <c r="AH3" s="549" t="s">
        <v>292</v>
      </c>
    </row>
    <row r="4" spans="2:34" ht="14.25" thickBot="1" x14ac:dyDescent="0.2">
      <c r="B4" s="550" t="s">
        <v>70</v>
      </c>
      <c r="C4" s="551" t="s">
        <v>140</v>
      </c>
      <c r="D4" s="551" t="s">
        <v>109</v>
      </c>
      <c r="E4" s="551" t="s">
        <v>110</v>
      </c>
      <c r="F4" s="551" t="s">
        <v>21</v>
      </c>
      <c r="G4" s="544" t="s">
        <v>111</v>
      </c>
      <c r="H4" s="141"/>
      <c r="I4" s="1224" t="s">
        <v>70</v>
      </c>
      <c r="J4" s="1226" t="s">
        <v>143</v>
      </c>
      <c r="K4" s="552" t="s">
        <v>586</v>
      </c>
      <c r="L4" s="553" t="s">
        <v>112</v>
      </c>
      <c r="M4" s="1226" t="s">
        <v>21</v>
      </c>
      <c r="N4" s="1228" t="s">
        <v>111</v>
      </c>
      <c r="O4" s="164"/>
      <c r="P4" s="554" t="s">
        <v>146</v>
      </c>
      <c r="Q4" s="555" t="s">
        <v>147</v>
      </c>
      <c r="R4" s="555" t="s">
        <v>148</v>
      </c>
      <c r="S4" s="555" t="s">
        <v>587</v>
      </c>
      <c r="T4" s="1230" t="s">
        <v>150</v>
      </c>
      <c r="U4" s="1318"/>
      <c r="V4" s="556" t="s">
        <v>151</v>
      </c>
      <c r="X4" s="557"/>
      <c r="Y4" s="425" t="s">
        <v>588</v>
      </c>
      <c r="Z4" s="426">
        <v>500</v>
      </c>
      <c r="AA4" s="426">
        <v>40</v>
      </c>
      <c r="AB4" s="427">
        <f>Z4/AA4*1000</f>
        <v>12500</v>
      </c>
      <c r="AC4" s="428">
        <v>1</v>
      </c>
      <c r="AD4" s="428">
        <f>AB4*AC4</f>
        <v>12500</v>
      </c>
      <c r="AE4" s="429">
        <v>5440</v>
      </c>
      <c r="AF4" s="429">
        <v>20000</v>
      </c>
      <c r="AG4" s="430">
        <f t="shared" ref="AG4:AG12" si="0">ROUNDUP((AE4/AF4),2)</f>
        <v>0.28000000000000003</v>
      </c>
      <c r="AH4" s="431">
        <f t="shared" ref="AH4:AH12" si="1">AB4*AC4*AG4</f>
        <v>3500.0000000000005</v>
      </c>
    </row>
    <row r="5" spans="2:34" ht="14.25" thickBot="1" x14ac:dyDescent="0.2">
      <c r="B5" s="1317" t="s">
        <v>134</v>
      </c>
      <c r="C5" s="311" t="s">
        <v>396</v>
      </c>
      <c r="D5" s="311">
        <v>2</v>
      </c>
      <c r="E5" s="565" t="s">
        <v>622</v>
      </c>
      <c r="F5" s="311">
        <v>12000</v>
      </c>
      <c r="G5" s="348">
        <f t="shared" ref="G5:G6" si="2">D5*F5</f>
        <v>24000</v>
      </c>
      <c r="H5" s="142"/>
      <c r="I5" s="1225"/>
      <c r="J5" s="1227"/>
      <c r="K5" s="148" t="s">
        <v>114</v>
      </c>
      <c r="L5" s="341" t="s">
        <v>272</v>
      </c>
      <c r="M5" s="1227"/>
      <c r="N5" s="1229"/>
      <c r="O5" s="164"/>
      <c r="P5" s="241"/>
      <c r="Q5" s="126"/>
      <c r="R5" s="540"/>
      <c r="S5" s="126"/>
      <c r="T5" s="1219"/>
      <c r="U5" s="1220"/>
      <c r="V5" s="157"/>
      <c r="X5" s="413" t="s">
        <v>319</v>
      </c>
      <c r="Y5" s="407" t="s">
        <v>590</v>
      </c>
      <c r="Z5" s="355">
        <v>500</v>
      </c>
      <c r="AA5" s="355">
        <v>3000</v>
      </c>
      <c r="AB5" s="406">
        <f>Z5/AA5*1000</f>
        <v>166.66666666666666</v>
      </c>
      <c r="AC5" s="355">
        <v>1</v>
      </c>
      <c r="AD5" s="428">
        <f t="shared" ref="AD5:AD12" si="3">AB5*AC5</f>
        <v>166.66666666666666</v>
      </c>
      <c r="AE5" s="356">
        <v>5780</v>
      </c>
      <c r="AF5" s="356">
        <v>500</v>
      </c>
      <c r="AG5" s="408">
        <f t="shared" si="0"/>
        <v>11.56</v>
      </c>
      <c r="AH5" s="412">
        <f t="shared" si="1"/>
        <v>1926.6666666666667</v>
      </c>
    </row>
    <row r="6" spans="2:34" ht="14.25" thickBot="1" x14ac:dyDescent="0.2">
      <c r="B6" s="1222"/>
      <c r="C6" s="311"/>
      <c r="D6" s="311"/>
      <c r="E6" s="565" t="s">
        <v>113</v>
      </c>
      <c r="F6" s="311"/>
      <c r="G6" s="130">
        <f t="shared" si="2"/>
        <v>0</v>
      </c>
      <c r="H6" s="142"/>
      <c r="I6" s="1221" t="s">
        <v>142</v>
      </c>
      <c r="J6" s="311" t="s">
        <v>472</v>
      </c>
      <c r="K6" s="455">
        <v>0.5</v>
      </c>
      <c r="L6" s="455">
        <v>2</v>
      </c>
      <c r="M6" s="455">
        <v>116.8</v>
      </c>
      <c r="N6" s="130">
        <f>K6*L6*M6</f>
        <v>116.8</v>
      </c>
      <c r="O6" s="164"/>
      <c r="P6" s="241"/>
      <c r="Q6" s="126"/>
      <c r="R6" s="540"/>
      <c r="S6" s="126"/>
      <c r="T6" s="1219"/>
      <c r="U6" s="1220"/>
      <c r="V6" s="157"/>
      <c r="X6" s="413"/>
      <c r="Y6" s="407" t="s">
        <v>591</v>
      </c>
      <c r="Z6" s="355">
        <v>500</v>
      </c>
      <c r="AA6" s="355">
        <v>600</v>
      </c>
      <c r="AB6" s="406">
        <f t="shared" ref="AB6:AB12" si="4">Z6/AA6*1000</f>
        <v>833.33333333333337</v>
      </c>
      <c r="AC6" s="355">
        <v>1</v>
      </c>
      <c r="AD6" s="428">
        <f t="shared" si="3"/>
        <v>833.33333333333337</v>
      </c>
      <c r="AE6" s="356">
        <v>1430</v>
      </c>
      <c r="AF6" s="356">
        <v>1000</v>
      </c>
      <c r="AG6" s="408">
        <f t="shared" si="0"/>
        <v>1.43</v>
      </c>
      <c r="AH6" s="412">
        <f t="shared" si="1"/>
        <v>1191.6666666666667</v>
      </c>
    </row>
    <row r="7" spans="2:34" ht="14.25" thickBot="1" x14ac:dyDescent="0.2">
      <c r="B7" s="1223"/>
      <c r="C7" s="131" t="s">
        <v>115</v>
      </c>
      <c r="D7" s="131"/>
      <c r="E7" s="131"/>
      <c r="F7" s="131"/>
      <c r="G7" s="132">
        <f>SUM(G5:G6)</f>
        <v>24000</v>
      </c>
      <c r="H7" s="142"/>
      <c r="I7" s="1222"/>
      <c r="J7" s="311" t="s">
        <v>474</v>
      </c>
      <c r="K7" s="455">
        <v>1.8</v>
      </c>
      <c r="L7" s="455">
        <v>1</v>
      </c>
      <c r="M7" s="455">
        <v>116.8</v>
      </c>
      <c r="N7" s="130">
        <f t="shared" ref="N7:N9" si="5">K7*L7*M7</f>
        <v>210.24</v>
      </c>
      <c r="O7" s="164"/>
      <c r="P7" s="241"/>
      <c r="Q7" s="126"/>
      <c r="R7" s="540"/>
      <c r="S7" s="126"/>
      <c r="T7" s="1219"/>
      <c r="U7" s="1220"/>
      <c r="V7" s="157"/>
      <c r="X7" s="413" t="s">
        <v>318</v>
      </c>
      <c r="Y7" s="407" t="s">
        <v>592</v>
      </c>
      <c r="Z7" s="355">
        <v>500</v>
      </c>
      <c r="AA7" s="355">
        <v>2000</v>
      </c>
      <c r="AB7" s="406">
        <f t="shared" si="4"/>
        <v>250</v>
      </c>
      <c r="AC7" s="355">
        <v>2</v>
      </c>
      <c r="AD7" s="428">
        <f t="shared" si="3"/>
        <v>500</v>
      </c>
      <c r="AE7" s="356">
        <v>2030</v>
      </c>
      <c r="AF7" s="356">
        <v>500</v>
      </c>
      <c r="AG7" s="408">
        <f t="shared" si="0"/>
        <v>4.0599999999999996</v>
      </c>
      <c r="AH7" s="412">
        <f t="shared" si="1"/>
        <v>2029.9999999999998</v>
      </c>
    </row>
    <row r="8" spans="2:34" ht="15" thickTop="1" thickBot="1" x14ac:dyDescent="0.2">
      <c r="B8" s="1232" t="s">
        <v>132</v>
      </c>
      <c r="C8" s="311" t="s">
        <v>283</v>
      </c>
      <c r="D8" s="311">
        <v>5</v>
      </c>
      <c r="E8" s="565" t="s">
        <v>113</v>
      </c>
      <c r="F8" s="311">
        <v>936</v>
      </c>
      <c r="G8" s="130">
        <f>D8*F8</f>
        <v>4680</v>
      </c>
      <c r="H8" s="142"/>
      <c r="I8" s="1222"/>
      <c r="J8" s="311" t="s">
        <v>475</v>
      </c>
      <c r="K8" s="455">
        <v>2</v>
      </c>
      <c r="L8" s="455">
        <v>1</v>
      </c>
      <c r="M8" s="455">
        <v>116.8</v>
      </c>
      <c r="N8" s="130">
        <f t="shared" si="5"/>
        <v>233.6</v>
      </c>
      <c r="O8" s="164"/>
      <c r="P8" s="241"/>
      <c r="Q8" s="126"/>
      <c r="R8" s="540"/>
      <c r="S8" s="126"/>
      <c r="T8" s="1219"/>
      <c r="U8" s="1220"/>
      <c r="V8" s="157"/>
      <c r="X8" s="413"/>
      <c r="Y8" s="407" t="s">
        <v>593</v>
      </c>
      <c r="Z8" s="355">
        <v>500</v>
      </c>
      <c r="AA8" s="355">
        <v>200</v>
      </c>
      <c r="AB8" s="406">
        <f t="shared" si="4"/>
        <v>2500</v>
      </c>
      <c r="AC8" s="355">
        <v>2</v>
      </c>
      <c r="AD8" s="428">
        <f t="shared" si="3"/>
        <v>5000</v>
      </c>
      <c r="AE8" s="356">
        <v>2030</v>
      </c>
      <c r="AF8" s="356">
        <v>10000</v>
      </c>
      <c r="AG8" s="408">
        <f t="shared" si="0"/>
        <v>0.21000000000000002</v>
      </c>
      <c r="AH8" s="412">
        <f t="shared" si="1"/>
        <v>1050</v>
      </c>
    </row>
    <row r="9" spans="2:34" ht="14.25" thickBot="1" x14ac:dyDescent="0.2">
      <c r="B9" s="1222"/>
      <c r="C9" s="311"/>
      <c r="D9" s="311"/>
      <c r="E9" s="565" t="s">
        <v>113</v>
      </c>
      <c r="F9" s="311"/>
      <c r="G9" s="130">
        <f>D9*F9</f>
        <v>0</v>
      </c>
      <c r="H9" s="142"/>
      <c r="I9" s="1222"/>
      <c r="J9" s="311"/>
      <c r="K9" s="455"/>
      <c r="L9" s="455"/>
      <c r="M9" s="455"/>
      <c r="N9" s="130">
        <f t="shared" si="5"/>
        <v>0</v>
      </c>
      <c r="O9" s="164"/>
      <c r="P9" s="241"/>
      <c r="Q9" s="126"/>
      <c r="R9" s="540"/>
      <c r="S9" s="126"/>
      <c r="T9" s="1219"/>
      <c r="U9" s="1220"/>
      <c r="V9" s="157"/>
      <c r="X9" s="413" t="s">
        <v>320</v>
      </c>
      <c r="Y9" s="407" t="s">
        <v>310</v>
      </c>
      <c r="Z9" s="355">
        <v>500</v>
      </c>
      <c r="AA9" s="355">
        <v>600</v>
      </c>
      <c r="AB9" s="406">
        <f t="shared" si="4"/>
        <v>833.33333333333337</v>
      </c>
      <c r="AC9" s="355">
        <v>3</v>
      </c>
      <c r="AD9" s="428">
        <f t="shared" si="3"/>
        <v>2500</v>
      </c>
      <c r="AE9" s="356">
        <v>1510</v>
      </c>
      <c r="AF9" s="356">
        <v>1000</v>
      </c>
      <c r="AG9" s="408">
        <f t="shared" si="0"/>
        <v>1.51</v>
      </c>
      <c r="AH9" s="412">
        <f t="shared" si="1"/>
        <v>3775</v>
      </c>
    </row>
    <row r="10" spans="2:34" ht="14.25" thickBot="1" x14ac:dyDescent="0.2">
      <c r="B10" s="1222"/>
      <c r="C10" s="311"/>
      <c r="D10" s="311"/>
      <c r="E10" s="565" t="s">
        <v>113</v>
      </c>
      <c r="F10" s="311"/>
      <c r="G10" s="130">
        <f>D10*F10</f>
        <v>0</v>
      </c>
      <c r="H10" s="142"/>
      <c r="I10" s="1223"/>
      <c r="J10" s="242" t="s">
        <v>196</v>
      </c>
      <c r="K10" s="150">
        <f>SUM(K6:K9)</f>
        <v>4.3</v>
      </c>
      <c r="L10" s="150">
        <f>SUM(L6:L9)</f>
        <v>4</v>
      </c>
      <c r="M10" s="150"/>
      <c r="N10" s="145">
        <f>SUM(N6:N9)</f>
        <v>560.64</v>
      </c>
      <c r="O10" s="164"/>
      <c r="P10" s="241"/>
      <c r="Q10" s="126"/>
      <c r="R10" s="540"/>
      <c r="S10" s="126"/>
      <c r="T10" s="1219"/>
      <c r="U10" s="1220"/>
      <c r="V10" s="157"/>
      <c r="X10" s="413"/>
      <c r="Y10" s="407" t="s">
        <v>595</v>
      </c>
      <c r="Z10" s="355">
        <v>500</v>
      </c>
      <c r="AA10" s="355">
        <v>1500</v>
      </c>
      <c r="AB10" s="406">
        <f t="shared" si="4"/>
        <v>333.33333333333331</v>
      </c>
      <c r="AC10" s="355">
        <v>1</v>
      </c>
      <c r="AD10" s="428">
        <f t="shared" si="3"/>
        <v>333.33333333333331</v>
      </c>
      <c r="AE10" s="356">
        <v>4630</v>
      </c>
      <c r="AF10" s="356">
        <v>500</v>
      </c>
      <c r="AG10" s="408">
        <f t="shared" si="0"/>
        <v>9.26</v>
      </c>
      <c r="AH10" s="412">
        <f t="shared" si="1"/>
        <v>3086.6666666666665</v>
      </c>
    </row>
    <row r="11" spans="2:34" ht="15" thickTop="1" thickBot="1" x14ac:dyDescent="0.2">
      <c r="B11" s="1223"/>
      <c r="C11" s="133" t="s">
        <v>116</v>
      </c>
      <c r="D11" s="134"/>
      <c r="E11" s="134"/>
      <c r="F11" s="134"/>
      <c r="G11" s="135">
        <f>SUM(G8:G10)</f>
        <v>4680</v>
      </c>
      <c r="H11" s="142"/>
      <c r="I11" s="1232" t="s">
        <v>596</v>
      </c>
      <c r="J11" s="311" t="s">
        <v>335</v>
      </c>
      <c r="K11" s="455">
        <v>2.5</v>
      </c>
      <c r="L11" s="455">
        <v>1</v>
      </c>
      <c r="M11" s="455">
        <v>158.4</v>
      </c>
      <c r="N11" s="130">
        <f>K11*L11*M11</f>
        <v>396</v>
      </c>
      <c r="O11" s="164"/>
      <c r="P11" s="566" t="s">
        <v>26</v>
      </c>
      <c r="Q11" s="251"/>
      <c r="R11" s="251"/>
      <c r="S11" s="251"/>
      <c r="T11" s="1241"/>
      <c r="U11" s="1242"/>
      <c r="V11" s="567">
        <f>SUM(V5:V10)</f>
        <v>0</v>
      </c>
      <c r="X11" s="413"/>
      <c r="Y11" s="407" t="s">
        <v>597</v>
      </c>
      <c r="Z11" s="355">
        <v>500</v>
      </c>
      <c r="AA11" s="355">
        <v>400</v>
      </c>
      <c r="AB11" s="406">
        <f t="shared" si="4"/>
        <v>1250</v>
      </c>
      <c r="AC11" s="355">
        <v>1</v>
      </c>
      <c r="AD11" s="428">
        <f t="shared" si="3"/>
        <v>1250</v>
      </c>
      <c r="AE11" s="356">
        <v>880</v>
      </c>
      <c r="AF11" s="356">
        <v>1000</v>
      </c>
      <c r="AG11" s="408">
        <f t="shared" si="0"/>
        <v>0.88</v>
      </c>
      <c r="AH11" s="412">
        <f t="shared" si="1"/>
        <v>1100</v>
      </c>
    </row>
    <row r="12" spans="2:34" ht="14.25" thickTop="1" x14ac:dyDescent="0.15">
      <c r="B12" s="1232" t="s">
        <v>133</v>
      </c>
      <c r="C12" s="311" t="s">
        <v>426</v>
      </c>
      <c r="D12" s="272">
        <v>18</v>
      </c>
      <c r="E12" s="565" t="s">
        <v>113</v>
      </c>
      <c r="F12" s="311">
        <v>3363</v>
      </c>
      <c r="G12" s="130">
        <f>D12*F12</f>
        <v>60534</v>
      </c>
      <c r="H12" s="142"/>
      <c r="I12" s="1222"/>
      <c r="J12" s="311" t="s">
        <v>336</v>
      </c>
      <c r="K12" s="455">
        <v>2</v>
      </c>
      <c r="L12" s="455">
        <v>1</v>
      </c>
      <c r="M12" s="455">
        <v>158.4</v>
      </c>
      <c r="N12" s="130">
        <f t="shared" ref="N12:N15" si="6">K12*L12*M12</f>
        <v>316.8</v>
      </c>
      <c r="O12" s="164"/>
      <c r="X12" s="413"/>
      <c r="Y12" s="407" t="s">
        <v>598</v>
      </c>
      <c r="Z12" s="355">
        <v>500</v>
      </c>
      <c r="AA12" s="355">
        <v>1500</v>
      </c>
      <c r="AB12" s="406">
        <f t="shared" si="4"/>
        <v>333.33333333333331</v>
      </c>
      <c r="AC12" s="355">
        <v>1</v>
      </c>
      <c r="AD12" s="428">
        <f t="shared" si="3"/>
        <v>333.33333333333331</v>
      </c>
      <c r="AE12" s="356">
        <v>3690</v>
      </c>
      <c r="AF12" s="356">
        <v>500</v>
      </c>
      <c r="AG12" s="408">
        <f t="shared" si="0"/>
        <v>7.38</v>
      </c>
      <c r="AH12" s="412">
        <f t="shared" si="1"/>
        <v>2460</v>
      </c>
    </row>
    <row r="13" spans="2:34" ht="14.25" thickBot="1" x14ac:dyDescent="0.2">
      <c r="B13" s="1222"/>
      <c r="C13" s="311"/>
      <c r="D13" s="311"/>
      <c r="E13" s="565" t="s">
        <v>113</v>
      </c>
      <c r="F13" s="311"/>
      <c r="G13" s="130">
        <f>D13*F13</f>
        <v>0</v>
      </c>
      <c r="H13" s="142"/>
      <c r="I13" s="1222"/>
      <c r="J13" s="311" t="s">
        <v>473</v>
      </c>
      <c r="K13" s="455">
        <v>3.1</v>
      </c>
      <c r="L13" s="455">
        <v>2</v>
      </c>
      <c r="M13" s="455">
        <v>158.4</v>
      </c>
      <c r="N13" s="130">
        <f t="shared" si="6"/>
        <v>982.08</v>
      </c>
      <c r="O13" s="164"/>
      <c r="P13" s="458" t="s">
        <v>192</v>
      </c>
      <c r="X13" s="413"/>
      <c r="Y13" s="407"/>
      <c r="Z13" s="355"/>
      <c r="AA13" s="355"/>
      <c r="AB13" s="406"/>
      <c r="AC13" s="355"/>
      <c r="AD13" s="411"/>
      <c r="AE13" s="356"/>
      <c r="AF13" s="356"/>
      <c r="AG13" s="408"/>
      <c r="AH13" s="412"/>
    </row>
    <row r="14" spans="2:34" x14ac:dyDescent="0.15">
      <c r="B14" s="1222"/>
      <c r="C14" s="311"/>
      <c r="D14" s="311"/>
      <c r="E14" s="565"/>
      <c r="F14" s="311"/>
      <c r="G14" s="130">
        <f>D14*F14</f>
        <v>0</v>
      </c>
      <c r="H14" s="142"/>
      <c r="I14" s="1222"/>
      <c r="J14" s="311" t="s">
        <v>476</v>
      </c>
      <c r="K14" s="455">
        <v>4.2</v>
      </c>
      <c r="L14" s="455">
        <v>1</v>
      </c>
      <c r="M14" s="455">
        <v>158.4</v>
      </c>
      <c r="N14" s="130">
        <f t="shared" si="6"/>
        <v>665.28000000000009</v>
      </c>
      <c r="O14" s="164"/>
      <c r="P14" s="554" t="s">
        <v>152</v>
      </c>
      <c r="Q14" s="555" t="s">
        <v>147</v>
      </c>
      <c r="R14" s="555" t="s">
        <v>148</v>
      </c>
      <c r="S14" s="555" t="s">
        <v>587</v>
      </c>
      <c r="T14" s="555" t="s">
        <v>150</v>
      </c>
      <c r="U14" s="568" t="s">
        <v>477</v>
      </c>
      <c r="V14" s="556" t="s">
        <v>151</v>
      </c>
      <c r="X14" s="413"/>
      <c r="Y14" s="407"/>
      <c r="Z14" s="355"/>
      <c r="AA14" s="355"/>
      <c r="AB14" s="406"/>
      <c r="AC14" s="355"/>
      <c r="AD14" s="355"/>
      <c r="AE14" s="356"/>
      <c r="AF14" s="356"/>
      <c r="AG14" s="408"/>
      <c r="AH14" s="412"/>
    </row>
    <row r="15" spans="2:34" ht="14.25" thickBot="1" x14ac:dyDescent="0.2">
      <c r="B15" s="1222"/>
      <c r="C15" s="311"/>
      <c r="D15" s="311"/>
      <c r="E15" s="311"/>
      <c r="F15" s="311"/>
      <c r="G15" s="130">
        <f t="shared" ref="G15" si="7">D15*F15</f>
        <v>0</v>
      </c>
      <c r="H15" s="142"/>
      <c r="I15" s="1222"/>
      <c r="J15" s="311" t="s">
        <v>843</v>
      </c>
      <c r="K15" s="455">
        <v>4</v>
      </c>
      <c r="L15" s="455">
        <v>2</v>
      </c>
      <c r="M15" s="455">
        <v>158.4</v>
      </c>
      <c r="N15" s="130">
        <f t="shared" si="6"/>
        <v>1267.2</v>
      </c>
      <c r="O15" s="164"/>
      <c r="P15" s="457" t="s">
        <v>339</v>
      </c>
      <c r="Q15" s="126">
        <v>80</v>
      </c>
      <c r="R15" s="540" t="s">
        <v>599</v>
      </c>
      <c r="S15" s="126">
        <v>800</v>
      </c>
      <c r="T15" s="126">
        <v>10</v>
      </c>
      <c r="U15" s="310">
        <v>10000</v>
      </c>
      <c r="V15" s="508">
        <f>Q15*S15/T15*(10/U15)</f>
        <v>6.4</v>
      </c>
      <c r="X15" s="415"/>
      <c r="Y15" s="416" t="s">
        <v>116</v>
      </c>
      <c r="Z15" s="417"/>
      <c r="AA15" s="417"/>
      <c r="AB15" s="418"/>
      <c r="AC15" s="417"/>
      <c r="AD15" s="417"/>
      <c r="AE15" s="417"/>
      <c r="AF15" s="417"/>
      <c r="AG15" s="432"/>
      <c r="AH15" s="419">
        <f>SUM(AH4:AH14)</f>
        <v>20120</v>
      </c>
    </row>
    <row r="16" spans="2:34" ht="14.25" thickBot="1" x14ac:dyDescent="0.2">
      <c r="B16" s="1223"/>
      <c r="C16" s="133" t="s">
        <v>116</v>
      </c>
      <c r="D16" s="134"/>
      <c r="E16" s="134"/>
      <c r="F16" s="134"/>
      <c r="G16" s="135">
        <f>SUM(G12:G15)</f>
        <v>60534</v>
      </c>
      <c r="H16" s="142"/>
      <c r="I16" s="1222"/>
      <c r="J16" s="311"/>
      <c r="K16" s="455"/>
      <c r="L16" s="455"/>
      <c r="M16" s="455"/>
      <c r="N16" s="130"/>
      <c r="O16" s="164"/>
      <c r="P16" s="457" t="s">
        <v>340</v>
      </c>
      <c r="Q16" s="126">
        <v>2</v>
      </c>
      <c r="R16" s="540" t="s">
        <v>599</v>
      </c>
      <c r="S16" s="126">
        <v>9000</v>
      </c>
      <c r="T16" s="126">
        <v>10</v>
      </c>
      <c r="U16" s="310">
        <v>10000</v>
      </c>
      <c r="V16" s="508">
        <f t="shared" ref="V16:V27" si="8">Q16*S16/T16*(10/U16)</f>
        <v>1.8</v>
      </c>
      <c r="X16" s="589"/>
      <c r="Y16" s="590" t="s">
        <v>600</v>
      </c>
      <c r="Z16" s="591">
        <v>500</v>
      </c>
      <c r="AA16" s="591">
        <v>80</v>
      </c>
      <c r="AB16" s="592">
        <f t="shared" ref="AB16:AB24" si="9">Z16/AA16*1000</f>
        <v>6250</v>
      </c>
      <c r="AC16" s="591">
        <v>1</v>
      </c>
      <c r="AD16" s="593">
        <f t="shared" ref="AD16:AD24" si="10">AB16*AC16</f>
        <v>6250</v>
      </c>
      <c r="AE16" s="594">
        <v>8210</v>
      </c>
      <c r="AF16" s="594">
        <v>20000</v>
      </c>
      <c r="AG16" s="595">
        <f t="shared" ref="AG16:AG24" si="11">ROUNDUP((AE16/AF16),2)</f>
        <v>0.42</v>
      </c>
      <c r="AH16" s="431">
        <f t="shared" ref="AH16:AH26" si="12">AB16*AC16*AG16</f>
        <v>2625</v>
      </c>
    </row>
    <row r="17" spans="2:34" ht="15" thickTop="1" thickBot="1" x14ac:dyDescent="0.2">
      <c r="B17" s="1232" t="s">
        <v>135</v>
      </c>
      <c r="C17" s="311"/>
      <c r="D17" s="311"/>
      <c r="E17" s="565" t="s">
        <v>117</v>
      </c>
      <c r="F17" s="311"/>
      <c r="G17" s="130">
        <f t="shared" ref="G17" si="13">D17*F17</f>
        <v>0</v>
      </c>
      <c r="H17" s="142"/>
      <c r="I17" s="1223"/>
      <c r="J17" s="242" t="s">
        <v>601</v>
      </c>
      <c r="K17" s="150">
        <f>SUM(K11:K16)</f>
        <v>15.8</v>
      </c>
      <c r="L17" s="150">
        <f>SUM(L11:L16)</f>
        <v>7</v>
      </c>
      <c r="M17" s="150"/>
      <c r="N17" s="145">
        <f>SUM(N11:N16)</f>
        <v>3627.3600000000006</v>
      </c>
      <c r="O17" s="164"/>
      <c r="P17" s="241" t="s">
        <v>343</v>
      </c>
      <c r="Q17" s="126">
        <v>1</v>
      </c>
      <c r="R17" s="299" t="s">
        <v>78</v>
      </c>
      <c r="S17" s="126">
        <v>30000</v>
      </c>
      <c r="T17" s="126">
        <v>7</v>
      </c>
      <c r="U17" s="310">
        <v>10000</v>
      </c>
      <c r="V17" s="508">
        <f t="shared" si="8"/>
        <v>4.2857142857142856</v>
      </c>
      <c r="X17" s="413"/>
      <c r="Y17" s="353" t="s">
        <v>304</v>
      </c>
      <c r="Z17" s="354">
        <v>500</v>
      </c>
      <c r="AA17" s="354">
        <v>1000</v>
      </c>
      <c r="AB17" s="406">
        <f t="shared" si="9"/>
        <v>500</v>
      </c>
      <c r="AC17" s="355">
        <v>1</v>
      </c>
      <c r="AD17" s="428">
        <f t="shared" si="10"/>
        <v>500</v>
      </c>
      <c r="AE17" s="356">
        <v>2240</v>
      </c>
      <c r="AF17" s="356">
        <v>500</v>
      </c>
      <c r="AG17" s="408">
        <f t="shared" si="11"/>
        <v>4.4800000000000004</v>
      </c>
      <c r="AH17" s="412">
        <f t="shared" si="12"/>
        <v>2240</v>
      </c>
    </row>
    <row r="18" spans="2:34" ht="15" thickTop="1" thickBot="1" x14ac:dyDescent="0.2">
      <c r="B18" s="1222"/>
      <c r="C18" s="311"/>
      <c r="D18" s="311"/>
      <c r="E18" s="565"/>
      <c r="F18" s="311"/>
      <c r="G18" s="130">
        <f>D18*F18</f>
        <v>0</v>
      </c>
      <c r="H18" s="142"/>
      <c r="I18" s="1232" t="s">
        <v>144</v>
      </c>
      <c r="J18" s="311" t="s">
        <v>337</v>
      </c>
      <c r="K18" s="455">
        <v>1</v>
      </c>
      <c r="L18" s="455">
        <v>0.5</v>
      </c>
      <c r="M18" s="455">
        <v>168.4</v>
      </c>
      <c r="N18" s="130">
        <f>K18*L18*M18</f>
        <v>84.2</v>
      </c>
      <c r="O18" s="164"/>
      <c r="P18" s="241" t="s">
        <v>341</v>
      </c>
      <c r="Q18" s="126">
        <v>2</v>
      </c>
      <c r="R18" s="299" t="s">
        <v>242</v>
      </c>
      <c r="S18" s="126">
        <v>3000</v>
      </c>
      <c r="T18" s="126">
        <v>3</v>
      </c>
      <c r="U18" s="310">
        <v>10000</v>
      </c>
      <c r="V18" s="508">
        <f t="shared" si="8"/>
        <v>2</v>
      </c>
      <c r="X18" s="414"/>
      <c r="Y18" s="353" t="s">
        <v>305</v>
      </c>
      <c r="Z18" s="354">
        <v>500</v>
      </c>
      <c r="AA18" s="354">
        <v>4000</v>
      </c>
      <c r="AB18" s="406">
        <f t="shared" si="9"/>
        <v>125</v>
      </c>
      <c r="AC18" s="355">
        <v>1</v>
      </c>
      <c r="AD18" s="428">
        <f t="shared" si="10"/>
        <v>125</v>
      </c>
      <c r="AE18" s="356">
        <v>3460</v>
      </c>
      <c r="AF18" s="356">
        <v>250</v>
      </c>
      <c r="AG18" s="408">
        <f t="shared" si="11"/>
        <v>13.84</v>
      </c>
      <c r="AH18" s="412">
        <f t="shared" si="12"/>
        <v>1730</v>
      </c>
    </row>
    <row r="19" spans="2:34" ht="14.25" thickBot="1" x14ac:dyDescent="0.2">
      <c r="B19" s="1222"/>
      <c r="C19" s="311"/>
      <c r="D19" s="311"/>
      <c r="E19" s="311"/>
      <c r="F19" s="311"/>
      <c r="G19" s="130">
        <f t="shared" ref="G19" si="14">D19*F19</f>
        <v>0</v>
      </c>
      <c r="H19" s="142"/>
      <c r="I19" s="1222"/>
      <c r="J19" s="311" t="s">
        <v>338</v>
      </c>
      <c r="K19" s="455">
        <v>2.5</v>
      </c>
      <c r="L19" s="455">
        <v>0.5</v>
      </c>
      <c r="M19" s="455">
        <v>168.4</v>
      </c>
      <c r="N19" s="130">
        <f t="shared" ref="N19:N21" si="15">K19*L19*M19</f>
        <v>210.5</v>
      </c>
      <c r="O19" s="164"/>
      <c r="P19" s="241" t="s">
        <v>342</v>
      </c>
      <c r="Q19" s="126">
        <v>2</v>
      </c>
      <c r="R19" s="540" t="s">
        <v>78</v>
      </c>
      <c r="S19" s="126">
        <v>2000</v>
      </c>
      <c r="T19" s="126">
        <v>3</v>
      </c>
      <c r="U19" s="310">
        <v>10000</v>
      </c>
      <c r="V19" s="508">
        <f t="shared" si="8"/>
        <v>1.3333333333333333</v>
      </c>
      <c r="X19" s="413"/>
      <c r="Y19" s="407" t="s">
        <v>312</v>
      </c>
      <c r="Z19" s="355">
        <v>500</v>
      </c>
      <c r="AA19" s="355">
        <v>2000</v>
      </c>
      <c r="AB19" s="406">
        <f t="shared" si="9"/>
        <v>250</v>
      </c>
      <c r="AC19" s="355">
        <v>1</v>
      </c>
      <c r="AD19" s="428">
        <f t="shared" si="10"/>
        <v>250</v>
      </c>
      <c r="AE19" s="356">
        <v>2470</v>
      </c>
      <c r="AF19" s="356">
        <v>500</v>
      </c>
      <c r="AG19" s="408">
        <f t="shared" si="11"/>
        <v>4.9400000000000004</v>
      </c>
      <c r="AH19" s="412">
        <f t="shared" si="12"/>
        <v>1235</v>
      </c>
    </row>
    <row r="20" spans="2:34" ht="14.25" thickBot="1" x14ac:dyDescent="0.2">
      <c r="B20" s="1223"/>
      <c r="C20" s="133" t="s">
        <v>116</v>
      </c>
      <c r="D20" s="134"/>
      <c r="E20" s="134"/>
      <c r="F20" s="134"/>
      <c r="G20" s="135">
        <f>SUM(G17:G19)</f>
        <v>0</v>
      </c>
      <c r="H20" s="142"/>
      <c r="I20" s="1222"/>
      <c r="J20" s="311"/>
      <c r="K20" s="455"/>
      <c r="L20" s="455"/>
      <c r="M20" s="455"/>
      <c r="N20" s="130">
        <f t="shared" si="15"/>
        <v>0</v>
      </c>
      <c r="O20" s="164"/>
      <c r="P20" s="241" t="s">
        <v>344</v>
      </c>
      <c r="Q20" s="126">
        <v>2</v>
      </c>
      <c r="R20" s="299" t="s">
        <v>242</v>
      </c>
      <c r="S20" s="126">
        <v>1000</v>
      </c>
      <c r="T20" s="126">
        <v>3</v>
      </c>
      <c r="U20" s="310">
        <v>10000</v>
      </c>
      <c r="V20" s="508">
        <f t="shared" si="8"/>
        <v>0.66666666666666663</v>
      </c>
      <c r="X20" s="413" t="s">
        <v>321</v>
      </c>
      <c r="Y20" s="407" t="s">
        <v>602</v>
      </c>
      <c r="Z20" s="355">
        <v>500</v>
      </c>
      <c r="AA20" s="355">
        <v>150</v>
      </c>
      <c r="AB20" s="406">
        <f t="shared" si="9"/>
        <v>3333.3333333333335</v>
      </c>
      <c r="AC20" s="355">
        <v>1</v>
      </c>
      <c r="AD20" s="428">
        <f t="shared" si="10"/>
        <v>3333.3333333333335</v>
      </c>
      <c r="AE20" s="356">
        <v>8210</v>
      </c>
      <c r="AF20" s="356">
        <v>20000</v>
      </c>
      <c r="AG20" s="408">
        <f t="shared" si="11"/>
        <v>0.42</v>
      </c>
      <c r="AH20" s="412">
        <f t="shared" si="12"/>
        <v>1400</v>
      </c>
    </row>
    <row r="21" spans="2:34" ht="15" thickTop="1" thickBot="1" x14ac:dyDescent="0.2">
      <c r="B21" s="1232" t="s">
        <v>136</v>
      </c>
      <c r="C21" s="311"/>
      <c r="D21" s="311"/>
      <c r="E21" s="565" t="s">
        <v>118</v>
      </c>
      <c r="F21" s="311"/>
      <c r="G21" s="130">
        <f>D21*F21</f>
        <v>0</v>
      </c>
      <c r="H21" s="142"/>
      <c r="I21" s="1222"/>
      <c r="J21" s="311"/>
      <c r="K21" s="455"/>
      <c r="L21" s="455"/>
      <c r="M21" s="455"/>
      <c r="N21" s="130">
        <f t="shared" si="15"/>
        <v>0</v>
      </c>
      <c r="O21" s="164"/>
      <c r="P21" s="241" t="s">
        <v>359</v>
      </c>
      <c r="Q21" s="126">
        <v>2</v>
      </c>
      <c r="R21" s="540" t="s">
        <v>242</v>
      </c>
      <c r="S21" s="126">
        <v>1250</v>
      </c>
      <c r="T21" s="126">
        <v>10</v>
      </c>
      <c r="U21" s="310">
        <v>10000</v>
      </c>
      <c r="V21" s="508">
        <f t="shared" si="8"/>
        <v>0.25</v>
      </c>
      <c r="X21" s="413"/>
      <c r="Y21" s="407" t="s">
        <v>311</v>
      </c>
      <c r="Z21" s="355">
        <v>500</v>
      </c>
      <c r="AA21" s="355">
        <v>1000</v>
      </c>
      <c r="AB21" s="406">
        <f t="shared" si="9"/>
        <v>500</v>
      </c>
      <c r="AC21" s="355">
        <v>1</v>
      </c>
      <c r="AD21" s="428">
        <f t="shared" si="10"/>
        <v>500</v>
      </c>
      <c r="AE21" s="356">
        <v>2130</v>
      </c>
      <c r="AF21" s="356">
        <v>500</v>
      </c>
      <c r="AG21" s="408">
        <f t="shared" si="11"/>
        <v>4.26</v>
      </c>
      <c r="AH21" s="412">
        <f t="shared" si="12"/>
        <v>2130</v>
      </c>
    </row>
    <row r="22" spans="2:34" ht="14.25" thickBot="1" x14ac:dyDescent="0.2">
      <c r="B22" s="1222"/>
      <c r="C22" s="311"/>
      <c r="D22" s="311"/>
      <c r="E22" s="565" t="s">
        <v>118</v>
      </c>
      <c r="F22" s="311"/>
      <c r="G22" s="130">
        <f>D22*F22</f>
        <v>0</v>
      </c>
      <c r="H22" s="142"/>
      <c r="I22" s="1223"/>
      <c r="J22" s="242" t="s">
        <v>603</v>
      </c>
      <c r="K22" s="150">
        <f>SUM(K18:K21)</f>
        <v>3.5</v>
      </c>
      <c r="L22" s="151">
        <f>SUM(L18:L21)</f>
        <v>1</v>
      </c>
      <c r="M22" s="152"/>
      <c r="N22" s="145">
        <f>SUM(N18:N21)</f>
        <v>294.7</v>
      </c>
      <c r="O22" s="164"/>
      <c r="P22" s="241" t="s">
        <v>362</v>
      </c>
      <c r="Q22" s="126">
        <v>4</v>
      </c>
      <c r="R22" s="540" t="s">
        <v>117</v>
      </c>
      <c r="S22" s="126">
        <v>7200</v>
      </c>
      <c r="T22" s="126">
        <v>10</v>
      </c>
      <c r="U22" s="310">
        <v>10000</v>
      </c>
      <c r="V22" s="508">
        <f t="shared" si="8"/>
        <v>2.88</v>
      </c>
      <c r="X22" s="413"/>
      <c r="Y22" s="407" t="s">
        <v>312</v>
      </c>
      <c r="Z22" s="355">
        <v>500</v>
      </c>
      <c r="AA22" s="355">
        <v>1500</v>
      </c>
      <c r="AB22" s="406">
        <f t="shared" si="9"/>
        <v>333.33333333333331</v>
      </c>
      <c r="AC22" s="355">
        <v>1</v>
      </c>
      <c r="AD22" s="428">
        <f t="shared" si="10"/>
        <v>333.33333333333331</v>
      </c>
      <c r="AE22" s="356">
        <v>2470</v>
      </c>
      <c r="AF22" s="356">
        <v>500</v>
      </c>
      <c r="AG22" s="408">
        <f t="shared" si="11"/>
        <v>4.9400000000000004</v>
      </c>
      <c r="AH22" s="412">
        <f t="shared" si="12"/>
        <v>1646.6666666666667</v>
      </c>
    </row>
    <row r="23" spans="2:34" ht="15" thickTop="1" thickBot="1" x14ac:dyDescent="0.2">
      <c r="B23" s="1222"/>
      <c r="C23" s="311"/>
      <c r="D23" s="311"/>
      <c r="E23" s="565" t="s">
        <v>118</v>
      </c>
      <c r="F23" s="311"/>
      <c r="G23" s="130">
        <f>D23*F23</f>
        <v>0</v>
      </c>
      <c r="H23" s="142"/>
      <c r="I23" s="1232" t="s">
        <v>145</v>
      </c>
      <c r="J23" s="311"/>
      <c r="K23" s="455"/>
      <c r="L23" s="455"/>
      <c r="M23" s="455"/>
      <c r="N23" s="130">
        <f>K23*L23*M23</f>
        <v>0</v>
      </c>
      <c r="O23" s="164"/>
      <c r="P23" s="241" t="s">
        <v>363</v>
      </c>
      <c r="Q23" s="126">
        <v>2</v>
      </c>
      <c r="R23" s="540" t="s">
        <v>117</v>
      </c>
      <c r="S23" s="126">
        <v>10000</v>
      </c>
      <c r="T23" s="126">
        <v>10</v>
      </c>
      <c r="U23" s="310">
        <v>10000</v>
      </c>
      <c r="V23" s="508">
        <f t="shared" si="8"/>
        <v>2</v>
      </c>
      <c r="X23" s="413"/>
      <c r="Y23" s="407" t="s">
        <v>604</v>
      </c>
      <c r="Z23" s="355">
        <v>500</v>
      </c>
      <c r="AA23" s="355">
        <v>3000</v>
      </c>
      <c r="AB23" s="406">
        <f t="shared" si="9"/>
        <v>166.66666666666666</v>
      </c>
      <c r="AC23" s="355">
        <v>1</v>
      </c>
      <c r="AD23" s="428">
        <f t="shared" si="10"/>
        <v>166.66666666666666</v>
      </c>
      <c r="AE23" s="356">
        <v>4900</v>
      </c>
      <c r="AF23" s="356">
        <v>250</v>
      </c>
      <c r="AG23" s="408">
        <f t="shared" si="11"/>
        <v>19.600000000000001</v>
      </c>
      <c r="AH23" s="412">
        <f t="shared" si="12"/>
        <v>3266.6666666666665</v>
      </c>
    </row>
    <row r="24" spans="2:34" ht="14.25" thickBot="1" x14ac:dyDescent="0.2">
      <c r="B24" s="1235"/>
      <c r="C24" s="136" t="s">
        <v>119</v>
      </c>
      <c r="D24" s="137"/>
      <c r="E24" s="137"/>
      <c r="F24" s="144"/>
      <c r="G24" s="138">
        <f>SUM(G21:G23)</f>
        <v>0</v>
      </c>
      <c r="I24" s="1222"/>
      <c r="J24" s="311"/>
      <c r="K24" s="455"/>
      <c r="L24" s="455"/>
      <c r="M24" s="455"/>
      <c r="N24" s="130">
        <f t="shared" ref="N24" si="16">K24*L24*M24</f>
        <v>0</v>
      </c>
      <c r="O24" s="164"/>
      <c r="P24" s="241" t="s">
        <v>364</v>
      </c>
      <c r="Q24" s="126">
        <v>1</v>
      </c>
      <c r="R24" s="540" t="s">
        <v>242</v>
      </c>
      <c r="S24" s="126">
        <v>2500</v>
      </c>
      <c r="T24" s="126">
        <v>10</v>
      </c>
      <c r="U24" s="310">
        <v>10000</v>
      </c>
      <c r="V24" s="508">
        <f t="shared" si="8"/>
        <v>0.25</v>
      </c>
      <c r="X24" s="413"/>
      <c r="Y24" s="407" t="s">
        <v>605</v>
      </c>
      <c r="Z24" s="355">
        <v>500</v>
      </c>
      <c r="AA24" s="355">
        <v>3000</v>
      </c>
      <c r="AB24" s="406">
        <f t="shared" si="9"/>
        <v>166.66666666666666</v>
      </c>
      <c r="AC24" s="355">
        <v>1</v>
      </c>
      <c r="AD24" s="428">
        <f t="shared" si="10"/>
        <v>166.66666666666666</v>
      </c>
      <c r="AE24" s="356">
        <v>4270</v>
      </c>
      <c r="AF24" s="356">
        <v>500</v>
      </c>
      <c r="AG24" s="408">
        <f t="shared" si="11"/>
        <v>8.5399999999999991</v>
      </c>
      <c r="AH24" s="412">
        <f t="shared" si="12"/>
        <v>1423.333333333333</v>
      </c>
    </row>
    <row r="25" spans="2:34" ht="14.25" thickBot="1" x14ac:dyDescent="0.2">
      <c r="H25" s="143"/>
      <c r="I25" s="1223"/>
      <c r="J25" s="242" t="s">
        <v>603</v>
      </c>
      <c r="K25" s="150">
        <f>SUM(K23:K24)</f>
        <v>0</v>
      </c>
      <c r="L25" s="151">
        <f>SUM(L23:L24)</f>
        <v>0</v>
      </c>
      <c r="M25" s="152"/>
      <c r="N25" s="145">
        <f>SUM(N23:N24)</f>
        <v>0</v>
      </c>
      <c r="O25" s="164"/>
      <c r="P25" s="241" t="s">
        <v>365</v>
      </c>
      <c r="Q25" s="126">
        <v>1</v>
      </c>
      <c r="R25" s="540" t="s">
        <v>242</v>
      </c>
      <c r="S25" s="126">
        <v>3000</v>
      </c>
      <c r="T25" s="126">
        <v>10</v>
      </c>
      <c r="U25" s="310">
        <v>10000</v>
      </c>
      <c r="V25" s="508">
        <f t="shared" si="8"/>
        <v>0.3</v>
      </c>
      <c r="X25" s="413"/>
      <c r="Y25" s="407"/>
      <c r="Z25" s="355"/>
      <c r="AA25" s="355"/>
      <c r="AB25" s="406"/>
      <c r="AC25" s="355"/>
      <c r="AD25" s="411"/>
      <c r="AE25" s="356"/>
      <c r="AF25" s="356"/>
      <c r="AG25" s="408"/>
      <c r="AH25" s="412"/>
    </row>
    <row r="26" spans="2:34" ht="15" thickTop="1" thickBot="1" x14ac:dyDescent="0.2">
      <c r="B26" s="5" t="s">
        <v>606</v>
      </c>
      <c r="C26" s="5"/>
      <c r="D26" s="29"/>
      <c r="E26" s="5"/>
      <c r="F26" s="29"/>
      <c r="G26" s="30"/>
      <c r="H26" s="141"/>
      <c r="I26" s="1232" t="s">
        <v>247</v>
      </c>
      <c r="J26" s="311"/>
      <c r="K26" s="455"/>
      <c r="L26" s="455"/>
      <c r="M26" s="455"/>
      <c r="N26" s="130">
        <f>K26*L26*M26</f>
        <v>0</v>
      </c>
      <c r="O26" s="164"/>
      <c r="P26" s="241" t="s">
        <v>367</v>
      </c>
      <c r="Q26" s="126">
        <v>1</v>
      </c>
      <c r="R26" s="540" t="s">
        <v>242</v>
      </c>
      <c r="S26" s="126">
        <v>15000</v>
      </c>
      <c r="T26" s="126">
        <v>10</v>
      </c>
      <c r="U26" s="310">
        <v>10000</v>
      </c>
      <c r="V26" s="508">
        <f t="shared" si="8"/>
        <v>1.5</v>
      </c>
      <c r="X26" s="413"/>
      <c r="Y26" s="410"/>
      <c r="Z26" s="354"/>
      <c r="AA26" s="354"/>
      <c r="AB26" s="409"/>
      <c r="AC26" s="355"/>
      <c r="AD26" s="355"/>
      <c r="AE26" s="356"/>
      <c r="AF26" s="356"/>
      <c r="AG26" s="408"/>
      <c r="AH26" s="412">
        <f t="shared" si="12"/>
        <v>0</v>
      </c>
    </row>
    <row r="27" spans="2:34" ht="14.25" thickBot="1" x14ac:dyDescent="0.2">
      <c r="B27" s="550" t="s">
        <v>70</v>
      </c>
      <c r="C27" s="551" t="s">
        <v>108</v>
      </c>
      <c r="D27" s="551" t="s">
        <v>109</v>
      </c>
      <c r="E27" s="551" t="s">
        <v>110</v>
      </c>
      <c r="F27" s="551" t="s">
        <v>21</v>
      </c>
      <c r="G27" s="544" t="s">
        <v>111</v>
      </c>
      <c r="H27" s="142"/>
      <c r="I27" s="1222"/>
      <c r="J27" s="311"/>
      <c r="K27" s="455"/>
      <c r="L27" s="455"/>
      <c r="M27" s="455"/>
      <c r="N27" s="130">
        <f t="shared" ref="N27" si="17">K27*L27*M27</f>
        <v>0</v>
      </c>
      <c r="O27" s="164"/>
      <c r="P27" s="241" t="s">
        <v>607</v>
      </c>
      <c r="Q27" s="126">
        <v>1</v>
      </c>
      <c r="R27" s="540" t="s">
        <v>242</v>
      </c>
      <c r="S27" s="126">
        <v>90000</v>
      </c>
      <c r="T27" s="126">
        <v>10</v>
      </c>
      <c r="U27" s="310">
        <v>10000</v>
      </c>
      <c r="V27" s="508">
        <f t="shared" si="8"/>
        <v>9</v>
      </c>
      <c r="X27" s="415"/>
      <c r="Y27" s="416" t="s">
        <v>116</v>
      </c>
      <c r="Z27" s="417"/>
      <c r="AA27" s="417"/>
      <c r="AB27" s="418"/>
      <c r="AC27" s="417"/>
      <c r="AD27" s="417"/>
      <c r="AE27" s="417"/>
      <c r="AF27" s="417"/>
      <c r="AG27" s="435"/>
      <c r="AH27" s="419">
        <f>SUM(AH16:AH26)</f>
        <v>17696.666666666664</v>
      </c>
    </row>
    <row r="28" spans="2:34" ht="14.25" thickBot="1" x14ac:dyDescent="0.2">
      <c r="B28" s="1317" t="s">
        <v>27</v>
      </c>
      <c r="C28" s="311" t="str">
        <f>Y4</f>
        <v>ICボルドー66Ｄ</v>
      </c>
      <c r="D28" s="311">
        <f>AD4</f>
        <v>12500</v>
      </c>
      <c r="E28" s="565" t="s">
        <v>611</v>
      </c>
      <c r="F28" s="571">
        <f>AG4</f>
        <v>0.28000000000000003</v>
      </c>
      <c r="G28" s="129">
        <f t="shared" ref="G28:G37" si="18">D28*F28</f>
        <v>3500.0000000000005</v>
      </c>
      <c r="H28" s="142"/>
      <c r="I28" s="1223"/>
      <c r="J28" s="242" t="s">
        <v>612</v>
      </c>
      <c r="K28" s="150">
        <f>SUM(K26:K27)</f>
        <v>0</v>
      </c>
      <c r="L28" s="151">
        <f>SUM(L26:L27)</f>
        <v>0</v>
      </c>
      <c r="M28" s="152"/>
      <c r="N28" s="145">
        <f>SUM(N26:N27)</f>
        <v>0</v>
      </c>
      <c r="O28" s="164"/>
      <c r="P28" s="241"/>
      <c r="Q28" s="126"/>
      <c r="R28" s="540"/>
      <c r="S28" s="126"/>
      <c r="T28" s="126"/>
      <c r="U28" s="572"/>
      <c r="V28" s="157"/>
      <c r="X28" s="414"/>
      <c r="Y28" s="407" t="s">
        <v>623</v>
      </c>
      <c r="Z28" s="355">
        <v>100</v>
      </c>
      <c r="AA28" s="355">
        <v>100</v>
      </c>
      <c r="AB28" s="406">
        <f t="shared" ref="AB28" si="19">Z28/AA28*1000</f>
        <v>1000</v>
      </c>
      <c r="AC28" s="355">
        <v>3</v>
      </c>
      <c r="AD28" s="428">
        <f t="shared" ref="AD28" si="20">AB28*AC28</f>
        <v>3000</v>
      </c>
      <c r="AE28" s="356">
        <v>45750</v>
      </c>
      <c r="AF28" s="356">
        <v>22000</v>
      </c>
      <c r="AG28" s="408">
        <f t="shared" ref="AG28" si="21">ROUNDUP((AE28/AF28),2)</f>
        <v>2.0799999999999996</v>
      </c>
      <c r="AH28" s="412">
        <f>AB28*AC28*AG28</f>
        <v>6239.9999999999991</v>
      </c>
    </row>
    <row r="29" spans="2:34" ht="14.25" thickTop="1" x14ac:dyDescent="0.15">
      <c r="B29" s="1222"/>
      <c r="C29" s="311" t="str">
        <f t="shared" ref="C29:C36" si="22">Y5</f>
        <v>ストロビードライフロアブル</v>
      </c>
      <c r="D29" s="311">
        <f t="shared" ref="D29:D36" si="23">AD5</f>
        <v>166.66666666666666</v>
      </c>
      <c r="E29" s="565" t="s">
        <v>611</v>
      </c>
      <c r="F29" s="571">
        <f t="shared" ref="F29:F36" si="24">AG5</f>
        <v>11.56</v>
      </c>
      <c r="G29" s="130">
        <f t="shared" si="18"/>
        <v>1926.6666666666667</v>
      </c>
      <c r="H29" s="142"/>
      <c r="I29" s="1232" t="s">
        <v>141</v>
      </c>
      <c r="J29" s="311"/>
      <c r="K29" s="455"/>
      <c r="L29" s="455"/>
      <c r="M29" s="455"/>
      <c r="N29" s="130">
        <f>K29*L29*M29</f>
        <v>0</v>
      </c>
      <c r="O29" s="28"/>
      <c r="P29" s="241"/>
      <c r="Q29" s="126"/>
      <c r="R29" s="540"/>
      <c r="S29" s="126"/>
      <c r="T29" s="126"/>
      <c r="U29" s="310"/>
      <c r="V29" s="157"/>
      <c r="X29" s="413" t="s">
        <v>324</v>
      </c>
      <c r="Y29" s="407"/>
      <c r="Z29" s="355"/>
      <c r="AA29" s="355"/>
      <c r="AB29" s="406"/>
      <c r="AC29" s="355"/>
      <c r="AD29" s="428"/>
      <c r="AE29" s="356"/>
      <c r="AF29" s="356"/>
      <c r="AG29" s="408"/>
      <c r="AH29" s="412"/>
    </row>
    <row r="30" spans="2:34" x14ac:dyDescent="0.15">
      <c r="B30" s="1222"/>
      <c r="C30" s="311" t="str">
        <f t="shared" si="22"/>
        <v>エムダイファー</v>
      </c>
      <c r="D30" s="311">
        <f t="shared" si="23"/>
        <v>833.33333333333337</v>
      </c>
      <c r="E30" s="565" t="s">
        <v>611</v>
      </c>
      <c r="F30" s="571">
        <f t="shared" si="24"/>
        <v>1.43</v>
      </c>
      <c r="G30" s="130">
        <f t="shared" si="18"/>
        <v>1191.6666666666667</v>
      </c>
      <c r="H30" s="142"/>
      <c r="I30" s="1222"/>
      <c r="J30" s="311"/>
      <c r="K30" s="455"/>
      <c r="L30" s="455"/>
      <c r="M30" s="455"/>
      <c r="N30" s="130">
        <f t="shared" ref="N30" si="25">K30*L30*M30</f>
        <v>0</v>
      </c>
      <c r="P30" s="241"/>
      <c r="Q30" s="126"/>
      <c r="R30" s="540"/>
      <c r="S30" s="126"/>
      <c r="T30" s="126"/>
      <c r="U30" s="310"/>
      <c r="V30" s="157"/>
      <c r="X30" s="413"/>
      <c r="Y30" s="441"/>
      <c r="Z30" s="442"/>
      <c r="AA30" s="442"/>
      <c r="AB30" s="443"/>
      <c r="AC30" s="442"/>
      <c r="AD30" s="444"/>
      <c r="AE30" s="445"/>
      <c r="AF30" s="445"/>
      <c r="AG30" s="446"/>
      <c r="AH30" s="447"/>
    </row>
    <row r="31" spans="2:34" ht="14.25" thickBot="1" x14ac:dyDescent="0.2">
      <c r="B31" s="1222"/>
      <c r="C31" s="311" t="str">
        <f t="shared" si="22"/>
        <v>コサイド3000</v>
      </c>
      <c r="D31" s="311">
        <f t="shared" si="23"/>
        <v>500</v>
      </c>
      <c r="E31" s="565" t="s">
        <v>611</v>
      </c>
      <c r="F31" s="571">
        <f t="shared" si="24"/>
        <v>4.0599999999999996</v>
      </c>
      <c r="G31" s="130">
        <f t="shared" si="18"/>
        <v>2029.9999999999998</v>
      </c>
      <c r="H31" s="142"/>
      <c r="I31" s="1235"/>
      <c r="J31" s="243" t="s">
        <v>612</v>
      </c>
      <c r="K31" s="153">
        <f>SUM(K29:K30)</f>
        <v>0</v>
      </c>
      <c r="L31" s="573">
        <f>SUM(L29:L30)</f>
        <v>0</v>
      </c>
      <c r="M31" s="156"/>
      <c r="N31" s="574">
        <f>SUM(N29:N30)</f>
        <v>0</v>
      </c>
      <c r="P31" s="241"/>
      <c r="Q31" s="126"/>
      <c r="R31" s="540"/>
      <c r="S31" s="126"/>
      <c r="T31" s="126"/>
      <c r="U31" s="310"/>
      <c r="V31" s="157"/>
      <c r="X31" s="415"/>
      <c r="Y31" s="416" t="s">
        <v>116</v>
      </c>
      <c r="Z31" s="417"/>
      <c r="AA31" s="417"/>
      <c r="AB31" s="418"/>
      <c r="AC31" s="417"/>
      <c r="AD31" s="417"/>
      <c r="AE31" s="417"/>
      <c r="AF31" s="417"/>
      <c r="AG31" s="435"/>
      <c r="AH31" s="419">
        <f>SUM(AH28:AH29)</f>
        <v>6239.9999999999991</v>
      </c>
    </row>
    <row r="32" spans="2:34" ht="14.25" thickBot="1" x14ac:dyDescent="0.2">
      <c r="B32" s="1222"/>
      <c r="C32" s="311" t="str">
        <f t="shared" si="22"/>
        <v>クレフノン</v>
      </c>
      <c r="D32" s="311">
        <f t="shared" si="23"/>
        <v>5000</v>
      </c>
      <c r="E32" s="565" t="s">
        <v>611</v>
      </c>
      <c r="F32" s="571">
        <f t="shared" si="24"/>
        <v>0.21000000000000002</v>
      </c>
      <c r="G32" s="130">
        <f t="shared" si="18"/>
        <v>1050</v>
      </c>
      <c r="H32" s="142"/>
      <c r="I32" s="122"/>
      <c r="J32" s="122"/>
      <c r="K32" s="122"/>
      <c r="L32" s="122"/>
      <c r="M32" s="122"/>
      <c r="N32" s="122"/>
      <c r="P32" s="241"/>
      <c r="Q32" s="126"/>
      <c r="R32" s="540"/>
      <c r="S32" s="126"/>
      <c r="T32" s="126"/>
      <c r="U32" s="310"/>
      <c r="V32" s="157"/>
      <c r="X32" s="575"/>
      <c r="Y32" s="453" t="s">
        <v>613</v>
      </c>
      <c r="Z32" s="428">
        <v>500</v>
      </c>
      <c r="AA32" s="428">
        <v>1000</v>
      </c>
      <c r="AB32" s="427">
        <f t="shared" ref="AB32:AB33" si="26">Z32/AA32*1000</f>
        <v>500</v>
      </c>
      <c r="AC32" s="428">
        <v>1</v>
      </c>
      <c r="AD32" s="428">
        <f t="shared" ref="AD32:AD33" si="27">AB32*AC32</f>
        <v>500</v>
      </c>
      <c r="AE32" s="429">
        <v>6520</v>
      </c>
      <c r="AF32" s="429">
        <v>5000</v>
      </c>
      <c r="AG32" s="430">
        <f t="shared" ref="AG32:AG33" si="28">ROUNDUP((AE32/AF32),2)</f>
        <v>1.31</v>
      </c>
      <c r="AH32" s="431">
        <f t="shared" ref="AH32:AH33" si="29">AB32*AC32*AG32</f>
        <v>655</v>
      </c>
    </row>
    <row r="33" spans="2:34" ht="14.25" thickBot="1" x14ac:dyDescent="0.2">
      <c r="B33" s="1222"/>
      <c r="C33" s="311" t="str">
        <f t="shared" si="22"/>
        <v>ﾍﾟﾝｺｾﾞﾌﾞ水和剤</v>
      </c>
      <c r="D33" s="311">
        <f t="shared" si="23"/>
        <v>2500</v>
      </c>
      <c r="E33" s="565" t="s">
        <v>611</v>
      </c>
      <c r="F33" s="571">
        <f t="shared" si="24"/>
        <v>1.51</v>
      </c>
      <c r="G33" s="130">
        <f t="shared" si="18"/>
        <v>3775</v>
      </c>
      <c r="H33" s="142"/>
      <c r="I33" s="459" t="s">
        <v>190</v>
      </c>
      <c r="J33" s="459"/>
      <c r="K33" s="110"/>
      <c r="L33" s="110"/>
      <c r="M33" s="110"/>
      <c r="P33" s="241"/>
      <c r="Q33" s="126"/>
      <c r="R33" s="540"/>
      <c r="S33" s="126"/>
      <c r="T33" s="126"/>
      <c r="U33" s="310"/>
      <c r="V33" s="157"/>
      <c r="X33" s="413" t="s">
        <v>325</v>
      </c>
      <c r="Y33" s="407" t="s">
        <v>614</v>
      </c>
      <c r="Z33" s="355">
        <v>400</v>
      </c>
      <c r="AA33" s="355">
        <v>3000</v>
      </c>
      <c r="AB33" s="406">
        <f t="shared" si="26"/>
        <v>133.33333333333334</v>
      </c>
      <c r="AC33" s="355">
        <v>1</v>
      </c>
      <c r="AD33" s="428">
        <f t="shared" si="27"/>
        <v>133.33333333333334</v>
      </c>
      <c r="AE33" s="356">
        <v>7990</v>
      </c>
      <c r="AF33" s="356">
        <v>500</v>
      </c>
      <c r="AG33" s="408">
        <f t="shared" si="28"/>
        <v>15.98</v>
      </c>
      <c r="AH33" s="412">
        <f t="shared" si="29"/>
        <v>2130.666666666667</v>
      </c>
    </row>
    <row r="34" spans="2:34" ht="14.25" thickBot="1" x14ac:dyDescent="0.2">
      <c r="B34" s="1222"/>
      <c r="C34" s="311" t="str">
        <f t="shared" si="22"/>
        <v>ｶﾈﾏｲﾄﾌﾛｱﾌﾞﾙ</v>
      </c>
      <c r="D34" s="311">
        <f t="shared" si="23"/>
        <v>333.33333333333331</v>
      </c>
      <c r="E34" s="565" t="s">
        <v>615</v>
      </c>
      <c r="F34" s="571">
        <f t="shared" si="24"/>
        <v>9.26</v>
      </c>
      <c r="G34" s="130">
        <f t="shared" si="18"/>
        <v>3086.6666666666665</v>
      </c>
      <c r="H34" s="142"/>
      <c r="I34" s="220" t="s">
        <v>178</v>
      </c>
      <c r="J34" s="577" t="s">
        <v>3</v>
      </c>
      <c r="K34" s="1319" t="s">
        <v>179</v>
      </c>
      <c r="L34" s="1320"/>
      <c r="M34" s="578" t="s">
        <v>241</v>
      </c>
      <c r="N34" s="579" t="s">
        <v>624</v>
      </c>
      <c r="P34" s="542" t="s">
        <v>183</v>
      </c>
      <c r="Q34" s="251"/>
      <c r="R34" s="251"/>
      <c r="S34" s="251"/>
      <c r="T34" s="251"/>
      <c r="U34" s="161"/>
      <c r="V34" s="580">
        <f>SUM(V15:V33)</f>
        <v>32.665714285714287</v>
      </c>
      <c r="X34" s="413"/>
      <c r="Y34" s="407"/>
      <c r="Z34" s="355"/>
      <c r="AA34" s="355"/>
      <c r="AB34" s="406"/>
      <c r="AC34" s="355"/>
      <c r="AD34" s="411"/>
      <c r="AE34" s="356"/>
      <c r="AF34" s="356"/>
      <c r="AG34" s="408"/>
      <c r="AH34" s="412"/>
    </row>
    <row r="35" spans="2:34" x14ac:dyDescent="0.15">
      <c r="B35" s="1222"/>
      <c r="C35" s="311" t="str">
        <f t="shared" si="22"/>
        <v>ｻﾙﾌｧｰｿﾞﾙ</v>
      </c>
      <c r="D35" s="311">
        <f t="shared" si="23"/>
        <v>1250</v>
      </c>
      <c r="E35" s="565" t="s">
        <v>615</v>
      </c>
      <c r="F35" s="571">
        <f t="shared" si="24"/>
        <v>0.88</v>
      </c>
      <c r="G35" s="130">
        <f t="shared" si="18"/>
        <v>1100</v>
      </c>
      <c r="H35" s="142"/>
      <c r="I35" s="1238" t="s">
        <v>0</v>
      </c>
      <c r="J35" s="139" t="s">
        <v>176</v>
      </c>
      <c r="K35" s="1244">
        <v>2160000</v>
      </c>
      <c r="L35" s="1244"/>
      <c r="M35" s="541">
        <v>10000</v>
      </c>
      <c r="N35" s="232">
        <f>+K35/M35*10*0.014</f>
        <v>30.240000000000002</v>
      </c>
      <c r="X35" s="413"/>
      <c r="Y35" s="407"/>
      <c r="Z35" s="355"/>
      <c r="AA35" s="355"/>
      <c r="AB35" s="406"/>
      <c r="AC35" s="355"/>
      <c r="AD35" s="411"/>
      <c r="AE35" s="356"/>
      <c r="AF35" s="356"/>
      <c r="AG35" s="408"/>
      <c r="AH35" s="412"/>
    </row>
    <row r="36" spans="2:34" ht="14.25" thickBot="1" x14ac:dyDescent="0.2">
      <c r="B36" s="1222"/>
      <c r="C36" s="311" t="str">
        <f t="shared" si="22"/>
        <v>ﾍﾞﾌﾄｯﾌﾟﾌﾛｱﾌﾞﾙ</v>
      </c>
      <c r="D36" s="311">
        <f t="shared" si="23"/>
        <v>333.33333333333331</v>
      </c>
      <c r="E36" s="565" t="s">
        <v>615</v>
      </c>
      <c r="F36" s="571">
        <f t="shared" si="24"/>
        <v>7.38</v>
      </c>
      <c r="G36" s="130">
        <f t="shared" si="18"/>
        <v>2460</v>
      </c>
      <c r="H36" s="142"/>
      <c r="I36" s="1239"/>
      <c r="J36" s="139" t="s">
        <v>177</v>
      </c>
      <c r="K36" s="1321">
        <v>3024000</v>
      </c>
      <c r="L36" s="1322"/>
      <c r="M36" s="541">
        <v>10000</v>
      </c>
      <c r="N36" s="232">
        <f>+K36/M36*10*0.014</f>
        <v>42.335999999999999</v>
      </c>
      <c r="P36" s="459" t="s">
        <v>184</v>
      </c>
      <c r="Q36" s="110"/>
      <c r="R36" s="110"/>
      <c r="S36" s="110"/>
      <c r="T36" s="110"/>
      <c r="X36" s="454"/>
      <c r="Y36" s="416" t="s">
        <v>116</v>
      </c>
      <c r="Z36" s="417"/>
      <c r="AA36" s="417"/>
      <c r="AB36" s="418"/>
      <c r="AC36" s="417"/>
      <c r="AD36" s="417"/>
      <c r="AE36" s="417"/>
      <c r="AF36" s="417"/>
      <c r="AG36" s="435"/>
      <c r="AH36" s="419">
        <f>SUM(AH32:AH35)</f>
        <v>2785.666666666667</v>
      </c>
    </row>
    <row r="37" spans="2:34" ht="14.25" thickBot="1" x14ac:dyDescent="0.2">
      <c r="B37" s="1222"/>
      <c r="C37" s="311"/>
      <c r="D37" s="311"/>
      <c r="E37" s="565"/>
      <c r="F37" s="311"/>
      <c r="G37" s="130">
        <f t="shared" si="18"/>
        <v>0</v>
      </c>
      <c r="H37" s="142"/>
      <c r="I37" s="1239"/>
      <c r="J37" s="139"/>
      <c r="K37" s="1244"/>
      <c r="L37" s="1244"/>
      <c r="M37" s="541"/>
      <c r="N37" s="232"/>
      <c r="O37" s="154"/>
      <c r="P37" s="220" t="s">
        <v>173</v>
      </c>
      <c r="Q37" s="1323" t="s">
        <v>185</v>
      </c>
      <c r="R37" s="1323"/>
      <c r="S37" s="586" t="s">
        <v>188</v>
      </c>
      <c r="T37" s="586" t="s">
        <v>187</v>
      </c>
      <c r="U37" s="587" t="s">
        <v>241</v>
      </c>
      <c r="V37" s="588" t="s">
        <v>624</v>
      </c>
      <c r="X37" s="415"/>
      <c r="Y37" s="448" t="s">
        <v>293</v>
      </c>
      <c r="Z37" s="449"/>
      <c r="AA37" s="449"/>
      <c r="AB37" s="450"/>
      <c r="AC37" s="449"/>
      <c r="AD37" s="449"/>
      <c r="AE37" s="449"/>
      <c r="AF37" s="449"/>
      <c r="AG37" s="449"/>
      <c r="AH37" s="451">
        <f>AH15+AH27+AH31+AH36</f>
        <v>46842.333333333328</v>
      </c>
    </row>
    <row r="38" spans="2:34" ht="14.25" thickBot="1" x14ac:dyDescent="0.2">
      <c r="B38" s="1223"/>
      <c r="C38" s="131" t="s">
        <v>115</v>
      </c>
      <c r="D38" s="131"/>
      <c r="E38" s="131"/>
      <c r="F38" s="131"/>
      <c r="G38" s="132">
        <f>SUM(G28:G37)</f>
        <v>20120</v>
      </c>
      <c r="H38" s="142"/>
      <c r="I38" s="1239"/>
      <c r="J38" s="139"/>
      <c r="K38" s="1244"/>
      <c r="L38" s="1244"/>
      <c r="M38" s="541"/>
      <c r="N38" s="232"/>
      <c r="O38" s="154"/>
      <c r="P38" s="1246" t="s">
        <v>186</v>
      </c>
      <c r="Q38" s="225" t="s">
        <v>481</v>
      </c>
      <c r="R38" s="247" t="s">
        <v>479</v>
      </c>
      <c r="S38" s="226"/>
      <c r="T38" s="248">
        <v>0.5</v>
      </c>
      <c r="U38" s="226"/>
      <c r="V38" s="232"/>
      <c r="X38" s="357"/>
      <c r="Y38" s="357"/>
      <c r="Z38" s="357"/>
      <c r="AA38" s="357"/>
      <c r="AB38" s="357"/>
      <c r="AC38" s="358"/>
      <c r="AD38" s="358"/>
      <c r="AE38" s="357"/>
      <c r="AF38" s="357"/>
      <c r="AG38" s="357"/>
      <c r="AH38" s="358"/>
    </row>
    <row r="39" spans="2:34" ht="15" thickTop="1" thickBot="1" x14ac:dyDescent="0.2">
      <c r="B39" s="1232" t="s">
        <v>137</v>
      </c>
      <c r="C39" s="311" t="str">
        <f>Y16</f>
        <v>アタックオイル</v>
      </c>
      <c r="D39" s="311">
        <f>AD16</f>
        <v>6250</v>
      </c>
      <c r="E39" s="565" t="s">
        <v>611</v>
      </c>
      <c r="F39" s="571">
        <f>AG16</f>
        <v>0.42</v>
      </c>
      <c r="G39" s="130">
        <f>D39*F39</f>
        <v>2625</v>
      </c>
      <c r="H39" s="142"/>
      <c r="I39" s="1239"/>
      <c r="J39" s="139" t="s">
        <v>480</v>
      </c>
      <c r="K39" s="1244"/>
      <c r="L39" s="1244"/>
      <c r="M39" s="541">
        <v>200</v>
      </c>
      <c r="N39" s="232">
        <f>M39*380/10</f>
        <v>7600</v>
      </c>
      <c r="O39" s="154"/>
      <c r="P39" s="1247"/>
      <c r="Q39" s="225"/>
      <c r="R39" s="247"/>
      <c r="S39" s="226"/>
      <c r="T39" s="248"/>
      <c r="U39" s="226"/>
      <c r="V39" s="232"/>
      <c r="X39" s="349" t="s">
        <v>294</v>
      </c>
      <c r="Y39" s="357"/>
      <c r="Z39" s="357"/>
      <c r="AA39" s="357"/>
      <c r="AB39" s="357"/>
      <c r="AC39" s="358"/>
      <c r="AD39" s="358"/>
      <c r="AE39" s="357"/>
      <c r="AF39" s="357"/>
      <c r="AG39" s="357"/>
      <c r="AH39" s="358"/>
    </row>
    <row r="40" spans="2:34" ht="23.25" thickBot="1" x14ac:dyDescent="0.2">
      <c r="B40" s="1222"/>
      <c r="C40" s="311" t="str">
        <f t="shared" ref="C40:C47" si="30">Y17</f>
        <v>オリオン水和剤40</v>
      </c>
      <c r="D40" s="311">
        <f t="shared" ref="D40:D47" si="31">AD17</f>
        <v>500</v>
      </c>
      <c r="E40" s="565" t="s">
        <v>611</v>
      </c>
      <c r="F40" s="571">
        <f t="shared" ref="F40:F47" si="32">AG17</f>
        <v>4.4800000000000004</v>
      </c>
      <c r="G40" s="130">
        <f t="shared" ref="G40:G52" si="33">D40*F40</f>
        <v>2240</v>
      </c>
      <c r="H40" s="142"/>
      <c r="I40" s="1239"/>
      <c r="J40" s="139" t="s">
        <v>174</v>
      </c>
      <c r="K40" s="1244"/>
      <c r="L40" s="1244"/>
      <c r="M40" s="541"/>
      <c r="N40" s="232"/>
      <c r="O40" s="154"/>
      <c r="P40" s="1247"/>
      <c r="Q40" s="225"/>
      <c r="R40" s="247"/>
      <c r="S40" s="226"/>
      <c r="T40" s="248"/>
      <c r="U40" s="226"/>
      <c r="V40" s="232"/>
      <c r="X40" s="359"/>
      <c r="Y40" s="360"/>
      <c r="Z40" s="361" t="s">
        <v>617</v>
      </c>
      <c r="AA40" s="362" t="s">
        <v>286</v>
      </c>
      <c r="AB40" s="362" t="s">
        <v>295</v>
      </c>
      <c r="AC40" s="352" t="s">
        <v>288</v>
      </c>
      <c r="AD40" s="352"/>
      <c r="AE40" s="352" t="s">
        <v>289</v>
      </c>
      <c r="AF40" s="352" t="s">
        <v>296</v>
      </c>
      <c r="AG40" s="352" t="s">
        <v>297</v>
      </c>
      <c r="AH40" s="363" t="s">
        <v>298</v>
      </c>
    </row>
    <row r="41" spans="2:34" x14ac:dyDescent="0.15">
      <c r="B41" s="1222"/>
      <c r="C41" s="311" t="str">
        <f t="shared" si="30"/>
        <v>ダントツ水溶剤</v>
      </c>
      <c r="D41" s="311">
        <f t="shared" si="31"/>
        <v>125</v>
      </c>
      <c r="E41" s="565" t="s">
        <v>611</v>
      </c>
      <c r="F41" s="571">
        <f t="shared" si="32"/>
        <v>13.84</v>
      </c>
      <c r="G41" s="130">
        <f t="shared" si="33"/>
        <v>1730</v>
      </c>
      <c r="H41" s="142"/>
      <c r="I41" s="1239"/>
      <c r="J41" s="139" t="s">
        <v>175</v>
      </c>
      <c r="K41" s="1244"/>
      <c r="L41" s="1244"/>
      <c r="M41" s="541"/>
      <c r="N41" s="232"/>
      <c r="O41" s="154"/>
      <c r="P41" s="1247"/>
      <c r="Q41" s="225"/>
      <c r="R41" s="247"/>
      <c r="S41" s="226"/>
      <c r="T41" s="248"/>
      <c r="U41" s="226"/>
      <c r="V41" s="232"/>
      <c r="X41" s="1324" t="s">
        <v>299</v>
      </c>
      <c r="Y41" s="364"/>
      <c r="Z41" s="365"/>
      <c r="AA41" s="366"/>
      <c r="AB41" s="367"/>
      <c r="AC41" s="367"/>
      <c r="AD41" s="436"/>
      <c r="AE41" s="368"/>
      <c r="AF41" s="369"/>
      <c r="AG41" s="370" t="e">
        <f>ROUNDUP((AE41/AF41),2)</f>
        <v>#DIV/0!</v>
      </c>
      <c r="AH41" s="371" t="e">
        <f>Z41*AG41</f>
        <v>#DIV/0!</v>
      </c>
    </row>
    <row r="42" spans="2:34" ht="14.25" thickBot="1" x14ac:dyDescent="0.2">
      <c r="B42" s="1222"/>
      <c r="C42" s="311" t="str">
        <f t="shared" si="30"/>
        <v>スプラサイド乳剤40</v>
      </c>
      <c r="D42" s="311">
        <f t="shared" si="31"/>
        <v>250</v>
      </c>
      <c r="E42" s="565" t="s">
        <v>618</v>
      </c>
      <c r="F42" s="571">
        <f t="shared" si="32"/>
        <v>4.9400000000000004</v>
      </c>
      <c r="G42" s="130">
        <f t="shared" si="33"/>
        <v>1235</v>
      </c>
      <c r="H42" s="142"/>
      <c r="I42" s="1240"/>
      <c r="J42" s="222" t="s">
        <v>116</v>
      </c>
      <c r="K42" s="1249"/>
      <c r="L42" s="1250"/>
      <c r="M42" s="223"/>
      <c r="N42" s="229">
        <f>SUM(N35:N41)</f>
        <v>7672.576</v>
      </c>
      <c r="O42" s="154"/>
      <c r="P42" s="1247"/>
      <c r="Q42" s="225"/>
      <c r="R42" s="247"/>
      <c r="S42" s="226"/>
      <c r="T42" s="248"/>
      <c r="U42" s="226"/>
      <c r="V42" s="232"/>
      <c r="X42" s="1325"/>
      <c r="Y42" s="372"/>
      <c r="Z42" s="373"/>
      <c r="AA42" s="373"/>
      <c r="AB42" s="374"/>
      <c r="AC42" s="374"/>
      <c r="AD42" s="376"/>
      <c r="AE42" s="375"/>
      <c r="AF42" s="376"/>
      <c r="AG42" s="377"/>
      <c r="AH42" s="378"/>
    </row>
    <row r="43" spans="2:34" ht="15" thickTop="1" thickBot="1" x14ac:dyDescent="0.2">
      <c r="B43" s="1222"/>
      <c r="C43" s="311" t="str">
        <f t="shared" si="30"/>
        <v>アタックオイル</v>
      </c>
      <c r="D43" s="311">
        <f t="shared" si="31"/>
        <v>3333.3333333333335</v>
      </c>
      <c r="E43" s="565" t="s">
        <v>611</v>
      </c>
      <c r="F43" s="571">
        <f t="shared" si="32"/>
        <v>0.42</v>
      </c>
      <c r="G43" s="130">
        <f t="shared" si="33"/>
        <v>1400</v>
      </c>
      <c r="H43" s="142"/>
      <c r="I43" s="1251" t="s">
        <v>180</v>
      </c>
      <c r="J43" s="224" t="s">
        <v>619</v>
      </c>
      <c r="K43" s="1254">
        <v>8200</v>
      </c>
      <c r="L43" s="1254"/>
      <c r="M43" s="541">
        <v>10000</v>
      </c>
      <c r="N43" s="514">
        <f>+K43/M43*10</f>
        <v>8.1999999999999993</v>
      </c>
      <c r="O43" s="154"/>
      <c r="P43" s="1247"/>
      <c r="Q43" s="225"/>
      <c r="R43" s="247"/>
      <c r="S43" s="226"/>
      <c r="T43" s="248"/>
      <c r="U43" s="226"/>
      <c r="V43" s="232"/>
      <c r="X43" s="379"/>
      <c r="Y43" s="380" t="s">
        <v>41</v>
      </c>
      <c r="Z43" s="381"/>
      <c r="AA43" s="381"/>
      <c r="AB43" s="382"/>
      <c r="AC43" s="382"/>
      <c r="AD43" s="384"/>
      <c r="AE43" s="383"/>
      <c r="AF43" s="384"/>
      <c r="AG43" s="384"/>
      <c r="AH43" s="385" t="e">
        <f>SUM(AH41:AH42)</f>
        <v>#DIV/0!</v>
      </c>
    </row>
    <row r="44" spans="2:34" ht="14.25" thickBot="1" x14ac:dyDescent="0.2">
      <c r="B44" s="1222"/>
      <c r="C44" s="311" t="str">
        <f t="shared" si="30"/>
        <v>ダニカット乳剤20</v>
      </c>
      <c r="D44" s="311">
        <f t="shared" si="31"/>
        <v>500</v>
      </c>
      <c r="E44" s="565" t="s">
        <v>611</v>
      </c>
      <c r="F44" s="571">
        <f t="shared" si="32"/>
        <v>4.26</v>
      </c>
      <c r="G44" s="130">
        <f t="shared" si="33"/>
        <v>2130</v>
      </c>
      <c r="H44" s="142"/>
      <c r="I44" s="1252"/>
      <c r="J44" s="225"/>
      <c r="K44" s="1244"/>
      <c r="L44" s="1244"/>
      <c r="M44" s="541"/>
      <c r="N44" s="232"/>
      <c r="O44" s="154"/>
      <c r="P44" s="1248"/>
      <c r="Q44" s="233" t="s">
        <v>189</v>
      </c>
      <c r="R44" s="234"/>
      <c r="S44" s="234"/>
      <c r="T44" s="234"/>
      <c r="U44" s="234"/>
      <c r="V44" s="235">
        <f>SUM(V38:V43)</f>
        <v>0</v>
      </c>
      <c r="X44" s="1326" t="s">
        <v>300</v>
      </c>
      <c r="Y44" s="364" t="s">
        <v>301</v>
      </c>
      <c r="Z44" s="366"/>
      <c r="AA44" s="366"/>
      <c r="AB44" s="367"/>
      <c r="AC44" s="367"/>
      <c r="AD44" s="436"/>
      <c r="AE44" s="368"/>
      <c r="AF44" s="386"/>
      <c r="AG44" s="387" t="e">
        <f>ROUNDUP((AE44/AF44),2)</f>
        <v>#DIV/0!</v>
      </c>
      <c r="AH44" s="371" t="e">
        <f>Z44*AG44</f>
        <v>#DIV/0!</v>
      </c>
    </row>
    <row r="45" spans="2:34" ht="14.25" thickTop="1" x14ac:dyDescent="0.15">
      <c r="B45" s="1222"/>
      <c r="C45" s="311" t="str">
        <f t="shared" si="30"/>
        <v>スプラサイド乳剤40</v>
      </c>
      <c r="D45" s="311">
        <f t="shared" si="31"/>
        <v>333.33333333333331</v>
      </c>
      <c r="E45" s="565" t="s">
        <v>611</v>
      </c>
      <c r="F45" s="571">
        <f t="shared" si="32"/>
        <v>4.9400000000000004</v>
      </c>
      <c r="G45" s="130">
        <f t="shared" si="33"/>
        <v>1646.6666666666667</v>
      </c>
      <c r="H45" s="142"/>
      <c r="I45" s="1252"/>
      <c r="J45" s="139"/>
      <c r="K45" s="1244"/>
      <c r="L45" s="1244"/>
      <c r="M45" s="541"/>
      <c r="N45" s="232"/>
      <c r="O45" s="154"/>
      <c r="P45" s="1258" t="s">
        <v>194</v>
      </c>
      <c r="Q45" s="1255" t="s">
        <v>205</v>
      </c>
      <c r="R45" s="249" t="s">
        <v>206</v>
      </c>
      <c r="S45" s="225">
        <v>35750</v>
      </c>
      <c r="T45" s="248">
        <v>1</v>
      </c>
      <c r="U45" s="225"/>
      <c r="V45" s="232"/>
      <c r="X45" s="1327"/>
      <c r="Y45" s="388"/>
      <c r="Z45" s="373"/>
      <c r="AA45" s="373"/>
      <c r="AB45" s="374"/>
      <c r="AC45" s="389"/>
      <c r="AD45" s="437"/>
      <c r="AE45" s="390"/>
      <c r="AF45" s="391"/>
      <c r="AG45" s="391"/>
      <c r="AH45" s="392"/>
    </row>
    <row r="46" spans="2:34" ht="14.25" thickBot="1" x14ac:dyDescent="0.2">
      <c r="B46" s="1222"/>
      <c r="C46" s="311" t="str">
        <f t="shared" si="30"/>
        <v>ｽﾀｰﾏｲﾄﾌﾛｱﾌﾞﾙ</v>
      </c>
      <c r="D46" s="311">
        <f t="shared" si="31"/>
        <v>166.66666666666666</v>
      </c>
      <c r="E46" s="565" t="s">
        <v>611</v>
      </c>
      <c r="F46" s="571">
        <f t="shared" si="32"/>
        <v>19.600000000000001</v>
      </c>
      <c r="G46" s="130">
        <f t="shared" si="33"/>
        <v>3266.6666666666665</v>
      </c>
      <c r="H46" s="142"/>
      <c r="I46" s="1253"/>
      <c r="J46" s="222" t="s">
        <v>116</v>
      </c>
      <c r="K46" s="1249"/>
      <c r="L46" s="1250"/>
      <c r="M46" s="223"/>
      <c r="N46" s="229">
        <f>SUM(N43:N45)</f>
        <v>8.1999999999999993</v>
      </c>
      <c r="O46" s="154"/>
      <c r="P46" s="1247"/>
      <c r="Q46" s="1256"/>
      <c r="R46" s="249" t="s">
        <v>206</v>
      </c>
      <c r="S46" s="225">
        <v>24040</v>
      </c>
      <c r="T46" s="248">
        <v>1</v>
      </c>
      <c r="U46" s="225">
        <v>10000</v>
      </c>
      <c r="V46" s="232">
        <f>+S46*T46/U46*10</f>
        <v>24.04</v>
      </c>
      <c r="X46" s="1328"/>
      <c r="Y46" s="393" t="s">
        <v>41</v>
      </c>
      <c r="Z46" s="394"/>
      <c r="AA46" s="394"/>
      <c r="AB46" s="395"/>
      <c r="AC46" s="395"/>
      <c r="AD46" s="438"/>
      <c r="AE46" s="396"/>
      <c r="AF46" s="396"/>
      <c r="AG46" s="397"/>
      <c r="AH46" s="398" t="e">
        <f>SUM(AH44:AH45)</f>
        <v>#DIV/0!</v>
      </c>
    </row>
    <row r="47" spans="2:34" ht="15" thickTop="1" thickBot="1" x14ac:dyDescent="0.2">
      <c r="B47" s="1222"/>
      <c r="C47" s="311" t="str">
        <f t="shared" si="30"/>
        <v>ﾊﾁﾊﾁﾌﾛｱﾌﾞﾙ</v>
      </c>
      <c r="D47" s="311">
        <f t="shared" si="31"/>
        <v>166.66666666666666</v>
      </c>
      <c r="E47" s="565" t="s">
        <v>611</v>
      </c>
      <c r="F47" s="571">
        <f t="shared" si="32"/>
        <v>8.5399999999999991</v>
      </c>
      <c r="G47" s="130">
        <f t="shared" si="33"/>
        <v>1423.333333333333</v>
      </c>
      <c r="H47" s="142"/>
      <c r="I47" s="1251" t="s">
        <v>181</v>
      </c>
      <c r="J47" s="224" t="s">
        <v>619</v>
      </c>
      <c r="K47" s="1254">
        <v>11500</v>
      </c>
      <c r="L47" s="1254"/>
      <c r="M47" s="541">
        <v>10000</v>
      </c>
      <c r="N47" s="514">
        <f>+K47/M47*10*0.014</f>
        <v>0.161</v>
      </c>
      <c r="O47" s="154"/>
      <c r="P47" s="1247"/>
      <c r="Q47" s="1256"/>
      <c r="R47" s="249"/>
      <c r="S47" s="225"/>
      <c r="T47" s="225"/>
      <c r="U47" s="139"/>
      <c r="V47" s="250"/>
      <c r="X47" s="399"/>
      <c r="Y47" s="400" t="s">
        <v>293</v>
      </c>
      <c r="Z47" s="401"/>
      <c r="AA47" s="401"/>
      <c r="AB47" s="402"/>
      <c r="AC47" s="402"/>
      <c r="AD47" s="404"/>
      <c r="AE47" s="403"/>
      <c r="AF47" s="404"/>
      <c r="AG47" s="404"/>
      <c r="AH47" s="405" t="e">
        <f>AH43+AH46</f>
        <v>#DIV/0!</v>
      </c>
    </row>
    <row r="48" spans="2:34" x14ac:dyDescent="0.15">
      <c r="B48" s="1222"/>
      <c r="C48" s="311"/>
      <c r="D48" s="311"/>
      <c r="E48" s="311"/>
      <c r="F48" s="311"/>
      <c r="G48" s="130">
        <f t="shared" si="33"/>
        <v>0</v>
      </c>
      <c r="H48" s="142"/>
      <c r="I48" s="1252"/>
      <c r="J48" s="225"/>
      <c r="K48" s="1244"/>
      <c r="L48" s="1244"/>
      <c r="M48" s="541"/>
      <c r="N48" s="232"/>
      <c r="O48" s="154"/>
      <c r="P48" s="1247"/>
      <c r="Q48" s="1256"/>
      <c r="R48" s="249" t="s">
        <v>193</v>
      </c>
      <c r="S48" s="225">
        <v>15600</v>
      </c>
      <c r="T48" s="248">
        <v>1</v>
      </c>
      <c r="U48" s="225">
        <v>10000</v>
      </c>
      <c r="V48" s="232">
        <f>+S48*T48/U48*10</f>
        <v>15.600000000000001</v>
      </c>
    </row>
    <row r="49" spans="2:22" ht="14.25" thickBot="1" x14ac:dyDescent="0.2">
      <c r="B49" s="1223"/>
      <c r="C49" s="133" t="s">
        <v>116</v>
      </c>
      <c r="D49" s="134"/>
      <c r="E49" s="134"/>
      <c r="F49" s="134"/>
      <c r="G49" s="135">
        <f>SUM(G39:G48)</f>
        <v>17696.666666666664</v>
      </c>
      <c r="H49" s="142"/>
      <c r="I49" s="1252"/>
      <c r="J49" s="139"/>
      <c r="K49" s="1244"/>
      <c r="L49" s="1244"/>
      <c r="M49" s="541"/>
      <c r="N49" s="232"/>
      <c r="O49" s="154"/>
      <c r="P49" s="1247"/>
      <c r="Q49" s="1257"/>
      <c r="R49" s="249"/>
      <c r="S49" s="225"/>
      <c r="T49" s="225"/>
      <c r="U49" s="139"/>
      <c r="V49" s="250"/>
    </row>
    <row r="50" spans="2:22" ht="15" thickTop="1" thickBot="1" x14ac:dyDescent="0.2">
      <c r="B50" s="1232" t="s">
        <v>29</v>
      </c>
      <c r="C50" s="311" t="str">
        <f>Y28</f>
        <v>ﾗｳﾝﾄﾞｱｯﾌﾟﾏｯｸｽﾛｰﾄﾞ</v>
      </c>
      <c r="D50" s="311">
        <f>AD28</f>
        <v>3000</v>
      </c>
      <c r="E50" s="565" t="s">
        <v>611</v>
      </c>
      <c r="F50" s="571">
        <f>AG28</f>
        <v>2.0799999999999996</v>
      </c>
      <c r="G50" s="130">
        <f t="shared" si="33"/>
        <v>6239.9999999999991</v>
      </c>
      <c r="H50" s="142"/>
      <c r="I50" s="1253"/>
      <c r="J50" s="222" t="s">
        <v>116</v>
      </c>
      <c r="K50" s="1249"/>
      <c r="L50" s="1250"/>
      <c r="M50" s="223"/>
      <c r="N50" s="229">
        <f>SUM(N47:N49)</f>
        <v>0.161</v>
      </c>
      <c r="O50" s="154"/>
      <c r="P50" s="1247"/>
      <c r="Q50" s="233" t="s">
        <v>189</v>
      </c>
      <c r="R50" s="234"/>
      <c r="S50" s="234"/>
      <c r="T50" s="234"/>
      <c r="U50" s="234"/>
      <c r="V50" s="235">
        <f>SUM(V45:V49)</f>
        <v>39.64</v>
      </c>
    </row>
    <row r="51" spans="2:22" ht="14.25" thickTop="1" x14ac:dyDescent="0.15">
      <c r="B51" s="1222"/>
      <c r="C51" s="311"/>
      <c r="D51" s="311"/>
      <c r="E51" s="311"/>
      <c r="F51" s="311"/>
      <c r="G51" s="130">
        <f t="shared" si="33"/>
        <v>0</v>
      </c>
      <c r="H51" s="142"/>
      <c r="I51" s="1251" t="s">
        <v>182</v>
      </c>
      <c r="J51" s="541" t="s">
        <v>193</v>
      </c>
      <c r="K51" s="1265">
        <v>4000</v>
      </c>
      <c r="L51" s="1266"/>
      <c r="M51" s="541">
        <v>10000</v>
      </c>
      <c r="N51" s="514">
        <f>+K51/M51*10*0.014</f>
        <v>5.6000000000000001E-2</v>
      </c>
      <c r="O51" s="154"/>
      <c r="P51" s="1247"/>
      <c r="Q51" s="1255" t="s">
        <v>207</v>
      </c>
      <c r="R51" s="249" t="s">
        <v>206</v>
      </c>
      <c r="S51" s="225">
        <v>60000</v>
      </c>
      <c r="T51" s="248">
        <v>1</v>
      </c>
      <c r="U51" s="225"/>
      <c r="V51" s="232"/>
    </row>
    <row r="52" spans="2:22" x14ac:dyDescent="0.15">
      <c r="B52" s="1222"/>
      <c r="C52" s="311"/>
      <c r="D52" s="311"/>
      <c r="E52" s="311"/>
      <c r="F52" s="311"/>
      <c r="G52" s="130">
        <f t="shared" si="33"/>
        <v>0</v>
      </c>
      <c r="H52" s="142"/>
      <c r="I52" s="1252"/>
      <c r="J52" s="541"/>
      <c r="K52" s="1265"/>
      <c r="L52" s="1266"/>
      <c r="M52" s="236"/>
      <c r="N52" s="232"/>
      <c r="O52" s="154"/>
      <c r="P52" s="1247"/>
      <c r="Q52" s="1256"/>
      <c r="R52" s="249" t="s">
        <v>206</v>
      </c>
      <c r="S52" s="225">
        <v>60000</v>
      </c>
      <c r="T52" s="248">
        <v>1</v>
      </c>
      <c r="U52" s="225">
        <v>10000</v>
      </c>
      <c r="V52" s="232">
        <f>+S52*T52/U52*10</f>
        <v>60</v>
      </c>
    </row>
    <row r="53" spans="2:22" ht="14.25" thickBot="1" x14ac:dyDescent="0.2">
      <c r="B53" s="1223"/>
      <c r="C53" s="133" t="s">
        <v>116</v>
      </c>
      <c r="D53" s="134"/>
      <c r="E53" s="134"/>
      <c r="F53" s="134"/>
      <c r="G53" s="135">
        <f>SUM(G50:G52)</f>
        <v>6239.9999999999991</v>
      </c>
      <c r="I53" s="1252"/>
      <c r="J53" s="225"/>
      <c r="K53" s="1267"/>
      <c r="L53" s="1268"/>
      <c r="M53" s="236"/>
      <c r="N53" s="232"/>
      <c r="O53" s="154"/>
      <c r="P53" s="1247"/>
      <c r="Q53" s="1256"/>
      <c r="R53" s="249"/>
      <c r="S53" s="225"/>
      <c r="T53" s="225"/>
      <c r="U53" s="139"/>
      <c r="V53" s="250"/>
    </row>
    <row r="54" spans="2:22" ht="14.25" thickTop="1" x14ac:dyDescent="0.15">
      <c r="B54" s="1232" t="s">
        <v>139</v>
      </c>
      <c r="C54" s="311" t="str">
        <f>Y32</f>
        <v>ｱﾋﾞｵﾝＥ</v>
      </c>
      <c r="D54" s="311">
        <f>AD32</f>
        <v>500</v>
      </c>
      <c r="E54" s="565" t="s">
        <v>611</v>
      </c>
      <c r="F54" s="571">
        <f>AG32</f>
        <v>1.31</v>
      </c>
      <c r="G54" s="130">
        <f>D54*F54</f>
        <v>655</v>
      </c>
      <c r="I54" s="1252"/>
      <c r="J54" s="541"/>
      <c r="K54" s="1265"/>
      <c r="L54" s="1266"/>
      <c r="M54" s="236"/>
      <c r="N54" s="232"/>
      <c r="O54" s="154"/>
      <c r="P54" s="1247"/>
      <c r="Q54" s="1256"/>
      <c r="R54" s="249" t="s">
        <v>193</v>
      </c>
      <c r="S54" s="225">
        <v>25000</v>
      </c>
      <c r="T54" s="248">
        <v>1</v>
      </c>
      <c r="U54" s="225">
        <v>10000</v>
      </c>
      <c r="V54" s="232">
        <f>+S54*T54/U54*10</f>
        <v>25</v>
      </c>
    </row>
    <row r="55" spans="2:22" x14ac:dyDescent="0.15">
      <c r="B55" s="1222"/>
      <c r="C55" s="311" t="str">
        <f>Y33</f>
        <v>マデックＥＷ</v>
      </c>
      <c r="D55" s="311">
        <f>AD33</f>
        <v>133.33333333333334</v>
      </c>
      <c r="E55" s="565" t="s">
        <v>611</v>
      </c>
      <c r="F55" s="571">
        <f>AG33</f>
        <v>15.98</v>
      </c>
      <c r="G55" s="130">
        <f>D55*F55</f>
        <v>2130.666666666667</v>
      </c>
      <c r="I55" s="1252"/>
      <c r="J55" s="225"/>
      <c r="K55" s="1267"/>
      <c r="L55" s="1268"/>
      <c r="M55" s="236"/>
      <c r="N55" s="246"/>
      <c r="O55" s="154"/>
      <c r="P55" s="1247"/>
      <c r="Q55" s="1257"/>
      <c r="R55" s="249"/>
      <c r="S55" s="225"/>
      <c r="T55" s="225"/>
      <c r="U55" s="139"/>
      <c r="V55" s="250"/>
    </row>
    <row r="56" spans="2:22" x14ac:dyDescent="0.15">
      <c r="B56" s="1222"/>
      <c r="C56" s="311"/>
      <c r="D56" s="311"/>
      <c r="E56" s="565" t="s">
        <v>118</v>
      </c>
      <c r="F56" s="311"/>
      <c r="G56" s="130">
        <f>D56*F56</f>
        <v>0</v>
      </c>
      <c r="I56" s="1238"/>
      <c r="J56" s="583" t="s">
        <v>116</v>
      </c>
      <c r="K56" s="1260"/>
      <c r="L56" s="1261"/>
      <c r="M56" s="584"/>
      <c r="N56" s="585">
        <f>SUM(N51:N55)</f>
        <v>5.6000000000000001E-2</v>
      </c>
      <c r="O56" s="154"/>
      <c r="P56" s="1259"/>
      <c r="Q56" s="253" t="s">
        <v>189</v>
      </c>
      <c r="R56" s="254"/>
      <c r="S56" s="254"/>
      <c r="T56" s="254"/>
      <c r="U56" s="254"/>
      <c r="V56" s="255">
        <f>SUM(V51:V55)</f>
        <v>85</v>
      </c>
    </row>
    <row r="57" spans="2:22" ht="14.25" thickBot="1" x14ac:dyDescent="0.2">
      <c r="B57" s="1235"/>
      <c r="C57" s="136" t="s">
        <v>119</v>
      </c>
      <c r="D57" s="137"/>
      <c r="E57" s="137"/>
      <c r="F57" s="137"/>
      <c r="G57" s="138">
        <f>SUM(G54:G56)</f>
        <v>2785.666666666667</v>
      </c>
      <c r="I57" s="1262" t="s">
        <v>183</v>
      </c>
      <c r="J57" s="1242"/>
      <c r="K57" s="1263"/>
      <c r="L57" s="1264"/>
      <c r="M57" s="161"/>
      <c r="N57" s="252">
        <f>SUM(N42,N46,N50,N56)</f>
        <v>7680.9929999999995</v>
      </c>
      <c r="O57" s="154"/>
      <c r="P57" s="1329" t="s">
        <v>183</v>
      </c>
      <c r="Q57" s="1330"/>
      <c r="R57" s="251"/>
      <c r="S57" s="251"/>
      <c r="T57" s="251"/>
      <c r="U57" s="251"/>
      <c r="V57" s="252">
        <f>SUM(V44,V50,V56)</f>
        <v>124.64</v>
      </c>
    </row>
    <row r="58" spans="2:22" x14ac:dyDescent="0.15">
      <c r="O58" s="154"/>
      <c r="V58" s="27"/>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9:15" s="27" customFormat="1" x14ac:dyDescent="0.15">
      <c r="I65" s="154"/>
      <c r="J65" s="154"/>
      <c r="K65" s="154"/>
      <c r="L65" s="154"/>
      <c r="M65" s="154"/>
      <c r="N65" s="154"/>
      <c r="O65" s="154"/>
    </row>
    <row r="66" spans="9:15" s="27" customFormat="1" x14ac:dyDescent="0.15">
      <c r="I66" s="154"/>
      <c r="J66" s="154"/>
      <c r="K66" s="154"/>
      <c r="L66" s="154"/>
      <c r="M66" s="154"/>
      <c r="N66" s="154"/>
      <c r="O66" s="154"/>
    </row>
    <row r="67" spans="9:15" s="27" customFormat="1" x14ac:dyDescent="0.15">
      <c r="I67" s="154"/>
      <c r="J67" s="154"/>
      <c r="K67" s="154"/>
      <c r="L67" s="154"/>
      <c r="M67" s="154"/>
      <c r="N67" s="154"/>
      <c r="O67" s="154"/>
    </row>
    <row r="68" spans="9:15" s="27" customFormat="1" x14ac:dyDescent="0.15">
      <c r="I68" s="154"/>
      <c r="J68" s="154"/>
      <c r="K68" s="154"/>
      <c r="L68" s="154"/>
      <c r="M68" s="154"/>
      <c r="N68" s="154"/>
      <c r="O68" s="154"/>
    </row>
    <row r="69" spans="9:15" s="27" customFormat="1" x14ac:dyDescent="0.15">
      <c r="I69" s="154"/>
      <c r="J69" s="154"/>
      <c r="K69" s="154"/>
      <c r="L69" s="154"/>
      <c r="M69" s="154"/>
      <c r="N69" s="154"/>
      <c r="O69" s="154"/>
    </row>
    <row r="70" spans="9:15" s="27" customFormat="1" x14ac:dyDescent="0.15">
      <c r="I70" s="154"/>
      <c r="J70" s="154"/>
      <c r="K70" s="154"/>
      <c r="L70" s="154"/>
      <c r="M70" s="154"/>
      <c r="N70" s="154"/>
      <c r="O70" s="154"/>
    </row>
    <row r="71" spans="9:15" s="27" customFormat="1" x14ac:dyDescent="0.15">
      <c r="I71" s="154"/>
      <c r="J71" s="154"/>
      <c r="K71" s="154"/>
      <c r="L71" s="154"/>
      <c r="M71" s="154"/>
      <c r="N71" s="154"/>
      <c r="O71" s="154"/>
    </row>
    <row r="72" spans="9:15" s="27" customFormat="1" x14ac:dyDescent="0.15">
      <c r="I72" s="154"/>
      <c r="J72" s="154"/>
      <c r="K72" s="154"/>
      <c r="L72" s="154"/>
      <c r="M72" s="154"/>
      <c r="N72" s="154"/>
      <c r="O72" s="154"/>
    </row>
    <row r="73" spans="9:15" s="27" customFormat="1" x14ac:dyDescent="0.15">
      <c r="I73" s="154"/>
      <c r="J73" s="154"/>
      <c r="K73" s="154"/>
      <c r="L73" s="154"/>
      <c r="M73" s="154"/>
      <c r="N73" s="154"/>
      <c r="O73" s="154"/>
    </row>
    <row r="74" spans="9:15" s="27" customFormat="1" x14ac:dyDescent="0.15">
      <c r="I74" s="154"/>
      <c r="J74" s="154"/>
      <c r="K74" s="154"/>
      <c r="L74" s="154"/>
      <c r="M74" s="154"/>
      <c r="N74" s="154"/>
      <c r="O74" s="154"/>
    </row>
    <row r="75" spans="9:15" s="27" customFormat="1" x14ac:dyDescent="0.15">
      <c r="I75" s="154"/>
      <c r="J75" s="154"/>
      <c r="K75" s="154"/>
      <c r="L75" s="154"/>
      <c r="M75" s="154"/>
      <c r="N75" s="154"/>
      <c r="O75" s="154"/>
    </row>
    <row r="76" spans="9:15" s="27" customFormat="1" x14ac:dyDescent="0.15">
      <c r="I76" s="154"/>
      <c r="J76" s="154"/>
      <c r="K76" s="154"/>
      <c r="L76" s="154"/>
      <c r="M76" s="154"/>
      <c r="N76" s="154"/>
      <c r="O76" s="154"/>
    </row>
    <row r="77" spans="9:15" s="27" customFormat="1" x14ac:dyDescent="0.15">
      <c r="I77" s="154"/>
      <c r="J77" s="154"/>
      <c r="K77" s="154"/>
      <c r="L77" s="154"/>
      <c r="M77" s="154"/>
      <c r="N77" s="154"/>
      <c r="O77" s="154"/>
    </row>
    <row r="78" spans="9:15" s="27" customFormat="1" x14ac:dyDescent="0.15">
      <c r="I78" s="154"/>
      <c r="J78" s="154"/>
      <c r="K78" s="154"/>
      <c r="L78" s="154"/>
      <c r="M78" s="154"/>
      <c r="N78" s="154"/>
      <c r="O78" s="154"/>
    </row>
    <row r="79" spans="9:15" s="27" customFormat="1" x14ac:dyDescent="0.15">
      <c r="I79" s="154"/>
      <c r="J79" s="154"/>
      <c r="K79" s="154"/>
      <c r="L79" s="154"/>
      <c r="M79" s="154"/>
      <c r="N79" s="154"/>
      <c r="O79" s="154"/>
    </row>
    <row r="80" spans="9:15" s="27" customFormat="1" x14ac:dyDescent="0.15">
      <c r="I80" s="154"/>
      <c r="J80" s="154"/>
      <c r="K80" s="154"/>
      <c r="L80" s="154"/>
      <c r="M80" s="154"/>
      <c r="N80" s="154"/>
      <c r="O80" s="154"/>
    </row>
    <row r="81" spans="2:15" s="27" customFormat="1" x14ac:dyDescent="0.15">
      <c r="H81" s="154"/>
      <c r="I81" s="154"/>
      <c r="J81" s="154"/>
      <c r="K81" s="154"/>
      <c r="L81" s="154"/>
      <c r="M81" s="154"/>
      <c r="N81" s="154"/>
      <c r="O81" s="154"/>
    </row>
    <row r="82" spans="2:15" s="27" customFormat="1" x14ac:dyDescent="0.15">
      <c r="H82" s="154"/>
      <c r="I82" s="154"/>
      <c r="J82" s="154"/>
      <c r="K82" s="154"/>
      <c r="L82" s="154"/>
      <c r="M82" s="154"/>
      <c r="N82" s="154"/>
      <c r="O82" s="154"/>
    </row>
    <row r="83" spans="2:15" s="27" customFormat="1" x14ac:dyDescent="0.15">
      <c r="B83" s="141"/>
      <c r="C83" s="142"/>
      <c r="D83" s="142"/>
      <c r="E83" s="142"/>
      <c r="F83" s="142"/>
      <c r="H83" s="154"/>
      <c r="I83" s="154"/>
      <c r="J83" s="154"/>
      <c r="K83" s="154"/>
      <c r="L83" s="154"/>
      <c r="M83" s="154"/>
      <c r="N83" s="154"/>
      <c r="O83" s="154"/>
    </row>
    <row r="84" spans="2:15" s="27" customFormat="1" x14ac:dyDescent="0.15">
      <c r="B84" s="141"/>
      <c r="C84" s="142"/>
      <c r="D84" s="142"/>
      <c r="E84" s="142"/>
      <c r="F84" s="142"/>
      <c r="H84" s="154"/>
      <c r="I84" s="154"/>
      <c r="J84" s="154"/>
      <c r="K84" s="154"/>
      <c r="L84" s="154"/>
      <c r="M84" s="154"/>
      <c r="N84" s="154"/>
      <c r="O84" s="154"/>
    </row>
    <row r="85" spans="2:15" s="27" customFormat="1" x14ac:dyDescent="0.15">
      <c r="H85" s="154"/>
      <c r="I85" s="154"/>
      <c r="J85" s="154"/>
      <c r="K85" s="154"/>
      <c r="L85" s="154"/>
      <c r="M85" s="154"/>
      <c r="N85" s="154"/>
      <c r="O85" s="154"/>
    </row>
    <row r="86" spans="2:15" s="27" customFormat="1" x14ac:dyDescent="0.15">
      <c r="H86" s="154"/>
      <c r="I86" s="154"/>
      <c r="J86" s="154"/>
      <c r="K86" s="154"/>
      <c r="L86" s="154"/>
      <c r="M86" s="154"/>
      <c r="N86" s="154"/>
      <c r="O86" s="154"/>
    </row>
    <row r="87" spans="2:15" s="27" customFormat="1" x14ac:dyDescent="0.15">
      <c r="H87" s="154"/>
      <c r="I87" s="154"/>
      <c r="J87" s="154"/>
      <c r="K87" s="154"/>
      <c r="L87" s="154"/>
      <c r="M87" s="154"/>
      <c r="N87" s="154"/>
      <c r="O87" s="154"/>
    </row>
    <row r="88" spans="2:15" s="27" customFormat="1" x14ac:dyDescent="0.15">
      <c r="H88" s="154"/>
      <c r="I88" s="154"/>
      <c r="J88" s="154"/>
      <c r="K88" s="154"/>
      <c r="L88" s="154"/>
      <c r="M88" s="154"/>
      <c r="N88" s="154"/>
      <c r="O88" s="154"/>
    </row>
    <row r="89" spans="2:15" s="27" customFormat="1" x14ac:dyDescent="0.15">
      <c r="H89" s="154"/>
      <c r="I89" s="154"/>
      <c r="J89" s="154"/>
      <c r="K89" s="154"/>
      <c r="L89" s="154"/>
      <c r="M89" s="154"/>
      <c r="N89" s="154"/>
      <c r="O89" s="154"/>
    </row>
    <row r="90" spans="2:15" s="27" customFormat="1" x14ac:dyDescent="0.15">
      <c r="H90" s="154"/>
      <c r="I90" s="154"/>
      <c r="J90" s="154"/>
      <c r="K90" s="154"/>
      <c r="L90" s="154"/>
      <c r="M90" s="154"/>
      <c r="N90" s="154"/>
      <c r="O90" s="154"/>
    </row>
    <row r="91" spans="2:15" s="27" customFormat="1" x14ac:dyDescent="0.15">
      <c r="H91" s="154"/>
      <c r="I91" s="154"/>
      <c r="J91" s="154"/>
      <c r="K91" s="154"/>
      <c r="L91" s="154"/>
      <c r="M91" s="154"/>
      <c r="N91" s="154"/>
      <c r="O91" s="154"/>
    </row>
    <row r="92" spans="2:15" s="27" customFormat="1" x14ac:dyDescent="0.15">
      <c r="H92" s="154"/>
      <c r="I92" s="154"/>
      <c r="J92" s="154"/>
      <c r="K92" s="154"/>
      <c r="L92" s="154"/>
      <c r="M92" s="154"/>
      <c r="N92" s="154"/>
      <c r="O92" s="154"/>
    </row>
    <row r="93" spans="2:15" s="27" customFormat="1" x14ac:dyDescent="0.15">
      <c r="H93" s="154"/>
      <c r="I93" s="154"/>
      <c r="J93" s="154"/>
      <c r="K93" s="154"/>
      <c r="L93" s="154"/>
      <c r="M93" s="154"/>
      <c r="N93" s="154"/>
      <c r="O93" s="154"/>
    </row>
    <row r="94" spans="2:15" s="27" customFormat="1" x14ac:dyDescent="0.15">
      <c r="H94" s="154"/>
      <c r="I94" s="154"/>
      <c r="J94" s="154"/>
      <c r="K94" s="154"/>
      <c r="L94" s="154"/>
      <c r="M94" s="154"/>
      <c r="N94" s="154"/>
      <c r="O94" s="154"/>
    </row>
    <row r="95" spans="2:15" s="27" customFormat="1" x14ac:dyDescent="0.15">
      <c r="H95" s="154"/>
      <c r="I95" s="154"/>
      <c r="J95" s="154"/>
      <c r="K95" s="154"/>
      <c r="L95" s="154"/>
      <c r="M95" s="154"/>
      <c r="N95" s="154"/>
      <c r="O95" s="154"/>
    </row>
    <row r="96" spans="2:15" s="27" customFormat="1" x14ac:dyDescent="0.15">
      <c r="H96" s="154"/>
      <c r="I96" s="154"/>
      <c r="J96" s="154"/>
      <c r="K96" s="154"/>
      <c r="L96" s="154"/>
      <c r="M96" s="154"/>
      <c r="N96" s="154"/>
      <c r="O96" s="154"/>
    </row>
    <row r="97" spans="9:15" s="27" customFormat="1" x14ac:dyDescent="0.15">
      <c r="I97" s="154"/>
      <c r="J97" s="154"/>
      <c r="K97" s="154"/>
      <c r="L97" s="154"/>
      <c r="M97" s="154"/>
      <c r="N97" s="154"/>
      <c r="O97" s="154"/>
    </row>
    <row r="98" spans="9:15" s="27" customFormat="1" x14ac:dyDescent="0.15">
      <c r="I98" s="154"/>
      <c r="J98" s="154"/>
      <c r="K98" s="154"/>
      <c r="L98" s="154"/>
      <c r="M98" s="154"/>
      <c r="N98" s="154"/>
      <c r="O98" s="154"/>
    </row>
    <row r="99" spans="9:15" s="27" customFormat="1" x14ac:dyDescent="0.15">
      <c r="I99" s="154"/>
      <c r="J99" s="154"/>
      <c r="K99" s="154"/>
      <c r="L99" s="154"/>
      <c r="M99" s="154"/>
      <c r="N99" s="154"/>
      <c r="O99" s="154"/>
    </row>
    <row r="100" spans="9:15" s="27" customFormat="1" x14ac:dyDescent="0.15">
      <c r="I100" s="154"/>
      <c r="J100" s="154"/>
      <c r="K100" s="154"/>
      <c r="L100" s="154"/>
      <c r="M100" s="154"/>
      <c r="N100" s="154"/>
      <c r="O100" s="154"/>
    </row>
    <row r="101" spans="9:15" s="27" customFormat="1" x14ac:dyDescent="0.15">
      <c r="I101" s="154"/>
      <c r="J101" s="154"/>
      <c r="K101" s="154"/>
      <c r="L101" s="154"/>
      <c r="M101" s="154"/>
      <c r="N101" s="154"/>
      <c r="O101" s="154"/>
    </row>
    <row r="102" spans="9:15" s="27" customFormat="1" x14ac:dyDescent="0.15">
      <c r="I102" s="154"/>
      <c r="J102" s="154"/>
      <c r="K102" s="154"/>
      <c r="L102" s="154"/>
      <c r="M102" s="154"/>
      <c r="N102" s="154"/>
      <c r="O102" s="154"/>
    </row>
    <row r="103" spans="9:15" s="27" customFormat="1" x14ac:dyDescent="0.15">
      <c r="I103" s="154"/>
      <c r="J103" s="154"/>
      <c r="K103" s="154"/>
      <c r="L103" s="154"/>
      <c r="M103" s="154"/>
      <c r="N103" s="154"/>
      <c r="O103" s="154"/>
    </row>
    <row r="104" spans="9:15" s="27" customFormat="1" x14ac:dyDescent="0.15">
      <c r="I104" s="154"/>
      <c r="J104" s="154"/>
      <c r="K104" s="154"/>
      <c r="L104" s="154"/>
      <c r="M104" s="154"/>
      <c r="N104" s="154"/>
      <c r="O104" s="154"/>
    </row>
    <row r="105" spans="9:15" s="27" customFormat="1" x14ac:dyDescent="0.15">
      <c r="I105" s="154"/>
      <c r="J105" s="154"/>
      <c r="K105" s="154"/>
      <c r="L105" s="154"/>
      <c r="M105" s="154"/>
      <c r="N105" s="154"/>
      <c r="O105" s="154"/>
    </row>
    <row r="106" spans="9:15" s="27" customFormat="1" x14ac:dyDescent="0.15">
      <c r="I106" s="154"/>
      <c r="J106" s="154"/>
      <c r="K106" s="154"/>
      <c r="L106" s="154"/>
      <c r="M106" s="154"/>
      <c r="N106" s="154"/>
      <c r="O106" s="154"/>
    </row>
    <row r="107" spans="9:15" s="27" customFormat="1" x14ac:dyDescent="0.15">
      <c r="I107" s="154"/>
      <c r="J107" s="154"/>
      <c r="K107" s="154"/>
      <c r="L107" s="154"/>
      <c r="M107" s="154"/>
      <c r="N107" s="154"/>
      <c r="O107" s="154"/>
    </row>
    <row r="108" spans="9:15" s="27" customFormat="1" x14ac:dyDescent="0.15">
      <c r="I108" s="154"/>
      <c r="J108" s="154"/>
      <c r="K108" s="154"/>
      <c r="L108" s="154"/>
      <c r="M108" s="154"/>
      <c r="N108" s="154"/>
      <c r="O108" s="154"/>
    </row>
    <row r="109" spans="9:15" s="27" customFormat="1" x14ac:dyDescent="0.15">
      <c r="I109" s="154"/>
      <c r="J109" s="154"/>
      <c r="K109" s="154"/>
      <c r="L109" s="154"/>
      <c r="M109" s="154"/>
      <c r="N109" s="154"/>
      <c r="O109" s="154"/>
    </row>
    <row r="110" spans="9:15" s="27" customFormat="1" x14ac:dyDescent="0.15">
      <c r="I110" s="154"/>
      <c r="J110" s="154"/>
      <c r="K110" s="154"/>
      <c r="L110" s="154"/>
      <c r="M110" s="154"/>
      <c r="N110" s="154"/>
      <c r="O110" s="154"/>
    </row>
    <row r="111" spans="9:15" s="27" customFormat="1" x14ac:dyDescent="0.15">
      <c r="I111" s="154"/>
      <c r="J111" s="154"/>
      <c r="K111" s="154"/>
      <c r="L111" s="154"/>
      <c r="M111" s="154"/>
      <c r="N111" s="154"/>
      <c r="O111" s="154"/>
    </row>
    <row r="112" spans="9:15" s="27" customFormat="1" x14ac:dyDescent="0.15">
      <c r="I112" s="154"/>
      <c r="J112" s="154"/>
      <c r="K112" s="154"/>
      <c r="L112" s="154"/>
      <c r="M112" s="154"/>
      <c r="N112" s="154"/>
      <c r="O112" s="154"/>
    </row>
    <row r="113" spans="9:15" s="27" customFormat="1" x14ac:dyDescent="0.15">
      <c r="I113" s="154"/>
      <c r="J113" s="154"/>
      <c r="K113" s="154"/>
      <c r="L113" s="154"/>
      <c r="M113" s="154"/>
      <c r="N113" s="154"/>
      <c r="O113" s="154"/>
    </row>
    <row r="114" spans="9:15" s="27" customFormat="1" x14ac:dyDescent="0.15">
      <c r="I114" s="154"/>
      <c r="J114" s="154"/>
      <c r="K114" s="154"/>
      <c r="L114" s="154"/>
      <c r="M114" s="154"/>
      <c r="N114" s="154"/>
      <c r="O114" s="154"/>
    </row>
    <row r="115" spans="9:15" s="27" customFormat="1" x14ac:dyDescent="0.15">
      <c r="I115" s="154"/>
      <c r="J115" s="154"/>
      <c r="K115" s="154"/>
      <c r="L115" s="154"/>
      <c r="M115" s="154"/>
      <c r="N115" s="154"/>
      <c r="O115" s="154"/>
    </row>
    <row r="116" spans="9:15" s="27" customFormat="1" x14ac:dyDescent="0.15">
      <c r="I116" s="154"/>
      <c r="J116" s="154"/>
      <c r="K116" s="154"/>
      <c r="L116" s="154"/>
      <c r="M116" s="154"/>
      <c r="N116" s="154"/>
      <c r="O116" s="154"/>
    </row>
    <row r="117" spans="9:15" s="27" customFormat="1" x14ac:dyDescent="0.15">
      <c r="I117" s="154"/>
      <c r="J117" s="154"/>
      <c r="K117" s="154"/>
      <c r="L117" s="154"/>
      <c r="M117" s="154"/>
      <c r="N117" s="154"/>
      <c r="O117" s="154"/>
    </row>
    <row r="118" spans="9:15" s="27" customFormat="1" x14ac:dyDescent="0.15">
      <c r="I118" s="154"/>
      <c r="J118" s="154"/>
      <c r="K118" s="154"/>
      <c r="L118" s="154"/>
      <c r="M118" s="154"/>
      <c r="N118" s="154"/>
      <c r="O118" s="154"/>
    </row>
    <row r="119" spans="9:15" s="27" customFormat="1" x14ac:dyDescent="0.15">
      <c r="I119" s="154"/>
      <c r="J119" s="154"/>
      <c r="K119" s="154"/>
      <c r="L119" s="154"/>
      <c r="M119" s="154"/>
      <c r="N119" s="154"/>
      <c r="O119" s="154"/>
    </row>
    <row r="120" spans="9:15" s="27" customFormat="1" x14ac:dyDescent="0.15">
      <c r="I120" s="154"/>
      <c r="J120" s="154"/>
      <c r="K120" s="154"/>
      <c r="L120" s="154"/>
      <c r="M120" s="154"/>
      <c r="N120" s="154"/>
      <c r="O120" s="154"/>
    </row>
    <row r="121" spans="9:15" s="27" customFormat="1" x14ac:dyDescent="0.15">
      <c r="I121" s="154"/>
      <c r="J121" s="154"/>
      <c r="K121" s="154"/>
      <c r="L121" s="154"/>
      <c r="M121" s="154"/>
      <c r="N121" s="154"/>
      <c r="O121" s="154"/>
    </row>
    <row r="122" spans="9:15" s="27" customFormat="1" x14ac:dyDescent="0.15">
      <c r="I122" s="154"/>
      <c r="J122" s="154"/>
      <c r="K122" s="154"/>
      <c r="L122" s="154"/>
      <c r="M122" s="154"/>
      <c r="N122" s="154"/>
      <c r="O122" s="154"/>
    </row>
    <row r="123" spans="9:15" s="27" customFormat="1" x14ac:dyDescent="0.15">
      <c r="I123" s="154"/>
      <c r="J123" s="154"/>
      <c r="K123" s="154"/>
      <c r="L123" s="154"/>
      <c r="M123" s="154"/>
      <c r="N123" s="154"/>
      <c r="O123" s="154"/>
    </row>
    <row r="124" spans="9:15" s="27" customFormat="1" x14ac:dyDescent="0.15">
      <c r="I124" s="154"/>
      <c r="J124" s="154"/>
      <c r="K124" s="154"/>
      <c r="L124" s="154"/>
      <c r="M124" s="154"/>
      <c r="N124" s="154"/>
      <c r="O124" s="154"/>
    </row>
    <row r="125" spans="9:15" s="27" customFormat="1" x14ac:dyDescent="0.15">
      <c r="I125" s="154"/>
      <c r="J125" s="154"/>
      <c r="K125" s="154"/>
      <c r="L125" s="154"/>
      <c r="M125" s="154"/>
      <c r="N125" s="154"/>
      <c r="O125" s="154"/>
    </row>
    <row r="126" spans="9:15" s="27" customFormat="1" x14ac:dyDescent="0.15">
      <c r="I126" s="154"/>
      <c r="J126" s="154"/>
      <c r="K126" s="154"/>
      <c r="L126" s="154"/>
      <c r="M126" s="154"/>
      <c r="N126" s="154"/>
      <c r="O126" s="154"/>
    </row>
    <row r="127" spans="9:15" s="27" customFormat="1" x14ac:dyDescent="0.15">
      <c r="I127" s="154"/>
      <c r="J127" s="154"/>
      <c r="K127" s="154"/>
      <c r="L127" s="154"/>
      <c r="M127" s="154"/>
      <c r="N127" s="154"/>
      <c r="O127" s="154"/>
    </row>
    <row r="128" spans="9:15" s="27" customFormat="1" x14ac:dyDescent="0.15">
      <c r="I128" s="154"/>
      <c r="J128" s="154"/>
      <c r="K128" s="154"/>
      <c r="L128" s="154"/>
      <c r="M128" s="154"/>
      <c r="N128" s="154"/>
      <c r="O128" s="154"/>
    </row>
    <row r="129" spans="9:15" s="27" customFormat="1" x14ac:dyDescent="0.15">
      <c r="I129" s="154"/>
      <c r="J129" s="154"/>
      <c r="K129" s="154"/>
      <c r="L129" s="154"/>
      <c r="M129" s="154"/>
      <c r="N129" s="154"/>
      <c r="O129" s="154"/>
    </row>
    <row r="130" spans="9:15" s="27" customFormat="1" x14ac:dyDescent="0.15">
      <c r="I130" s="154"/>
      <c r="J130" s="154"/>
      <c r="K130" s="154"/>
      <c r="L130" s="154"/>
      <c r="M130" s="154"/>
      <c r="N130" s="154"/>
      <c r="O130" s="154"/>
    </row>
    <row r="131" spans="9:15" s="27" customFormat="1" x14ac:dyDescent="0.15">
      <c r="I131" s="154"/>
      <c r="J131" s="154"/>
      <c r="K131" s="154"/>
      <c r="L131" s="154"/>
      <c r="M131" s="154"/>
      <c r="N131" s="154"/>
      <c r="O131" s="154"/>
    </row>
    <row r="132" spans="9:15" s="27" customFormat="1" x14ac:dyDescent="0.15">
      <c r="I132" s="154"/>
      <c r="J132" s="154"/>
      <c r="K132" s="154"/>
      <c r="L132" s="154"/>
      <c r="M132" s="154"/>
      <c r="N132" s="154"/>
      <c r="O132" s="154"/>
    </row>
    <row r="133" spans="9:15" s="27" customFormat="1" x14ac:dyDescent="0.15">
      <c r="I133" s="154"/>
      <c r="J133" s="154"/>
      <c r="K133" s="154"/>
      <c r="L133" s="154"/>
      <c r="M133" s="154"/>
      <c r="N133" s="154"/>
      <c r="O133" s="154"/>
    </row>
    <row r="134" spans="9:15" s="27" customFormat="1" x14ac:dyDescent="0.15">
      <c r="I134" s="154"/>
      <c r="J134" s="154"/>
      <c r="K134" s="154"/>
      <c r="L134" s="154"/>
      <c r="M134" s="154"/>
      <c r="N134" s="154"/>
      <c r="O134" s="154"/>
    </row>
    <row r="135" spans="9:15" s="27" customFormat="1" x14ac:dyDescent="0.15">
      <c r="I135" s="154"/>
      <c r="J135" s="154"/>
      <c r="K135" s="154"/>
      <c r="L135" s="154"/>
      <c r="M135" s="154"/>
      <c r="N135" s="154"/>
      <c r="O135" s="154"/>
    </row>
    <row r="136" spans="9:15" s="27" customFormat="1" x14ac:dyDescent="0.15">
      <c r="I136" s="154"/>
      <c r="J136" s="154"/>
      <c r="K136" s="154"/>
      <c r="L136" s="154"/>
      <c r="M136" s="154"/>
      <c r="N136" s="154"/>
      <c r="O136" s="154"/>
    </row>
    <row r="137" spans="9:15" s="27" customFormat="1" x14ac:dyDescent="0.15">
      <c r="I137" s="154"/>
      <c r="J137" s="154"/>
      <c r="K137" s="154"/>
      <c r="L137" s="154"/>
      <c r="M137" s="154"/>
      <c r="N137" s="154"/>
      <c r="O137" s="154"/>
    </row>
    <row r="138" spans="9:15" s="27" customFormat="1" x14ac:dyDescent="0.15">
      <c r="I138" s="154"/>
      <c r="J138" s="154"/>
      <c r="K138" s="154"/>
      <c r="L138" s="154"/>
      <c r="M138" s="154"/>
      <c r="N138" s="154"/>
      <c r="O138" s="154"/>
    </row>
    <row r="139" spans="9:15" s="27" customFormat="1" x14ac:dyDescent="0.15">
      <c r="I139" s="154"/>
      <c r="J139" s="154"/>
      <c r="K139" s="154"/>
      <c r="L139" s="154"/>
      <c r="M139" s="154"/>
      <c r="N139" s="154"/>
    </row>
    <row r="140" spans="9:15" s="27" customFormat="1" x14ac:dyDescent="0.15">
      <c r="I140" s="154"/>
      <c r="J140" s="154"/>
      <c r="K140" s="154"/>
      <c r="L140" s="154"/>
      <c r="M140" s="154"/>
      <c r="N140" s="154"/>
    </row>
    <row r="141" spans="9:15" s="27" customFormat="1" x14ac:dyDescent="0.15">
      <c r="I141" s="154"/>
      <c r="J141" s="154"/>
      <c r="K141" s="154"/>
      <c r="L141" s="154"/>
      <c r="M141" s="154"/>
      <c r="N141" s="154"/>
    </row>
    <row r="142" spans="9:15" s="27" customFormat="1" x14ac:dyDescent="0.15">
      <c r="I142" s="154"/>
      <c r="J142" s="154"/>
      <c r="K142" s="154"/>
      <c r="L142" s="154"/>
      <c r="M142" s="154"/>
      <c r="N142" s="154"/>
    </row>
    <row r="143" spans="9:15" s="27" customFormat="1" x14ac:dyDescent="0.15">
      <c r="I143" s="154"/>
      <c r="J143" s="154"/>
      <c r="K143" s="154"/>
      <c r="L143" s="154"/>
      <c r="M143" s="154"/>
      <c r="N143" s="154"/>
    </row>
    <row r="144" spans="9:15" s="27" customFormat="1" x14ac:dyDescent="0.15">
      <c r="I144" s="154"/>
      <c r="J144" s="154"/>
      <c r="K144" s="154"/>
      <c r="L144" s="154"/>
      <c r="M144" s="154"/>
      <c r="N144" s="154"/>
    </row>
    <row r="145" spans="8:22" x14ac:dyDescent="0.15">
      <c r="H145" s="27"/>
      <c r="I145" s="154"/>
      <c r="J145" s="154"/>
      <c r="K145" s="154"/>
      <c r="L145" s="154"/>
      <c r="M145" s="154"/>
      <c r="N145" s="154"/>
      <c r="P145" s="27"/>
      <c r="R145" s="27"/>
      <c r="V145" s="27"/>
    </row>
    <row r="146" spans="8:22" x14ac:dyDescent="0.15">
      <c r="H146" s="27"/>
      <c r="I146" s="154"/>
      <c r="J146" s="154"/>
      <c r="K146" s="154"/>
      <c r="L146" s="154"/>
      <c r="M146" s="154"/>
      <c r="N146" s="154"/>
      <c r="P146" s="27"/>
      <c r="R146" s="27"/>
      <c r="V146" s="27"/>
    </row>
    <row r="147" spans="8:22" x14ac:dyDescent="0.15">
      <c r="H147" s="27"/>
      <c r="I147" s="154"/>
      <c r="J147" s="154"/>
      <c r="K147" s="154"/>
      <c r="L147" s="154"/>
      <c r="M147" s="154"/>
      <c r="N147" s="154"/>
      <c r="P147" s="27"/>
      <c r="R147" s="27"/>
      <c r="V147" s="27"/>
    </row>
    <row r="148" spans="8:22" x14ac:dyDescent="0.15">
      <c r="H148" s="27"/>
      <c r="I148" s="154"/>
      <c r="J148" s="154"/>
      <c r="K148" s="154"/>
      <c r="L148" s="154"/>
      <c r="M148" s="154"/>
      <c r="N148" s="154"/>
      <c r="P148" s="27"/>
      <c r="R148" s="27"/>
      <c r="V148" s="27"/>
    </row>
    <row r="149" spans="8:22" x14ac:dyDescent="0.15">
      <c r="H149" s="27"/>
      <c r="I149" s="154"/>
      <c r="J149" s="154"/>
      <c r="K149" s="154"/>
      <c r="L149" s="154"/>
      <c r="M149" s="154"/>
      <c r="N149" s="154"/>
      <c r="P149" s="27"/>
      <c r="R149" s="27"/>
      <c r="V149" s="27"/>
    </row>
    <row r="150" spans="8:22" x14ac:dyDescent="0.15">
      <c r="H150" s="27"/>
      <c r="I150" s="154"/>
      <c r="J150" s="154"/>
      <c r="K150" s="154"/>
      <c r="L150" s="154"/>
      <c r="M150" s="154"/>
      <c r="N150" s="154"/>
      <c r="P150" s="27"/>
      <c r="R150" s="27"/>
      <c r="V150" s="27"/>
    </row>
    <row r="151" spans="8:22" x14ac:dyDescent="0.15">
      <c r="H151" s="27"/>
      <c r="I151" s="154"/>
      <c r="J151" s="154"/>
      <c r="K151" s="154"/>
      <c r="L151" s="154"/>
      <c r="M151" s="154"/>
      <c r="N151" s="154"/>
      <c r="P151" s="27"/>
      <c r="R151" s="27"/>
      <c r="V151" s="27"/>
    </row>
    <row r="152" spans="8:22" x14ac:dyDescent="0.15">
      <c r="H152" s="27"/>
      <c r="I152" s="154"/>
      <c r="J152" s="154"/>
      <c r="K152" s="154"/>
      <c r="L152" s="154"/>
      <c r="M152" s="154"/>
      <c r="N152" s="154"/>
      <c r="P152" s="27"/>
      <c r="R152" s="27"/>
      <c r="V152" s="27"/>
    </row>
    <row r="153" spans="8:22" x14ac:dyDescent="0.15">
      <c r="H153" s="27"/>
      <c r="I153" s="154"/>
      <c r="J153" s="154"/>
      <c r="K153" s="154"/>
      <c r="L153" s="154"/>
      <c r="M153" s="154"/>
      <c r="N153" s="154"/>
      <c r="P153" s="27"/>
      <c r="R153" s="27"/>
      <c r="V153" s="27"/>
    </row>
    <row r="154" spans="8:22" x14ac:dyDescent="0.15">
      <c r="H154" s="27"/>
      <c r="I154" s="154"/>
      <c r="J154" s="154"/>
      <c r="K154" s="154"/>
      <c r="L154" s="154"/>
      <c r="M154" s="154"/>
      <c r="N154" s="154"/>
      <c r="P154" s="27"/>
      <c r="R154" s="27"/>
      <c r="V154" s="27"/>
    </row>
    <row r="155" spans="8:22" x14ac:dyDescent="0.15">
      <c r="H155" s="27"/>
      <c r="J155" s="154"/>
      <c r="K155" s="154"/>
      <c r="L155" s="154"/>
      <c r="M155" s="154"/>
      <c r="N155" s="154"/>
      <c r="P155" s="27"/>
      <c r="R155" s="27"/>
      <c r="V155" s="27"/>
    </row>
    <row r="156" spans="8:22" x14ac:dyDescent="0.15">
      <c r="H156" s="27"/>
      <c r="J156" s="154"/>
      <c r="K156" s="154"/>
      <c r="L156" s="154"/>
      <c r="M156" s="154"/>
      <c r="N156" s="154"/>
      <c r="P156" s="27"/>
      <c r="R156" s="27"/>
      <c r="V156" s="27"/>
    </row>
    <row r="172" spans="8:22" x14ac:dyDescent="0.15">
      <c r="H172" s="27"/>
      <c r="O172" s="154"/>
      <c r="P172" s="27"/>
      <c r="R172" s="27"/>
      <c r="V172" s="27"/>
    </row>
    <row r="173" spans="8:22" x14ac:dyDescent="0.15">
      <c r="H173" s="27"/>
      <c r="O173" s="154"/>
      <c r="P173" s="27"/>
      <c r="R173" s="27"/>
      <c r="V173" s="27"/>
    </row>
    <row r="174" spans="8:22" x14ac:dyDescent="0.15">
      <c r="H174" s="27"/>
      <c r="O174" s="154"/>
      <c r="P174" s="27"/>
      <c r="R174" s="27"/>
      <c r="V174" s="27"/>
    </row>
    <row r="175" spans="8:22" x14ac:dyDescent="0.15">
      <c r="H175" s="27"/>
      <c r="O175" s="154"/>
      <c r="P175" s="27"/>
      <c r="R175" s="27"/>
      <c r="V175" s="27"/>
    </row>
    <row r="176" spans="8:22" x14ac:dyDescent="0.15">
      <c r="H176" s="27"/>
      <c r="O176" s="154"/>
      <c r="P176" s="27"/>
      <c r="R176" s="27"/>
      <c r="V176" s="27"/>
    </row>
    <row r="177" spans="15:15" s="27" customFormat="1" x14ac:dyDescent="0.15">
      <c r="O177" s="154"/>
    </row>
    <row r="178" spans="15:15" s="27" customFormat="1" x14ac:dyDescent="0.15">
      <c r="O178" s="154"/>
    </row>
    <row r="179" spans="15:15" s="27" customFormat="1" x14ac:dyDescent="0.15">
      <c r="O179" s="154"/>
    </row>
    <row r="180" spans="15:15" s="27" customFormat="1" x14ac:dyDescent="0.15">
      <c r="O180" s="154"/>
    </row>
    <row r="181" spans="15:15" s="27" customFormat="1" x14ac:dyDescent="0.15">
      <c r="O181" s="154"/>
    </row>
    <row r="182" spans="15:15" s="27" customFormat="1" x14ac:dyDescent="0.15">
      <c r="O182" s="154"/>
    </row>
    <row r="183" spans="15:15" s="27" customFormat="1" x14ac:dyDescent="0.15">
      <c r="O183" s="154"/>
    </row>
    <row r="184" spans="15:15" s="27" customFormat="1" x14ac:dyDescent="0.15">
      <c r="O184" s="154"/>
    </row>
    <row r="185" spans="15:15" s="27" customFormat="1" x14ac:dyDescent="0.15">
      <c r="O185" s="154"/>
    </row>
    <row r="186" spans="15:15" s="27" customFormat="1" x14ac:dyDescent="0.15">
      <c r="O186" s="154"/>
    </row>
    <row r="187" spans="15:15" s="27" customFormat="1" x14ac:dyDescent="0.15">
      <c r="O187" s="154"/>
    </row>
    <row r="188" spans="15:15" s="27" customFormat="1" x14ac:dyDescent="0.15">
      <c r="O188" s="154"/>
    </row>
    <row r="189" spans="15:15" s="27" customFormat="1" x14ac:dyDescent="0.15">
      <c r="O189" s="154"/>
    </row>
    <row r="190" spans="15:15" s="27" customFormat="1" x14ac:dyDescent="0.15">
      <c r="O190" s="154"/>
    </row>
    <row r="191" spans="15:15" s="27" customFormat="1" x14ac:dyDescent="0.15">
      <c r="O191" s="154"/>
    </row>
  </sheetData>
  <mergeCells count="64">
    <mergeCell ref="P57:Q57"/>
    <mergeCell ref="Q51:Q55"/>
    <mergeCell ref="B54:B57"/>
    <mergeCell ref="K54:L54"/>
    <mergeCell ref="K55:L55"/>
    <mergeCell ref="K56:L56"/>
    <mergeCell ref="I57:J57"/>
    <mergeCell ref="K57:L57"/>
    <mergeCell ref="X41:X42"/>
    <mergeCell ref="K42:L42"/>
    <mergeCell ref="I43:I46"/>
    <mergeCell ref="K43:L43"/>
    <mergeCell ref="K44:L44"/>
    <mergeCell ref="X44:X46"/>
    <mergeCell ref="K45:L45"/>
    <mergeCell ref="P45:P56"/>
    <mergeCell ref="Q45:Q49"/>
    <mergeCell ref="K46:L46"/>
    <mergeCell ref="K49:L49"/>
    <mergeCell ref="K50:L50"/>
    <mergeCell ref="I51:I56"/>
    <mergeCell ref="K51:L51"/>
    <mergeCell ref="K52:L52"/>
    <mergeCell ref="K53:L53"/>
    <mergeCell ref="Q37:R37"/>
    <mergeCell ref="K38:L38"/>
    <mergeCell ref="P38:P44"/>
    <mergeCell ref="B39:B49"/>
    <mergeCell ref="K39:L39"/>
    <mergeCell ref="K40:L40"/>
    <mergeCell ref="K41:L41"/>
    <mergeCell ref="I47:I50"/>
    <mergeCell ref="K47:L47"/>
    <mergeCell ref="K48:L48"/>
    <mergeCell ref="B50:B53"/>
    <mergeCell ref="I26:I28"/>
    <mergeCell ref="B28:B38"/>
    <mergeCell ref="I29:I31"/>
    <mergeCell ref="K34:L34"/>
    <mergeCell ref="I35:I42"/>
    <mergeCell ref="K35:L35"/>
    <mergeCell ref="K36:L36"/>
    <mergeCell ref="K37:L37"/>
    <mergeCell ref="B12:B16"/>
    <mergeCell ref="B17:B20"/>
    <mergeCell ref="I18:I22"/>
    <mergeCell ref="B21:B24"/>
    <mergeCell ref="I23:I25"/>
    <mergeCell ref="B5:B7"/>
    <mergeCell ref="T5:U5"/>
    <mergeCell ref="I6:I10"/>
    <mergeCell ref="T6:U6"/>
    <mergeCell ref="T7:U7"/>
    <mergeCell ref="I4:I5"/>
    <mergeCell ref="J4:J5"/>
    <mergeCell ref="M4:M5"/>
    <mergeCell ref="N4:N5"/>
    <mergeCell ref="T4:U4"/>
    <mergeCell ref="B8:B11"/>
    <mergeCell ref="T8:U8"/>
    <mergeCell ref="T9:U9"/>
    <mergeCell ref="T10:U10"/>
    <mergeCell ref="I11:I17"/>
    <mergeCell ref="T11:U11"/>
  </mergeCells>
  <phoneticPr fontId="4"/>
  <pageMargins left="0.7" right="0.7" top="0.75" bottom="0.75" header="0.3" footer="0.3"/>
  <pageSetup paperSize="9" scale="6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B1:AH191"/>
  <sheetViews>
    <sheetView showZeros="0" view="pageBreakPreview" zoomScale="80" zoomScaleNormal="100" zoomScaleSheetLayoutView="80" workbookViewId="0">
      <selection activeCell="M6" sqref="M6:M19"/>
    </sheetView>
  </sheetViews>
  <sheetFormatPr defaultRowHeight="13.5" x14ac:dyDescent="0.15"/>
  <cols>
    <col min="1" max="1" width="1.625" style="27" customWidth="1"/>
    <col min="2" max="2" width="3.625" style="27" customWidth="1"/>
    <col min="3" max="3" width="15.625" style="27" customWidth="1"/>
    <col min="4" max="7" width="8.625" style="27" customWidth="1"/>
    <col min="8" max="8" width="1.625" style="154" customWidth="1"/>
    <col min="9" max="9" width="3.625" style="27" customWidth="1"/>
    <col min="10" max="10" width="15.625" style="27" customWidth="1"/>
    <col min="11" max="14" width="8.625" style="27" customWidth="1"/>
    <col min="15" max="15" width="3.5" style="27" customWidth="1"/>
    <col min="16" max="16" width="15.625" style="121" customWidth="1"/>
    <col min="17" max="17" width="8.625" style="27" customWidth="1"/>
    <col min="18" max="18" width="8.625" style="28" customWidth="1"/>
    <col min="19" max="21" width="8.625" style="27" customWidth="1"/>
    <col min="22" max="22" width="10.625" style="28" customWidth="1"/>
    <col min="23" max="24" width="9" style="27"/>
    <col min="25" max="25" width="22.25" style="27" customWidth="1"/>
    <col min="26" max="246" width="9" style="27"/>
    <col min="247" max="247" width="1.375" style="27" customWidth="1"/>
    <col min="248" max="248" width="3.5" style="27" customWidth="1"/>
    <col min="249" max="249" width="22.125" style="27" customWidth="1"/>
    <col min="250" max="250" width="9.75" style="27" customWidth="1"/>
    <col min="251" max="251" width="7.375" style="27" customWidth="1"/>
    <col min="252" max="252" width="9" style="27"/>
    <col min="253" max="253" width="9.25" style="27" customWidth="1"/>
    <col min="254" max="254" width="3.5" style="27" customWidth="1"/>
    <col min="255" max="256" width="12.625" style="27" customWidth="1"/>
    <col min="257" max="257" width="9" style="27"/>
    <col min="258" max="258" width="7.75" style="27" customWidth="1"/>
    <col min="259" max="259" width="13.125" style="27" customWidth="1"/>
    <col min="260" max="260" width="6.125" style="27" customWidth="1"/>
    <col min="261" max="261" width="9.75" style="27" customWidth="1"/>
    <col min="262" max="262" width="1.375" style="27" customWidth="1"/>
    <col min="263" max="502" width="9" style="27"/>
    <col min="503" max="503" width="1.375" style="27" customWidth="1"/>
    <col min="504" max="504" width="3.5" style="27" customWidth="1"/>
    <col min="505" max="505" width="22.125" style="27" customWidth="1"/>
    <col min="506" max="506" width="9.75" style="27" customWidth="1"/>
    <col min="507" max="507" width="7.375" style="27" customWidth="1"/>
    <col min="508" max="508" width="9" style="27"/>
    <col min="509" max="509" width="9.25" style="27" customWidth="1"/>
    <col min="510" max="510" width="3.5" style="27" customWidth="1"/>
    <col min="511" max="512" width="12.625" style="27" customWidth="1"/>
    <col min="513" max="513" width="9" style="27"/>
    <col min="514" max="514" width="7.75" style="27" customWidth="1"/>
    <col min="515" max="515" width="13.125" style="27" customWidth="1"/>
    <col min="516" max="516" width="6.125" style="27" customWidth="1"/>
    <col min="517" max="517" width="9.75" style="27" customWidth="1"/>
    <col min="518" max="518" width="1.375" style="27" customWidth="1"/>
    <col min="519" max="758" width="9" style="27"/>
    <col min="759" max="759" width="1.375" style="27" customWidth="1"/>
    <col min="760" max="760" width="3.5" style="27" customWidth="1"/>
    <col min="761" max="761" width="22.125" style="27" customWidth="1"/>
    <col min="762" max="762" width="9.75" style="27" customWidth="1"/>
    <col min="763" max="763" width="7.375" style="27" customWidth="1"/>
    <col min="764" max="764" width="9" style="27"/>
    <col min="765" max="765" width="9.25" style="27" customWidth="1"/>
    <col min="766" max="766" width="3.5" style="27" customWidth="1"/>
    <col min="767" max="768" width="12.625" style="27" customWidth="1"/>
    <col min="769" max="769" width="9" style="27"/>
    <col min="770" max="770" width="7.75" style="27" customWidth="1"/>
    <col min="771" max="771" width="13.125" style="27" customWidth="1"/>
    <col min="772" max="772" width="6.125" style="27" customWidth="1"/>
    <col min="773" max="773" width="9.75" style="27" customWidth="1"/>
    <col min="774" max="774" width="1.375" style="27" customWidth="1"/>
    <col min="775" max="1014" width="9" style="27"/>
    <col min="1015" max="1015" width="1.375" style="27" customWidth="1"/>
    <col min="1016" max="1016" width="3.5" style="27" customWidth="1"/>
    <col min="1017" max="1017" width="22.125" style="27" customWidth="1"/>
    <col min="1018" max="1018" width="9.75" style="27" customWidth="1"/>
    <col min="1019" max="1019" width="7.375" style="27" customWidth="1"/>
    <col min="1020" max="1020" width="9" style="27"/>
    <col min="1021" max="1021" width="9.25" style="27" customWidth="1"/>
    <col min="1022" max="1022" width="3.5" style="27" customWidth="1"/>
    <col min="1023" max="1024" width="12.625" style="27" customWidth="1"/>
    <col min="1025" max="1025" width="9" style="27"/>
    <col min="1026" max="1026" width="7.75" style="27" customWidth="1"/>
    <col min="1027" max="1027" width="13.125" style="27" customWidth="1"/>
    <col min="1028" max="1028" width="6.125" style="27" customWidth="1"/>
    <col min="1029" max="1029" width="9.75" style="27" customWidth="1"/>
    <col min="1030" max="1030" width="1.375" style="27" customWidth="1"/>
    <col min="1031" max="1270" width="9" style="27"/>
    <col min="1271" max="1271" width="1.375" style="27" customWidth="1"/>
    <col min="1272" max="1272" width="3.5" style="27" customWidth="1"/>
    <col min="1273" max="1273" width="22.125" style="27" customWidth="1"/>
    <col min="1274" max="1274" width="9.75" style="27" customWidth="1"/>
    <col min="1275" max="1275" width="7.375" style="27" customWidth="1"/>
    <col min="1276" max="1276" width="9" style="27"/>
    <col min="1277" max="1277" width="9.25" style="27" customWidth="1"/>
    <col min="1278" max="1278" width="3.5" style="27" customWidth="1"/>
    <col min="1279" max="1280" width="12.625" style="27" customWidth="1"/>
    <col min="1281" max="1281" width="9" style="27"/>
    <col min="1282" max="1282" width="7.75" style="27" customWidth="1"/>
    <col min="1283" max="1283" width="13.125" style="27" customWidth="1"/>
    <col min="1284" max="1284" width="6.125" style="27" customWidth="1"/>
    <col min="1285" max="1285" width="9.75" style="27" customWidth="1"/>
    <col min="1286" max="1286" width="1.375" style="27" customWidth="1"/>
    <col min="1287" max="1526" width="9" style="27"/>
    <col min="1527" max="1527" width="1.375" style="27" customWidth="1"/>
    <col min="1528" max="1528" width="3.5" style="27" customWidth="1"/>
    <col min="1529" max="1529" width="22.125" style="27" customWidth="1"/>
    <col min="1530" max="1530" width="9.75" style="27" customWidth="1"/>
    <col min="1531" max="1531" width="7.375" style="27" customWidth="1"/>
    <col min="1532" max="1532" width="9" style="27"/>
    <col min="1533" max="1533" width="9.25" style="27" customWidth="1"/>
    <col min="1534" max="1534" width="3.5" style="27" customWidth="1"/>
    <col min="1535" max="1536" width="12.625" style="27" customWidth="1"/>
    <col min="1537" max="1537" width="9" style="27"/>
    <col min="1538" max="1538" width="7.75" style="27" customWidth="1"/>
    <col min="1539" max="1539" width="13.125" style="27" customWidth="1"/>
    <col min="1540" max="1540" width="6.125" style="27" customWidth="1"/>
    <col min="1541" max="1541" width="9.75" style="27" customWidth="1"/>
    <col min="1542" max="1542" width="1.375" style="27" customWidth="1"/>
    <col min="1543" max="1782" width="9" style="27"/>
    <col min="1783" max="1783" width="1.375" style="27" customWidth="1"/>
    <col min="1784" max="1784" width="3.5" style="27" customWidth="1"/>
    <col min="1785" max="1785" width="22.125" style="27" customWidth="1"/>
    <col min="1786" max="1786" width="9.75" style="27" customWidth="1"/>
    <col min="1787" max="1787" width="7.375" style="27" customWidth="1"/>
    <col min="1788" max="1788" width="9" style="27"/>
    <col min="1789" max="1789" width="9.25" style="27" customWidth="1"/>
    <col min="1790" max="1790" width="3.5" style="27" customWidth="1"/>
    <col min="1791" max="1792" width="12.625" style="27" customWidth="1"/>
    <col min="1793" max="1793" width="9" style="27"/>
    <col min="1794" max="1794" width="7.75" style="27" customWidth="1"/>
    <col min="1795" max="1795" width="13.125" style="27" customWidth="1"/>
    <col min="1796" max="1796" width="6.125" style="27" customWidth="1"/>
    <col min="1797" max="1797" width="9.75" style="27" customWidth="1"/>
    <col min="1798" max="1798" width="1.375" style="27" customWidth="1"/>
    <col min="1799" max="2038" width="9" style="27"/>
    <col min="2039" max="2039" width="1.375" style="27" customWidth="1"/>
    <col min="2040" max="2040" width="3.5" style="27" customWidth="1"/>
    <col min="2041" max="2041" width="22.125" style="27" customWidth="1"/>
    <col min="2042" max="2042" width="9.75" style="27" customWidth="1"/>
    <col min="2043" max="2043" width="7.375" style="27" customWidth="1"/>
    <col min="2044" max="2044" width="9" style="27"/>
    <col min="2045" max="2045" width="9.25" style="27" customWidth="1"/>
    <col min="2046" max="2046" width="3.5" style="27" customWidth="1"/>
    <col min="2047" max="2048" width="12.625" style="27" customWidth="1"/>
    <col min="2049" max="2049" width="9" style="27"/>
    <col min="2050" max="2050" width="7.75" style="27" customWidth="1"/>
    <col min="2051" max="2051" width="13.125" style="27" customWidth="1"/>
    <col min="2052" max="2052" width="6.125" style="27" customWidth="1"/>
    <col min="2053" max="2053" width="9.75" style="27" customWidth="1"/>
    <col min="2054" max="2054" width="1.375" style="27" customWidth="1"/>
    <col min="2055" max="2294" width="9" style="27"/>
    <col min="2295" max="2295" width="1.375" style="27" customWidth="1"/>
    <col min="2296" max="2296" width="3.5" style="27" customWidth="1"/>
    <col min="2297" max="2297" width="22.125" style="27" customWidth="1"/>
    <col min="2298" max="2298" width="9.75" style="27" customWidth="1"/>
    <col min="2299" max="2299" width="7.375" style="27" customWidth="1"/>
    <col min="2300" max="2300" width="9" style="27"/>
    <col min="2301" max="2301" width="9.25" style="27" customWidth="1"/>
    <col min="2302" max="2302" width="3.5" style="27" customWidth="1"/>
    <col min="2303" max="2304" width="12.625" style="27" customWidth="1"/>
    <col min="2305" max="2305" width="9" style="27"/>
    <col min="2306" max="2306" width="7.75" style="27" customWidth="1"/>
    <col min="2307" max="2307" width="13.125" style="27" customWidth="1"/>
    <col min="2308" max="2308" width="6.125" style="27" customWidth="1"/>
    <col min="2309" max="2309" width="9.75" style="27" customWidth="1"/>
    <col min="2310" max="2310" width="1.375" style="27" customWidth="1"/>
    <col min="2311" max="2550" width="9" style="27"/>
    <col min="2551" max="2551" width="1.375" style="27" customWidth="1"/>
    <col min="2552" max="2552" width="3.5" style="27" customWidth="1"/>
    <col min="2553" max="2553" width="22.125" style="27" customWidth="1"/>
    <col min="2554" max="2554" width="9.75" style="27" customWidth="1"/>
    <col min="2555" max="2555" width="7.375" style="27" customWidth="1"/>
    <col min="2556" max="2556" width="9" style="27"/>
    <col min="2557" max="2557" width="9.25" style="27" customWidth="1"/>
    <col min="2558" max="2558" width="3.5" style="27" customWidth="1"/>
    <col min="2559" max="2560" width="12.625" style="27" customWidth="1"/>
    <col min="2561" max="2561" width="9" style="27"/>
    <col min="2562" max="2562" width="7.75" style="27" customWidth="1"/>
    <col min="2563" max="2563" width="13.125" style="27" customWidth="1"/>
    <col min="2564" max="2564" width="6.125" style="27" customWidth="1"/>
    <col min="2565" max="2565" width="9.75" style="27" customWidth="1"/>
    <col min="2566" max="2566" width="1.375" style="27" customWidth="1"/>
    <col min="2567" max="2806" width="9" style="27"/>
    <col min="2807" max="2807" width="1.375" style="27" customWidth="1"/>
    <col min="2808" max="2808" width="3.5" style="27" customWidth="1"/>
    <col min="2809" max="2809" width="22.125" style="27" customWidth="1"/>
    <col min="2810" max="2810" width="9.75" style="27" customWidth="1"/>
    <col min="2811" max="2811" width="7.375" style="27" customWidth="1"/>
    <col min="2812" max="2812" width="9" style="27"/>
    <col min="2813" max="2813" width="9.25" style="27" customWidth="1"/>
    <col min="2814" max="2814" width="3.5" style="27" customWidth="1"/>
    <col min="2815" max="2816" width="12.625" style="27" customWidth="1"/>
    <col min="2817" max="2817" width="9" style="27"/>
    <col min="2818" max="2818" width="7.75" style="27" customWidth="1"/>
    <col min="2819" max="2819" width="13.125" style="27" customWidth="1"/>
    <col min="2820" max="2820" width="6.125" style="27" customWidth="1"/>
    <col min="2821" max="2821" width="9.75" style="27" customWidth="1"/>
    <col min="2822" max="2822" width="1.375" style="27" customWidth="1"/>
    <col min="2823" max="3062" width="9" style="27"/>
    <col min="3063" max="3063" width="1.375" style="27" customWidth="1"/>
    <col min="3064" max="3064" width="3.5" style="27" customWidth="1"/>
    <col min="3065" max="3065" width="22.125" style="27" customWidth="1"/>
    <col min="3066" max="3066" width="9.75" style="27" customWidth="1"/>
    <col min="3067" max="3067" width="7.375" style="27" customWidth="1"/>
    <col min="3068" max="3068" width="9" style="27"/>
    <col min="3069" max="3069" width="9.25" style="27" customWidth="1"/>
    <col min="3070" max="3070" width="3.5" style="27" customWidth="1"/>
    <col min="3071" max="3072" width="12.625" style="27" customWidth="1"/>
    <col min="3073" max="3073" width="9" style="27"/>
    <col min="3074" max="3074" width="7.75" style="27" customWidth="1"/>
    <col min="3075" max="3075" width="13.125" style="27" customWidth="1"/>
    <col min="3076" max="3076" width="6.125" style="27" customWidth="1"/>
    <col min="3077" max="3077" width="9.75" style="27" customWidth="1"/>
    <col min="3078" max="3078" width="1.375" style="27" customWidth="1"/>
    <col min="3079" max="3318" width="9" style="27"/>
    <col min="3319" max="3319" width="1.375" style="27" customWidth="1"/>
    <col min="3320" max="3320" width="3.5" style="27" customWidth="1"/>
    <col min="3321" max="3321" width="22.125" style="27" customWidth="1"/>
    <col min="3322" max="3322" width="9.75" style="27" customWidth="1"/>
    <col min="3323" max="3323" width="7.375" style="27" customWidth="1"/>
    <col min="3324" max="3324" width="9" style="27"/>
    <col min="3325" max="3325" width="9.25" style="27" customWidth="1"/>
    <col min="3326" max="3326" width="3.5" style="27" customWidth="1"/>
    <col min="3327" max="3328" width="12.625" style="27" customWidth="1"/>
    <col min="3329" max="3329" width="9" style="27"/>
    <col min="3330" max="3330" width="7.75" style="27" customWidth="1"/>
    <col min="3331" max="3331" width="13.125" style="27" customWidth="1"/>
    <col min="3332" max="3332" width="6.125" style="27" customWidth="1"/>
    <col min="3333" max="3333" width="9.75" style="27" customWidth="1"/>
    <col min="3334" max="3334" width="1.375" style="27" customWidth="1"/>
    <col min="3335" max="3574" width="9" style="27"/>
    <col min="3575" max="3575" width="1.375" style="27" customWidth="1"/>
    <col min="3576" max="3576" width="3.5" style="27" customWidth="1"/>
    <col min="3577" max="3577" width="22.125" style="27" customWidth="1"/>
    <col min="3578" max="3578" width="9.75" style="27" customWidth="1"/>
    <col min="3579" max="3579" width="7.375" style="27" customWidth="1"/>
    <col min="3580" max="3580" width="9" style="27"/>
    <col min="3581" max="3581" width="9.25" style="27" customWidth="1"/>
    <col min="3582" max="3582" width="3.5" style="27" customWidth="1"/>
    <col min="3583" max="3584" width="12.625" style="27" customWidth="1"/>
    <col min="3585" max="3585" width="9" style="27"/>
    <col min="3586" max="3586" width="7.75" style="27" customWidth="1"/>
    <col min="3587" max="3587" width="13.125" style="27" customWidth="1"/>
    <col min="3588" max="3588" width="6.125" style="27" customWidth="1"/>
    <col min="3589" max="3589" width="9.75" style="27" customWidth="1"/>
    <col min="3590" max="3590" width="1.375" style="27" customWidth="1"/>
    <col min="3591" max="3830" width="9" style="27"/>
    <col min="3831" max="3831" width="1.375" style="27" customWidth="1"/>
    <col min="3832" max="3832" width="3.5" style="27" customWidth="1"/>
    <col min="3833" max="3833" width="22.125" style="27" customWidth="1"/>
    <col min="3834" max="3834" width="9.75" style="27" customWidth="1"/>
    <col min="3835" max="3835" width="7.375" style="27" customWidth="1"/>
    <col min="3836" max="3836" width="9" style="27"/>
    <col min="3837" max="3837" width="9.25" style="27" customWidth="1"/>
    <col min="3838" max="3838" width="3.5" style="27" customWidth="1"/>
    <col min="3839" max="3840" width="12.625" style="27" customWidth="1"/>
    <col min="3841" max="3841" width="9" style="27"/>
    <col min="3842" max="3842" width="7.75" style="27" customWidth="1"/>
    <col min="3843" max="3843" width="13.125" style="27" customWidth="1"/>
    <col min="3844" max="3844" width="6.125" style="27" customWidth="1"/>
    <col min="3845" max="3845" width="9.75" style="27" customWidth="1"/>
    <col min="3846" max="3846" width="1.375" style="27" customWidth="1"/>
    <col min="3847" max="4086" width="9" style="27"/>
    <col min="4087" max="4087" width="1.375" style="27" customWidth="1"/>
    <col min="4088" max="4088" width="3.5" style="27" customWidth="1"/>
    <col min="4089" max="4089" width="22.125" style="27" customWidth="1"/>
    <col min="4090" max="4090" width="9.75" style="27" customWidth="1"/>
    <col min="4091" max="4091" width="7.375" style="27" customWidth="1"/>
    <col min="4092" max="4092" width="9" style="27"/>
    <col min="4093" max="4093" width="9.25" style="27" customWidth="1"/>
    <col min="4094" max="4094" width="3.5" style="27" customWidth="1"/>
    <col min="4095" max="4096" width="12.625" style="27" customWidth="1"/>
    <col min="4097" max="4097" width="9" style="27"/>
    <col min="4098" max="4098" width="7.75" style="27" customWidth="1"/>
    <col min="4099" max="4099" width="13.125" style="27" customWidth="1"/>
    <col min="4100" max="4100" width="6.125" style="27" customWidth="1"/>
    <col min="4101" max="4101" width="9.75" style="27" customWidth="1"/>
    <col min="4102" max="4102" width="1.375" style="27" customWidth="1"/>
    <col min="4103" max="4342" width="9" style="27"/>
    <col min="4343" max="4343" width="1.375" style="27" customWidth="1"/>
    <col min="4344" max="4344" width="3.5" style="27" customWidth="1"/>
    <col min="4345" max="4345" width="22.125" style="27" customWidth="1"/>
    <col min="4346" max="4346" width="9.75" style="27" customWidth="1"/>
    <col min="4347" max="4347" width="7.375" style="27" customWidth="1"/>
    <col min="4348" max="4348" width="9" style="27"/>
    <col min="4349" max="4349" width="9.25" style="27" customWidth="1"/>
    <col min="4350" max="4350" width="3.5" style="27" customWidth="1"/>
    <col min="4351" max="4352" width="12.625" style="27" customWidth="1"/>
    <col min="4353" max="4353" width="9" style="27"/>
    <col min="4354" max="4354" width="7.75" style="27" customWidth="1"/>
    <col min="4355" max="4355" width="13.125" style="27" customWidth="1"/>
    <col min="4356" max="4356" width="6.125" style="27" customWidth="1"/>
    <col min="4357" max="4357" width="9.75" style="27" customWidth="1"/>
    <col min="4358" max="4358" width="1.375" style="27" customWidth="1"/>
    <col min="4359" max="4598" width="9" style="27"/>
    <col min="4599" max="4599" width="1.375" style="27" customWidth="1"/>
    <col min="4600" max="4600" width="3.5" style="27" customWidth="1"/>
    <col min="4601" max="4601" width="22.125" style="27" customWidth="1"/>
    <col min="4602" max="4602" width="9.75" style="27" customWidth="1"/>
    <col min="4603" max="4603" width="7.375" style="27" customWidth="1"/>
    <col min="4604" max="4604" width="9" style="27"/>
    <col min="4605" max="4605" width="9.25" style="27" customWidth="1"/>
    <col min="4606" max="4606" width="3.5" style="27" customWidth="1"/>
    <col min="4607" max="4608" width="12.625" style="27" customWidth="1"/>
    <col min="4609" max="4609" width="9" style="27"/>
    <col min="4610" max="4610" width="7.75" style="27" customWidth="1"/>
    <col min="4611" max="4611" width="13.125" style="27" customWidth="1"/>
    <col min="4612" max="4612" width="6.125" style="27" customWidth="1"/>
    <col min="4613" max="4613" width="9.75" style="27" customWidth="1"/>
    <col min="4614" max="4614" width="1.375" style="27" customWidth="1"/>
    <col min="4615" max="4854" width="9" style="27"/>
    <col min="4855" max="4855" width="1.375" style="27" customWidth="1"/>
    <col min="4856" max="4856" width="3.5" style="27" customWidth="1"/>
    <col min="4857" max="4857" width="22.125" style="27" customWidth="1"/>
    <col min="4858" max="4858" width="9.75" style="27" customWidth="1"/>
    <col min="4859" max="4859" width="7.375" style="27" customWidth="1"/>
    <col min="4860" max="4860" width="9" style="27"/>
    <col min="4861" max="4861" width="9.25" style="27" customWidth="1"/>
    <col min="4862" max="4862" width="3.5" style="27" customWidth="1"/>
    <col min="4863" max="4864" width="12.625" style="27" customWidth="1"/>
    <col min="4865" max="4865" width="9" style="27"/>
    <col min="4866" max="4866" width="7.75" style="27" customWidth="1"/>
    <col min="4867" max="4867" width="13.125" style="27" customWidth="1"/>
    <col min="4868" max="4868" width="6.125" style="27" customWidth="1"/>
    <col min="4869" max="4869" width="9.75" style="27" customWidth="1"/>
    <col min="4870" max="4870" width="1.375" style="27" customWidth="1"/>
    <col min="4871" max="5110" width="9" style="27"/>
    <col min="5111" max="5111" width="1.375" style="27" customWidth="1"/>
    <col min="5112" max="5112" width="3.5" style="27" customWidth="1"/>
    <col min="5113" max="5113" width="22.125" style="27" customWidth="1"/>
    <col min="5114" max="5114" width="9.75" style="27" customWidth="1"/>
    <col min="5115" max="5115" width="7.375" style="27" customWidth="1"/>
    <col min="5116" max="5116" width="9" style="27"/>
    <col min="5117" max="5117" width="9.25" style="27" customWidth="1"/>
    <col min="5118" max="5118" width="3.5" style="27" customWidth="1"/>
    <col min="5119" max="5120" width="12.625" style="27" customWidth="1"/>
    <col min="5121" max="5121" width="9" style="27"/>
    <col min="5122" max="5122" width="7.75" style="27" customWidth="1"/>
    <col min="5123" max="5123" width="13.125" style="27" customWidth="1"/>
    <col min="5124" max="5124" width="6.125" style="27" customWidth="1"/>
    <col min="5125" max="5125" width="9.75" style="27" customWidth="1"/>
    <col min="5126" max="5126" width="1.375" style="27" customWidth="1"/>
    <col min="5127" max="5366" width="9" style="27"/>
    <col min="5367" max="5367" width="1.375" style="27" customWidth="1"/>
    <col min="5368" max="5368" width="3.5" style="27" customWidth="1"/>
    <col min="5369" max="5369" width="22.125" style="27" customWidth="1"/>
    <col min="5370" max="5370" width="9.75" style="27" customWidth="1"/>
    <col min="5371" max="5371" width="7.375" style="27" customWidth="1"/>
    <col min="5372" max="5372" width="9" style="27"/>
    <col min="5373" max="5373" width="9.25" style="27" customWidth="1"/>
    <col min="5374" max="5374" width="3.5" style="27" customWidth="1"/>
    <col min="5375" max="5376" width="12.625" style="27" customWidth="1"/>
    <col min="5377" max="5377" width="9" style="27"/>
    <col min="5378" max="5378" width="7.75" style="27" customWidth="1"/>
    <col min="5379" max="5379" width="13.125" style="27" customWidth="1"/>
    <col min="5380" max="5380" width="6.125" style="27" customWidth="1"/>
    <col min="5381" max="5381" width="9.75" style="27" customWidth="1"/>
    <col min="5382" max="5382" width="1.375" style="27" customWidth="1"/>
    <col min="5383" max="5622" width="9" style="27"/>
    <col min="5623" max="5623" width="1.375" style="27" customWidth="1"/>
    <col min="5624" max="5624" width="3.5" style="27" customWidth="1"/>
    <col min="5625" max="5625" width="22.125" style="27" customWidth="1"/>
    <col min="5626" max="5626" width="9.75" style="27" customWidth="1"/>
    <col min="5627" max="5627" width="7.375" style="27" customWidth="1"/>
    <col min="5628" max="5628" width="9" style="27"/>
    <col min="5629" max="5629" width="9.25" style="27" customWidth="1"/>
    <col min="5630" max="5630" width="3.5" style="27" customWidth="1"/>
    <col min="5631" max="5632" width="12.625" style="27" customWidth="1"/>
    <col min="5633" max="5633" width="9" style="27"/>
    <col min="5634" max="5634" width="7.75" style="27" customWidth="1"/>
    <col min="5635" max="5635" width="13.125" style="27" customWidth="1"/>
    <col min="5636" max="5636" width="6.125" style="27" customWidth="1"/>
    <col min="5637" max="5637" width="9.75" style="27" customWidth="1"/>
    <col min="5638" max="5638" width="1.375" style="27" customWidth="1"/>
    <col min="5639" max="5878" width="9" style="27"/>
    <col min="5879" max="5879" width="1.375" style="27" customWidth="1"/>
    <col min="5880" max="5880" width="3.5" style="27" customWidth="1"/>
    <col min="5881" max="5881" width="22.125" style="27" customWidth="1"/>
    <col min="5882" max="5882" width="9.75" style="27" customWidth="1"/>
    <col min="5883" max="5883" width="7.375" style="27" customWidth="1"/>
    <col min="5884" max="5884" width="9" style="27"/>
    <col min="5885" max="5885" width="9.25" style="27" customWidth="1"/>
    <col min="5886" max="5886" width="3.5" style="27" customWidth="1"/>
    <col min="5887" max="5888" width="12.625" style="27" customWidth="1"/>
    <col min="5889" max="5889" width="9" style="27"/>
    <col min="5890" max="5890" width="7.75" style="27" customWidth="1"/>
    <col min="5891" max="5891" width="13.125" style="27" customWidth="1"/>
    <col min="5892" max="5892" width="6.125" style="27" customWidth="1"/>
    <col min="5893" max="5893" width="9.75" style="27" customWidth="1"/>
    <col min="5894" max="5894" width="1.375" style="27" customWidth="1"/>
    <col min="5895" max="6134" width="9" style="27"/>
    <col min="6135" max="6135" width="1.375" style="27" customWidth="1"/>
    <col min="6136" max="6136" width="3.5" style="27" customWidth="1"/>
    <col min="6137" max="6137" width="22.125" style="27" customWidth="1"/>
    <col min="6138" max="6138" width="9.75" style="27" customWidth="1"/>
    <col min="6139" max="6139" width="7.375" style="27" customWidth="1"/>
    <col min="6140" max="6140" width="9" style="27"/>
    <col min="6141" max="6141" width="9.25" style="27" customWidth="1"/>
    <col min="6142" max="6142" width="3.5" style="27" customWidth="1"/>
    <col min="6143" max="6144" width="12.625" style="27" customWidth="1"/>
    <col min="6145" max="6145" width="9" style="27"/>
    <col min="6146" max="6146" width="7.75" style="27" customWidth="1"/>
    <col min="6147" max="6147" width="13.125" style="27" customWidth="1"/>
    <col min="6148" max="6148" width="6.125" style="27" customWidth="1"/>
    <col min="6149" max="6149" width="9.75" style="27" customWidth="1"/>
    <col min="6150" max="6150" width="1.375" style="27" customWidth="1"/>
    <col min="6151" max="6390" width="9" style="27"/>
    <col min="6391" max="6391" width="1.375" style="27" customWidth="1"/>
    <col min="6392" max="6392" width="3.5" style="27" customWidth="1"/>
    <col min="6393" max="6393" width="22.125" style="27" customWidth="1"/>
    <col min="6394" max="6394" width="9.75" style="27" customWidth="1"/>
    <col min="6395" max="6395" width="7.375" style="27" customWidth="1"/>
    <col min="6396" max="6396" width="9" style="27"/>
    <col min="6397" max="6397" width="9.25" style="27" customWidth="1"/>
    <col min="6398" max="6398" width="3.5" style="27" customWidth="1"/>
    <col min="6399" max="6400" width="12.625" style="27" customWidth="1"/>
    <col min="6401" max="6401" width="9" style="27"/>
    <col min="6402" max="6402" width="7.75" style="27" customWidth="1"/>
    <col min="6403" max="6403" width="13.125" style="27" customWidth="1"/>
    <col min="6404" max="6404" width="6.125" style="27" customWidth="1"/>
    <col min="6405" max="6405" width="9.75" style="27" customWidth="1"/>
    <col min="6406" max="6406" width="1.375" style="27" customWidth="1"/>
    <col min="6407" max="6646" width="9" style="27"/>
    <col min="6647" max="6647" width="1.375" style="27" customWidth="1"/>
    <col min="6648" max="6648" width="3.5" style="27" customWidth="1"/>
    <col min="6649" max="6649" width="22.125" style="27" customWidth="1"/>
    <col min="6650" max="6650" width="9.75" style="27" customWidth="1"/>
    <col min="6651" max="6651" width="7.375" style="27" customWidth="1"/>
    <col min="6652" max="6652" width="9" style="27"/>
    <col min="6653" max="6653" width="9.25" style="27" customWidth="1"/>
    <col min="6654" max="6654" width="3.5" style="27" customWidth="1"/>
    <col min="6655" max="6656" width="12.625" style="27" customWidth="1"/>
    <col min="6657" max="6657" width="9" style="27"/>
    <col min="6658" max="6658" width="7.75" style="27" customWidth="1"/>
    <col min="6659" max="6659" width="13.125" style="27" customWidth="1"/>
    <col min="6660" max="6660" width="6.125" style="27" customWidth="1"/>
    <col min="6661" max="6661" width="9.75" style="27" customWidth="1"/>
    <col min="6662" max="6662" width="1.375" style="27" customWidth="1"/>
    <col min="6663" max="6902" width="9" style="27"/>
    <col min="6903" max="6903" width="1.375" style="27" customWidth="1"/>
    <col min="6904" max="6904" width="3.5" style="27" customWidth="1"/>
    <col min="6905" max="6905" width="22.125" style="27" customWidth="1"/>
    <col min="6906" max="6906" width="9.75" style="27" customWidth="1"/>
    <col min="6907" max="6907" width="7.375" style="27" customWidth="1"/>
    <col min="6908" max="6908" width="9" style="27"/>
    <col min="6909" max="6909" width="9.25" style="27" customWidth="1"/>
    <col min="6910" max="6910" width="3.5" style="27" customWidth="1"/>
    <col min="6911" max="6912" width="12.625" style="27" customWidth="1"/>
    <col min="6913" max="6913" width="9" style="27"/>
    <col min="6914" max="6914" width="7.75" style="27" customWidth="1"/>
    <col min="6915" max="6915" width="13.125" style="27" customWidth="1"/>
    <col min="6916" max="6916" width="6.125" style="27" customWidth="1"/>
    <col min="6917" max="6917" width="9.75" style="27" customWidth="1"/>
    <col min="6918" max="6918" width="1.375" style="27" customWidth="1"/>
    <col min="6919" max="7158" width="9" style="27"/>
    <col min="7159" max="7159" width="1.375" style="27" customWidth="1"/>
    <col min="7160" max="7160" width="3.5" style="27" customWidth="1"/>
    <col min="7161" max="7161" width="22.125" style="27" customWidth="1"/>
    <col min="7162" max="7162" width="9.75" style="27" customWidth="1"/>
    <col min="7163" max="7163" width="7.375" style="27" customWidth="1"/>
    <col min="7164" max="7164" width="9" style="27"/>
    <col min="7165" max="7165" width="9.25" style="27" customWidth="1"/>
    <col min="7166" max="7166" width="3.5" style="27" customWidth="1"/>
    <col min="7167" max="7168" width="12.625" style="27" customWidth="1"/>
    <col min="7169" max="7169" width="9" style="27"/>
    <col min="7170" max="7170" width="7.75" style="27" customWidth="1"/>
    <col min="7171" max="7171" width="13.125" style="27" customWidth="1"/>
    <col min="7172" max="7172" width="6.125" style="27" customWidth="1"/>
    <col min="7173" max="7173" width="9.75" style="27" customWidth="1"/>
    <col min="7174" max="7174" width="1.375" style="27" customWidth="1"/>
    <col min="7175" max="7414" width="9" style="27"/>
    <col min="7415" max="7415" width="1.375" style="27" customWidth="1"/>
    <col min="7416" max="7416" width="3.5" style="27" customWidth="1"/>
    <col min="7417" max="7417" width="22.125" style="27" customWidth="1"/>
    <col min="7418" max="7418" width="9.75" style="27" customWidth="1"/>
    <col min="7419" max="7419" width="7.375" style="27" customWidth="1"/>
    <col min="7420" max="7420" width="9" style="27"/>
    <col min="7421" max="7421" width="9.25" style="27" customWidth="1"/>
    <col min="7422" max="7422" width="3.5" style="27" customWidth="1"/>
    <col min="7423" max="7424" width="12.625" style="27" customWidth="1"/>
    <col min="7425" max="7425" width="9" style="27"/>
    <col min="7426" max="7426" width="7.75" style="27" customWidth="1"/>
    <col min="7427" max="7427" width="13.125" style="27" customWidth="1"/>
    <col min="7428" max="7428" width="6.125" style="27" customWidth="1"/>
    <col min="7429" max="7429" width="9.75" style="27" customWidth="1"/>
    <col min="7430" max="7430" width="1.375" style="27" customWidth="1"/>
    <col min="7431" max="7670" width="9" style="27"/>
    <col min="7671" max="7671" width="1.375" style="27" customWidth="1"/>
    <col min="7672" max="7672" width="3.5" style="27" customWidth="1"/>
    <col min="7673" max="7673" width="22.125" style="27" customWidth="1"/>
    <col min="7674" max="7674" width="9.75" style="27" customWidth="1"/>
    <col min="7675" max="7675" width="7.375" style="27" customWidth="1"/>
    <col min="7676" max="7676" width="9" style="27"/>
    <col min="7677" max="7677" width="9.25" style="27" customWidth="1"/>
    <col min="7678" max="7678" width="3.5" style="27" customWidth="1"/>
    <col min="7679" max="7680" width="12.625" style="27" customWidth="1"/>
    <col min="7681" max="7681" width="9" style="27"/>
    <col min="7682" max="7682" width="7.75" style="27" customWidth="1"/>
    <col min="7683" max="7683" width="13.125" style="27" customWidth="1"/>
    <col min="7684" max="7684" width="6.125" style="27" customWidth="1"/>
    <col min="7685" max="7685" width="9.75" style="27" customWidth="1"/>
    <col min="7686" max="7686" width="1.375" style="27" customWidth="1"/>
    <col min="7687" max="7926" width="9" style="27"/>
    <col min="7927" max="7927" width="1.375" style="27" customWidth="1"/>
    <col min="7928" max="7928" width="3.5" style="27" customWidth="1"/>
    <col min="7929" max="7929" width="22.125" style="27" customWidth="1"/>
    <col min="7930" max="7930" width="9.75" style="27" customWidth="1"/>
    <col min="7931" max="7931" width="7.375" style="27" customWidth="1"/>
    <col min="7932" max="7932" width="9" style="27"/>
    <col min="7933" max="7933" width="9.25" style="27" customWidth="1"/>
    <col min="7934" max="7934" width="3.5" style="27" customWidth="1"/>
    <col min="7935" max="7936" width="12.625" style="27" customWidth="1"/>
    <col min="7937" max="7937" width="9" style="27"/>
    <col min="7938" max="7938" width="7.75" style="27" customWidth="1"/>
    <col min="7939" max="7939" width="13.125" style="27" customWidth="1"/>
    <col min="7940" max="7940" width="6.125" style="27" customWidth="1"/>
    <col min="7941" max="7941" width="9.75" style="27" customWidth="1"/>
    <col min="7942" max="7942" width="1.375" style="27" customWidth="1"/>
    <col min="7943" max="8182" width="9" style="27"/>
    <col min="8183" max="8183" width="1.375" style="27" customWidth="1"/>
    <col min="8184" max="8184" width="3.5" style="27" customWidth="1"/>
    <col min="8185" max="8185" width="22.125" style="27" customWidth="1"/>
    <col min="8186" max="8186" width="9.75" style="27" customWidth="1"/>
    <col min="8187" max="8187" width="7.375" style="27" customWidth="1"/>
    <col min="8188" max="8188" width="9" style="27"/>
    <col min="8189" max="8189" width="9.25" style="27" customWidth="1"/>
    <col min="8190" max="8190" width="3.5" style="27" customWidth="1"/>
    <col min="8191" max="8192" width="12.625" style="27" customWidth="1"/>
    <col min="8193" max="8193" width="9" style="27"/>
    <col min="8194" max="8194" width="7.75" style="27" customWidth="1"/>
    <col min="8195" max="8195" width="13.125" style="27" customWidth="1"/>
    <col min="8196" max="8196" width="6.125" style="27" customWidth="1"/>
    <col min="8197" max="8197" width="9.75" style="27" customWidth="1"/>
    <col min="8198" max="8198" width="1.375" style="27" customWidth="1"/>
    <col min="8199" max="8438" width="9" style="27"/>
    <col min="8439" max="8439" width="1.375" style="27" customWidth="1"/>
    <col min="8440" max="8440" width="3.5" style="27" customWidth="1"/>
    <col min="8441" max="8441" width="22.125" style="27" customWidth="1"/>
    <col min="8442" max="8442" width="9.75" style="27" customWidth="1"/>
    <col min="8443" max="8443" width="7.375" style="27" customWidth="1"/>
    <col min="8444" max="8444" width="9" style="27"/>
    <col min="8445" max="8445" width="9.25" style="27" customWidth="1"/>
    <col min="8446" max="8446" width="3.5" style="27" customWidth="1"/>
    <col min="8447" max="8448" width="12.625" style="27" customWidth="1"/>
    <col min="8449" max="8449" width="9" style="27"/>
    <col min="8450" max="8450" width="7.75" style="27" customWidth="1"/>
    <col min="8451" max="8451" width="13.125" style="27" customWidth="1"/>
    <col min="8452" max="8452" width="6.125" style="27" customWidth="1"/>
    <col min="8453" max="8453" width="9.75" style="27" customWidth="1"/>
    <col min="8454" max="8454" width="1.375" style="27" customWidth="1"/>
    <col min="8455" max="8694" width="9" style="27"/>
    <col min="8695" max="8695" width="1.375" style="27" customWidth="1"/>
    <col min="8696" max="8696" width="3.5" style="27" customWidth="1"/>
    <col min="8697" max="8697" width="22.125" style="27" customWidth="1"/>
    <col min="8698" max="8698" width="9.75" style="27" customWidth="1"/>
    <col min="8699" max="8699" width="7.375" style="27" customWidth="1"/>
    <col min="8700" max="8700" width="9" style="27"/>
    <col min="8701" max="8701" width="9.25" style="27" customWidth="1"/>
    <col min="8702" max="8702" width="3.5" style="27" customWidth="1"/>
    <col min="8703" max="8704" width="12.625" style="27" customWidth="1"/>
    <col min="8705" max="8705" width="9" style="27"/>
    <col min="8706" max="8706" width="7.75" style="27" customWidth="1"/>
    <col min="8707" max="8707" width="13.125" style="27" customWidth="1"/>
    <col min="8708" max="8708" width="6.125" style="27" customWidth="1"/>
    <col min="8709" max="8709" width="9.75" style="27" customWidth="1"/>
    <col min="8710" max="8710" width="1.375" style="27" customWidth="1"/>
    <col min="8711" max="8950" width="9" style="27"/>
    <col min="8951" max="8951" width="1.375" style="27" customWidth="1"/>
    <col min="8952" max="8952" width="3.5" style="27" customWidth="1"/>
    <col min="8953" max="8953" width="22.125" style="27" customWidth="1"/>
    <col min="8954" max="8954" width="9.75" style="27" customWidth="1"/>
    <col min="8955" max="8955" width="7.375" style="27" customWidth="1"/>
    <col min="8956" max="8956" width="9" style="27"/>
    <col min="8957" max="8957" width="9.25" style="27" customWidth="1"/>
    <col min="8958" max="8958" width="3.5" style="27" customWidth="1"/>
    <col min="8959" max="8960" width="12.625" style="27" customWidth="1"/>
    <col min="8961" max="8961" width="9" style="27"/>
    <col min="8962" max="8962" width="7.75" style="27" customWidth="1"/>
    <col min="8963" max="8963" width="13.125" style="27" customWidth="1"/>
    <col min="8964" max="8964" width="6.125" style="27" customWidth="1"/>
    <col min="8965" max="8965" width="9.75" style="27" customWidth="1"/>
    <col min="8966" max="8966" width="1.375" style="27" customWidth="1"/>
    <col min="8967" max="9206" width="9" style="27"/>
    <col min="9207" max="9207" width="1.375" style="27" customWidth="1"/>
    <col min="9208" max="9208" width="3.5" style="27" customWidth="1"/>
    <col min="9209" max="9209" width="22.125" style="27" customWidth="1"/>
    <col min="9210" max="9210" width="9.75" style="27" customWidth="1"/>
    <col min="9211" max="9211" width="7.375" style="27" customWidth="1"/>
    <col min="9212" max="9212" width="9" style="27"/>
    <col min="9213" max="9213" width="9.25" style="27" customWidth="1"/>
    <col min="9214" max="9214" width="3.5" style="27" customWidth="1"/>
    <col min="9215" max="9216" width="12.625" style="27" customWidth="1"/>
    <col min="9217" max="9217" width="9" style="27"/>
    <col min="9218" max="9218" width="7.75" style="27" customWidth="1"/>
    <col min="9219" max="9219" width="13.125" style="27" customWidth="1"/>
    <col min="9220" max="9220" width="6.125" style="27" customWidth="1"/>
    <col min="9221" max="9221" width="9.75" style="27" customWidth="1"/>
    <col min="9222" max="9222" width="1.375" style="27" customWidth="1"/>
    <col min="9223" max="9462" width="9" style="27"/>
    <col min="9463" max="9463" width="1.375" style="27" customWidth="1"/>
    <col min="9464" max="9464" width="3.5" style="27" customWidth="1"/>
    <col min="9465" max="9465" width="22.125" style="27" customWidth="1"/>
    <col min="9466" max="9466" width="9.75" style="27" customWidth="1"/>
    <col min="9467" max="9467" width="7.375" style="27" customWidth="1"/>
    <col min="9468" max="9468" width="9" style="27"/>
    <col min="9469" max="9469" width="9.25" style="27" customWidth="1"/>
    <col min="9470" max="9470" width="3.5" style="27" customWidth="1"/>
    <col min="9471" max="9472" width="12.625" style="27" customWidth="1"/>
    <col min="9473" max="9473" width="9" style="27"/>
    <col min="9474" max="9474" width="7.75" style="27" customWidth="1"/>
    <col min="9475" max="9475" width="13.125" style="27" customWidth="1"/>
    <col min="9476" max="9476" width="6.125" style="27" customWidth="1"/>
    <col min="9477" max="9477" width="9.75" style="27" customWidth="1"/>
    <col min="9478" max="9478" width="1.375" style="27" customWidth="1"/>
    <col min="9479" max="9718" width="9" style="27"/>
    <col min="9719" max="9719" width="1.375" style="27" customWidth="1"/>
    <col min="9720" max="9720" width="3.5" style="27" customWidth="1"/>
    <col min="9721" max="9721" width="22.125" style="27" customWidth="1"/>
    <col min="9722" max="9722" width="9.75" style="27" customWidth="1"/>
    <col min="9723" max="9723" width="7.375" style="27" customWidth="1"/>
    <col min="9724" max="9724" width="9" style="27"/>
    <col min="9725" max="9725" width="9.25" style="27" customWidth="1"/>
    <col min="9726" max="9726" width="3.5" style="27" customWidth="1"/>
    <col min="9727" max="9728" width="12.625" style="27" customWidth="1"/>
    <col min="9729" max="9729" width="9" style="27"/>
    <col min="9730" max="9730" width="7.75" style="27" customWidth="1"/>
    <col min="9731" max="9731" width="13.125" style="27" customWidth="1"/>
    <col min="9732" max="9732" width="6.125" style="27" customWidth="1"/>
    <col min="9733" max="9733" width="9.75" style="27" customWidth="1"/>
    <col min="9734" max="9734" width="1.375" style="27" customWidth="1"/>
    <col min="9735" max="9974" width="9" style="27"/>
    <col min="9975" max="9975" width="1.375" style="27" customWidth="1"/>
    <col min="9976" max="9976" width="3.5" style="27" customWidth="1"/>
    <col min="9977" max="9977" width="22.125" style="27" customWidth="1"/>
    <col min="9978" max="9978" width="9.75" style="27" customWidth="1"/>
    <col min="9979" max="9979" width="7.375" style="27" customWidth="1"/>
    <col min="9980" max="9980" width="9" style="27"/>
    <col min="9981" max="9981" width="9.25" style="27" customWidth="1"/>
    <col min="9982" max="9982" width="3.5" style="27" customWidth="1"/>
    <col min="9983" max="9984" width="12.625" style="27" customWidth="1"/>
    <col min="9985" max="9985" width="9" style="27"/>
    <col min="9986" max="9986" width="7.75" style="27" customWidth="1"/>
    <col min="9987" max="9987" width="13.125" style="27" customWidth="1"/>
    <col min="9988" max="9988" width="6.125" style="27" customWidth="1"/>
    <col min="9989" max="9989" width="9.75" style="27" customWidth="1"/>
    <col min="9990" max="9990" width="1.375" style="27" customWidth="1"/>
    <col min="9991" max="10230" width="9" style="27"/>
    <col min="10231" max="10231" width="1.375" style="27" customWidth="1"/>
    <col min="10232" max="10232" width="3.5" style="27" customWidth="1"/>
    <col min="10233" max="10233" width="22.125" style="27" customWidth="1"/>
    <col min="10234" max="10234" width="9.75" style="27" customWidth="1"/>
    <col min="10235" max="10235" width="7.375" style="27" customWidth="1"/>
    <col min="10236" max="10236" width="9" style="27"/>
    <col min="10237" max="10237" width="9.25" style="27" customWidth="1"/>
    <col min="10238" max="10238" width="3.5" style="27" customWidth="1"/>
    <col min="10239" max="10240" width="12.625" style="27" customWidth="1"/>
    <col min="10241" max="10241" width="9" style="27"/>
    <col min="10242" max="10242" width="7.75" style="27" customWidth="1"/>
    <col min="10243" max="10243" width="13.125" style="27" customWidth="1"/>
    <col min="10244" max="10244" width="6.125" style="27" customWidth="1"/>
    <col min="10245" max="10245" width="9.75" style="27" customWidth="1"/>
    <col min="10246" max="10246" width="1.375" style="27" customWidth="1"/>
    <col min="10247" max="10486" width="9" style="27"/>
    <col min="10487" max="10487" width="1.375" style="27" customWidth="1"/>
    <col min="10488" max="10488" width="3.5" style="27" customWidth="1"/>
    <col min="10489" max="10489" width="22.125" style="27" customWidth="1"/>
    <col min="10490" max="10490" width="9.75" style="27" customWidth="1"/>
    <col min="10491" max="10491" width="7.375" style="27" customWidth="1"/>
    <col min="10492" max="10492" width="9" style="27"/>
    <col min="10493" max="10493" width="9.25" style="27" customWidth="1"/>
    <col min="10494" max="10494" width="3.5" style="27" customWidth="1"/>
    <col min="10495" max="10496" width="12.625" style="27" customWidth="1"/>
    <col min="10497" max="10497" width="9" style="27"/>
    <col min="10498" max="10498" width="7.75" style="27" customWidth="1"/>
    <col min="10499" max="10499" width="13.125" style="27" customWidth="1"/>
    <col min="10500" max="10500" width="6.125" style="27" customWidth="1"/>
    <col min="10501" max="10501" width="9.75" style="27" customWidth="1"/>
    <col min="10502" max="10502" width="1.375" style="27" customWidth="1"/>
    <col min="10503" max="10742" width="9" style="27"/>
    <col min="10743" max="10743" width="1.375" style="27" customWidth="1"/>
    <col min="10744" max="10744" width="3.5" style="27" customWidth="1"/>
    <col min="10745" max="10745" width="22.125" style="27" customWidth="1"/>
    <col min="10746" max="10746" width="9.75" style="27" customWidth="1"/>
    <col min="10747" max="10747" width="7.375" style="27" customWidth="1"/>
    <col min="10748" max="10748" width="9" style="27"/>
    <col min="10749" max="10749" width="9.25" style="27" customWidth="1"/>
    <col min="10750" max="10750" width="3.5" style="27" customWidth="1"/>
    <col min="10751" max="10752" width="12.625" style="27" customWidth="1"/>
    <col min="10753" max="10753" width="9" style="27"/>
    <col min="10754" max="10754" width="7.75" style="27" customWidth="1"/>
    <col min="10755" max="10755" width="13.125" style="27" customWidth="1"/>
    <col min="10756" max="10756" width="6.125" style="27" customWidth="1"/>
    <col min="10757" max="10757" width="9.75" style="27" customWidth="1"/>
    <col min="10758" max="10758" width="1.375" style="27" customWidth="1"/>
    <col min="10759" max="10998" width="9" style="27"/>
    <col min="10999" max="10999" width="1.375" style="27" customWidth="1"/>
    <col min="11000" max="11000" width="3.5" style="27" customWidth="1"/>
    <col min="11001" max="11001" width="22.125" style="27" customWidth="1"/>
    <col min="11002" max="11002" width="9.75" style="27" customWidth="1"/>
    <col min="11003" max="11003" width="7.375" style="27" customWidth="1"/>
    <col min="11004" max="11004" width="9" style="27"/>
    <col min="11005" max="11005" width="9.25" style="27" customWidth="1"/>
    <col min="11006" max="11006" width="3.5" style="27" customWidth="1"/>
    <col min="11007" max="11008" width="12.625" style="27" customWidth="1"/>
    <col min="11009" max="11009" width="9" style="27"/>
    <col min="11010" max="11010" width="7.75" style="27" customWidth="1"/>
    <col min="11011" max="11011" width="13.125" style="27" customWidth="1"/>
    <col min="11012" max="11012" width="6.125" style="27" customWidth="1"/>
    <col min="11013" max="11013" width="9.75" style="27" customWidth="1"/>
    <col min="11014" max="11014" width="1.375" style="27" customWidth="1"/>
    <col min="11015" max="11254" width="9" style="27"/>
    <col min="11255" max="11255" width="1.375" style="27" customWidth="1"/>
    <col min="11256" max="11256" width="3.5" style="27" customWidth="1"/>
    <col min="11257" max="11257" width="22.125" style="27" customWidth="1"/>
    <col min="11258" max="11258" width="9.75" style="27" customWidth="1"/>
    <col min="11259" max="11259" width="7.375" style="27" customWidth="1"/>
    <col min="11260" max="11260" width="9" style="27"/>
    <col min="11261" max="11261" width="9.25" style="27" customWidth="1"/>
    <col min="11262" max="11262" width="3.5" style="27" customWidth="1"/>
    <col min="11263" max="11264" width="12.625" style="27" customWidth="1"/>
    <col min="11265" max="11265" width="9" style="27"/>
    <col min="11266" max="11266" width="7.75" style="27" customWidth="1"/>
    <col min="11267" max="11267" width="13.125" style="27" customWidth="1"/>
    <col min="11268" max="11268" width="6.125" style="27" customWidth="1"/>
    <col min="11269" max="11269" width="9.75" style="27" customWidth="1"/>
    <col min="11270" max="11270" width="1.375" style="27" customWidth="1"/>
    <col min="11271" max="11510" width="9" style="27"/>
    <col min="11511" max="11511" width="1.375" style="27" customWidth="1"/>
    <col min="11512" max="11512" width="3.5" style="27" customWidth="1"/>
    <col min="11513" max="11513" width="22.125" style="27" customWidth="1"/>
    <col min="11514" max="11514" width="9.75" style="27" customWidth="1"/>
    <col min="11515" max="11515" width="7.375" style="27" customWidth="1"/>
    <col min="11516" max="11516" width="9" style="27"/>
    <col min="11517" max="11517" width="9.25" style="27" customWidth="1"/>
    <col min="11518" max="11518" width="3.5" style="27" customWidth="1"/>
    <col min="11519" max="11520" width="12.625" style="27" customWidth="1"/>
    <col min="11521" max="11521" width="9" style="27"/>
    <col min="11522" max="11522" width="7.75" style="27" customWidth="1"/>
    <col min="11523" max="11523" width="13.125" style="27" customWidth="1"/>
    <col min="11524" max="11524" width="6.125" style="27" customWidth="1"/>
    <col min="11525" max="11525" width="9.75" style="27" customWidth="1"/>
    <col min="11526" max="11526" width="1.375" style="27" customWidth="1"/>
    <col min="11527" max="11766" width="9" style="27"/>
    <col min="11767" max="11767" width="1.375" style="27" customWidth="1"/>
    <col min="11768" max="11768" width="3.5" style="27" customWidth="1"/>
    <col min="11769" max="11769" width="22.125" style="27" customWidth="1"/>
    <col min="11770" max="11770" width="9.75" style="27" customWidth="1"/>
    <col min="11771" max="11771" width="7.375" style="27" customWidth="1"/>
    <col min="11772" max="11772" width="9" style="27"/>
    <col min="11773" max="11773" width="9.25" style="27" customWidth="1"/>
    <col min="11774" max="11774" width="3.5" style="27" customWidth="1"/>
    <col min="11775" max="11776" width="12.625" style="27" customWidth="1"/>
    <col min="11777" max="11777" width="9" style="27"/>
    <col min="11778" max="11778" width="7.75" style="27" customWidth="1"/>
    <col min="11779" max="11779" width="13.125" style="27" customWidth="1"/>
    <col min="11780" max="11780" width="6.125" style="27" customWidth="1"/>
    <col min="11781" max="11781" width="9.75" style="27" customWidth="1"/>
    <col min="11782" max="11782" width="1.375" style="27" customWidth="1"/>
    <col min="11783" max="12022" width="9" style="27"/>
    <col min="12023" max="12023" width="1.375" style="27" customWidth="1"/>
    <col min="12024" max="12024" width="3.5" style="27" customWidth="1"/>
    <col min="12025" max="12025" width="22.125" style="27" customWidth="1"/>
    <col min="12026" max="12026" width="9.75" style="27" customWidth="1"/>
    <col min="12027" max="12027" width="7.375" style="27" customWidth="1"/>
    <col min="12028" max="12028" width="9" style="27"/>
    <col min="12029" max="12029" width="9.25" style="27" customWidth="1"/>
    <col min="12030" max="12030" width="3.5" style="27" customWidth="1"/>
    <col min="12031" max="12032" width="12.625" style="27" customWidth="1"/>
    <col min="12033" max="12033" width="9" style="27"/>
    <col min="12034" max="12034" width="7.75" style="27" customWidth="1"/>
    <col min="12035" max="12035" width="13.125" style="27" customWidth="1"/>
    <col min="12036" max="12036" width="6.125" style="27" customWidth="1"/>
    <col min="12037" max="12037" width="9.75" style="27" customWidth="1"/>
    <col min="12038" max="12038" width="1.375" style="27" customWidth="1"/>
    <col min="12039" max="12278" width="9" style="27"/>
    <col min="12279" max="12279" width="1.375" style="27" customWidth="1"/>
    <col min="12280" max="12280" width="3.5" style="27" customWidth="1"/>
    <col min="12281" max="12281" width="22.125" style="27" customWidth="1"/>
    <col min="12282" max="12282" width="9.75" style="27" customWidth="1"/>
    <col min="12283" max="12283" width="7.375" style="27" customWidth="1"/>
    <col min="12284" max="12284" width="9" style="27"/>
    <col min="12285" max="12285" width="9.25" style="27" customWidth="1"/>
    <col min="12286" max="12286" width="3.5" style="27" customWidth="1"/>
    <col min="12287" max="12288" width="12.625" style="27" customWidth="1"/>
    <col min="12289" max="12289" width="9" style="27"/>
    <col min="12290" max="12290" width="7.75" style="27" customWidth="1"/>
    <col min="12291" max="12291" width="13.125" style="27" customWidth="1"/>
    <col min="12292" max="12292" width="6.125" style="27" customWidth="1"/>
    <col min="12293" max="12293" width="9.75" style="27" customWidth="1"/>
    <col min="12294" max="12294" width="1.375" style="27" customWidth="1"/>
    <col min="12295" max="12534" width="9" style="27"/>
    <col min="12535" max="12535" width="1.375" style="27" customWidth="1"/>
    <col min="12536" max="12536" width="3.5" style="27" customWidth="1"/>
    <col min="12537" max="12537" width="22.125" style="27" customWidth="1"/>
    <col min="12538" max="12538" width="9.75" style="27" customWidth="1"/>
    <col min="12539" max="12539" width="7.375" style="27" customWidth="1"/>
    <col min="12540" max="12540" width="9" style="27"/>
    <col min="12541" max="12541" width="9.25" style="27" customWidth="1"/>
    <col min="12542" max="12542" width="3.5" style="27" customWidth="1"/>
    <col min="12543" max="12544" width="12.625" style="27" customWidth="1"/>
    <col min="12545" max="12545" width="9" style="27"/>
    <col min="12546" max="12546" width="7.75" style="27" customWidth="1"/>
    <col min="12547" max="12547" width="13.125" style="27" customWidth="1"/>
    <col min="12548" max="12548" width="6.125" style="27" customWidth="1"/>
    <col min="12549" max="12549" width="9.75" style="27" customWidth="1"/>
    <col min="12550" max="12550" width="1.375" style="27" customWidth="1"/>
    <col min="12551" max="12790" width="9" style="27"/>
    <col min="12791" max="12791" width="1.375" style="27" customWidth="1"/>
    <col min="12792" max="12792" width="3.5" style="27" customWidth="1"/>
    <col min="12793" max="12793" width="22.125" style="27" customWidth="1"/>
    <col min="12794" max="12794" width="9.75" style="27" customWidth="1"/>
    <col min="12795" max="12795" width="7.375" style="27" customWidth="1"/>
    <col min="12796" max="12796" width="9" style="27"/>
    <col min="12797" max="12797" width="9.25" style="27" customWidth="1"/>
    <col min="12798" max="12798" width="3.5" style="27" customWidth="1"/>
    <col min="12799" max="12800" width="12.625" style="27" customWidth="1"/>
    <col min="12801" max="12801" width="9" style="27"/>
    <col min="12802" max="12802" width="7.75" style="27" customWidth="1"/>
    <col min="12803" max="12803" width="13.125" style="27" customWidth="1"/>
    <col min="12804" max="12804" width="6.125" style="27" customWidth="1"/>
    <col min="12805" max="12805" width="9.75" style="27" customWidth="1"/>
    <col min="12806" max="12806" width="1.375" style="27" customWidth="1"/>
    <col min="12807" max="13046" width="9" style="27"/>
    <col min="13047" max="13047" width="1.375" style="27" customWidth="1"/>
    <col min="13048" max="13048" width="3.5" style="27" customWidth="1"/>
    <col min="13049" max="13049" width="22.125" style="27" customWidth="1"/>
    <col min="13050" max="13050" width="9.75" style="27" customWidth="1"/>
    <col min="13051" max="13051" width="7.375" style="27" customWidth="1"/>
    <col min="13052" max="13052" width="9" style="27"/>
    <col min="13053" max="13053" width="9.25" style="27" customWidth="1"/>
    <col min="13054" max="13054" width="3.5" style="27" customWidth="1"/>
    <col min="13055" max="13056" width="12.625" style="27" customWidth="1"/>
    <col min="13057" max="13057" width="9" style="27"/>
    <col min="13058" max="13058" width="7.75" style="27" customWidth="1"/>
    <col min="13059" max="13059" width="13.125" style="27" customWidth="1"/>
    <col min="13060" max="13060" width="6.125" style="27" customWidth="1"/>
    <col min="13061" max="13061" width="9.75" style="27" customWidth="1"/>
    <col min="13062" max="13062" width="1.375" style="27" customWidth="1"/>
    <col min="13063" max="13302" width="9" style="27"/>
    <col min="13303" max="13303" width="1.375" style="27" customWidth="1"/>
    <col min="13304" max="13304" width="3.5" style="27" customWidth="1"/>
    <col min="13305" max="13305" width="22.125" style="27" customWidth="1"/>
    <col min="13306" max="13306" width="9.75" style="27" customWidth="1"/>
    <col min="13307" max="13307" width="7.375" style="27" customWidth="1"/>
    <col min="13308" max="13308" width="9" style="27"/>
    <col min="13309" max="13309" width="9.25" style="27" customWidth="1"/>
    <col min="13310" max="13310" width="3.5" style="27" customWidth="1"/>
    <col min="13311" max="13312" width="12.625" style="27" customWidth="1"/>
    <col min="13313" max="13313" width="9" style="27"/>
    <col min="13314" max="13314" width="7.75" style="27" customWidth="1"/>
    <col min="13315" max="13315" width="13.125" style="27" customWidth="1"/>
    <col min="13316" max="13316" width="6.125" style="27" customWidth="1"/>
    <col min="13317" max="13317" width="9.75" style="27" customWidth="1"/>
    <col min="13318" max="13318" width="1.375" style="27" customWidth="1"/>
    <col min="13319" max="13558" width="9" style="27"/>
    <col min="13559" max="13559" width="1.375" style="27" customWidth="1"/>
    <col min="13560" max="13560" width="3.5" style="27" customWidth="1"/>
    <col min="13561" max="13561" width="22.125" style="27" customWidth="1"/>
    <col min="13562" max="13562" width="9.75" style="27" customWidth="1"/>
    <col min="13563" max="13563" width="7.375" style="27" customWidth="1"/>
    <col min="13564" max="13564" width="9" style="27"/>
    <col min="13565" max="13565" width="9.25" style="27" customWidth="1"/>
    <col min="13566" max="13566" width="3.5" style="27" customWidth="1"/>
    <col min="13567" max="13568" width="12.625" style="27" customWidth="1"/>
    <col min="13569" max="13569" width="9" style="27"/>
    <col min="13570" max="13570" width="7.75" style="27" customWidth="1"/>
    <col min="13571" max="13571" width="13.125" style="27" customWidth="1"/>
    <col min="13572" max="13572" width="6.125" style="27" customWidth="1"/>
    <col min="13573" max="13573" width="9.75" style="27" customWidth="1"/>
    <col min="13574" max="13574" width="1.375" style="27" customWidth="1"/>
    <col min="13575" max="13814" width="9" style="27"/>
    <col min="13815" max="13815" width="1.375" style="27" customWidth="1"/>
    <col min="13816" max="13816" width="3.5" style="27" customWidth="1"/>
    <col min="13817" max="13817" width="22.125" style="27" customWidth="1"/>
    <col min="13818" max="13818" width="9.75" style="27" customWidth="1"/>
    <col min="13819" max="13819" width="7.375" style="27" customWidth="1"/>
    <col min="13820" max="13820" width="9" style="27"/>
    <col min="13821" max="13821" width="9.25" style="27" customWidth="1"/>
    <col min="13822" max="13822" width="3.5" style="27" customWidth="1"/>
    <col min="13823" max="13824" width="12.625" style="27" customWidth="1"/>
    <col min="13825" max="13825" width="9" style="27"/>
    <col min="13826" max="13826" width="7.75" style="27" customWidth="1"/>
    <col min="13827" max="13827" width="13.125" style="27" customWidth="1"/>
    <col min="13828" max="13828" width="6.125" style="27" customWidth="1"/>
    <col min="13829" max="13829" width="9.75" style="27" customWidth="1"/>
    <col min="13830" max="13830" width="1.375" style="27" customWidth="1"/>
    <col min="13831" max="14070" width="9" style="27"/>
    <col min="14071" max="14071" width="1.375" style="27" customWidth="1"/>
    <col min="14072" max="14072" width="3.5" style="27" customWidth="1"/>
    <col min="14073" max="14073" width="22.125" style="27" customWidth="1"/>
    <col min="14074" max="14074" width="9.75" style="27" customWidth="1"/>
    <col min="14075" max="14075" width="7.375" style="27" customWidth="1"/>
    <col min="14076" max="14076" width="9" style="27"/>
    <col min="14077" max="14077" width="9.25" style="27" customWidth="1"/>
    <col min="14078" max="14078" width="3.5" style="27" customWidth="1"/>
    <col min="14079" max="14080" width="12.625" style="27" customWidth="1"/>
    <col min="14081" max="14081" width="9" style="27"/>
    <col min="14082" max="14082" width="7.75" style="27" customWidth="1"/>
    <col min="14083" max="14083" width="13.125" style="27" customWidth="1"/>
    <col min="14084" max="14084" width="6.125" style="27" customWidth="1"/>
    <col min="14085" max="14085" width="9.75" style="27" customWidth="1"/>
    <col min="14086" max="14086" width="1.375" style="27" customWidth="1"/>
    <col min="14087" max="14326" width="9" style="27"/>
    <col min="14327" max="14327" width="1.375" style="27" customWidth="1"/>
    <col min="14328" max="14328" width="3.5" style="27" customWidth="1"/>
    <col min="14329" max="14329" width="22.125" style="27" customWidth="1"/>
    <col min="14330" max="14330" width="9.75" style="27" customWidth="1"/>
    <col min="14331" max="14331" width="7.375" style="27" customWidth="1"/>
    <col min="14332" max="14332" width="9" style="27"/>
    <col min="14333" max="14333" width="9.25" style="27" customWidth="1"/>
    <col min="14334" max="14334" width="3.5" style="27" customWidth="1"/>
    <col min="14335" max="14336" width="12.625" style="27" customWidth="1"/>
    <col min="14337" max="14337" width="9" style="27"/>
    <col min="14338" max="14338" width="7.75" style="27" customWidth="1"/>
    <col min="14339" max="14339" width="13.125" style="27" customWidth="1"/>
    <col min="14340" max="14340" width="6.125" style="27" customWidth="1"/>
    <col min="14341" max="14341" width="9.75" style="27" customWidth="1"/>
    <col min="14342" max="14342" width="1.375" style="27" customWidth="1"/>
    <col min="14343" max="14582" width="9" style="27"/>
    <col min="14583" max="14583" width="1.375" style="27" customWidth="1"/>
    <col min="14584" max="14584" width="3.5" style="27" customWidth="1"/>
    <col min="14585" max="14585" width="22.125" style="27" customWidth="1"/>
    <col min="14586" max="14586" width="9.75" style="27" customWidth="1"/>
    <col min="14587" max="14587" width="7.375" style="27" customWidth="1"/>
    <col min="14588" max="14588" width="9" style="27"/>
    <col min="14589" max="14589" width="9.25" style="27" customWidth="1"/>
    <col min="14590" max="14590" width="3.5" style="27" customWidth="1"/>
    <col min="14591" max="14592" width="12.625" style="27" customWidth="1"/>
    <col min="14593" max="14593" width="9" style="27"/>
    <col min="14594" max="14594" width="7.75" style="27" customWidth="1"/>
    <col min="14595" max="14595" width="13.125" style="27" customWidth="1"/>
    <col min="14596" max="14596" width="6.125" style="27" customWidth="1"/>
    <col min="14597" max="14597" width="9.75" style="27" customWidth="1"/>
    <col min="14598" max="14598" width="1.375" style="27" customWidth="1"/>
    <col min="14599" max="14838" width="9" style="27"/>
    <col min="14839" max="14839" width="1.375" style="27" customWidth="1"/>
    <col min="14840" max="14840" width="3.5" style="27" customWidth="1"/>
    <col min="14841" max="14841" width="22.125" style="27" customWidth="1"/>
    <col min="14842" max="14842" width="9.75" style="27" customWidth="1"/>
    <col min="14843" max="14843" width="7.375" style="27" customWidth="1"/>
    <col min="14844" max="14844" width="9" style="27"/>
    <col min="14845" max="14845" width="9.25" style="27" customWidth="1"/>
    <col min="14846" max="14846" width="3.5" style="27" customWidth="1"/>
    <col min="14847" max="14848" width="12.625" style="27" customWidth="1"/>
    <col min="14849" max="14849" width="9" style="27"/>
    <col min="14850" max="14850" width="7.75" style="27" customWidth="1"/>
    <col min="14851" max="14851" width="13.125" style="27" customWidth="1"/>
    <col min="14852" max="14852" width="6.125" style="27" customWidth="1"/>
    <col min="14853" max="14853" width="9.75" style="27" customWidth="1"/>
    <col min="14854" max="14854" width="1.375" style="27" customWidth="1"/>
    <col min="14855" max="15094" width="9" style="27"/>
    <col min="15095" max="15095" width="1.375" style="27" customWidth="1"/>
    <col min="15096" max="15096" width="3.5" style="27" customWidth="1"/>
    <col min="15097" max="15097" width="22.125" style="27" customWidth="1"/>
    <col min="15098" max="15098" width="9.75" style="27" customWidth="1"/>
    <col min="15099" max="15099" width="7.375" style="27" customWidth="1"/>
    <col min="15100" max="15100" width="9" style="27"/>
    <col min="15101" max="15101" width="9.25" style="27" customWidth="1"/>
    <col min="15102" max="15102" width="3.5" style="27" customWidth="1"/>
    <col min="15103" max="15104" width="12.625" style="27" customWidth="1"/>
    <col min="15105" max="15105" width="9" style="27"/>
    <col min="15106" max="15106" width="7.75" style="27" customWidth="1"/>
    <col min="15107" max="15107" width="13.125" style="27" customWidth="1"/>
    <col min="15108" max="15108" width="6.125" style="27" customWidth="1"/>
    <col min="15109" max="15109" width="9.75" style="27" customWidth="1"/>
    <col min="15110" max="15110" width="1.375" style="27" customWidth="1"/>
    <col min="15111" max="15350" width="9" style="27"/>
    <col min="15351" max="15351" width="1.375" style="27" customWidth="1"/>
    <col min="15352" max="15352" width="3.5" style="27" customWidth="1"/>
    <col min="15353" max="15353" width="22.125" style="27" customWidth="1"/>
    <col min="15354" max="15354" width="9.75" style="27" customWidth="1"/>
    <col min="15355" max="15355" width="7.375" style="27" customWidth="1"/>
    <col min="15356" max="15356" width="9" style="27"/>
    <col min="15357" max="15357" width="9.25" style="27" customWidth="1"/>
    <col min="15358" max="15358" width="3.5" style="27" customWidth="1"/>
    <col min="15359" max="15360" width="12.625" style="27" customWidth="1"/>
    <col min="15361" max="15361" width="9" style="27"/>
    <col min="15362" max="15362" width="7.75" style="27" customWidth="1"/>
    <col min="15363" max="15363" width="13.125" style="27" customWidth="1"/>
    <col min="15364" max="15364" width="6.125" style="27" customWidth="1"/>
    <col min="15365" max="15365" width="9.75" style="27" customWidth="1"/>
    <col min="15366" max="15366" width="1.375" style="27" customWidth="1"/>
    <col min="15367" max="15606" width="9" style="27"/>
    <col min="15607" max="15607" width="1.375" style="27" customWidth="1"/>
    <col min="15608" max="15608" width="3.5" style="27" customWidth="1"/>
    <col min="15609" max="15609" width="22.125" style="27" customWidth="1"/>
    <col min="15610" max="15610" width="9.75" style="27" customWidth="1"/>
    <col min="15611" max="15611" width="7.375" style="27" customWidth="1"/>
    <col min="15612" max="15612" width="9" style="27"/>
    <col min="15613" max="15613" width="9.25" style="27" customWidth="1"/>
    <col min="15614" max="15614" width="3.5" style="27" customWidth="1"/>
    <col min="15615" max="15616" width="12.625" style="27" customWidth="1"/>
    <col min="15617" max="15617" width="9" style="27"/>
    <col min="15618" max="15618" width="7.75" style="27" customWidth="1"/>
    <col min="15619" max="15619" width="13.125" style="27" customWidth="1"/>
    <col min="15620" max="15620" width="6.125" style="27" customWidth="1"/>
    <col min="15621" max="15621" width="9.75" style="27" customWidth="1"/>
    <col min="15622" max="15622" width="1.375" style="27" customWidth="1"/>
    <col min="15623" max="15862" width="9" style="27"/>
    <col min="15863" max="15863" width="1.375" style="27" customWidth="1"/>
    <col min="15864" max="15864" width="3.5" style="27" customWidth="1"/>
    <col min="15865" max="15865" width="22.125" style="27" customWidth="1"/>
    <col min="15866" max="15866" width="9.75" style="27" customWidth="1"/>
    <col min="15867" max="15867" width="7.375" style="27" customWidth="1"/>
    <col min="15868" max="15868" width="9" style="27"/>
    <col min="15869" max="15869" width="9.25" style="27" customWidth="1"/>
    <col min="15870" max="15870" width="3.5" style="27" customWidth="1"/>
    <col min="15871" max="15872" width="12.625" style="27" customWidth="1"/>
    <col min="15873" max="15873" width="9" style="27"/>
    <col min="15874" max="15874" width="7.75" style="27" customWidth="1"/>
    <col min="15875" max="15875" width="13.125" style="27" customWidth="1"/>
    <col min="15876" max="15876" width="6.125" style="27" customWidth="1"/>
    <col min="15877" max="15877" width="9.75" style="27" customWidth="1"/>
    <col min="15878" max="15878" width="1.375" style="27" customWidth="1"/>
    <col min="15879" max="16118" width="9" style="27"/>
    <col min="16119" max="16119" width="1.375" style="27" customWidth="1"/>
    <col min="16120" max="16120" width="3.5" style="27" customWidth="1"/>
    <col min="16121" max="16121" width="22.125" style="27" customWidth="1"/>
    <col min="16122" max="16122" width="9.75" style="27" customWidth="1"/>
    <col min="16123" max="16123" width="7.375" style="27" customWidth="1"/>
    <col min="16124" max="16124" width="9" style="27"/>
    <col min="16125" max="16125" width="9.25" style="27" customWidth="1"/>
    <col min="16126" max="16126" width="3.5" style="27" customWidth="1"/>
    <col min="16127" max="16128" width="12.625" style="27" customWidth="1"/>
    <col min="16129" max="16129" width="9" style="27"/>
    <col min="16130" max="16130" width="7.75" style="27" customWidth="1"/>
    <col min="16131" max="16131" width="13.125" style="27" customWidth="1"/>
    <col min="16132" max="16132" width="6.125" style="27" customWidth="1"/>
    <col min="16133" max="16133" width="9.75" style="27" customWidth="1"/>
    <col min="16134" max="16134" width="1.375" style="27" customWidth="1"/>
    <col min="16135" max="16384" width="9" style="27"/>
  </cols>
  <sheetData>
    <row r="1" spans="2:34" ht="9.9499999999999993" customHeight="1" x14ac:dyDescent="0.15"/>
    <row r="2" spans="2:34" ht="24.95" customHeight="1" thickBot="1" x14ac:dyDescent="0.2">
      <c r="B2" s="27" t="s">
        <v>386</v>
      </c>
      <c r="C2" s="29"/>
      <c r="D2" s="5"/>
      <c r="E2" s="5"/>
      <c r="F2" s="29"/>
      <c r="G2" s="91"/>
      <c r="H2" s="101"/>
      <c r="I2" s="91"/>
      <c r="J2" s="91"/>
      <c r="K2" s="91"/>
      <c r="L2" s="91"/>
      <c r="M2" s="91"/>
      <c r="N2" s="91"/>
      <c r="O2" s="5"/>
      <c r="X2" s="349" t="s">
        <v>284</v>
      </c>
      <c r="Y2" s="349"/>
      <c r="Z2" s="349"/>
      <c r="AA2" s="349"/>
      <c r="AB2" s="350"/>
      <c r="AC2" s="351"/>
      <c r="AD2" s="351"/>
      <c r="AE2" s="349"/>
      <c r="AF2" s="349"/>
      <c r="AG2" s="349"/>
      <c r="AH2" s="351"/>
    </row>
    <row r="3" spans="2:34" ht="15" customHeight="1" thickBot="1" x14ac:dyDescent="0.2">
      <c r="B3" s="27" t="s">
        <v>167</v>
      </c>
      <c r="I3" s="5" t="s">
        <v>168</v>
      </c>
      <c r="P3" s="458" t="s">
        <v>191</v>
      </c>
      <c r="X3" s="420"/>
      <c r="Y3" s="421" t="s">
        <v>108</v>
      </c>
      <c r="Z3" s="421" t="s">
        <v>285</v>
      </c>
      <c r="AA3" s="421" t="s">
        <v>286</v>
      </c>
      <c r="AB3" s="422" t="s">
        <v>287</v>
      </c>
      <c r="AC3" s="421" t="s">
        <v>288</v>
      </c>
      <c r="AD3" s="439" t="s">
        <v>330</v>
      </c>
      <c r="AE3" s="421" t="s">
        <v>289</v>
      </c>
      <c r="AF3" s="421" t="s">
        <v>290</v>
      </c>
      <c r="AG3" s="421" t="s">
        <v>291</v>
      </c>
      <c r="AH3" s="423" t="s">
        <v>292</v>
      </c>
    </row>
    <row r="4" spans="2:34" ht="15" customHeight="1" thickBot="1" x14ac:dyDescent="0.2">
      <c r="B4" s="237" t="s">
        <v>70</v>
      </c>
      <c r="C4" s="140" t="s">
        <v>140</v>
      </c>
      <c r="D4" s="140" t="s">
        <v>109</v>
      </c>
      <c r="E4" s="140" t="s">
        <v>110</v>
      </c>
      <c r="F4" s="140" t="s">
        <v>21</v>
      </c>
      <c r="G4" s="128" t="s">
        <v>111</v>
      </c>
      <c r="H4" s="141"/>
      <c r="I4" s="1335" t="s">
        <v>70</v>
      </c>
      <c r="J4" s="1333" t="s">
        <v>143</v>
      </c>
      <c r="K4" s="340" t="s">
        <v>271</v>
      </c>
      <c r="L4" s="146" t="s">
        <v>112</v>
      </c>
      <c r="M4" s="1333" t="s">
        <v>21</v>
      </c>
      <c r="N4" s="1334" t="s">
        <v>111</v>
      </c>
      <c r="O4" s="164"/>
      <c r="P4" s="238" t="s">
        <v>146</v>
      </c>
      <c r="Q4" s="239" t="s">
        <v>147</v>
      </c>
      <c r="R4" s="239" t="s">
        <v>148</v>
      </c>
      <c r="S4" s="239" t="s">
        <v>149</v>
      </c>
      <c r="T4" s="1336" t="s">
        <v>150</v>
      </c>
      <c r="U4" s="1171"/>
      <c r="V4" s="240" t="s">
        <v>151</v>
      </c>
      <c r="X4" s="424"/>
      <c r="Y4" s="425" t="s">
        <v>303</v>
      </c>
      <c r="Z4" s="426">
        <v>500</v>
      </c>
      <c r="AA4" s="426">
        <v>40</v>
      </c>
      <c r="AB4" s="427">
        <f>Z4/AA4*1000</f>
        <v>12500</v>
      </c>
      <c r="AC4" s="428">
        <v>1</v>
      </c>
      <c r="AD4" s="428">
        <f>AB4*AC4</f>
        <v>12500</v>
      </c>
      <c r="AE4" s="429">
        <v>5440</v>
      </c>
      <c r="AF4" s="429">
        <v>20000</v>
      </c>
      <c r="AG4" s="430">
        <f t="shared" ref="AG4" si="0">ROUNDUP((AE4/AF4),2)</f>
        <v>0.28000000000000003</v>
      </c>
      <c r="AH4" s="431">
        <f t="shared" ref="AH4" si="1">AB4*AC4*AG4</f>
        <v>3500.0000000000005</v>
      </c>
    </row>
    <row r="5" spans="2:34" ht="15" customHeight="1" thickBot="1" x14ac:dyDescent="0.2">
      <c r="B5" s="1317" t="s">
        <v>134</v>
      </c>
      <c r="C5" s="26" t="s">
        <v>396</v>
      </c>
      <c r="D5" s="26">
        <v>2</v>
      </c>
      <c r="E5" s="32" t="s">
        <v>138</v>
      </c>
      <c r="F5" s="26">
        <v>12000</v>
      </c>
      <c r="G5" s="348">
        <f t="shared" ref="G5:G6" si="2">D5*F5</f>
        <v>24000</v>
      </c>
      <c r="H5" s="142"/>
      <c r="I5" s="1225"/>
      <c r="J5" s="1227"/>
      <c r="K5" s="148" t="s">
        <v>114</v>
      </c>
      <c r="L5" s="341" t="s">
        <v>272</v>
      </c>
      <c r="M5" s="1227"/>
      <c r="N5" s="1229"/>
      <c r="O5" s="164"/>
      <c r="P5" s="241"/>
      <c r="Q5" s="126"/>
      <c r="R5" s="162"/>
      <c r="S5" s="126"/>
      <c r="T5" s="1337"/>
      <c r="U5" s="1220"/>
      <c r="V5" s="157"/>
      <c r="X5" s="413" t="s">
        <v>319</v>
      </c>
      <c r="Y5" s="407" t="s">
        <v>306</v>
      </c>
      <c r="Z5" s="355">
        <v>500</v>
      </c>
      <c r="AA5" s="355">
        <v>3000</v>
      </c>
      <c r="AB5" s="406">
        <f>Z5/AA5*1000</f>
        <v>166.66666666666666</v>
      </c>
      <c r="AC5" s="355">
        <v>1</v>
      </c>
      <c r="AD5" s="428">
        <f t="shared" ref="AD5:AD12" si="3">AB5*AC5</f>
        <v>166.66666666666666</v>
      </c>
      <c r="AE5" s="356">
        <v>5780</v>
      </c>
      <c r="AF5" s="356">
        <v>500</v>
      </c>
      <c r="AG5" s="408">
        <f t="shared" ref="AG5:AG9" si="4">ROUNDUP((AE5/AF5),2)</f>
        <v>11.56</v>
      </c>
      <c r="AH5" s="412">
        <f t="shared" ref="AH5:AH9" si="5">AB5*AC5*AG5</f>
        <v>1926.6666666666667</v>
      </c>
    </row>
    <row r="6" spans="2:34" ht="15" customHeight="1" thickBot="1" x14ac:dyDescent="0.2">
      <c r="B6" s="1222"/>
      <c r="C6" s="26"/>
      <c r="D6" s="26"/>
      <c r="E6" s="32" t="s">
        <v>113</v>
      </c>
      <c r="F6" s="26"/>
      <c r="G6" s="130">
        <f t="shared" si="2"/>
        <v>0</v>
      </c>
      <c r="H6" s="142"/>
      <c r="I6" s="1221" t="s">
        <v>142</v>
      </c>
      <c r="J6" s="311" t="s">
        <v>472</v>
      </c>
      <c r="K6" s="455">
        <v>0.5</v>
      </c>
      <c r="L6" s="455">
        <v>2</v>
      </c>
      <c r="M6" s="455">
        <v>116.8</v>
      </c>
      <c r="N6" s="130">
        <f>K6*L6*M6</f>
        <v>116.8</v>
      </c>
      <c r="O6" s="164"/>
      <c r="P6" s="241"/>
      <c r="Q6" s="126"/>
      <c r="R6" s="162"/>
      <c r="S6" s="126"/>
      <c r="T6" s="1337"/>
      <c r="U6" s="1220"/>
      <c r="V6" s="157"/>
      <c r="X6" s="413"/>
      <c r="Y6" s="407" t="s">
        <v>307</v>
      </c>
      <c r="Z6" s="355">
        <v>500</v>
      </c>
      <c r="AA6" s="355">
        <v>600</v>
      </c>
      <c r="AB6" s="406">
        <f t="shared" ref="AB6:AB12" si="6">Z6/AA6*1000</f>
        <v>833.33333333333337</v>
      </c>
      <c r="AC6" s="355">
        <v>1</v>
      </c>
      <c r="AD6" s="428">
        <f t="shared" si="3"/>
        <v>833.33333333333337</v>
      </c>
      <c r="AE6" s="356">
        <v>1430</v>
      </c>
      <c r="AF6" s="356">
        <v>1000</v>
      </c>
      <c r="AG6" s="408">
        <f t="shared" si="4"/>
        <v>1.43</v>
      </c>
      <c r="AH6" s="412">
        <f t="shared" si="5"/>
        <v>1191.6666666666667</v>
      </c>
    </row>
    <row r="7" spans="2:34" ht="15" customHeight="1" thickBot="1" x14ac:dyDescent="0.2">
      <c r="B7" s="1223"/>
      <c r="C7" s="131" t="s">
        <v>115</v>
      </c>
      <c r="D7" s="131"/>
      <c r="E7" s="131"/>
      <c r="F7" s="131"/>
      <c r="G7" s="132">
        <f>SUM(G5:G6)</f>
        <v>24000</v>
      </c>
      <c r="H7" s="142"/>
      <c r="I7" s="1222"/>
      <c r="J7" s="311" t="s">
        <v>474</v>
      </c>
      <c r="K7" s="455">
        <v>1.8</v>
      </c>
      <c r="L7" s="455">
        <v>1</v>
      </c>
      <c r="M7" s="455">
        <v>116.8</v>
      </c>
      <c r="N7" s="130">
        <f t="shared" ref="N7:N9" si="7">K7*L7*M7</f>
        <v>210.24</v>
      </c>
      <c r="O7" s="164"/>
      <c r="P7" s="241"/>
      <c r="Q7" s="126"/>
      <c r="R7" s="306"/>
      <c r="S7" s="126"/>
      <c r="T7" s="1337"/>
      <c r="U7" s="1220"/>
      <c r="V7" s="157"/>
      <c r="X7" s="413" t="s">
        <v>318</v>
      </c>
      <c r="Y7" s="407" t="s">
        <v>309</v>
      </c>
      <c r="Z7" s="355">
        <v>500</v>
      </c>
      <c r="AA7" s="355">
        <v>2000</v>
      </c>
      <c r="AB7" s="406">
        <f t="shared" si="6"/>
        <v>250</v>
      </c>
      <c r="AC7" s="355">
        <v>2</v>
      </c>
      <c r="AD7" s="428">
        <f t="shared" si="3"/>
        <v>500</v>
      </c>
      <c r="AE7" s="356">
        <v>2030</v>
      </c>
      <c r="AF7" s="356">
        <v>500</v>
      </c>
      <c r="AG7" s="408">
        <f t="shared" si="4"/>
        <v>4.0599999999999996</v>
      </c>
      <c r="AH7" s="412">
        <f t="shared" si="5"/>
        <v>2029.9999999999998</v>
      </c>
    </row>
    <row r="8" spans="2:34" ht="15" customHeight="1" thickTop="1" thickBot="1" x14ac:dyDescent="0.2">
      <c r="B8" s="1232" t="s">
        <v>132</v>
      </c>
      <c r="C8" s="26" t="s">
        <v>283</v>
      </c>
      <c r="D8" s="26">
        <v>5</v>
      </c>
      <c r="E8" s="32" t="s">
        <v>113</v>
      </c>
      <c r="F8" s="26">
        <v>936</v>
      </c>
      <c r="G8" s="130">
        <f>D8*F8</f>
        <v>4680</v>
      </c>
      <c r="H8" s="142"/>
      <c r="I8" s="1222"/>
      <c r="J8" s="311" t="s">
        <v>475</v>
      </c>
      <c r="K8" s="455">
        <v>2</v>
      </c>
      <c r="L8" s="455">
        <v>1</v>
      </c>
      <c r="M8" s="455">
        <v>116.8</v>
      </c>
      <c r="N8" s="130">
        <f t="shared" si="7"/>
        <v>233.6</v>
      </c>
      <c r="O8" s="164"/>
      <c r="P8" s="241"/>
      <c r="Q8" s="126"/>
      <c r="R8" s="306"/>
      <c r="S8" s="126"/>
      <c r="T8" s="1337"/>
      <c r="U8" s="1220"/>
      <c r="V8" s="157"/>
      <c r="X8" s="413"/>
      <c r="Y8" s="407" t="s">
        <v>308</v>
      </c>
      <c r="Z8" s="355">
        <v>500</v>
      </c>
      <c r="AA8" s="355">
        <v>200</v>
      </c>
      <c r="AB8" s="406">
        <f t="shared" si="6"/>
        <v>2500</v>
      </c>
      <c r="AC8" s="355">
        <v>2</v>
      </c>
      <c r="AD8" s="428">
        <f t="shared" si="3"/>
        <v>5000</v>
      </c>
      <c r="AE8" s="356">
        <v>2030</v>
      </c>
      <c r="AF8" s="356">
        <v>10000</v>
      </c>
      <c r="AG8" s="408">
        <f t="shared" si="4"/>
        <v>0.21000000000000002</v>
      </c>
      <c r="AH8" s="412">
        <f t="shared" si="5"/>
        <v>1050</v>
      </c>
    </row>
    <row r="9" spans="2:34" ht="15" customHeight="1" thickBot="1" x14ac:dyDescent="0.2">
      <c r="B9" s="1222"/>
      <c r="C9" s="26"/>
      <c r="D9" s="26"/>
      <c r="E9" s="32" t="s">
        <v>113</v>
      </c>
      <c r="F9" s="26"/>
      <c r="G9" s="130">
        <f>D9*F9</f>
        <v>0</v>
      </c>
      <c r="H9" s="142"/>
      <c r="I9" s="1222"/>
      <c r="J9" s="311"/>
      <c r="K9" s="455"/>
      <c r="L9" s="455"/>
      <c r="M9" s="455"/>
      <c r="N9" s="130">
        <f t="shared" si="7"/>
        <v>0</v>
      </c>
      <c r="O9" s="164"/>
      <c r="P9" s="241"/>
      <c r="Q9" s="126"/>
      <c r="R9" s="162"/>
      <c r="S9" s="126"/>
      <c r="T9" s="1337"/>
      <c r="U9" s="1220"/>
      <c r="V9" s="157"/>
      <c r="X9" s="413" t="s">
        <v>320</v>
      </c>
      <c r="Y9" s="407" t="s">
        <v>310</v>
      </c>
      <c r="Z9" s="355">
        <v>500</v>
      </c>
      <c r="AA9" s="355">
        <v>600</v>
      </c>
      <c r="AB9" s="406">
        <f t="shared" si="6"/>
        <v>833.33333333333337</v>
      </c>
      <c r="AC9" s="355">
        <v>3</v>
      </c>
      <c r="AD9" s="428">
        <f t="shared" si="3"/>
        <v>2500</v>
      </c>
      <c r="AE9" s="356">
        <v>1510</v>
      </c>
      <c r="AF9" s="356">
        <v>1000</v>
      </c>
      <c r="AG9" s="408">
        <f t="shared" si="4"/>
        <v>1.51</v>
      </c>
      <c r="AH9" s="412">
        <f t="shared" si="5"/>
        <v>3775</v>
      </c>
    </row>
    <row r="10" spans="2:34" ht="15" customHeight="1" thickBot="1" x14ac:dyDescent="0.2">
      <c r="B10" s="1222"/>
      <c r="C10" s="26"/>
      <c r="D10" s="26"/>
      <c r="E10" s="32" t="s">
        <v>113</v>
      </c>
      <c r="F10" s="26"/>
      <c r="G10" s="130">
        <f>D10*F10</f>
        <v>0</v>
      </c>
      <c r="H10" s="142"/>
      <c r="I10" s="1223"/>
      <c r="J10" s="242" t="s">
        <v>196</v>
      </c>
      <c r="K10" s="150">
        <f>SUM(K6:K9)</f>
        <v>4.3</v>
      </c>
      <c r="L10" s="150">
        <f>SUM(L6:L9)</f>
        <v>4</v>
      </c>
      <c r="M10" s="150"/>
      <c r="N10" s="145">
        <f>SUM(N6:N9)</f>
        <v>560.64</v>
      </c>
      <c r="O10" s="164"/>
      <c r="P10" s="241"/>
      <c r="Q10" s="126"/>
      <c r="R10" s="162"/>
      <c r="S10" s="126"/>
      <c r="T10" s="1337"/>
      <c r="U10" s="1220"/>
      <c r="V10" s="157"/>
      <c r="X10" s="413"/>
      <c r="Y10" s="407" t="s">
        <v>315</v>
      </c>
      <c r="Z10" s="355">
        <v>500</v>
      </c>
      <c r="AA10" s="355">
        <v>1500</v>
      </c>
      <c r="AB10" s="406">
        <f t="shared" si="6"/>
        <v>333.33333333333331</v>
      </c>
      <c r="AC10" s="355">
        <v>1</v>
      </c>
      <c r="AD10" s="428">
        <f t="shared" si="3"/>
        <v>333.33333333333331</v>
      </c>
      <c r="AE10" s="356">
        <v>4630</v>
      </c>
      <c r="AF10" s="356">
        <v>500</v>
      </c>
      <c r="AG10" s="408">
        <f t="shared" ref="AG10:AG11" si="8">ROUNDUP((AE10/AF10),2)</f>
        <v>9.26</v>
      </c>
      <c r="AH10" s="412">
        <f t="shared" ref="AH10:AH11" si="9">AB10*AC10*AG10</f>
        <v>3086.6666666666665</v>
      </c>
    </row>
    <row r="11" spans="2:34" ht="15" customHeight="1" thickTop="1" thickBot="1" x14ac:dyDescent="0.2">
      <c r="B11" s="1223"/>
      <c r="C11" s="133" t="s">
        <v>116</v>
      </c>
      <c r="D11" s="134"/>
      <c r="E11" s="134"/>
      <c r="F11" s="134"/>
      <c r="G11" s="135">
        <f>SUM(G8:G10)</f>
        <v>4680</v>
      </c>
      <c r="H11" s="142"/>
      <c r="I11" s="1232" t="s">
        <v>197</v>
      </c>
      <c r="J11" s="311" t="s">
        <v>335</v>
      </c>
      <c r="K11" s="455">
        <v>2.5</v>
      </c>
      <c r="L11" s="455">
        <v>1</v>
      </c>
      <c r="M11" s="455">
        <v>158.4</v>
      </c>
      <c r="N11" s="130">
        <f>K11*L11*M11</f>
        <v>396</v>
      </c>
      <c r="O11" s="164"/>
      <c r="P11" s="158" t="s">
        <v>26</v>
      </c>
      <c r="Q11" s="159"/>
      <c r="R11" s="159"/>
      <c r="S11" s="159"/>
      <c r="T11" s="1241"/>
      <c r="U11" s="1242"/>
      <c r="V11" s="160">
        <f>SUM(V5:V10)</f>
        <v>0</v>
      </c>
      <c r="X11" s="413"/>
      <c r="Y11" s="407" t="s">
        <v>316</v>
      </c>
      <c r="Z11" s="355">
        <v>500</v>
      </c>
      <c r="AA11" s="355">
        <v>400</v>
      </c>
      <c r="AB11" s="406">
        <f t="shared" si="6"/>
        <v>1250</v>
      </c>
      <c r="AC11" s="355">
        <v>1</v>
      </c>
      <c r="AD11" s="428">
        <f t="shared" si="3"/>
        <v>1250</v>
      </c>
      <c r="AE11" s="356">
        <v>880</v>
      </c>
      <c r="AF11" s="356">
        <v>1000</v>
      </c>
      <c r="AG11" s="408">
        <f t="shared" si="8"/>
        <v>0.88</v>
      </c>
      <c r="AH11" s="412">
        <f t="shared" si="9"/>
        <v>1100</v>
      </c>
    </row>
    <row r="12" spans="2:34" ht="15" customHeight="1" thickTop="1" x14ac:dyDescent="0.15">
      <c r="B12" s="1232" t="s">
        <v>133</v>
      </c>
      <c r="C12" s="26" t="s">
        <v>426</v>
      </c>
      <c r="D12" s="51">
        <v>18</v>
      </c>
      <c r="E12" s="32" t="s">
        <v>113</v>
      </c>
      <c r="F12" s="26">
        <v>3363</v>
      </c>
      <c r="G12" s="130">
        <f>D12*F12</f>
        <v>60534</v>
      </c>
      <c r="H12" s="142"/>
      <c r="I12" s="1222"/>
      <c r="J12" s="311" t="s">
        <v>336</v>
      </c>
      <c r="K12" s="455">
        <v>2</v>
      </c>
      <c r="L12" s="455">
        <v>1</v>
      </c>
      <c r="M12" s="455">
        <v>158.4</v>
      </c>
      <c r="N12" s="130">
        <f t="shared" ref="N12:N15" si="10">K12*L12*M12</f>
        <v>316.8</v>
      </c>
      <c r="O12" s="164"/>
      <c r="X12" s="413"/>
      <c r="Y12" s="407" t="s">
        <v>317</v>
      </c>
      <c r="Z12" s="355">
        <v>500</v>
      </c>
      <c r="AA12" s="355">
        <v>1500</v>
      </c>
      <c r="AB12" s="406">
        <f t="shared" si="6"/>
        <v>333.33333333333331</v>
      </c>
      <c r="AC12" s="355">
        <v>1</v>
      </c>
      <c r="AD12" s="428">
        <f t="shared" si="3"/>
        <v>333.33333333333331</v>
      </c>
      <c r="AE12" s="356">
        <v>3690</v>
      </c>
      <c r="AF12" s="356">
        <v>500</v>
      </c>
      <c r="AG12" s="408">
        <f t="shared" ref="AG12" si="11">ROUNDUP((AE12/AF12),2)</f>
        <v>7.38</v>
      </c>
      <c r="AH12" s="412">
        <f t="shared" ref="AH12" si="12">AB12*AC12*AG12</f>
        <v>2460</v>
      </c>
    </row>
    <row r="13" spans="2:34" ht="15" customHeight="1" thickBot="1" x14ac:dyDescent="0.2">
      <c r="B13" s="1222"/>
      <c r="C13" s="26"/>
      <c r="D13" s="26"/>
      <c r="E13" s="32" t="s">
        <v>113</v>
      </c>
      <c r="F13" s="26"/>
      <c r="G13" s="130">
        <f>D13*F13</f>
        <v>0</v>
      </c>
      <c r="H13" s="142"/>
      <c r="I13" s="1222"/>
      <c r="J13" s="311" t="s">
        <v>473</v>
      </c>
      <c r="K13" s="455">
        <v>3.1</v>
      </c>
      <c r="L13" s="455">
        <v>2</v>
      </c>
      <c r="M13" s="455">
        <v>158.4</v>
      </c>
      <c r="N13" s="130">
        <f t="shared" si="10"/>
        <v>982.08</v>
      </c>
      <c r="O13" s="164"/>
      <c r="P13" s="458" t="s">
        <v>192</v>
      </c>
      <c r="X13" s="413"/>
      <c r="Y13" s="407"/>
      <c r="Z13" s="355"/>
      <c r="AA13" s="355"/>
      <c r="AB13" s="406"/>
      <c r="AC13" s="355"/>
      <c r="AD13" s="411"/>
      <c r="AE13" s="356"/>
      <c r="AF13" s="356"/>
      <c r="AG13" s="408"/>
      <c r="AH13" s="412"/>
    </row>
    <row r="14" spans="2:34" ht="15" customHeight="1" x14ac:dyDescent="0.15">
      <c r="B14" s="1222"/>
      <c r="C14" s="26"/>
      <c r="D14" s="26"/>
      <c r="E14" s="32"/>
      <c r="F14" s="26"/>
      <c r="G14" s="130">
        <f>D14*F14</f>
        <v>0</v>
      </c>
      <c r="H14" s="142"/>
      <c r="I14" s="1222"/>
      <c r="J14" s="311" t="s">
        <v>476</v>
      </c>
      <c r="K14" s="455">
        <v>4.2</v>
      </c>
      <c r="L14" s="455">
        <v>1</v>
      </c>
      <c r="M14" s="455">
        <v>158.4</v>
      </c>
      <c r="N14" s="130">
        <f t="shared" si="10"/>
        <v>665.28000000000009</v>
      </c>
      <c r="O14" s="164"/>
      <c r="P14" s="238" t="s">
        <v>152</v>
      </c>
      <c r="Q14" s="239" t="s">
        <v>147</v>
      </c>
      <c r="R14" s="239" t="s">
        <v>148</v>
      </c>
      <c r="S14" s="239" t="s">
        <v>199</v>
      </c>
      <c r="T14" s="239" t="s">
        <v>150</v>
      </c>
      <c r="U14" s="298" t="s">
        <v>477</v>
      </c>
      <c r="V14" s="240" t="s">
        <v>151</v>
      </c>
      <c r="X14" s="413"/>
      <c r="Y14" s="407"/>
      <c r="Z14" s="355"/>
      <c r="AA14" s="355"/>
      <c r="AB14" s="406"/>
      <c r="AC14" s="355"/>
      <c r="AD14" s="355"/>
      <c r="AE14" s="356"/>
      <c r="AF14" s="356"/>
      <c r="AG14" s="408"/>
      <c r="AH14" s="412"/>
    </row>
    <row r="15" spans="2:34" ht="15" customHeight="1" thickBot="1" x14ac:dyDescent="0.2">
      <c r="B15" s="1222"/>
      <c r="C15" s="26"/>
      <c r="D15" s="26"/>
      <c r="E15" s="26"/>
      <c r="F15" s="26"/>
      <c r="G15" s="130">
        <f t="shared" ref="G15" si="13">D15*F15</f>
        <v>0</v>
      </c>
      <c r="H15" s="142"/>
      <c r="I15" s="1222"/>
      <c r="J15" s="311" t="s">
        <v>843</v>
      </c>
      <c r="K15" s="455">
        <v>4</v>
      </c>
      <c r="L15" s="455">
        <v>2</v>
      </c>
      <c r="M15" s="455">
        <v>158.4</v>
      </c>
      <c r="N15" s="130">
        <f t="shared" si="10"/>
        <v>1267.2</v>
      </c>
      <c r="O15" s="164"/>
      <c r="P15" s="457" t="s">
        <v>339</v>
      </c>
      <c r="Q15" s="126">
        <v>80</v>
      </c>
      <c r="R15" s="461" t="s">
        <v>195</v>
      </c>
      <c r="S15" s="126">
        <v>800</v>
      </c>
      <c r="T15" s="126">
        <v>10</v>
      </c>
      <c r="U15" s="310">
        <v>10000</v>
      </c>
      <c r="V15" s="508">
        <f>Q15*S15/T15*(10/U15)</f>
        <v>6.4</v>
      </c>
      <c r="X15" s="415"/>
      <c r="Y15" s="416" t="s">
        <v>116</v>
      </c>
      <c r="Z15" s="417"/>
      <c r="AA15" s="417"/>
      <c r="AB15" s="418"/>
      <c r="AC15" s="417"/>
      <c r="AD15" s="417"/>
      <c r="AE15" s="417"/>
      <c r="AF15" s="417"/>
      <c r="AG15" s="432"/>
      <c r="AH15" s="419">
        <f>SUM(AH4:AH14)</f>
        <v>20120</v>
      </c>
    </row>
    <row r="16" spans="2:34" ht="15" customHeight="1" thickBot="1" x14ac:dyDescent="0.2">
      <c r="B16" s="1223"/>
      <c r="C16" s="133" t="s">
        <v>116</v>
      </c>
      <c r="D16" s="134"/>
      <c r="E16" s="134"/>
      <c r="F16" s="134"/>
      <c r="G16" s="135">
        <f>SUM(G12:G15)</f>
        <v>60534</v>
      </c>
      <c r="H16" s="142"/>
      <c r="I16" s="1222"/>
      <c r="J16" s="26"/>
      <c r="K16" s="149"/>
      <c r="L16" s="149"/>
      <c r="M16" s="455"/>
      <c r="N16" s="130"/>
      <c r="O16" s="164"/>
      <c r="P16" s="457" t="s">
        <v>340</v>
      </c>
      <c r="Q16" s="126">
        <v>2</v>
      </c>
      <c r="R16" s="461" t="s">
        <v>195</v>
      </c>
      <c r="S16" s="126">
        <v>9000</v>
      </c>
      <c r="T16" s="126">
        <v>10</v>
      </c>
      <c r="U16" s="310">
        <v>10000</v>
      </c>
      <c r="V16" s="508">
        <f t="shared" ref="V16:V27" si="14">Q16*S16/T16*(10/U16)</f>
        <v>1.8</v>
      </c>
      <c r="X16" s="424"/>
      <c r="Y16" s="425" t="s">
        <v>322</v>
      </c>
      <c r="Z16" s="426">
        <v>500</v>
      </c>
      <c r="AA16" s="426">
        <v>80</v>
      </c>
      <c r="AB16" s="433">
        <f t="shared" ref="AB16:AB24" si="15">Z16/AA16*1000</f>
        <v>6250</v>
      </c>
      <c r="AC16" s="426">
        <v>1</v>
      </c>
      <c r="AD16" s="428">
        <f t="shared" ref="AD16:AD24" si="16">AB16*AC16</f>
        <v>6250</v>
      </c>
      <c r="AE16" s="434">
        <v>8210</v>
      </c>
      <c r="AF16" s="434">
        <v>20000</v>
      </c>
      <c r="AG16" s="430">
        <f t="shared" ref="AG16:AG24" si="17">ROUNDUP((AE16/AF16),2)</f>
        <v>0.42</v>
      </c>
      <c r="AH16" s="431">
        <f t="shared" ref="AH16:AH26" si="18">AB16*AC16*AG16</f>
        <v>2625</v>
      </c>
    </row>
    <row r="17" spans="2:34" ht="15" customHeight="1" thickTop="1" thickBot="1" x14ac:dyDescent="0.2">
      <c r="B17" s="1232" t="s">
        <v>135</v>
      </c>
      <c r="C17" s="26"/>
      <c r="D17" s="26"/>
      <c r="E17" s="32" t="s">
        <v>117</v>
      </c>
      <c r="F17" s="26"/>
      <c r="G17" s="130">
        <f t="shared" ref="G17" si="19">D17*F17</f>
        <v>0</v>
      </c>
      <c r="H17" s="142"/>
      <c r="I17" s="1223"/>
      <c r="J17" s="242" t="s">
        <v>196</v>
      </c>
      <c r="K17" s="150">
        <f>SUM(K11:K16)</f>
        <v>15.8</v>
      </c>
      <c r="L17" s="150">
        <f>SUM(L11:L16)</f>
        <v>7</v>
      </c>
      <c r="M17" s="150"/>
      <c r="N17" s="145">
        <f>SUM(N11:N16)</f>
        <v>3627.3600000000006</v>
      </c>
      <c r="O17" s="164"/>
      <c r="P17" s="241" t="s">
        <v>343</v>
      </c>
      <c r="Q17" s="126">
        <v>1</v>
      </c>
      <c r="R17" s="299" t="s">
        <v>78</v>
      </c>
      <c r="S17" s="126">
        <v>30000</v>
      </c>
      <c r="T17" s="126">
        <v>7</v>
      </c>
      <c r="U17" s="310">
        <v>10000</v>
      </c>
      <c r="V17" s="508">
        <f t="shared" si="14"/>
        <v>4.2857142857142856</v>
      </c>
      <c r="X17" s="413"/>
      <c r="Y17" s="353" t="s">
        <v>304</v>
      </c>
      <c r="Z17" s="354">
        <v>500</v>
      </c>
      <c r="AA17" s="354">
        <v>1000</v>
      </c>
      <c r="AB17" s="406">
        <f t="shared" si="15"/>
        <v>500</v>
      </c>
      <c r="AC17" s="355">
        <v>1</v>
      </c>
      <c r="AD17" s="428">
        <f t="shared" si="16"/>
        <v>500</v>
      </c>
      <c r="AE17" s="356">
        <v>2240</v>
      </c>
      <c r="AF17" s="356">
        <v>500</v>
      </c>
      <c r="AG17" s="408">
        <f t="shared" si="17"/>
        <v>4.4800000000000004</v>
      </c>
      <c r="AH17" s="412">
        <f t="shared" si="18"/>
        <v>2240</v>
      </c>
    </row>
    <row r="18" spans="2:34" ht="15" customHeight="1" thickTop="1" thickBot="1" x14ac:dyDescent="0.2">
      <c r="B18" s="1222"/>
      <c r="C18" s="26"/>
      <c r="D18" s="26"/>
      <c r="E18" s="32"/>
      <c r="F18" s="26"/>
      <c r="G18" s="130">
        <f>D18*F18</f>
        <v>0</v>
      </c>
      <c r="H18" s="142"/>
      <c r="I18" s="1232" t="s">
        <v>144</v>
      </c>
      <c r="J18" s="26" t="s">
        <v>337</v>
      </c>
      <c r="K18" s="149">
        <v>1</v>
      </c>
      <c r="L18" s="149">
        <v>0.5</v>
      </c>
      <c r="M18" s="455">
        <v>168.4</v>
      </c>
      <c r="N18" s="130">
        <f>K18*L18*M18</f>
        <v>84.2</v>
      </c>
      <c r="O18" s="164"/>
      <c r="P18" s="241" t="s">
        <v>341</v>
      </c>
      <c r="Q18" s="126">
        <v>2</v>
      </c>
      <c r="R18" s="299" t="s">
        <v>242</v>
      </c>
      <c r="S18" s="126">
        <v>3000</v>
      </c>
      <c r="T18" s="126">
        <v>3</v>
      </c>
      <c r="U18" s="310">
        <v>10000</v>
      </c>
      <c r="V18" s="508">
        <f t="shared" si="14"/>
        <v>2</v>
      </c>
      <c r="X18" s="414"/>
      <c r="Y18" s="353" t="s">
        <v>305</v>
      </c>
      <c r="Z18" s="354">
        <v>500</v>
      </c>
      <c r="AA18" s="354">
        <v>4000</v>
      </c>
      <c r="AB18" s="406">
        <f t="shared" si="15"/>
        <v>125</v>
      </c>
      <c r="AC18" s="355">
        <v>1</v>
      </c>
      <c r="AD18" s="428">
        <f t="shared" si="16"/>
        <v>125</v>
      </c>
      <c r="AE18" s="356">
        <v>3460</v>
      </c>
      <c r="AF18" s="356">
        <v>250</v>
      </c>
      <c r="AG18" s="408">
        <f t="shared" si="17"/>
        <v>13.84</v>
      </c>
      <c r="AH18" s="412">
        <f t="shared" si="18"/>
        <v>1730</v>
      </c>
    </row>
    <row r="19" spans="2:34" ht="15" customHeight="1" thickBot="1" x14ac:dyDescent="0.2">
      <c r="B19" s="1222"/>
      <c r="C19" s="26"/>
      <c r="D19" s="26"/>
      <c r="E19" s="26"/>
      <c r="F19" s="26"/>
      <c r="G19" s="130">
        <f t="shared" ref="G19" si="20">D19*F19</f>
        <v>0</v>
      </c>
      <c r="H19" s="142"/>
      <c r="I19" s="1222"/>
      <c r="J19" s="311" t="s">
        <v>338</v>
      </c>
      <c r="K19" s="455">
        <v>2.5</v>
      </c>
      <c r="L19" s="455">
        <v>0.5</v>
      </c>
      <c r="M19" s="455">
        <v>168.4</v>
      </c>
      <c r="N19" s="130">
        <f t="shared" ref="N19" si="21">K19*L19*M19</f>
        <v>210.5</v>
      </c>
      <c r="O19" s="164"/>
      <c r="P19" s="241" t="s">
        <v>342</v>
      </c>
      <c r="Q19" s="126">
        <v>2</v>
      </c>
      <c r="R19" s="461" t="s">
        <v>78</v>
      </c>
      <c r="S19" s="126">
        <v>2000</v>
      </c>
      <c r="T19" s="126">
        <v>3</v>
      </c>
      <c r="U19" s="310">
        <v>10000</v>
      </c>
      <c r="V19" s="508">
        <f t="shared" si="14"/>
        <v>1.3333333333333333</v>
      </c>
      <c r="X19" s="413"/>
      <c r="Y19" s="407" t="s">
        <v>312</v>
      </c>
      <c r="Z19" s="355">
        <v>500</v>
      </c>
      <c r="AA19" s="355">
        <v>2000</v>
      </c>
      <c r="AB19" s="406">
        <f t="shared" si="15"/>
        <v>250</v>
      </c>
      <c r="AC19" s="355">
        <v>1</v>
      </c>
      <c r="AD19" s="428">
        <f t="shared" si="16"/>
        <v>250</v>
      </c>
      <c r="AE19" s="356">
        <v>2470</v>
      </c>
      <c r="AF19" s="356">
        <v>500</v>
      </c>
      <c r="AG19" s="408">
        <f t="shared" si="17"/>
        <v>4.9400000000000004</v>
      </c>
      <c r="AH19" s="412">
        <f t="shared" si="18"/>
        <v>1235</v>
      </c>
    </row>
    <row r="20" spans="2:34" ht="15" customHeight="1" thickBot="1" x14ac:dyDescent="0.2">
      <c r="B20" s="1223"/>
      <c r="C20" s="133" t="s">
        <v>116</v>
      </c>
      <c r="D20" s="134"/>
      <c r="E20" s="134"/>
      <c r="F20" s="134"/>
      <c r="G20" s="135">
        <f>SUM(G17:G19)</f>
        <v>0</v>
      </c>
      <c r="H20" s="142"/>
      <c r="I20" s="1222"/>
      <c r="J20" s="311"/>
      <c r="K20" s="455"/>
      <c r="L20" s="455"/>
      <c r="M20" s="455"/>
      <c r="N20" s="130">
        <f t="shared" ref="N20:N21" si="22">K20*L20*M20</f>
        <v>0</v>
      </c>
      <c r="O20" s="164"/>
      <c r="P20" s="241" t="s">
        <v>344</v>
      </c>
      <c r="Q20" s="126">
        <v>2</v>
      </c>
      <c r="R20" s="299" t="s">
        <v>242</v>
      </c>
      <c r="S20" s="126">
        <v>1000</v>
      </c>
      <c r="T20" s="126">
        <v>3</v>
      </c>
      <c r="U20" s="310">
        <v>10000</v>
      </c>
      <c r="V20" s="508">
        <f t="shared" si="14"/>
        <v>0.66666666666666663</v>
      </c>
      <c r="X20" s="413" t="s">
        <v>321</v>
      </c>
      <c r="Y20" s="407" t="s">
        <v>323</v>
      </c>
      <c r="Z20" s="355">
        <v>500</v>
      </c>
      <c r="AA20" s="355">
        <v>150</v>
      </c>
      <c r="AB20" s="406">
        <f t="shared" si="15"/>
        <v>3333.3333333333335</v>
      </c>
      <c r="AC20" s="355">
        <v>1</v>
      </c>
      <c r="AD20" s="428">
        <f t="shared" si="16"/>
        <v>3333.3333333333335</v>
      </c>
      <c r="AE20" s="356">
        <v>8210</v>
      </c>
      <c r="AF20" s="356">
        <v>20000</v>
      </c>
      <c r="AG20" s="408">
        <f t="shared" si="17"/>
        <v>0.42</v>
      </c>
      <c r="AH20" s="412">
        <f t="shared" si="18"/>
        <v>1400</v>
      </c>
    </row>
    <row r="21" spans="2:34" ht="15" customHeight="1" thickTop="1" thickBot="1" x14ac:dyDescent="0.2">
      <c r="B21" s="1232" t="s">
        <v>136</v>
      </c>
      <c r="C21" s="26"/>
      <c r="D21" s="26"/>
      <c r="E21" s="32" t="s">
        <v>118</v>
      </c>
      <c r="F21" s="26"/>
      <c r="G21" s="130">
        <f>D21*F21</f>
        <v>0</v>
      </c>
      <c r="H21" s="142"/>
      <c r="I21" s="1222"/>
      <c r="J21" s="311"/>
      <c r="K21" s="455"/>
      <c r="L21" s="149"/>
      <c r="M21" s="149"/>
      <c r="N21" s="130">
        <f t="shared" si="22"/>
        <v>0</v>
      </c>
      <c r="O21" s="164"/>
      <c r="P21" s="241" t="s">
        <v>359</v>
      </c>
      <c r="Q21" s="126">
        <v>2</v>
      </c>
      <c r="R21" s="162" t="s">
        <v>360</v>
      </c>
      <c r="S21" s="126">
        <v>1250</v>
      </c>
      <c r="T21" s="126">
        <v>10</v>
      </c>
      <c r="U21" s="310">
        <v>10000</v>
      </c>
      <c r="V21" s="508">
        <f t="shared" si="14"/>
        <v>0.25</v>
      </c>
      <c r="X21" s="413"/>
      <c r="Y21" s="407" t="s">
        <v>311</v>
      </c>
      <c r="Z21" s="355">
        <v>500</v>
      </c>
      <c r="AA21" s="355">
        <v>1000</v>
      </c>
      <c r="AB21" s="406">
        <f t="shared" si="15"/>
        <v>500</v>
      </c>
      <c r="AC21" s="355">
        <v>1</v>
      </c>
      <c r="AD21" s="428">
        <f t="shared" si="16"/>
        <v>500</v>
      </c>
      <c r="AE21" s="356">
        <v>2130</v>
      </c>
      <c r="AF21" s="356">
        <v>500</v>
      </c>
      <c r="AG21" s="408">
        <f t="shared" si="17"/>
        <v>4.26</v>
      </c>
      <c r="AH21" s="412">
        <f t="shared" si="18"/>
        <v>2130</v>
      </c>
    </row>
    <row r="22" spans="2:34" ht="15" customHeight="1" thickBot="1" x14ac:dyDescent="0.2">
      <c r="B22" s="1222"/>
      <c r="C22" s="26"/>
      <c r="D22" s="26"/>
      <c r="E22" s="32" t="s">
        <v>118</v>
      </c>
      <c r="F22" s="26"/>
      <c r="G22" s="130">
        <f>D22*F22</f>
        <v>0</v>
      </c>
      <c r="H22" s="142"/>
      <c r="I22" s="1223"/>
      <c r="J22" s="242" t="s">
        <v>198</v>
      </c>
      <c r="K22" s="150">
        <f>SUM(K18:K21)</f>
        <v>3.5</v>
      </c>
      <c r="L22" s="151">
        <f>SUM(L18:L21)</f>
        <v>1</v>
      </c>
      <c r="M22" s="152"/>
      <c r="N22" s="145">
        <f>SUM(N18:N21)</f>
        <v>294.7</v>
      </c>
      <c r="O22" s="164"/>
      <c r="P22" s="241" t="s">
        <v>362</v>
      </c>
      <c r="Q22" s="126">
        <v>4</v>
      </c>
      <c r="R22" s="461" t="s">
        <v>361</v>
      </c>
      <c r="S22" s="126">
        <v>7200</v>
      </c>
      <c r="T22" s="126">
        <v>10</v>
      </c>
      <c r="U22" s="310">
        <v>10000</v>
      </c>
      <c r="V22" s="508">
        <f t="shared" si="14"/>
        <v>2.88</v>
      </c>
      <c r="X22" s="413"/>
      <c r="Y22" s="407" t="s">
        <v>312</v>
      </c>
      <c r="Z22" s="355">
        <v>500</v>
      </c>
      <c r="AA22" s="355">
        <v>1500</v>
      </c>
      <c r="AB22" s="406">
        <f t="shared" si="15"/>
        <v>333.33333333333331</v>
      </c>
      <c r="AC22" s="355">
        <v>1</v>
      </c>
      <c r="AD22" s="428">
        <f t="shared" si="16"/>
        <v>333.33333333333331</v>
      </c>
      <c r="AE22" s="356">
        <v>2470</v>
      </c>
      <c r="AF22" s="356">
        <v>500</v>
      </c>
      <c r="AG22" s="408">
        <f t="shared" si="17"/>
        <v>4.9400000000000004</v>
      </c>
      <c r="AH22" s="412">
        <f t="shared" si="18"/>
        <v>1646.6666666666667</v>
      </c>
    </row>
    <row r="23" spans="2:34" ht="15" customHeight="1" thickTop="1" thickBot="1" x14ac:dyDescent="0.2">
      <c r="B23" s="1222"/>
      <c r="C23" s="26"/>
      <c r="D23" s="26"/>
      <c r="E23" s="32" t="s">
        <v>118</v>
      </c>
      <c r="F23" s="26"/>
      <c r="G23" s="130">
        <f>D23*F23</f>
        <v>0</v>
      </c>
      <c r="H23" s="142"/>
      <c r="I23" s="1232" t="s">
        <v>145</v>
      </c>
      <c r="J23" s="26"/>
      <c r="K23" s="149"/>
      <c r="L23" s="149"/>
      <c r="M23" s="149"/>
      <c r="N23" s="130">
        <f>K23*L23*M23</f>
        <v>0</v>
      </c>
      <c r="O23" s="164"/>
      <c r="P23" s="241" t="s">
        <v>363</v>
      </c>
      <c r="Q23" s="126">
        <v>2</v>
      </c>
      <c r="R23" s="461" t="s">
        <v>361</v>
      </c>
      <c r="S23" s="126">
        <v>10000</v>
      </c>
      <c r="T23" s="126">
        <v>10</v>
      </c>
      <c r="U23" s="310">
        <v>10000</v>
      </c>
      <c r="V23" s="508">
        <f t="shared" si="14"/>
        <v>2</v>
      </c>
      <c r="X23" s="413"/>
      <c r="Y23" s="407" t="s">
        <v>313</v>
      </c>
      <c r="Z23" s="355">
        <v>500</v>
      </c>
      <c r="AA23" s="355">
        <v>3000</v>
      </c>
      <c r="AB23" s="406">
        <f t="shared" si="15"/>
        <v>166.66666666666666</v>
      </c>
      <c r="AC23" s="355">
        <v>1</v>
      </c>
      <c r="AD23" s="428">
        <f t="shared" si="16"/>
        <v>166.66666666666666</v>
      </c>
      <c r="AE23" s="356">
        <v>4900</v>
      </c>
      <c r="AF23" s="356">
        <v>250</v>
      </c>
      <c r="AG23" s="408">
        <f t="shared" si="17"/>
        <v>19.600000000000001</v>
      </c>
      <c r="AH23" s="412">
        <f t="shared" si="18"/>
        <v>3266.6666666666665</v>
      </c>
    </row>
    <row r="24" spans="2:34" ht="15" customHeight="1" thickBot="1" x14ac:dyDescent="0.2">
      <c r="B24" s="1235"/>
      <c r="C24" s="136" t="s">
        <v>119</v>
      </c>
      <c r="D24" s="137"/>
      <c r="E24" s="137"/>
      <c r="F24" s="144"/>
      <c r="G24" s="138">
        <f>SUM(G21:G23)</f>
        <v>0</v>
      </c>
      <c r="I24" s="1222"/>
      <c r="J24" s="26"/>
      <c r="K24" s="149"/>
      <c r="L24" s="149"/>
      <c r="M24" s="149"/>
      <c r="N24" s="130">
        <f t="shared" ref="N24" si="23">K24*L24*M24</f>
        <v>0</v>
      </c>
      <c r="O24" s="164"/>
      <c r="P24" s="241" t="s">
        <v>364</v>
      </c>
      <c r="Q24" s="126">
        <v>1</v>
      </c>
      <c r="R24" s="461" t="s">
        <v>360</v>
      </c>
      <c r="S24" s="126">
        <v>2500</v>
      </c>
      <c r="T24" s="126">
        <v>10</v>
      </c>
      <c r="U24" s="310">
        <v>10000</v>
      </c>
      <c r="V24" s="508">
        <f t="shared" si="14"/>
        <v>0.25</v>
      </c>
      <c r="X24" s="413"/>
      <c r="Y24" s="407" t="s">
        <v>314</v>
      </c>
      <c r="Z24" s="355">
        <v>500</v>
      </c>
      <c r="AA24" s="355">
        <v>3000</v>
      </c>
      <c r="AB24" s="406">
        <f t="shared" si="15"/>
        <v>166.66666666666666</v>
      </c>
      <c r="AC24" s="355">
        <v>1</v>
      </c>
      <c r="AD24" s="428">
        <f t="shared" si="16"/>
        <v>166.66666666666666</v>
      </c>
      <c r="AE24" s="356">
        <v>4270</v>
      </c>
      <c r="AF24" s="356">
        <v>500</v>
      </c>
      <c r="AG24" s="408">
        <f t="shared" si="17"/>
        <v>8.5399999999999991</v>
      </c>
      <c r="AH24" s="412">
        <f t="shared" si="18"/>
        <v>1423.333333333333</v>
      </c>
    </row>
    <row r="25" spans="2:34" ht="15" customHeight="1" thickBot="1" x14ac:dyDescent="0.2">
      <c r="H25" s="143"/>
      <c r="I25" s="1223"/>
      <c r="J25" s="242" t="s">
        <v>198</v>
      </c>
      <c r="K25" s="150">
        <f>SUM(K23:K24)</f>
        <v>0</v>
      </c>
      <c r="L25" s="151">
        <f>SUM(L23:L24)</f>
        <v>0</v>
      </c>
      <c r="M25" s="152"/>
      <c r="N25" s="145">
        <f>SUM(N23:N24)</f>
        <v>0</v>
      </c>
      <c r="O25" s="164"/>
      <c r="P25" s="241" t="s">
        <v>365</v>
      </c>
      <c r="Q25" s="126">
        <v>1</v>
      </c>
      <c r="R25" s="461" t="s">
        <v>360</v>
      </c>
      <c r="S25" s="126">
        <v>3000</v>
      </c>
      <c r="T25" s="126">
        <v>10</v>
      </c>
      <c r="U25" s="310">
        <v>10000</v>
      </c>
      <c r="V25" s="508">
        <f t="shared" si="14"/>
        <v>0.3</v>
      </c>
      <c r="X25" s="413"/>
      <c r="Y25" s="407"/>
      <c r="Z25" s="355"/>
      <c r="AA25" s="355"/>
      <c r="AB25" s="406"/>
      <c r="AC25" s="355"/>
      <c r="AD25" s="411"/>
      <c r="AE25" s="356"/>
      <c r="AF25" s="356"/>
      <c r="AG25" s="408"/>
      <c r="AH25" s="412"/>
    </row>
    <row r="26" spans="2:34" ht="15" customHeight="1" thickTop="1" thickBot="1" x14ac:dyDescent="0.2">
      <c r="B26" s="5" t="s">
        <v>200</v>
      </c>
      <c r="C26" s="5"/>
      <c r="D26" s="29"/>
      <c r="E26" s="5"/>
      <c r="F26" s="29"/>
      <c r="G26" s="30"/>
      <c r="H26" s="141"/>
      <c r="I26" s="1232" t="s">
        <v>248</v>
      </c>
      <c r="J26" s="26"/>
      <c r="K26" s="149"/>
      <c r="L26" s="149"/>
      <c r="M26" s="149"/>
      <c r="N26" s="130">
        <f>K26*L26*M26</f>
        <v>0</v>
      </c>
      <c r="O26" s="164"/>
      <c r="P26" s="241" t="s">
        <v>367</v>
      </c>
      <c r="Q26" s="126">
        <v>1</v>
      </c>
      <c r="R26" s="461" t="s">
        <v>360</v>
      </c>
      <c r="S26" s="126">
        <v>15000</v>
      </c>
      <c r="T26" s="126">
        <v>10</v>
      </c>
      <c r="U26" s="310">
        <v>10000</v>
      </c>
      <c r="V26" s="508">
        <f t="shared" si="14"/>
        <v>1.5</v>
      </c>
      <c r="X26" s="413"/>
      <c r="Y26" s="410"/>
      <c r="Z26" s="354"/>
      <c r="AA26" s="354"/>
      <c r="AB26" s="409"/>
      <c r="AC26" s="355"/>
      <c r="AD26" s="355"/>
      <c r="AE26" s="356"/>
      <c r="AF26" s="356"/>
      <c r="AG26" s="408"/>
      <c r="AH26" s="412">
        <f t="shared" si="18"/>
        <v>0</v>
      </c>
    </row>
    <row r="27" spans="2:34" ht="15" customHeight="1" thickBot="1" x14ac:dyDescent="0.2">
      <c r="B27" s="237" t="s">
        <v>70</v>
      </c>
      <c r="C27" s="140" t="s">
        <v>108</v>
      </c>
      <c r="D27" s="140" t="s">
        <v>109</v>
      </c>
      <c r="E27" s="140" t="s">
        <v>110</v>
      </c>
      <c r="F27" s="140" t="s">
        <v>21</v>
      </c>
      <c r="G27" s="128" t="s">
        <v>111</v>
      </c>
      <c r="H27" s="142"/>
      <c r="I27" s="1222"/>
      <c r="J27" s="26"/>
      <c r="K27" s="149"/>
      <c r="L27" s="149"/>
      <c r="M27" s="149"/>
      <c r="N27" s="130">
        <f t="shared" ref="N27" si="24">K27*L27*M27</f>
        <v>0</v>
      </c>
      <c r="O27" s="164"/>
      <c r="P27" s="241" t="s">
        <v>366</v>
      </c>
      <c r="Q27" s="126">
        <v>1</v>
      </c>
      <c r="R27" s="461" t="s">
        <v>368</v>
      </c>
      <c r="S27" s="126">
        <v>90000</v>
      </c>
      <c r="T27" s="126">
        <v>10</v>
      </c>
      <c r="U27" s="310">
        <v>10000</v>
      </c>
      <c r="V27" s="508">
        <f t="shared" si="14"/>
        <v>9</v>
      </c>
      <c r="X27" s="415"/>
      <c r="Y27" s="416" t="s">
        <v>116</v>
      </c>
      <c r="Z27" s="417"/>
      <c r="AA27" s="417"/>
      <c r="AB27" s="418"/>
      <c r="AC27" s="417"/>
      <c r="AD27" s="417"/>
      <c r="AE27" s="417"/>
      <c r="AF27" s="417"/>
      <c r="AG27" s="435"/>
      <c r="AH27" s="419">
        <f>SUM(AH16:AH26)</f>
        <v>17696.666666666664</v>
      </c>
    </row>
    <row r="28" spans="2:34" ht="15" customHeight="1" thickBot="1" x14ac:dyDescent="0.2">
      <c r="B28" s="1317" t="s">
        <v>27</v>
      </c>
      <c r="C28" s="26" t="str">
        <f>Y4</f>
        <v>ICボルドー66Ｄ</v>
      </c>
      <c r="D28" s="26">
        <f>AD4</f>
        <v>12500</v>
      </c>
      <c r="E28" s="32" t="s">
        <v>329</v>
      </c>
      <c r="F28" s="440">
        <f>AG4</f>
        <v>0.28000000000000003</v>
      </c>
      <c r="G28" s="129">
        <f t="shared" ref="G28:G37" si="25">D28*F28</f>
        <v>3500.0000000000005</v>
      </c>
      <c r="H28" s="142"/>
      <c r="I28" s="1223"/>
      <c r="J28" s="242" t="s">
        <v>196</v>
      </c>
      <c r="K28" s="150">
        <f>SUM(K26:K27)</f>
        <v>0</v>
      </c>
      <c r="L28" s="151">
        <f>SUM(L26:L27)</f>
        <v>0</v>
      </c>
      <c r="M28" s="152"/>
      <c r="N28" s="145">
        <f>SUM(N26:N27)</f>
        <v>0</v>
      </c>
      <c r="O28" s="164"/>
      <c r="P28" s="241"/>
      <c r="Q28" s="126"/>
      <c r="R28" s="461"/>
      <c r="S28" s="126"/>
      <c r="T28" s="126"/>
      <c r="U28" s="499"/>
      <c r="V28" s="157"/>
      <c r="X28" s="414"/>
      <c r="Y28" s="407" t="s">
        <v>328</v>
      </c>
      <c r="Z28" s="355">
        <v>100</v>
      </c>
      <c r="AA28" s="355">
        <v>100</v>
      </c>
      <c r="AB28" s="406">
        <f t="shared" ref="AB28" si="26">Z28/AA28*1000</f>
        <v>1000</v>
      </c>
      <c r="AC28" s="355">
        <v>3</v>
      </c>
      <c r="AD28" s="428">
        <f t="shared" ref="AD28" si="27">AB28*AC28</f>
        <v>3000</v>
      </c>
      <c r="AE28" s="356">
        <v>45750</v>
      </c>
      <c r="AF28" s="356">
        <v>22000</v>
      </c>
      <c r="AG28" s="408">
        <f t="shared" ref="AG28" si="28">ROUNDUP((AE28/AF28),2)</f>
        <v>2.0799999999999996</v>
      </c>
      <c r="AH28" s="412">
        <f>AB28*AC28*AG28</f>
        <v>6239.9999999999991</v>
      </c>
    </row>
    <row r="29" spans="2:34" ht="15" customHeight="1" thickTop="1" x14ac:dyDescent="0.15">
      <c r="B29" s="1222"/>
      <c r="C29" s="26" t="str">
        <f t="shared" ref="C29:C36" si="29">Y5</f>
        <v>ストロビードライフロアブル</v>
      </c>
      <c r="D29" s="26">
        <f t="shared" ref="D29:D36" si="30">AD5</f>
        <v>166.66666666666666</v>
      </c>
      <c r="E29" s="32" t="s">
        <v>329</v>
      </c>
      <c r="F29" s="440">
        <f t="shared" ref="F29:F36" si="31">AG5</f>
        <v>11.56</v>
      </c>
      <c r="G29" s="130">
        <f t="shared" si="25"/>
        <v>1926.6666666666667</v>
      </c>
      <c r="H29" s="142"/>
      <c r="I29" s="1232" t="s">
        <v>141</v>
      </c>
      <c r="J29" s="26"/>
      <c r="K29" s="149"/>
      <c r="L29" s="149"/>
      <c r="M29" s="149"/>
      <c r="N29" s="130">
        <f>K29*L29*M29</f>
        <v>0</v>
      </c>
      <c r="O29" s="28"/>
      <c r="P29" s="241"/>
      <c r="Q29" s="126"/>
      <c r="R29" s="461"/>
      <c r="S29" s="126"/>
      <c r="T29" s="126"/>
      <c r="U29" s="310"/>
      <c r="V29" s="157"/>
      <c r="X29" s="413" t="s">
        <v>324</v>
      </c>
      <c r="Y29" s="407"/>
      <c r="Z29" s="355"/>
      <c r="AA29" s="355"/>
      <c r="AB29" s="406"/>
      <c r="AC29" s="355"/>
      <c r="AD29" s="428"/>
      <c r="AE29" s="356"/>
      <c r="AF29" s="356"/>
      <c r="AG29" s="408"/>
      <c r="AH29" s="412"/>
    </row>
    <row r="30" spans="2:34" ht="15" customHeight="1" x14ac:dyDescent="0.15">
      <c r="B30" s="1222"/>
      <c r="C30" s="26" t="str">
        <f t="shared" si="29"/>
        <v>エムダイファー</v>
      </c>
      <c r="D30" s="26">
        <f t="shared" si="30"/>
        <v>833.33333333333337</v>
      </c>
      <c r="E30" s="32" t="s">
        <v>329</v>
      </c>
      <c r="F30" s="440">
        <f t="shared" si="31"/>
        <v>1.43</v>
      </c>
      <c r="G30" s="130">
        <f t="shared" si="25"/>
        <v>1191.6666666666667</v>
      </c>
      <c r="H30" s="142"/>
      <c r="I30" s="1222"/>
      <c r="J30" s="26"/>
      <c r="K30" s="149"/>
      <c r="L30" s="149"/>
      <c r="M30" s="149"/>
      <c r="N30" s="130">
        <f t="shared" ref="N30" si="32">K30*L30*M30</f>
        <v>0</v>
      </c>
      <c r="P30" s="241"/>
      <c r="Q30" s="126"/>
      <c r="R30" s="461"/>
      <c r="S30" s="126"/>
      <c r="T30" s="126"/>
      <c r="U30" s="310"/>
      <c r="V30" s="157"/>
      <c r="X30" s="413"/>
      <c r="Y30" s="441"/>
      <c r="Z30" s="442"/>
      <c r="AA30" s="442"/>
      <c r="AB30" s="443"/>
      <c r="AC30" s="442"/>
      <c r="AD30" s="444"/>
      <c r="AE30" s="445"/>
      <c r="AF30" s="445"/>
      <c r="AG30" s="446"/>
      <c r="AH30" s="447"/>
    </row>
    <row r="31" spans="2:34" ht="15" customHeight="1" thickBot="1" x14ac:dyDescent="0.2">
      <c r="B31" s="1222"/>
      <c r="C31" s="26" t="str">
        <f t="shared" si="29"/>
        <v>コサイド3000</v>
      </c>
      <c r="D31" s="26">
        <f t="shared" si="30"/>
        <v>500</v>
      </c>
      <c r="E31" s="32" t="s">
        <v>329</v>
      </c>
      <c r="F31" s="440">
        <f t="shared" si="31"/>
        <v>4.0599999999999996</v>
      </c>
      <c r="G31" s="130">
        <f t="shared" si="25"/>
        <v>2029.9999999999998</v>
      </c>
      <c r="H31" s="142"/>
      <c r="I31" s="1235"/>
      <c r="J31" s="243" t="s">
        <v>201</v>
      </c>
      <c r="K31" s="153">
        <f>SUM(K29:K30)</f>
        <v>0</v>
      </c>
      <c r="L31" s="155">
        <f>SUM(L29:L30)</f>
        <v>0</v>
      </c>
      <c r="M31" s="156"/>
      <c r="N31" s="147">
        <f>SUM(N29:N30)</f>
        <v>0</v>
      </c>
      <c r="P31" s="241"/>
      <c r="Q31" s="126"/>
      <c r="R31" s="162"/>
      <c r="S31" s="126"/>
      <c r="T31" s="126"/>
      <c r="U31" s="127"/>
      <c r="V31" s="157"/>
      <c r="X31" s="415"/>
      <c r="Y31" s="416" t="s">
        <v>116</v>
      </c>
      <c r="Z31" s="417"/>
      <c r="AA31" s="417"/>
      <c r="AB31" s="418"/>
      <c r="AC31" s="417"/>
      <c r="AD31" s="417"/>
      <c r="AE31" s="417"/>
      <c r="AF31" s="417"/>
      <c r="AG31" s="435"/>
      <c r="AH31" s="419">
        <f>SUM(AH28:AH29)</f>
        <v>6239.9999999999991</v>
      </c>
    </row>
    <row r="32" spans="2:34" ht="15" customHeight="1" thickBot="1" x14ac:dyDescent="0.2">
      <c r="B32" s="1222"/>
      <c r="C32" s="26" t="str">
        <f t="shared" si="29"/>
        <v>クレフノン</v>
      </c>
      <c r="D32" s="26">
        <f t="shared" si="30"/>
        <v>5000</v>
      </c>
      <c r="E32" s="32" t="s">
        <v>329</v>
      </c>
      <c r="F32" s="440">
        <f t="shared" si="31"/>
        <v>0.21000000000000002</v>
      </c>
      <c r="G32" s="130">
        <f t="shared" si="25"/>
        <v>1050</v>
      </c>
      <c r="H32" s="142"/>
      <c r="I32" s="122"/>
      <c r="J32" s="122"/>
      <c r="K32" s="122"/>
      <c r="L32" s="122"/>
      <c r="M32" s="122"/>
      <c r="N32" s="122"/>
      <c r="P32" s="241"/>
      <c r="Q32" s="126"/>
      <c r="R32" s="162"/>
      <c r="S32" s="126"/>
      <c r="T32" s="126"/>
      <c r="U32" s="127"/>
      <c r="V32" s="157"/>
      <c r="X32" s="452"/>
      <c r="Y32" s="453" t="s">
        <v>326</v>
      </c>
      <c r="Z32" s="428">
        <v>500</v>
      </c>
      <c r="AA32" s="428">
        <v>1000</v>
      </c>
      <c r="AB32" s="427">
        <f t="shared" ref="AB32:AB33" si="33">Z32/AA32*1000</f>
        <v>500</v>
      </c>
      <c r="AC32" s="428">
        <v>1</v>
      </c>
      <c r="AD32" s="428">
        <f t="shared" ref="AD32:AD33" si="34">AB32*AC32</f>
        <v>500</v>
      </c>
      <c r="AE32" s="429">
        <v>6520</v>
      </c>
      <c r="AF32" s="429">
        <v>5000</v>
      </c>
      <c r="AG32" s="430">
        <f t="shared" ref="AG32:AG33" si="35">ROUNDUP((AE32/AF32),2)</f>
        <v>1.31</v>
      </c>
      <c r="AH32" s="431">
        <f t="shared" ref="AH32:AH33" si="36">AB32*AC32*AG32</f>
        <v>655</v>
      </c>
    </row>
    <row r="33" spans="2:34" ht="15" customHeight="1" thickBot="1" x14ac:dyDescent="0.2">
      <c r="B33" s="1222"/>
      <c r="C33" s="26" t="str">
        <f t="shared" si="29"/>
        <v>ﾍﾟﾝｺｾﾞﾌﾞ水和剤</v>
      </c>
      <c r="D33" s="26">
        <f t="shared" si="30"/>
        <v>2500</v>
      </c>
      <c r="E33" s="32" t="s">
        <v>329</v>
      </c>
      <c r="F33" s="440">
        <f t="shared" si="31"/>
        <v>1.51</v>
      </c>
      <c r="G33" s="130">
        <f t="shared" si="25"/>
        <v>3775</v>
      </c>
      <c r="H33" s="142"/>
      <c r="I33" s="459" t="s">
        <v>190</v>
      </c>
      <c r="J33" s="459"/>
      <c r="K33" s="110"/>
      <c r="L33" s="110"/>
      <c r="M33" s="110"/>
      <c r="P33" s="241"/>
      <c r="Q33" s="126"/>
      <c r="R33" s="162"/>
      <c r="S33" s="126"/>
      <c r="T33" s="126"/>
      <c r="U33" s="127"/>
      <c r="V33" s="157"/>
      <c r="X33" s="413" t="s">
        <v>325</v>
      </c>
      <c r="Y33" s="407" t="s">
        <v>327</v>
      </c>
      <c r="Z33" s="355">
        <v>400</v>
      </c>
      <c r="AA33" s="355">
        <v>3000</v>
      </c>
      <c r="AB33" s="406">
        <f t="shared" si="33"/>
        <v>133.33333333333334</v>
      </c>
      <c r="AC33" s="355">
        <v>1</v>
      </c>
      <c r="AD33" s="428">
        <f t="shared" si="34"/>
        <v>133.33333333333334</v>
      </c>
      <c r="AE33" s="356">
        <v>7990</v>
      </c>
      <c r="AF33" s="356">
        <v>500</v>
      </c>
      <c r="AG33" s="408">
        <f t="shared" si="35"/>
        <v>15.98</v>
      </c>
      <c r="AH33" s="412">
        <f t="shared" si="36"/>
        <v>2130.666666666667</v>
      </c>
    </row>
    <row r="34" spans="2:34" ht="15" customHeight="1" thickBot="1" x14ac:dyDescent="0.2">
      <c r="B34" s="1222"/>
      <c r="C34" s="26" t="str">
        <f t="shared" si="29"/>
        <v>ｶﾈﾏｲﾄﾌﾛｱﾌﾞﾙ</v>
      </c>
      <c r="D34" s="26">
        <f t="shared" si="30"/>
        <v>333.33333333333331</v>
      </c>
      <c r="E34" s="32" t="s">
        <v>329</v>
      </c>
      <c r="F34" s="440">
        <f t="shared" si="31"/>
        <v>9.26</v>
      </c>
      <c r="G34" s="130">
        <f t="shared" si="25"/>
        <v>3086.6666666666665</v>
      </c>
      <c r="H34" s="142"/>
      <c r="I34" s="220" t="s">
        <v>178</v>
      </c>
      <c r="J34" s="221" t="s">
        <v>3</v>
      </c>
      <c r="K34" s="1319" t="s">
        <v>179</v>
      </c>
      <c r="L34" s="1320"/>
      <c r="M34" s="300" t="s">
        <v>241</v>
      </c>
      <c r="N34" s="244" t="s">
        <v>202</v>
      </c>
      <c r="P34" s="245" t="s">
        <v>183</v>
      </c>
      <c r="Q34" s="159"/>
      <c r="R34" s="159"/>
      <c r="S34" s="159"/>
      <c r="T34" s="159"/>
      <c r="U34" s="161"/>
      <c r="V34" s="509">
        <f>SUM(V15:V33)</f>
        <v>32.665714285714287</v>
      </c>
      <c r="X34" s="413"/>
      <c r="Y34" s="407"/>
      <c r="Z34" s="355"/>
      <c r="AA34" s="355"/>
      <c r="AB34" s="406"/>
      <c r="AC34" s="355"/>
      <c r="AD34" s="411"/>
      <c r="AE34" s="356"/>
      <c r="AF34" s="356"/>
      <c r="AG34" s="408"/>
      <c r="AH34" s="412"/>
    </row>
    <row r="35" spans="2:34" ht="15" customHeight="1" x14ac:dyDescent="0.15">
      <c r="B35" s="1222"/>
      <c r="C35" s="26" t="str">
        <f t="shared" si="29"/>
        <v>ｻﾙﾌｧｰｿﾞﾙ</v>
      </c>
      <c r="D35" s="26">
        <f t="shared" si="30"/>
        <v>1250</v>
      </c>
      <c r="E35" s="32" t="s">
        <v>329</v>
      </c>
      <c r="F35" s="440">
        <f t="shared" si="31"/>
        <v>0.88</v>
      </c>
      <c r="G35" s="130">
        <f t="shared" si="25"/>
        <v>1100</v>
      </c>
      <c r="H35" s="142"/>
      <c r="I35" s="1238" t="s">
        <v>0</v>
      </c>
      <c r="J35" s="139" t="s">
        <v>176</v>
      </c>
      <c r="K35" s="1244">
        <f>'６　固定資本装備と減価償却費'!I5</f>
        <v>0</v>
      </c>
      <c r="L35" s="1244"/>
      <c r="M35" s="219">
        <v>10000</v>
      </c>
      <c r="N35" s="232">
        <f>+K35/M35*10*0.014</f>
        <v>0</v>
      </c>
      <c r="X35" s="413"/>
      <c r="Y35" s="407"/>
      <c r="Z35" s="355"/>
      <c r="AA35" s="355"/>
      <c r="AB35" s="406"/>
      <c r="AC35" s="355"/>
      <c r="AD35" s="411"/>
      <c r="AE35" s="356"/>
      <c r="AF35" s="356"/>
      <c r="AG35" s="408"/>
      <c r="AH35" s="412"/>
    </row>
    <row r="36" spans="2:34" ht="15" customHeight="1" thickBot="1" x14ac:dyDescent="0.2">
      <c r="B36" s="1222"/>
      <c r="C36" s="26" t="str">
        <f t="shared" si="29"/>
        <v>ﾍﾞﾌﾄｯﾌﾟﾌﾛｱﾌﾞﾙ</v>
      </c>
      <c r="D36" s="26">
        <f t="shared" si="30"/>
        <v>333.33333333333331</v>
      </c>
      <c r="E36" s="32" t="s">
        <v>329</v>
      </c>
      <c r="F36" s="440">
        <f t="shared" si="31"/>
        <v>7.38</v>
      </c>
      <c r="G36" s="130">
        <f t="shared" si="25"/>
        <v>2460</v>
      </c>
      <c r="H36" s="142"/>
      <c r="I36" s="1239"/>
      <c r="J36" s="139" t="s">
        <v>177</v>
      </c>
      <c r="K36" s="1244">
        <f>'６　固定資本装備と減価償却費'!G6</f>
        <v>0</v>
      </c>
      <c r="L36" s="1244"/>
      <c r="M36" s="219">
        <v>10000</v>
      </c>
      <c r="N36" s="232">
        <f>+K36/M36*10*0.014</f>
        <v>0</v>
      </c>
      <c r="P36" s="459" t="s">
        <v>184</v>
      </c>
      <c r="Q36" s="110"/>
      <c r="R36" s="110"/>
      <c r="S36" s="110"/>
      <c r="T36" s="110"/>
      <c r="X36" s="454"/>
      <c r="Y36" s="416" t="s">
        <v>116</v>
      </c>
      <c r="Z36" s="417"/>
      <c r="AA36" s="417"/>
      <c r="AB36" s="418"/>
      <c r="AC36" s="417"/>
      <c r="AD36" s="417"/>
      <c r="AE36" s="417"/>
      <c r="AF36" s="417"/>
      <c r="AG36" s="435"/>
      <c r="AH36" s="419">
        <f>SUM(AH32:AH35)</f>
        <v>2785.666666666667</v>
      </c>
    </row>
    <row r="37" spans="2:34" ht="15" customHeight="1" thickBot="1" x14ac:dyDescent="0.2">
      <c r="B37" s="1222"/>
      <c r="C37" s="26"/>
      <c r="D37" s="26"/>
      <c r="E37" s="32"/>
      <c r="F37" s="26"/>
      <c r="G37" s="130">
        <f t="shared" si="25"/>
        <v>0</v>
      </c>
      <c r="H37" s="142"/>
      <c r="I37" s="1239"/>
      <c r="J37" s="139"/>
      <c r="K37" s="1244"/>
      <c r="L37" s="1244"/>
      <c r="M37" s="219"/>
      <c r="N37" s="232"/>
      <c r="O37" s="154"/>
      <c r="P37" s="510" t="s">
        <v>173</v>
      </c>
      <c r="Q37" s="1340" t="s">
        <v>185</v>
      </c>
      <c r="R37" s="1340"/>
      <c r="S37" s="511" t="s">
        <v>188</v>
      </c>
      <c r="T37" s="511" t="s">
        <v>187</v>
      </c>
      <c r="U37" s="512" t="s">
        <v>241</v>
      </c>
      <c r="V37" s="513" t="s">
        <v>478</v>
      </c>
      <c r="X37" s="415"/>
      <c r="Y37" s="448" t="s">
        <v>293</v>
      </c>
      <c r="Z37" s="449"/>
      <c r="AA37" s="449"/>
      <c r="AB37" s="450"/>
      <c r="AC37" s="449"/>
      <c r="AD37" s="449"/>
      <c r="AE37" s="449"/>
      <c r="AF37" s="449"/>
      <c r="AG37" s="449"/>
      <c r="AH37" s="451">
        <f>AH15+AH27+AH31+AH36</f>
        <v>46842.333333333328</v>
      </c>
    </row>
    <row r="38" spans="2:34" ht="15" customHeight="1" thickBot="1" x14ac:dyDescent="0.2">
      <c r="B38" s="1223"/>
      <c r="C38" s="131" t="s">
        <v>115</v>
      </c>
      <c r="D38" s="131"/>
      <c r="E38" s="131"/>
      <c r="F38" s="131"/>
      <c r="G38" s="132">
        <f>SUM(G28:G37)</f>
        <v>20120</v>
      </c>
      <c r="H38" s="142"/>
      <c r="I38" s="1239"/>
      <c r="J38" s="139"/>
      <c r="K38" s="1244"/>
      <c r="L38" s="1244"/>
      <c r="M38" s="219"/>
      <c r="N38" s="232"/>
      <c r="O38" s="154"/>
      <c r="P38" s="1246" t="s">
        <v>186</v>
      </c>
      <c r="Q38" s="225" t="s">
        <v>481</v>
      </c>
      <c r="R38" s="247" t="s">
        <v>479</v>
      </c>
      <c r="S38" s="226"/>
      <c r="T38" s="248">
        <v>0.5</v>
      </c>
      <c r="U38" s="226"/>
      <c r="V38" s="232"/>
      <c r="X38" s="357"/>
      <c r="Y38" s="357"/>
      <c r="Z38" s="357"/>
      <c r="AA38" s="357"/>
      <c r="AB38" s="357"/>
      <c r="AC38" s="358"/>
      <c r="AD38" s="358"/>
      <c r="AE38" s="357"/>
      <c r="AF38" s="357"/>
      <c r="AG38" s="357"/>
      <c r="AH38" s="358"/>
    </row>
    <row r="39" spans="2:34" ht="15" customHeight="1" thickTop="1" thickBot="1" x14ac:dyDescent="0.2">
      <c r="B39" s="1232" t="s">
        <v>137</v>
      </c>
      <c r="C39" s="26" t="str">
        <f>Y16</f>
        <v>アタックオイル</v>
      </c>
      <c r="D39" s="26">
        <f>AD16</f>
        <v>6250</v>
      </c>
      <c r="E39" s="32" t="s">
        <v>329</v>
      </c>
      <c r="F39" s="440">
        <f>AG16</f>
        <v>0.42</v>
      </c>
      <c r="G39" s="130">
        <f>D39*F39</f>
        <v>2625</v>
      </c>
      <c r="H39" s="142"/>
      <c r="I39" s="1239"/>
      <c r="J39" s="139" t="s">
        <v>480</v>
      </c>
      <c r="K39" s="1244"/>
      <c r="L39" s="1244"/>
      <c r="M39" s="219">
        <v>200</v>
      </c>
      <c r="N39" s="232">
        <f>M39*380/10</f>
        <v>7600</v>
      </c>
      <c r="O39" s="154"/>
      <c r="P39" s="1247"/>
      <c r="Q39" s="225"/>
      <c r="R39" s="247"/>
      <c r="S39" s="226"/>
      <c r="T39" s="248"/>
      <c r="U39" s="226"/>
      <c r="V39" s="232"/>
      <c r="X39" s="349" t="s">
        <v>294</v>
      </c>
      <c r="Y39" s="357"/>
      <c r="Z39" s="357"/>
      <c r="AA39" s="357"/>
      <c r="AB39" s="357"/>
      <c r="AC39" s="358"/>
      <c r="AD39" s="358"/>
      <c r="AE39" s="357"/>
      <c r="AF39" s="357"/>
      <c r="AG39" s="357"/>
      <c r="AH39" s="358"/>
    </row>
    <row r="40" spans="2:34" ht="15" customHeight="1" thickBot="1" x14ac:dyDescent="0.2">
      <c r="B40" s="1222"/>
      <c r="C40" s="26" t="str">
        <f t="shared" ref="C40:C47" si="37">Y17</f>
        <v>オリオン水和剤40</v>
      </c>
      <c r="D40" s="26">
        <f t="shared" ref="D40:D47" si="38">AD17</f>
        <v>500</v>
      </c>
      <c r="E40" s="32" t="s">
        <v>329</v>
      </c>
      <c r="F40" s="440">
        <f t="shared" ref="F40:F47" si="39">AG17</f>
        <v>4.4800000000000004</v>
      </c>
      <c r="G40" s="130">
        <f t="shared" ref="G40:G47" si="40">D40*F40</f>
        <v>2240</v>
      </c>
      <c r="H40" s="142"/>
      <c r="I40" s="1239"/>
      <c r="J40" s="139" t="s">
        <v>174</v>
      </c>
      <c r="K40" s="1244"/>
      <c r="L40" s="1244"/>
      <c r="M40" s="219"/>
      <c r="N40" s="232"/>
      <c r="O40" s="154"/>
      <c r="P40" s="1247"/>
      <c r="Q40" s="225"/>
      <c r="R40" s="247"/>
      <c r="S40" s="226"/>
      <c r="T40" s="248"/>
      <c r="U40" s="226"/>
      <c r="V40" s="232"/>
      <c r="X40" s="359"/>
      <c r="Y40" s="360"/>
      <c r="Z40" s="361" t="s">
        <v>302</v>
      </c>
      <c r="AA40" s="362" t="s">
        <v>286</v>
      </c>
      <c r="AB40" s="362" t="s">
        <v>295</v>
      </c>
      <c r="AC40" s="352" t="s">
        <v>288</v>
      </c>
      <c r="AD40" s="352"/>
      <c r="AE40" s="352" t="s">
        <v>289</v>
      </c>
      <c r="AF40" s="352" t="s">
        <v>296</v>
      </c>
      <c r="AG40" s="352" t="s">
        <v>297</v>
      </c>
      <c r="AH40" s="363" t="s">
        <v>298</v>
      </c>
    </row>
    <row r="41" spans="2:34" ht="15" customHeight="1" x14ac:dyDescent="0.15">
      <c r="B41" s="1222"/>
      <c r="C41" s="26" t="str">
        <f t="shared" si="37"/>
        <v>ダントツ水溶剤</v>
      </c>
      <c r="D41" s="26">
        <f t="shared" si="38"/>
        <v>125</v>
      </c>
      <c r="E41" s="32" t="s">
        <v>329</v>
      </c>
      <c r="F41" s="440">
        <f t="shared" si="39"/>
        <v>13.84</v>
      </c>
      <c r="G41" s="130">
        <f t="shared" si="40"/>
        <v>1730</v>
      </c>
      <c r="H41" s="142"/>
      <c r="I41" s="1239"/>
      <c r="J41" s="139" t="s">
        <v>175</v>
      </c>
      <c r="K41" s="1244"/>
      <c r="L41" s="1244"/>
      <c r="M41" s="219"/>
      <c r="N41" s="232"/>
      <c r="O41" s="154"/>
      <c r="P41" s="1247"/>
      <c r="Q41" s="225"/>
      <c r="R41" s="247"/>
      <c r="S41" s="226"/>
      <c r="T41" s="248"/>
      <c r="U41" s="226"/>
      <c r="V41" s="232"/>
      <c r="X41" s="1338" t="s">
        <v>299</v>
      </c>
      <c r="Y41" s="364"/>
      <c r="Z41" s="365"/>
      <c r="AA41" s="366"/>
      <c r="AB41" s="367"/>
      <c r="AC41" s="367"/>
      <c r="AD41" s="436"/>
      <c r="AE41" s="368"/>
      <c r="AF41" s="369"/>
      <c r="AG41" s="370" t="e">
        <f>ROUNDUP((AE41/AF41),2)</f>
        <v>#DIV/0!</v>
      </c>
      <c r="AH41" s="371" t="e">
        <f>Z41*AG41</f>
        <v>#DIV/0!</v>
      </c>
    </row>
    <row r="42" spans="2:34" ht="15" customHeight="1" thickBot="1" x14ac:dyDescent="0.2">
      <c r="B42" s="1222"/>
      <c r="C42" s="26" t="str">
        <f t="shared" si="37"/>
        <v>スプラサイド乳剤40</v>
      </c>
      <c r="D42" s="26">
        <f t="shared" si="38"/>
        <v>250</v>
      </c>
      <c r="E42" s="32" t="s">
        <v>329</v>
      </c>
      <c r="F42" s="440">
        <f t="shared" si="39"/>
        <v>4.9400000000000004</v>
      </c>
      <c r="G42" s="130">
        <f t="shared" si="40"/>
        <v>1235</v>
      </c>
      <c r="H42" s="142"/>
      <c r="I42" s="1240"/>
      <c r="J42" s="222" t="s">
        <v>116</v>
      </c>
      <c r="K42" s="1249"/>
      <c r="L42" s="1250"/>
      <c r="M42" s="223"/>
      <c r="N42" s="229">
        <f>SUM(N35:N41)</f>
        <v>7600</v>
      </c>
      <c r="O42" s="154"/>
      <c r="P42" s="1247"/>
      <c r="Q42" s="225"/>
      <c r="R42" s="247"/>
      <c r="S42" s="226"/>
      <c r="T42" s="248"/>
      <c r="U42" s="226"/>
      <c r="V42" s="232"/>
      <c r="X42" s="1325"/>
      <c r="Y42" s="372"/>
      <c r="Z42" s="373"/>
      <c r="AA42" s="373"/>
      <c r="AB42" s="374"/>
      <c r="AC42" s="374"/>
      <c r="AD42" s="376"/>
      <c r="AE42" s="375"/>
      <c r="AF42" s="376"/>
      <c r="AG42" s="377"/>
      <c r="AH42" s="378"/>
    </row>
    <row r="43" spans="2:34" ht="15" customHeight="1" thickTop="1" thickBot="1" x14ac:dyDescent="0.2">
      <c r="B43" s="1222"/>
      <c r="C43" s="26" t="str">
        <f t="shared" si="37"/>
        <v>アタックオイル</v>
      </c>
      <c r="D43" s="26">
        <f t="shared" si="38"/>
        <v>3333.3333333333335</v>
      </c>
      <c r="E43" s="32" t="s">
        <v>329</v>
      </c>
      <c r="F43" s="440">
        <f t="shared" si="39"/>
        <v>0.42</v>
      </c>
      <c r="G43" s="130">
        <f t="shared" si="40"/>
        <v>1400</v>
      </c>
      <c r="H43" s="142"/>
      <c r="I43" s="1251" t="s">
        <v>180</v>
      </c>
      <c r="J43" s="224" t="s">
        <v>203</v>
      </c>
      <c r="K43" s="1254">
        <v>8200</v>
      </c>
      <c r="L43" s="1254"/>
      <c r="M43" s="507">
        <v>10000</v>
      </c>
      <c r="N43" s="514">
        <f>+K43/M43*10</f>
        <v>8.1999999999999993</v>
      </c>
      <c r="O43" s="154"/>
      <c r="P43" s="1247"/>
      <c r="Q43" s="225"/>
      <c r="R43" s="247"/>
      <c r="S43" s="226"/>
      <c r="T43" s="248"/>
      <c r="U43" s="226"/>
      <c r="V43" s="232"/>
      <c r="X43" s="379"/>
      <c r="Y43" s="380" t="s">
        <v>41</v>
      </c>
      <c r="Z43" s="381"/>
      <c r="AA43" s="381"/>
      <c r="AB43" s="382"/>
      <c r="AC43" s="382"/>
      <c r="AD43" s="384"/>
      <c r="AE43" s="383"/>
      <c r="AF43" s="384"/>
      <c r="AG43" s="384"/>
      <c r="AH43" s="385" t="e">
        <f>SUM(AH41:AH42)</f>
        <v>#DIV/0!</v>
      </c>
    </row>
    <row r="44" spans="2:34" ht="15" customHeight="1" thickBot="1" x14ac:dyDescent="0.2">
      <c r="B44" s="1222"/>
      <c r="C44" s="26" t="str">
        <f t="shared" si="37"/>
        <v>ダニカット乳剤20</v>
      </c>
      <c r="D44" s="26">
        <f t="shared" si="38"/>
        <v>500</v>
      </c>
      <c r="E44" s="32" t="s">
        <v>329</v>
      </c>
      <c r="F44" s="440">
        <f t="shared" si="39"/>
        <v>4.26</v>
      </c>
      <c r="G44" s="130">
        <f t="shared" si="40"/>
        <v>2130</v>
      </c>
      <c r="H44" s="142"/>
      <c r="I44" s="1252"/>
      <c r="J44" s="225"/>
      <c r="K44" s="1244"/>
      <c r="L44" s="1244"/>
      <c r="M44" s="219"/>
      <c r="N44" s="232"/>
      <c r="O44" s="154"/>
      <c r="P44" s="1248"/>
      <c r="Q44" s="233" t="s">
        <v>189</v>
      </c>
      <c r="R44" s="234"/>
      <c r="S44" s="234"/>
      <c r="T44" s="234"/>
      <c r="U44" s="234"/>
      <c r="V44" s="235">
        <f>SUM(V38:V43)</f>
        <v>0</v>
      </c>
      <c r="X44" s="1339" t="s">
        <v>300</v>
      </c>
      <c r="Y44" s="364" t="s">
        <v>301</v>
      </c>
      <c r="Z44" s="366"/>
      <c r="AA44" s="366"/>
      <c r="AB44" s="367"/>
      <c r="AC44" s="367"/>
      <c r="AD44" s="436"/>
      <c r="AE44" s="368"/>
      <c r="AF44" s="386"/>
      <c r="AG44" s="387" t="e">
        <f>ROUNDUP((AE44/AF44),2)</f>
        <v>#DIV/0!</v>
      </c>
      <c r="AH44" s="371" t="e">
        <f>Z44*AG44</f>
        <v>#DIV/0!</v>
      </c>
    </row>
    <row r="45" spans="2:34" ht="15" customHeight="1" thickTop="1" x14ac:dyDescent="0.15">
      <c r="B45" s="1222"/>
      <c r="C45" s="26" t="str">
        <f t="shared" si="37"/>
        <v>スプラサイド乳剤40</v>
      </c>
      <c r="D45" s="26">
        <f t="shared" si="38"/>
        <v>333.33333333333331</v>
      </c>
      <c r="E45" s="32" t="s">
        <v>329</v>
      </c>
      <c r="F45" s="440">
        <f t="shared" si="39"/>
        <v>4.9400000000000004</v>
      </c>
      <c r="G45" s="130">
        <f t="shared" si="40"/>
        <v>1646.6666666666667</v>
      </c>
      <c r="H45" s="142"/>
      <c r="I45" s="1252"/>
      <c r="J45" s="139"/>
      <c r="K45" s="1244"/>
      <c r="L45" s="1244"/>
      <c r="M45" s="219"/>
      <c r="N45" s="232"/>
      <c r="O45" s="154"/>
      <c r="P45" s="1258" t="s">
        <v>194</v>
      </c>
      <c r="Q45" s="1255" t="s">
        <v>205</v>
      </c>
      <c r="R45" s="249" t="s">
        <v>206</v>
      </c>
      <c r="S45" s="225">
        <v>35750</v>
      </c>
      <c r="T45" s="248">
        <v>1</v>
      </c>
      <c r="U45" s="225"/>
      <c r="V45" s="232"/>
      <c r="X45" s="1327"/>
      <c r="Y45" s="388"/>
      <c r="Z45" s="373"/>
      <c r="AA45" s="373"/>
      <c r="AB45" s="374"/>
      <c r="AC45" s="389"/>
      <c r="AD45" s="437"/>
      <c r="AE45" s="390"/>
      <c r="AF45" s="391"/>
      <c r="AG45" s="391"/>
      <c r="AH45" s="392"/>
    </row>
    <row r="46" spans="2:34" ht="15" customHeight="1" thickBot="1" x14ac:dyDescent="0.2">
      <c r="B46" s="1222"/>
      <c r="C46" s="26" t="str">
        <f t="shared" si="37"/>
        <v>ｽﾀｰﾏｲﾄﾌﾛｱﾌﾞﾙ</v>
      </c>
      <c r="D46" s="26">
        <f t="shared" si="38"/>
        <v>166.66666666666666</v>
      </c>
      <c r="E46" s="32" t="s">
        <v>329</v>
      </c>
      <c r="F46" s="440">
        <f t="shared" si="39"/>
        <v>19.600000000000001</v>
      </c>
      <c r="G46" s="130">
        <f t="shared" si="40"/>
        <v>3266.6666666666665</v>
      </c>
      <c r="H46" s="142"/>
      <c r="I46" s="1253"/>
      <c r="J46" s="222" t="s">
        <v>116</v>
      </c>
      <c r="K46" s="1249"/>
      <c r="L46" s="1250"/>
      <c r="M46" s="223"/>
      <c r="N46" s="229">
        <f>SUM(N43:N45)</f>
        <v>8.1999999999999993</v>
      </c>
      <c r="O46" s="154"/>
      <c r="P46" s="1247"/>
      <c r="Q46" s="1256"/>
      <c r="R46" s="249" t="s">
        <v>206</v>
      </c>
      <c r="S46" s="225">
        <v>24040</v>
      </c>
      <c r="T46" s="248">
        <v>1</v>
      </c>
      <c r="U46" s="225">
        <v>10000</v>
      </c>
      <c r="V46" s="232">
        <f>+S46*T46/U46*10</f>
        <v>24.04</v>
      </c>
      <c r="X46" s="1328"/>
      <c r="Y46" s="393" t="s">
        <v>41</v>
      </c>
      <c r="Z46" s="394"/>
      <c r="AA46" s="394"/>
      <c r="AB46" s="395"/>
      <c r="AC46" s="395"/>
      <c r="AD46" s="438"/>
      <c r="AE46" s="396"/>
      <c r="AF46" s="396"/>
      <c r="AG46" s="397"/>
      <c r="AH46" s="398" t="e">
        <f>SUM(AH44:AH45)</f>
        <v>#DIV/0!</v>
      </c>
    </row>
    <row r="47" spans="2:34" ht="15" customHeight="1" thickTop="1" thickBot="1" x14ac:dyDescent="0.2">
      <c r="B47" s="1222"/>
      <c r="C47" s="26" t="str">
        <f t="shared" si="37"/>
        <v>ﾊﾁﾊﾁﾌﾛｱﾌﾞﾙ</v>
      </c>
      <c r="D47" s="26">
        <f t="shared" si="38"/>
        <v>166.66666666666666</v>
      </c>
      <c r="E47" s="32" t="s">
        <v>329</v>
      </c>
      <c r="F47" s="440">
        <f t="shared" si="39"/>
        <v>8.5399999999999991</v>
      </c>
      <c r="G47" s="130">
        <f t="shared" si="40"/>
        <v>1423.333333333333</v>
      </c>
      <c r="H47" s="142"/>
      <c r="I47" s="1251" t="s">
        <v>181</v>
      </c>
      <c r="J47" s="224" t="s">
        <v>204</v>
      </c>
      <c r="K47" s="1254">
        <v>11500</v>
      </c>
      <c r="L47" s="1254"/>
      <c r="M47" s="507">
        <v>10000</v>
      </c>
      <c r="N47" s="514">
        <f>+K47/M47*10*0.014</f>
        <v>0.161</v>
      </c>
      <c r="O47" s="154"/>
      <c r="P47" s="1247"/>
      <c r="Q47" s="1256"/>
      <c r="R47" s="249"/>
      <c r="S47" s="225"/>
      <c r="T47" s="225"/>
      <c r="U47" s="139"/>
      <c r="V47" s="250"/>
      <c r="X47" s="399"/>
      <c r="Y47" s="400" t="s">
        <v>293</v>
      </c>
      <c r="Z47" s="401"/>
      <c r="AA47" s="401"/>
      <c r="AB47" s="402"/>
      <c r="AC47" s="402"/>
      <c r="AD47" s="404"/>
      <c r="AE47" s="403"/>
      <c r="AF47" s="404"/>
      <c r="AG47" s="404"/>
      <c r="AH47" s="405" t="e">
        <f>AH43+AH46</f>
        <v>#DIV/0!</v>
      </c>
    </row>
    <row r="48" spans="2:34" ht="15" customHeight="1" x14ac:dyDescent="0.15">
      <c r="B48" s="1222"/>
      <c r="C48" s="26"/>
      <c r="D48" s="26"/>
      <c r="E48" s="26"/>
      <c r="F48" s="26"/>
      <c r="G48" s="130">
        <f t="shared" ref="G48:G52" si="41">D48*F48</f>
        <v>0</v>
      </c>
      <c r="H48" s="142"/>
      <c r="I48" s="1252"/>
      <c r="J48" s="225"/>
      <c r="K48" s="1244"/>
      <c r="L48" s="1244"/>
      <c r="M48" s="219"/>
      <c r="N48" s="232"/>
      <c r="O48" s="154"/>
      <c r="P48" s="1247"/>
      <c r="Q48" s="1256"/>
      <c r="R48" s="249" t="s">
        <v>193</v>
      </c>
      <c r="S48" s="225">
        <v>15600</v>
      </c>
      <c r="T48" s="248">
        <v>1</v>
      </c>
      <c r="U48" s="225">
        <v>10000</v>
      </c>
      <c r="V48" s="232">
        <f>+S48*T48/U48*10</f>
        <v>15.600000000000001</v>
      </c>
    </row>
    <row r="49" spans="2:22" ht="15" customHeight="1" thickBot="1" x14ac:dyDescent="0.2">
      <c r="B49" s="1223"/>
      <c r="C49" s="133" t="s">
        <v>116</v>
      </c>
      <c r="D49" s="134"/>
      <c r="E49" s="134"/>
      <c r="F49" s="134"/>
      <c r="G49" s="135">
        <f>SUM(G39:G48)</f>
        <v>17696.666666666664</v>
      </c>
      <c r="H49" s="142"/>
      <c r="I49" s="1252"/>
      <c r="J49" s="139"/>
      <c r="K49" s="1244"/>
      <c r="L49" s="1244"/>
      <c r="M49" s="219"/>
      <c r="N49" s="232"/>
      <c r="O49" s="154"/>
      <c r="P49" s="1247"/>
      <c r="Q49" s="1257"/>
      <c r="R49" s="249"/>
      <c r="S49" s="225"/>
      <c r="T49" s="225"/>
      <c r="U49" s="139"/>
      <c r="V49" s="250"/>
    </row>
    <row r="50" spans="2:22" ht="15" customHeight="1" thickTop="1" thickBot="1" x14ac:dyDescent="0.2">
      <c r="B50" s="1232" t="s">
        <v>29</v>
      </c>
      <c r="C50" s="26" t="str">
        <f>Y28</f>
        <v>ﾗｳﾝﾄﾞｱｯﾌﾟﾏｯｸｽﾛｰﾄﾞ</v>
      </c>
      <c r="D50" s="26">
        <f>AD28</f>
        <v>3000</v>
      </c>
      <c r="E50" s="32" t="s">
        <v>329</v>
      </c>
      <c r="F50" s="440">
        <f>AG28</f>
        <v>2.0799999999999996</v>
      </c>
      <c r="G50" s="130">
        <f t="shared" si="41"/>
        <v>6239.9999999999991</v>
      </c>
      <c r="H50" s="142"/>
      <c r="I50" s="1253"/>
      <c r="J50" s="222" t="s">
        <v>116</v>
      </c>
      <c r="K50" s="1249"/>
      <c r="L50" s="1250"/>
      <c r="M50" s="223"/>
      <c r="N50" s="229">
        <f>SUM(N47:N49)</f>
        <v>0.161</v>
      </c>
      <c r="O50" s="154"/>
      <c r="P50" s="1247"/>
      <c r="Q50" s="233" t="s">
        <v>189</v>
      </c>
      <c r="R50" s="234"/>
      <c r="S50" s="234"/>
      <c r="T50" s="234"/>
      <c r="U50" s="234"/>
      <c r="V50" s="235">
        <f>SUM(V45:V49)</f>
        <v>39.64</v>
      </c>
    </row>
    <row r="51" spans="2:22" ht="15" customHeight="1" thickTop="1" x14ac:dyDescent="0.15">
      <c r="B51" s="1222"/>
      <c r="C51" s="26"/>
      <c r="D51" s="26"/>
      <c r="E51" s="26"/>
      <c r="F51" s="26"/>
      <c r="G51" s="130">
        <f t="shared" si="41"/>
        <v>0</v>
      </c>
      <c r="H51" s="142"/>
      <c r="I51" s="1251" t="s">
        <v>182</v>
      </c>
      <c r="J51" s="456" t="s">
        <v>193</v>
      </c>
      <c r="K51" s="1265">
        <v>4000</v>
      </c>
      <c r="L51" s="1266"/>
      <c r="M51" s="507">
        <v>10000</v>
      </c>
      <c r="N51" s="514">
        <f>+K51/M51*10*0.014</f>
        <v>5.6000000000000001E-2</v>
      </c>
      <c r="O51" s="154"/>
      <c r="P51" s="1247"/>
      <c r="Q51" s="1255" t="s">
        <v>207</v>
      </c>
      <c r="R51" s="249" t="s">
        <v>206</v>
      </c>
      <c r="S51" s="225">
        <v>60000</v>
      </c>
      <c r="T51" s="248">
        <v>1</v>
      </c>
      <c r="U51" s="225"/>
      <c r="V51" s="232"/>
    </row>
    <row r="52" spans="2:22" ht="15" customHeight="1" x14ac:dyDescent="0.15">
      <c r="B52" s="1222"/>
      <c r="C52" s="26"/>
      <c r="D52" s="26"/>
      <c r="E52" s="26"/>
      <c r="F52" s="26"/>
      <c r="G52" s="130">
        <f t="shared" si="41"/>
        <v>0</v>
      </c>
      <c r="H52" s="142"/>
      <c r="I52" s="1252"/>
      <c r="J52" s="456"/>
      <c r="K52" s="1265"/>
      <c r="L52" s="1266"/>
      <c r="M52" s="236"/>
      <c r="N52" s="232"/>
      <c r="O52" s="154"/>
      <c r="P52" s="1247"/>
      <c r="Q52" s="1256"/>
      <c r="R52" s="249" t="s">
        <v>206</v>
      </c>
      <c r="S52" s="225">
        <v>60000</v>
      </c>
      <c r="T52" s="248">
        <v>1</v>
      </c>
      <c r="U52" s="225">
        <v>10000</v>
      </c>
      <c r="V52" s="232">
        <f>+S52*T52/U52*10</f>
        <v>60</v>
      </c>
    </row>
    <row r="53" spans="2:22" ht="14.25" thickBot="1" x14ac:dyDescent="0.2">
      <c r="B53" s="1223"/>
      <c r="C53" s="133" t="s">
        <v>116</v>
      </c>
      <c r="D53" s="134"/>
      <c r="E53" s="134"/>
      <c r="F53" s="134"/>
      <c r="G53" s="135">
        <f>SUM(G50:G52)</f>
        <v>6239.9999999999991</v>
      </c>
      <c r="I53" s="1252"/>
      <c r="J53" s="225"/>
      <c r="K53" s="1267"/>
      <c r="L53" s="1268"/>
      <c r="M53" s="236"/>
      <c r="N53" s="232"/>
      <c r="O53" s="154"/>
      <c r="P53" s="1247"/>
      <c r="Q53" s="1256"/>
      <c r="R53" s="249"/>
      <c r="S53" s="225"/>
      <c r="T53" s="225"/>
      <c r="U53" s="139"/>
      <c r="V53" s="250"/>
    </row>
    <row r="54" spans="2:22" ht="14.25" thickTop="1" x14ac:dyDescent="0.15">
      <c r="B54" s="1232" t="s">
        <v>139</v>
      </c>
      <c r="C54" s="26" t="str">
        <f>Y32</f>
        <v>ｱﾋﾞｵﾝＥ</v>
      </c>
      <c r="D54" s="26">
        <f>AD32</f>
        <v>500</v>
      </c>
      <c r="E54" s="32" t="s">
        <v>329</v>
      </c>
      <c r="F54" s="440">
        <f>AG32</f>
        <v>1.31</v>
      </c>
      <c r="G54" s="130">
        <f>D54*F54</f>
        <v>655</v>
      </c>
      <c r="I54" s="1252"/>
      <c r="J54" s="219"/>
      <c r="K54" s="1265"/>
      <c r="L54" s="1266"/>
      <c r="M54" s="236"/>
      <c r="N54" s="232"/>
      <c r="O54" s="154"/>
      <c r="P54" s="1247"/>
      <c r="Q54" s="1256"/>
      <c r="R54" s="249" t="s">
        <v>193</v>
      </c>
      <c r="S54" s="225">
        <v>25000</v>
      </c>
      <c r="T54" s="248">
        <v>1</v>
      </c>
      <c r="U54" s="225">
        <v>10000</v>
      </c>
      <c r="V54" s="232">
        <f>+S54*T54/U54*10</f>
        <v>25</v>
      </c>
    </row>
    <row r="55" spans="2:22" x14ac:dyDescent="0.15">
      <c r="B55" s="1222"/>
      <c r="C55" s="26" t="str">
        <f>Y33</f>
        <v>マデックＥＷ</v>
      </c>
      <c r="D55" s="26">
        <f>AD33</f>
        <v>133.33333333333334</v>
      </c>
      <c r="E55" s="32" t="s">
        <v>329</v>
      </c>
      <c r="F55" s="440">
        <f>AG33</f>
        <v>15.98</v>
      </c>
      <c r="G55" s="130">
        <f>D55*F55</f>
        <v>2130.666666666667</v>
      </c>
      <c r="I55" s="1252"/>
      <c r="J55" s="225"/>
      <c r="K55" s="1267"/>
      <c r="L55" s="1268"/>
      <c r="M55" s="236"/>
      <c r="N55" s="246"/>
      <c r="O55" s="154"/>
      <c r="P55" s="1247"/>
      <c r="Q55" s="1257"/>
      <c r="R55" s="249"/>
      <c r="S55" s="225"/>
      <c r="T55" s="225"/>
      <c r="U55" s="139"/>
      <c r="V55" s="250"/>
    </row>
    <row r="56" spans="2:22" x14ac:dyDescent="0.15">
      <c r="B56" s="1222"/>
      <c r="C56" s="26"/>
      <c r="D56" s="26"/>
      <c r="E56" s="32" t="s">
        <v>118</v>
      </c>
      <c r="F56" s="26"/>
      <c r="G56" s="130">
        <f>D56*F56</f>
        <v>0</v>
      </c>
      <c r="I56" s="1238"/>
      <c r="J56" s="227" t="s">
        <v>116</v>
      </c>
      <c r="K56" s="1331"/>
      <c r="L56" s="1332"/>
      <c r="M56" s="228"/>
      <c r="N56" s="230">
        <f>SUM(N51:N55)</f>
        <v>5.6000000000000001E-2</v>
      </c>
      <c r="O56" s="154"/>
      <c r="P56" s="1259"/>
      <c r="Q56" s="253" t="s">
        <v>189</v>
      </c>
      <c r="R56" s="254"/>
      <c r="S56" s="254"/>
      <c r="T56" s="254"/>
      <c r="U56" s="254"/>
      <c r="V56" s="255">
        <f>SUM(V51:V55)</f>
        <v>85</v>
      </c>
    </row>
    <row r="57" spans="2:22" ht="14.25" thickBot="1" x14ac:dyDescent="0.2">
      <c r="B57" s="1235"/>
      <c r="C57" s="136" t="s">
        <v>119</v>
      </c>
      <c r="D57" s="137"/>
      <c r="E57" s="137"/>
      <c r="F57" s="137"/>
      <c r="G57" s="138">
        <f>SUM(G54:G56)</f>
        <v>2785.666666666667</v>
      </c>
      <c r="I57" s="1262" t="s">
        <v>183</v>
      </c>
      <c r="J57" s="1242"/>
      <c r="K57" s="1263"/>
      <c r="L57" s="1264"/>
      <c r="M57" s="161"/>
      <c r="N57" s="231">
        <f>SUM(N42,N46,N50,N56)</f>
        <v>7608.4169999999995</v>
      </c>
      <c r="O57" s="154"/>
      <c r="P57" s="1329" t="s">
        <v>183</v>
      </c>
      <c r="Q57" s="1330"/>
      <c r="R57" s="251"/>
      <c r="S57" s="251"/>
      <c r="T57" s="251"/>
      <c r="U57" s="251"/>
      <c r="V57" s="252">
        <f>SUM(V44,V50,V56)</f>
        <v>124.64</v>
      </c>
    </row>
    <row r="58" spans="2:22" x14ac:dyDescent="0.15">
      <c r="O58" s="154"/>
      <c r="V58" s="27"/>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9:15" x14ac:dyDescent="0.15">
      <c r="I65" s="154"/>
      <c r="J65" s="154"/>
      <c r="K65" s="154"/>
      <c r="L65" s="154"/>
      <c r="M65" s="154"/>
      <c r="N65" s="154"/>
      <c r="O65" s="154"/>
    </row>
    <row r="66" spans="9:15" x14ac:dyDescent="0.15">
      <c r="I66" s="154"/>
      <c r="J66" s="154"/>
      <c r="K66" s="154"/>
      <c r="L66" s="154"/>
      <c r="M66" s="154"/>
      <c r="N66" s="154"/>
      <c r="O66" s="154"/>
    </row>
    <row r="67" spans="9:15" x14ac:dyDescent="0.15">
      <c r="I67" s="154"/>
      <c r="J67" s="154"/>
      <c r="K67" s="154"/>
      <c r="L67" s="154"/>
      <c r="M67" s="154"/>
      <c r="N67" s="154"/>
      <c r="O67" s="154"/>
    </row>
    <row r="68" spans="9:15" x14ac:dyDescent="0.15">
      <c r="I68" s="154"/>
      <c r="J68" s="154"/>
      <c r="K68" s="154"/>
      <c r="L68" s="154"/>
      <c r="M68" s="154"/>
      <c r="N68" s="154"/>
      <c r="O68" s="154"/>
    </row>
    <row r="69" spans="9:15" x14ac:dyDescent="0.15">
      <c r="I69" s="154"/>
      <c r="J69" s="154"/>
      <c r="K69" s="154"/>
      <c r="L69" s="154"/>
      <c r="M69" s="154"/>
      <c r="N69" s="154"/>
      <c r="O69" s="154"/>
    </row>
    <row r="70" spans="9:15" x14ac:dyDescent="0.15">
      <c r="I70" s="154"/>
      <c r="J70" s="154"/>
      <c r="K70" s="154"/>
      <c r="L70" s="154"/>
      <c r="M70" s="154"/>
      <c r="N70" s="154"/>
      <c r="O70" s="154"/>
    </row>
    <row r="71" spans="9:15" x14ac:dyDescent="0.15">
      <c r="I71" s="154"/>
      <c r="J71" s="154"/>
      <c r="K71" s="154"/>
      <c r="L71" s="154"/>
      <c r="M71" s="154"/>
      <c r="N71" s="154"/>
      <c r="O71" s="154"/>
    </row>
    <row r="72" spans="9:15" x14ac:dyDescent="0.15">
      <c r="I72" s="154"/>
      <c r="J72" s="154"/>
      <c r="K72" s="154"/>
      <c r="L72" s="154"/>
      <c r="M72" s="154"/>
      <c r="N72" s="154"/>
      <c r="O72" s="154"/>
    </row>
    <row r="73" spans="9:15" x14ac:dyDescent="0.15">
      <c r="I73" s="154"/>
      <c r="J73" s="154"/>
      <c r="K73" s="154"/>
      <c r="L73" s="154"/>
      <c r="M73" s="154"/>
      <c r="N73" s="154"/>
      <c r="O73" s="154"/>
    </row>
    <row r="74" spans="9:15" x14ac:dyDescent="0.15">
      <c r="I74" s="154"/>
      <c r="J74" s="154"/>
      <c r="K74" s="154"/>
      <c r="L74" s="154"/>
      <c r="M74" s="154"/>
      <c r="N74" s="154"/>
      <c r="O74" s="154"/>
    </row>
    <row r="75" spans="9:15" x14ac:dyDescent="0.15">
      <c r="I75" s="154"/>
      <c r="J75" s="154"/>
      <c r="K75" s="154"/>
      <c r="L75" s="154"/>
      <c r="M75" s="154"/>
      <c r="N75" s="154"/>
      <c r="O75" s="154"/>
    </row>
    <row r="76" spans="9:15" x14ac:dyDescent="0.15">
      <c r="I76" s="154"/>
      <c r="J76" s="154"/>
      <c r="K76" s="154"/>
      <c r="L76" s="154"/>
      <c r="M76" s="154"/>
      <c r="N76" s="154"/>
      <c r="O76" s="154"/>
    </row>
    <row r="77" spans="9:15" x14ac:dyDescent="0.15">
      <c r="I77" s="154"/>
      <c r="J77" s="154"/>
      <c r="K77" s="154"/>
      <c r="L77" s="154"/>
      <c r="M77" s="154"/>
      <c r="N77" s="154"/>
      <c r="O77" s="154"/>
    </row>
    <row r="78" spans="9:15" x14ac:dyDescent="0.15">
      <c r="I78" s="154"/>
      <c r="J78" s="154"/>
      <c r="K78" s="154"/>
      <c r="L78" s="154"/>
      <c r="M78" s="154"/>
      <c r="N78" s="154"/>
      <c r="O78" s="154"/>
    </row>
    <row r="79" spans="9:15" x14ac:dyDescent="0.15">
      <c r="I79" s="154"/>
      <c r="J79" s="154"/>
      <c r="K79" s="154"/>
      <c r="L79" s="154"/>
      <c r="M79" s="154"/>
      <c r="N79" s="154"/>
      <c r="O79" s="154"/>
    </row>
    <row r="80" spans="9:15" x14ac:dyDescent="0.15">
      <c r="I80" s="154"/>
      <c r="J80" s="154"/>
      <c r="K80" s="154"/>
      <c r="L80" s="154"/>
      <c r="M80" s="154"/>
      <c r="N80" s="154"/>
      <c r="O80" s="154"/>
    </row>
    <row r="81" spans="2:15" x14ac:dyDescent="0.15">
      <c r="I81" s="154"/>
      <c r="J81" s="154"/>
      <c r="K81" s="154"/>
      <c r="L81" s="154"/>
      <c r="M81" s="154"/>
      <c r="N81" s="154"/>
      <c r="O81" s="154"/>
    </row>
    <row r="82" spans="2:15" x14ac:dyDescent="0.15">
      <c r="I82" s="154"/>
      <c r="J82" s="154"/>
      <c r="K82" s="154"/>
      <c r="L82" s="154"/>
      <c r="M82" s="154"/>
      <c r="N82" s="154"/>
      <c r="O82" s="154"/>
    </row>
    <row r="83" spans="2:15" ht="13.5" customHeight="1" x14ac:dyDescent="0.15">
      <c r="B83" s="141"/>
      <c r="C83" s="142"/>
      <c r="D83" s="142"/>
      <c r="E83" s="142"/>
      <c r="F83" s="142"/>
      <c r="I83" s="154"/>
      <c r="J83" s="154"/>
      <c r="K83" s="154"/>
      <c r="L83" s="154"/>
      <c r="M83" s="154"/>
      <c r="N83" s="154"/>
      <c r="O83" s="154"/>
    </row>
    <row r="84" spans="2:15" x14ac:dyDescent="0.15">
      <c r="B84" s="141"/>
      <c r="C84" s="142"/>
      <c r="D84" s="142"/>
      <c r="E84" s="142"/>
      <c r="F84" s="142"/>
      <c r="I84" s="154"/>
      <c r="J84" s="154"/>
      <c r="K84" s="154"/>
      <c r="L84" s="154"/>
      <c r="M84" s="154"/>
      <c r="N84" s="154"/>
      <c r="O84" s="154"/>
    </row>
    <row r="85" spans="2:15" x14ac:dyDescent="0.15">
      <c r="I85" s="154"/>
      <c r="J85" s="154"/>
      <c r="K85" s="154"/>
      <c r="L85" s="154"/>
      <c r="M85" s="154"/>
      <c r="N85" s="154"/>
      <c r="O85" s="154"/>
    </row>
    <row r="86" spans="2:15" ht="13.5" customHeight="1" x14ac:dyDescent="0.15">
      <c r="I86" s="154"/>
      <c r="J86" s="154"/>
      <c r="K86" s="154"/>
      <c r="L86" s="154"/>
      <c r="M86" s="154"/>
      <c r="N86" s="154"/>
      <c r="O86" s="154"/>
    </row>
    <row r="87" spans="2:15" x14ac:dyDescent="0.15">
      <c r="I87" s="154"/>
      <c r="J87" s="154"/>
      <c r="K87" s="154"/>
      <c r="L87" s="154"/>
      <c r="M87" s="154"/>
      <c r="N87" s="154"/>
      <c r="O87" s="154"/>
    </row>
    <row r="88" spans="2:15" x14ac:dyDescent="0.15">
      <c r="I88" s="154"/>
      <c r="J88" s="154"/>
      <c r="K88" s="154"/>
      <c r="L88" s="154"/>
      <c r="M88" s="154"/>
      <c r="N88" s="154"/>
      <c r="O88" s="154"/>
    </row>
    <row r="89" spans="2:15" x14ac:dyDescent="0.15">
      <c r="I89" s="154"/>
      <c r="J89" s="154"/>
      <c r="K89" s="154"/>
      <c r="L89" s="154"/>
      <c r="M89" s="154"/>
      <c r="N89" s="154"/>
      <c r="O89" s="154"/>
    </row>
    <row r="90" spans="2:15" x14ac:dyDescent="0.15">
      <c r="I90" s="154"/>
      <c r="J90" s="154"/>
      <c r="K90" s="154"/>
      <c r="L90" s="154"/>
      <c r="M90" s="154"/>
      <c r="N90" s="154"/>
      <c r="O90" s="154"/>
    </row>
    <row r="91" spans="2:15" x14ac:dyDescent="0.15">
      <c r="I91" s="154"/>
      <c r="J91" s="154"/>
      <c r="K91" s="154"/>
      <c r="L91" s="154"/>
      <c r="M91" s="154"/>
      <c r="N91" s="154"/>
      <c r="O91" s="154"/>
    </row>
    <row r="92" spans="2:15" x14ac:dyDescent="0.15">
      <c r="I92" s="154"/>
      <c r="J92" s="154"/>
      <c r="K92" s="154"/>
      <c r="L92" s="154"/>
      <c r="M92" s="154"/>
      <c r="N92" s="154"/>
      <c r="O92" s="154"/>
    </row>
    <row r="93" spans="2:15" x14ac:dyDescent="0.15">
      <c r="I93" s="154"/>
      <c r="J93" s="154"/>
      <c r="K93" s="154"/>
      <c r="L93" s="154"/>
      <c r="M93" s="154"/>
      <c r="N93" s="154"/>
      <c r="O93" s="154"/>
    </row>
    <row r="94" spans="2:15" x14ac:dyDescent="0.15">
      <c r="I94" s="154"/>
      <c r="J94" s="154"/>
      <c r="K94" s="154"/>
      <c r="L94" s="154"/>
      <c r="M94" s="154"/>
      <c r="N94" s="154"/>
      <c r="O94" s="154"/>
    </row>
    <row r="95" spans="2:15" x14ac:dyDescent="0.15">
      <c r="I95" s="154"/>
      <c r="J95" s="154"/>
      <c r="K95" s="154"/>
      <c r="L95" s="154"/>
      <c r="M95" s="154"/>
      <c r="N95" s="154"/>
      <c r="O95" s="154"/>
    </row>
    <row r="96" spans="2:15" x14ac:dyDescent="0.15">
      <c r="I96" s="154"/>
      <c r="J96" s="154"/>
      <c r="K96" s="154"/>
      <c r="L96" s="154"/>
      <c r="M96" s="154"/>
      <c r="N96" s="154"/>
      <c r="O96" s="154"/>
    </row>
    <row r="97" spans="9:15" x14ac:dyDescent="0.15">
      <c r="I97" s="154"/>
      <c r="J97" s="154"/>
      <c r="K97" s="154"/>
      <c r="L97" s="154"/>
      <c r="M97" s="154"/>
      <c r="N97" s="154"/>
      <c r="O97" s="154"/>
    </row>
    <row r="98" spans="9:15" x14ac:dyDescent="0.15">
      <c r="I98" s="154"/>
      <c r="J98" s="154"/>
      <c r="K98" s="154"/>
      <c r="L98" s="154"/>
      <c r="M98" s="154"/>
      <c r="N98" s="154"/>
      <c r="O98" s="154"/>
    </row>
    <row r="99" spans="9:15" x14ac:dyDescent="0.15">
      <c r="I99" s="154"/>
      <c r="J99" s="154"/>
      <c r="K99" s="154"/>
      <c r="L99" s="154"/>
      <c r="M99" s="154"/>
      <c r="N99" s="154"/>
      <c r="O99" s="154"/>
    </row>
    <row r="100" spans="9:15" x14ac:dyDescent="0.15">
      <c r="I100" s="154"/>
      <c r="J100" s="154"/>
      <c r="K100" s="154"/>
      <c r="L100" s="154"/>
      <c r="M100" s="154"/>
      <c r="N100" s="154"/>
      <c r="O100" s="154"/>
    </row>
    <row r="101" spans="9:15" x14ac:dyDescent="0.15">
      <c r="I101" s="154"/>
      <c r="J101" s="154"/>
      <c r="K101" s="154"/>
      <c r="L101" s="154"/>
      <c r="M101" s="154"/>
      <c r="N101" s="154"/>
      <c r="O101" s="154"/>
    </row>
    <row r="102" spans="9:15" x14ac:dyDescent="0.15">
      <c r="I102" s="154"/>
      <c r="J102" s="154"/>
      <c r="K102" s="154"/>
      <c r="L102" s="154"/>
      <c r="M102" s="154"/>
      <c r="N102" s="154"/>
      <c r="O102" s="154"/>
    </row>
    <row r="103" spans="9:15" x14ac:dyDescent="0.15">
      <c r="I103" s="154"/>
      <c r="J103" s="154"/>
      <c r="K103" s="154"/>
      <c r="L103" s="154"/>
      <c r="M103" s="154"/>
      <c r="N103" s="154"/>
      <c r="O103" s="154"/>
    </row>
    <row r="104" spans="9:15" x14ac:dyDescent="0.15">
      <c r="I104" s="154"/>
      <c r="J104" s="154"/>
      <c r="K104" s="154"/>
      <c r="L104" s="154"/>
      <c r="M104" s="154"/>
      <c r="N104" s="154"/>
      <c r="O104" s="154"/>
    </row>
    <row r="105" spans="9:15" x14ac:dyDescent="0.15">
      <c r="I105" s="154"/>
      <c r="J105" s="154"/>
      <c r="K105" s="154"/>
      <c r="L105" s="154"/>
      <c r="M105" s="154"/>
      <c r="N105" s="154"/>
      <c r="O105" s="154"/>
    </row>
    <row r="106" spans="9:15" x14ac:dyDescent="0.15">
      <c r="I106" s="154"/>
      <c r="J106" s="154"/>
      <c r="K106" s="154"/>
      <c r="L106" s="154"/>
      <c r="M106" s="154"/>
      <c r="N106" s="154"/>
      <c r="O106" s="154"/>
    </row>
    <row r="107" spans="9:15" x14ac:dyDescent="0.15">
      <c r="I107" s="154"/>
      <c r="J107" s="154"/>
      <c r="K107" s="154"/>
      <c r="L107" s="154"/>
      <c r="M107" s="154"/>
      <c r="N107" s="154"/>
      <c r="O107" s="154"/>
    </row>
    <row r="108" spans="9:15" x14ac:dyDescent="0.15">
      <c r="I108" s="154"/>
      <c r="J108" s="154"/>
      <c r="K108" s="154"/>
      <c r="L108" s="154"/>
      <c r="M108" s="154"/>
      <c r="N108" s="154"/>
      <c r="O108" s="154"/>
    </row>
    <row r="109" spans="9:15" x14ac:dyDescent="0.15">
      <c r="I109" s="154"/>
      <c r="J109" s="154"/>
      <c r="K109" s="154"/>
      <c r="L109" s="154"/>
      <c r="M109" s="154"/>
      <c r="N109" s="154"/>
      <c r="O109" s="154"/>
    </row>
    <row r="110" spans="9:15" x14ac:dyDescent="0.15">
      <c r="I110" s="154"/>
      <c r="J110" s="154"/>
      <c r="K110" s="154"/>
      <c r="L110" s="154"/>
      <c r="M110" s="154"/>
      <c r="N110" s="154"/>
      <c r="O110" s="154"/>
    </row>
    <row r="111" spans="9:15" x14ac:dyDescent="0.15">
      <c r="I111" s="154"/>
      <c r="J111" s="154"/>
      <c r="K111" s="154"/>
      <c r="L111" s="154"/>
      <c r="M111" s="154"/>
      <c r="N111" s="154"/>
      <c r="O111" s="154"/>
    </row>
    <row r="112" spans="9:15" x14ac:dyDescent="0.15">
      <c r="I112" s="154"/>
      <c r="J112" s="154"/>
      <c r="K112" s="154"/>
      <c r="L112" s="154"/>
      <c r="M112" s="154"/>
      <c r="N112" s="154"/>
      <c r="O112" s="154"/>
    </row>
    <row r="113" spans="9:15" x14ac:dyDescent="0.15">
      <c r="I113" s="154"/>
      <c r="J113" s="154"/>
      <c r="K113" s="154"/>
      <c r="L113" s="154"/>
      <c r="M113" s="154"/>
      <c r="N113" s="154"/>
      <c r="O113" s="154"/>
    </row>
    <row r="114" spans="9:15" x14ac:dyDescent="0.15">
      <c r="I114" s="154"/>
      <c r="J114" s="154"/>
      <c r="K114" s="154"/>
      <c r="L114" s="154"/>
      <c r="M114" s="154"/>
      <c r="N114" s="154"/>
      <c r="O114" s="154"/>
    </row>
    <row r="115" spans="9:15" x14ac:dyDescent="0.15">
      <c r="I115" s="154"/>
      <c r="J115" s="154"/>
      <c r="K115" s="154"/>
      <c r="L115" s="154"/>
      <c r="M115" s="154"/>
      <c r="N115" s="154"/>
      <c r="O115" s="154"/>
    </row>
    <row r="116" spans="9:15" x14ac:dyDescent="0.15">
      <c r="I116" s="154"/>
      <c r="J116" s="154"/>
      <c r="K116" s="154"/>
      <c r="L116" s="154"/>
      <c r="M116" s="154"/>
      <c r="N116" s="154"/>
      <c r="O116" s="154"/>
    </row>
    <row r="117" spans="9:15" x14ac:dyDescent="0.15">
      <c r="I117" s="154"/>
      <c r="J117" s="154"/>
      <c r="K117" s="154"/>
      <c r="L117" s="154"/>
      <c r="M117" s="154"/>
      <c r="N117" s="154"/>
      <c r="O117" s="154"/>
    </row>
    <row r="118" spans="9:15" x14ac:dyDescent="0.15">
      <c r="I118" s="154"/>
      <c r="J118" s="154"/>
      <c r="K118" s="154"/>
      <c r="L118" s="154"/>
      <c r="M118" s="154"/>
      <c r="N118" s="154"/>
      <c r="O118" s="154"/>
    </row>
    <row r="119" spans="9:15" x14ac:dyDescent="0.15">
      <c r="I119" s="154"/>
      <c r="J119" s="154"/>
      <c r="K119" s="154"/>
      <c r="L119" s="154"/>
      <c r="M119" s="154"/>
      <c r="N119" s="154"/>
      <c r="O119" s="154"/>
    </row>
    <row r="120" spans="9:15" x14ac:dyDescent="0.15">
      <c r="I120" s="154"/>
      <c r="J120" s="154"/>
      <c r="K120" s="154"/>
      <c r="L120" s="154"/>
      <c r="M120" s="154"/>
      <c r="N120" s="154"/>
      <c r="O120" s="154"/>
    </row>
    <row r="121" spans="9:15" x14ac:dyDescent="0.15">
      <c r="I121" s="154"/>
      <c r="J121" s="154"/>
      <c r="K121" s="154"/>
      <c r="L121" s="154"/>
      <c r="M121" s="154"/>
      <c r="N121" s="154"/>
      <c r="O121" s="154"/>
    </row>
    <row r="122" spans="9:15" x14ac:dyDescent="0.15">
      <c r="I122" s="154"/>
      <c r="J122" s="154"/>
      <c r="K122" s="154"/>
      <c r="L122" s="154"/>
      <c r="M122" s="154"/>
      <c r="N122" s="154"/>
      <c r="O122" s="154"/>
    </row>
    <row r="123" spans="9:15" x14ac:dyDescent="0.15">
      <c r="I123" s="154"/>
      <c r="J123" s="154"/>
      <c r="K123" s="154"/>
      <c r="L123" s="154"/>
      <c r="M123" s="154"/>
      <c r="N123" s="154"/>
      <c r="O123" s="154"/>
    </row>
    <row r="124" spans="9:15" x14ac:dyDescent="0.15">
      <c r="I124" s="154"/>
      <c r="J124" s="154"/>
      <c r="K124" s="154"/>
      <c r="L124" s="154"/>
      <c r="M124" s="154"/>
      <c r="N124" s="154"/>
      <c r="O124" s="154"/>
    </row>
    <row r="125" spans="9:15" x14ac:dyDescent="0.15">
      <c r="I125" s="154"/>
      <c r="J125" s="154"/>
      <c r="K125" s="154"/>
      <c r="L125" s="154"/>
      <c r="M125" s="154"/>
      <c r="N125" s="154"/>
      <c r="O125" s="154"/>
    </row>
    <row r="126" spans="9:15" x14ac:dyDescent="0.15">
      <c r="I126" s="154"/>
      <c r="J126" s="154"/>
      <c r="K126" s="154"/>
      <c r="L126" s="154"/>
      <c r="M126" s="154"/>
      <c r="N126" s="154"/>
      <c r="O126" s="154"/>
    </row>
    <row r="127" spans="9:15" x14ac:dyDescent="0.15">
      <c r="I127" s="154"/>
      <c r="J127" s="154"/>
      <c r="K127" s="154"/>
      <c r="L127" s="154"/>
      <c r="M127" s="154"/>
      <c r="N127" s="154"/>
      <c r="O127" s="154"/>
    </row>
    <row r="128" spans="9:15" x14ac:dyDescent="0.15">
      <c r="I128" s="154"/>
      <c r="J128" s="154"/>
      <c r="K128" s="154"/>
      <c r="L128" s="154"/>
      <c r="M128" s="154"/>
      <c r="N128" s="154"/>
      <c r="O128" s="154"/>
    </row>
    <row r="129" spans="9:15" x14ac:dyDescent="0.15">
      <c r="I129" s="154"/>
      <c r="J129" s="154"/>
      <c r="K129" s="154"/>
      <c r="L129" s="154"/>
      <c r="M129" s="154"/>
      <c r="N129" s="154"/>
      <c r="O129" s="154"/>
    </row>
    <row r="130" spans="9:15" x14ac:dyDescent="0.15">
      <c r="I130" s="154"/>
      <c r="J130" s="154"/>
      <c r="K130" s="154"/>
      <c r="L130" s="154"/>
      <c r="M130" s="154"/>
      <c r="N130" s="154"/>
      <c r="O130" s="154"/>
    </row>
    <row r="131" spans="9:15" x14ac:dyDescent="0.15">
      <c r="I131" s="154"/>
      <c r="J131" s="154"/>
      <c r="K131" s="154"/>
      <c r="L131" s="154"/>
      <c r="M131" s="154"/>
      <c r="N131" s="154"/>
      <c r="O131" s="154"/>
    </row>
    <row r="132" spans="9:15" x14ac:dyDescent="0.15">
      <c r="I132" s="154"/>
      <c r="J132" s="154"/>
      <c r="K132" s="154"/>
      <c r="L132" s="154"/>
      <c r="M132" s="154"/>
      <c r="N132" s="154"/>
      <c r="O132" s="154"/>
    </row>
    <row r="133" spans="9:15" x14ac:dyDescent="0.15">
      <c r="I133" s="154"/>
      <c r="J133" s="154"/>
      <c r="K133" s="154"/>
      <c r="L133" s="154"/>
      <c r="M133" s="154"/>
      <c r="N133" s="154"/>
      <c r="O133" s="154"/>
    </row>
    <row r="134" spans="9:15" x14ac:dyDescent="0.15">
      <c r="I134" s="154"/>
      <c r="J134" s="154"/>
      <c r="K134" s="154"/>
      <c r="L134" s="154"/>
      <c r="M134" s="154"/>
      <c r="N134" s="154"/>
      <c r="O134" s="154"/>
    </row>
    <row r="135" spans="9:15" x14ac:dyDescent="0.15">
      <c r="I135" s="154"/>
      <c r="J135" s="154"/>
      <c r="K135" s="154"/>
      <c r="L135" s="154"/>
      <c r="M135" s="154"/>
      <c r="N135" s="154"/>
      <c r="O135" s="154"/>
    </row>
    <row r="136" spans="9:15" x14ac:dyDescent="0.15">
      <c r="I136" s="154"/>
      <c r="J136" s="154"/>
      <c r="K136" s="154"/>
      <c r="L136" s="154"/>
      <c r="M136" s="154"/>
      <c r="N136" s="154"/>
      <c r="O136" s="154"/>
    </row>
    <row r="137" spans="9:15" x14ac:dyDescent="0.15">
      <c r="I137" s="154"/>
      <c r="J137" s="154"/>
      <c r="K137" s="154"/>
      <c r="L137" s="154"/>
      <c r="M137" s="154"/>
      <c r="N137" s="154"/>
      <c r="O137" s="154"/>
    </row>
    <row r="138" spans="9:15" x14ac:dyDescent="0.15">
      <c r="I138" s="154"/>
      <c r="J138" s="154"/>
      <c r="K138" s="154"/>
      <c r="L138" s="154"/>
      <c r="M138" s="154"/>
      <c r="N138" s="154"/>
      <c r="O138" s="154"/>
    </row>
    <row r="139" spans="9:15" x14ac:dyDescent="0.15">
      <c r="I139" s="154"/>
      <c r="J139" s="154"/>
      <c r="K139" s="154"/>
      <c r="L139" s="154"/>
      <c r="M139" s="154"/>
      <c r="N139" s="154"/>
    </row>
    <row r="140" spans="9:15" x14ac:dyDescent="0.15">
      <c r="I140" s="154"/>
      <c r="J140" s="154"/>
      <c r="K140" s="154"/>
      <c r="L140" s="154"/>
      <c r="M140" s="154"/>
      <c r="N140" s="154"/>
    </row>
    <row r="141" spans="9:15" x14ac:dyDescent="0.15">
      <c r="I141" s="154"/>
      <c r="J141" s="154"/>
      <c r="K141" s="154"/>
      <c r="L141" s="154"/>
      <c r="M141" s="154"/>
      <c r="N141" s="154"/>
    </row>
    <row r="142" spans="9:15" x14ac:dyDescent="0.15">
      <c r="I142" s="154"/>
      <c r="J142" s="154"/>
      <c r="K142" s="154"/>
      <c r="L142" s="154"/>
      <c r="M142" s="154"/>
      <c r="N142" s="154"/>
    </row>
    <row r="143" spans="9:15" x14ac:dyDescent="0.15">
      <c r="I143" s="154"/>
      <c r="J143" s="154"/>
      <c r="K143" s="154"/>
      <c r="L143" s="154"/>
      <c r="M143" s="154"/>
      <c r="N143" s="154"/>
    </row>
    <row r="144" spans="9:15" x14ac:dyDescent="0.15">
      <c r="I144" s="154"/>
      <c r="J144" s="154"/>
      <c r="K144" s="154"/>
      <c r="L144" s="154"/>
      <c r="M144" s="154"/>
      <c r="N144" s="154"/>
    </row>
    <row r="145" spans="9:14" x14ac:dyDescent="0.15">
      <c r="I145" s="154"/>
      <c r="J145" s="154"/>
      <c r="K145" s="154"/>
      <c r="L145" s="154"/>
      <c r="M145" s="154"/>
      <c r="N145" s="154"/>
    </row>
    <row r="146" spans="9:14" x14ac:dyDescent="0.15">
      <c r="I146" s="154"/>
      <c r="J146" s="154"/>
      <c r="K146" s="154"/>
      <c r="L146" s="154"/>
      <c r="M146" s="154"/>
      <c r="N146" s="154"/>
    </row>
    <row r="147" spans="9:14" x14ac:dyDescent="0.15">
      <c r="I147" s="154"/>
      <c r="J147" s="154"/>
      <c r="K147" s="154"/>
      <c r="L147" s="154"/>
      <c r="M147" s="154"/>
      <c r="N147" s="154"/>
    </row>
    <row r="148" spans="9:14" x14ac:dyDescent="0.15">
      <c r="I148" s="154"/>
      <c r="J148" s="154"/>
      <c r="K148" s="154"/>
      <c r="L148" s="154"/>
      <c r="M148" s="154"/>
      <c r="N148" s="154"/>
    </row>
    <row r="149" spans="9:14" x14ac:dyDescent="0.15">
      <c r="I149" s="154"/>
      <c r="J149" s="154"/>
      <c r="K149" s="154"/>
      <c r="L149" s="154"/>
      <c r="M149" s="154"/>
      <c r="N149" s="154"/>
    </row>
    <row r="150" spans="9:14" x14ac:dyDescent="0.15">
      <c r="I150" s="154"/>
      <c r="J150" s="154"/>
      <c r="K150" s="154"/>
      <c r="L150" s="154"/>
      <c r="M150" s="154"/>
      <c r="N150" s="154"/>
    </row>
    <row r="151" spans="9:14" x14ac:dyDescent="0.15">
      <c r="I151" s="154"/>
      <c r="J151" s="154"/>
      <c r="K151" s="154"/>
      <c r="L151" s="154"/>
      <c r="M151" s="154"/>
      <c r="N151" s="154"/>
    </row>
    <row r="152" spans="9:14" x14ac:dyDescent="0.15">
      <c r="I152" s="154"/>
      <c r="J152" s="154"/>
      <c r="K152" s="154"/>
      <c r="L152" s="154"/>
      <c r="M152" s="154"/>
      <c r="N152" s="154"/>
    </row>
    <row r="153" spans="9:14" x14ac:dyDescent="0.15">
      <c r="I153" s="154"/>
      <c r="J153" s="154"/>
      <c r="K153" s="154"/>
      <c r="L153" s="154"/>
      <c r="M153" s="154"/>
      <c r="N153" s="154"/>
    </row>
    <row r="154" spans="9:14" x14ac:dyDescent="0.15">
      <c r="I154" s="154"/>
      <c r="J154" s="154"/>
      <c r="K154" s="154"/>
      <c r="L154" s="154"/>
      <c r="M154" s="154"/>
      <c r="N154" s="154"/>
    </row>
    <row r="155" spans="9:14" x14ac:dyDescent="0.15">
      <c r="J155" s="154"/>
      <c r="K155" s="154"/>
      <c r="L155" s="154"/>
      <c r="M155" s="154"/>
      <c r="N155" s="154"/>
    </row>
    <row r="156" spans="9:14" x14ac:dyDescent="0.15">
      <c r="J156" s="154"/>
      <c r="K156" s="154"/>
      <c r="L156" s="154"/>
      <c r="M156" s="154"/>
      <c r="N156" s="154"/>
    </row>
    <row r="172" spans="15:15" x14ac:dyDescent="0.15">
      <c r="O172" s="154"/>
    </row>
    <row r="173" spans="15:15" x14ac:dyDescent="0.15">
      <c r="O173" s="154"/>
    </row>
    <row r="174" spans="15:15" x14ac:dyDescent="0.15">
      <c r="O174" s="154"/>
    </row>
    <row r="175" spans="15:15" x14ac:dyDescent="0.15">
      <c r="O175" s="154"/>
    </row>
    <row r="176" spans="15:15" x14ac:dyDescent="0.15">
      <c r="O176" s="154"/>
    </row>
    <row r="177" spans="15:15" x14ac:dyDescent="0.15">
      <c r="O177" s="154"/>
    </row>
    <row r="178" spans="15:15" x14ac:dyDescent="0.15">
      <c r="O178" s="154"/>
    </row>
    <row r="179" spans="15:15" x14ac:dyDescent="0.15">
      <c r="O179" s="154"/>
    </row>
    <row r="180" spans="15:15" x14ac:dyDescent="0.15">
      <c r="O180" s="154"/>
    </row>
    <row r="181" spans="15:15" x14ac:dyDescent="0.15">
      <c r="O181" s="154"/>
    </row>
    <row r="182" spans="15:15" x14ac:dyDescent="0.15">
      <c r="O182" s="154"/>
    </row>
    <row r="183" spans="15:15" x14ac:dyDescent="0.15">
      <c r="O183" s="154"/>
    </row>
    <row r="184" spans="15:15" x14ac:dyDescent="0.15">
      <c r="O184" s="154"/>
    </row>
    <row r="185" spans="15:15" x14ac:dyDescent="0.15">
      <c r="O185" s="154"/>
    </row>
    <row r="186" spans="15:15" x14ac:dyDescent="0.15">
      <c r="O186" s="154"/>
    </row>
    <row r="187" spans="15:15" x14ac:dyDescent="0.15">
      <c r="O187" s="154"/>
    </row>
    <row r="188" spans="15:15" x14ac:dyDescent="0.15">
      <c r="O188" s="154"/>
    </row>
    <row r="189" spans="15:15" x14ac:dyDescent="0.15">
      <c r="O189" s="154"/>
    </row>
    <row r="190" spans="15:15" x14ac:dyDescent="0.15">
      <c r="O190" s="154"/>
    </row>
    <row r="191" spans="15:15" x14ac:dyDescent="0.15">
      <c r="O191" s="154"/>
    </row>
  </sheetData>
  <mergeCells count="64">
    <mergeCell ref="Q37:R37"/>
    <mergeCell ref="I23:I25"/>
    <mergeCell ref="I18:I22"/>
    <mergeCell ref="I57:J57"/>
    <mergeCell ref="K41:L41"/>
    <mergeCell ref="K47:L47"/>
    <mergeCell ref="K48:L48"/>
    <mergeCell ref="K50:L50"/>
    <mergeCell ref="X41:X42"/>
    <mergeCell ref="X44:X46"/>
    <mergeCell ref="P57:Q57"/>
    <mergeCell ref="Q45:Q49"/>
    <mergeCell ref="Q51:Q55"/>
    <mergeCell ref="P45:P56"/>
    <mergeCell ref="P38:P44"/>
    <mergeCell ref="T6:U6"/>
    <mergeCell ref="T9:U9"/>
    <mergeCell ref="T10:U10"/>
    <mergeCell ref="T11:U11"/>
    <mergeCell ref="T7:U7"/>
    <mergeCell ref="T8:U8"/>
    <mergeCell ref="M4:M5"/>
    <mergeCell ref="N4:N5"/>
    <mergeCell ref="J4:J5"/>
    <mergeCell ref="I4:I5"/>
    <mergeCell ref="T4:U4"/>
    <mergeCell ref="T5:U5"/>
    <mergeCell ref="B5:B7"/>
    <mergeCell ref="B8:B11"/>
    <mergeCell ref="B12:B16"/>
    <mergeCell ref="B21:B24"/>
    <mergeCell ref="B17:B20"/>
    <mergeCell ref="I11:I17"/>
    <mergeCell ref="K45:L45"/>
    <mergeCell ref="K44:L44"/>
    <mergeCell ref="B54:B57"/>
    <mergeCell ref="B50:B53"/>
    <mergeCell ref="B28:B38"/>
    <mergeCell ref="B39:B49"/>
    <mergeCell ref="K46:L46"/>
    <mergeCell ref="K57:L57"/>
    <mergeCell ref="I51:I56"/>
    <mergeCell ref="K51:L51"/>
    <mergeCell ref="K52:L52"/>
    <mergeCell ref="K53:L53"/>
    <mergeCell ref="K54:L54"/>
    <mergeCell ref="K55:L55"/>
    <mergeCell ref="K56:L56"/>
    <mergeCell ref="I6:I10"/>
    <mergeCell ref="I26:I28"/>
    <mergeCell ref="I29:I31"/>
    <mergeCell ref="K49:L49"/>
    <mergeCell ref="I43:I46"/>
    <mergeCell ref="I47:I50"/>
    <mergeCell ref="K43:L43"/>
    <mergeCell ref="K34:L34"/>
    <mergeCell ref="K35:L35"/>
    <mergeCell ref="K36:L36"/>
    <mergeCell ref="K39:L39"/>
    <mergeCell ref="K40:L40"/>
    <mergeCell ref="K37:L37"/>
    <mergeCell ref="K38:L38"/>
    <mergeCell ref="I35:I42"/>
    <mergeCell ref="K42:L42"/>
  </mergeCells>
  <phoneticPr fontId="4"/>
  <pageMargins left="0.78740157480314965" right="0.78740157480314965" top="0.78740157480314965" bottom="0.78740157480314965" header="0.39370078740157483" footer="0.39370078740157483"/>
  <pageSetup paperSize="9" scale="61" orientation="landscape" horizontalDpi="4294967293"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H191"/>
  <sheetViews>
    <sheetView view="pageBreakPreview" zoomScaleNormal="100" zoomScaleSheetLayoutView="100" workbookViewId="0">
      <selection activeCell="M6" sqref="M6:M19"/>
    </sheetView>
  </sheetViews>
  <sheetFormatPr defaultRowHeight="13.5" x14ac:dyDescent="0.15"/>
  <cols>
    <col min="1" max="1" width="1.625" style="27" customWidth="1"/>
    <col min="2" max="2" width="3.625" style="27" customWidth="1"/>
    <col min="3" max="3" width="15.625" style="27" customWidth="1"/>
    <col min="4" max="7" width="8.625" style="27" customWidth="1"/>
    <col min="8" max="8" width="1.625" style="154" customWidth="1"/>
    <col min="9" max="9" width="3.625" style="27" customWidth="1"/>
    <col min="10" max="10" width="15.625" style="27" customWidth="1"/>
    <col min="11" max="14" width="8.625" style="27" customWidth="1"/>
    <col min="15" max="15" width="3.5" style="27" customWidth="1"/>
    <col min="16" max="16" width="15.625" style="121" customWidth="1"/>
    <col min="17" max="17" width="8.625" style="27" customWidth="1"/>
    <col min="18" max="18" width="8.625" style="28" customWidth="1"/>
    <col min="19" max="21" width="8.625" style="27" customWidth="1"/>
    <col min="22" max="22" width="10.625" style="28" customWidth="1"/>
    <col min="23" max="24" width="9" style="27"/>
    <col min="25" max="25" width="22.25" style="27" customWidth="1"/>
    <col min="26" max="246" width="9" style="27"/>
    <col min="247" max="247" width="1.375" style="27" customWidth="1"/>
    <col min="248" max="248" width="3.5" style="27" customWidth="1"/>
    <col min="249" max="249" width="22.125" style="27" customWidth="1"/>
    <col min="250" max="250" width="9.75" style="27" customWidth="1"/>
    <col min="251" max="251" width="7.375" style="27" customWidth="1"/>
    <col min="252" max="252" width="9" style="27"/>
    <col min="253" max="253" width="9.25" style="27" customWidth="1"/>
    <col min="254" max="254" width="3.5" style="27" customWidth="1"/>
    <col min="255" max="256" width="12.625" style="27" customWidth="1"/>
    <col min="257" max="257" width="9" style="27"/>
    <col min="258" max="258" width="7.75" style="27" customWidth="1"/>
    <col min="259" max="259" width="13.125" style="27" customWidth="1"/>
    <col min="260" max="260" width="6.125" style="27" customWidth="1"/>
    <col min="261" max="261" width="9.75" style="27" customWidth="1"/>
    <col min="262" max="262" width="1.375" style="27" customWidth="1"/>
    <col min="263" max="502" width="9" style="27"/>
    <col min="503" max="503" width="1.375" style="27" customWidth="1"/>
    <col min="504" max="504" width="3.5" style="27" customWidth="1"/>
    <col min="505" max="505" width="22.125" style="27" customWidth="1"/>
    <col min="506" max="506" width="9.75" style="27" customWidth="1"/>
    <col min="507" max="507" width="7.375" style="27" customWidth="1"/>
    <col min="508" max="508" width="9" style="27"/>
    <col min="509" max="509" width="9.25" style="27" customWidth="1"/>
    <col min="510" max="510" width="3.5" style="27" customWidth="1"/>
    <col min="511" max="512" width="12.625" style="27" customWidth="1"/>
    <col min="513" max="513" width="9" style="27"/>
    <col min="514" max="514" width="7.75" style="27" customWidth="1"/>
    <col min="515" max="515" width="13.125" style="27" customWidth="1"/>
    <col min="516" max="516" width="6.125" style="27" customWidth="1"/>
    <col min="517" max="517" width="9.75" style="27" customWidth="1"/>
    <col min="518" max="518" width="1.375" style="27" customWidth="1"/>
    <col min="519" max="758" width="9" style="27"/>
    <col min="759" max="759" width="1.375" style="27" customWidth="1"/>
    <col min="760" max="760" width="3.5" style="27" customWidth="1"/>
    <col min="761" max="761" width="22.125" style="27" customWidth="1"/>
    <col min="762" max="762" width="9.75" style="27" customWidth="1"/>
    <col min="763" max="763" width="7.375" style="27" customWidth="1"/>
    <col min="764" max="764" width="9" style="27"/>
    <col min="765" max="765" width="9.25" style="27" customWidth="1"/>
    <col min="766" max="766" width="3.5" style="27" customWidth="1"/>
    <col min="767" max="768" width="12.625" style="27" customWidth="1"/>
    <col min="769" max="769" width="9" style="27"/>
    <col min="770" max="770" width="7.75" style="27" customWidth="1"/>
    <col min="771" max="771" width="13.125" style="27" customWidth="1"/>
    <col min="772" max="772" width="6.125" style="27" customWidth="1"/>
    <col min="773" max="773" width="9.75" style="27" customWidth="1"/>
    <col min="774" max="774" width="1.375" style="27" customWidth="1"/>
    <col min="775" max="1014" width="9" style="27"/>
    <col min="1015" max="1015" width="1.375" style="27" customWidth="1"/>
    <col min="1016" max="1016" width="3.5" style="27" customWidth="1"/>
    <col min="1017" max="1017" width="22.125" style="27" customWidth="1"/>
    <col min="1018" max="1018" width="9.75" style="27" customWidth="1"/>
    <col min="1019" max="1019" width="7.375" style="27" customWidth="1"/>
    <col min="1020" max="1020" width="9" style="27"/>
    <col min="1021" max="1021" width="9.25" style="27" customWidth="1"/>
    <col min="1022" max="1022" width="3.5" style="27" customWidth="1"/>
    <col min="1023" max="1024" width="12.625" style="27" customWidth="1"/>
    <col min="1025" max="1025" width="9" style="27"/>
    <col min="1026" max="1026" width="7.75" style="27" customWidth="1"/>
    <col min="1027" max="1027" width="13.125" style="27" customWidth="1"/>
    <col min="1028" max="1028" width="6.125" style="27" customWidth="1"/>
    <col min="1029" max="1029" width="9.75" style="27" customWidth="1"/>
    <col min="1030" max="1030" width="1.375" style="27" customWidth="1"/>
    <col min="1031" max="1270" width="9" style="27"/>
    <col min="1271" max="1271" width="1.375" style="27" customWidth="1"/>
    <col min="1272" max="1272" width="3.5" style="27" customWidth="1"/>
    <col min="1273" max="1273" width="22.125" style="27" customWidth="1"/>
    <col min="1274" max="1274" width="9.75" style="27" customWidth="1"/>
    <col min="1275" max="1275" width="7.375" style="27" customWidth="1"/>
    <col min="1276" max="1276" width="9" style="27"/>
    <col min="1277" max="1277" width="9.25" style="27" customWidth="1"/>
    <col min="1278" max="1278" width="3.5" style="27" customWidth="1"/>
    <col min="1279" max="1280" width="12.625" style="27" customWidth="1"/>
    <col min="1281" max="1281" width="9" style="27"/>
    <col min="1282" max="1282" width="7.75" style="27" customWidth="1"/>
    <col min="1283" max="1283" width="13.125" style="27" customWidth="1"/>
    <col min="1284" max="1284" width="6.125" style="27" customWidth="1"/>
    <col min="1285" max="1285" width="9.75" style="27" customWidth="1"/>
    <col min="1286" max="1286" width="1.375" style="27" customWidth="1"/>
    <col min="1287" max="1526" width="9" style="27"/>
    <col min="1527" max="1527" width="1.375" style="27" customWidth="1"/>
    <col min="1528" max="1528" width="3.5" style="27" customWidth="1"/>
    <col min="1529" max="1529" width="22.125" style="27" customWidth="1"/>
    <col min="1530" max="1530" width="9.75" style="27" customWidth="1"/>
    <col min="1531" max="1531" width="7.375" style="27" customWidth="1"/>
    <col min="1532" max="1532" width="9" style="27"/>
    <col min="1533" max="1533" width="9.25" style="27" customWidth="1"/>
    <col min="1534" max="1534" width="3.5" style="27" customWidth="1"/>
    <col min="1535" max="1536" width="12.625" style="27" customWidth="1"/>
    <col min="1537" max="1537" width="9" style="27"/>
    <col min="1538" max="1538" width="7.75" style="27" customWidth="1"/>
    <col min="1539" max="1539" width="13.125" style="27" customWidth="1"/>
    <col min="1540" max="1540" width="6.125" style="27" customWidth="1"/>
    <col min="1541" max="1541" width="9.75" style="27" customWidth="1"/>
    <col min="1542" max="1542" width="1.375" style="27" customWidth="1"/>
    <col min="1543" max="1782" width="9" style="27"/>
    <col min="1783" max="1783" width="1.375" style="27" customWidth="1"/>
    <col min="1784" max="1784" width="3.5" style="27" customWidth="1"/>
    <col min="1785" max="1785" width="22.125" style="27" customWidth="1"/>
    <col min="1786" max="1786" width="9.75" style="27" customWidth="1"/>
    <col min="1787" max="1787" width="7.375" style="27" customWidth="1"/>
    <col min="1788" max="1788" width="9" style="27"/>
    <col min="1789" max="1789" width="9.25" style="27" customWidth="1"/>
    <col min="1790" max="1790" width="3.5" style="27" customWidth="1"/>
    <col min="1791" max="1792" width="12.625" style="27" customWidth="1"/>
    <col min="1793" max="1793" width="9" style="27"/>
    <col min="1794" max="1794" width="7.75" style="27" customWidth="1"/>
    <col min="1795" max="1795" width="13.125" style="27" customWidth="1"/>
    <col min="1796" max="1796" width="6.125" style="27" customWidth="1"/>
    <col min="1797" max="1797" width="9.75" style="27" customWidth="1"/>
    <col min="1798" max="1798" width="1.375" style="27" customWidth="1"/>
    <col min="1799" max="2038" width="9" style="27"/>
    <col min="2039" max="2039" width="1.375" style="27" customWidth="1"/>
    <col min="2040" max="2040" width="3.5" style="27" customWidth="1"/>
    <col min="2041" max="2041" width="22.125" style="27" customWidth="1"/>
    <col min="2042" max="2042" width="9.75" style="27" customWidth="1"/>
    <col min="2043" max="2043" width="7.375" style="27" customWidth="1"/>
    <col min="2044" max="2044" width="9" style="27"/>
    <col min="2045" max="2045" width="9.25" style="27" customWidth="1"/>
    <col min="2046" max="2046" width="3.5" style="27" customWidth="1"/>
    <col min="2047" max="2048" width="12.625" style="27" customWidth="1"/>
    <col min="2049" max="2049" width="9" style="27"/>
    <col min="2050" max="2050" width="7.75" style="27" customWidth="1"/>
    <col min="2051" max="2051" width="13.125" style="27" customWidth="1"/>
    <col min="2052" max="2052" width="6.125" style="27" customWidth="1"/>
    <col min="2053" max="2053" width="9.75" style="27" customWidth="1"/>
    <col min="2054" max="2054" width="1.375" style="27" customWidth="1"/>
    <col min="2055" max="2294" width="9" style="27"/>
    <col min="2295" max="2295" width="1.375" style="27" customWidth="1"/>
    <col min="2296" max="2296" width="3.5" style="27" customWidth="1"/>
    <col min="2297" max="2297" width="22.125" style="27" customWidth="1"/>
    <col min="2298" max="2298" width="9.75" style="27" customWidth="1"/>
    <col min="2299" max="2299" width="7.375" style="27" customWidth="1"/>
    <col min="2300" max="2300" width="9" style="27"/>
    <col min="2301" max="2301" width="9.25" style="27" customWidth="1"/>
    <col min="2302" max="2302" width="3.5" style="27" customWidth="1"/>
    <col min="2303" max="2304" width="12.625" style="27" customWidth="1"/>
    <col min="2305" max="2305" width="9" style="27"/>
    <col min="2306" max="2306" width="7.75" style="27" customWidth="1"/>
    <col min="2307" max="2307" width="13.125" style="27" customWidth="1"/>
    <col min="2308" max="2308" width="6.125" style="27" customWidth="1"/>
    <col min="2309" max="2309" width="9.75" style="27" customWidth="1"/>
    <col min="2310" max="2310" width="1.375" style="27" customWidth="1"/>
    <col min="2311" max="2550" width="9" style="27"/>
    <col min="2551" max="2551" width="1.375" style="27" customWidth="1"/>
    <col min="2552" max="2552" width="3.5" style="27" customWidth="1"/>
    <col min="2553" max="2553" width="22.125" style="27" customWidth="1"/>
    <col min="2554" max="2554" width="9.75" style="27" customWidth="1"/>
    <col min="2555" max="2555" width="7.375" style="27" customWidth="1"/>
    <col min="2556" max="2556" width="9" style="27"/>
    <col min="2557" max="2557" width="9.25" style="27" customWidth="1"/>
    <col min="2558" max="2558" width="3.5" style="27" customWidth="1"/>
    <col min="2559" max="2560" width="12.625" style="27" customWidth="1"/>
    <col min="2561" max="2561" width="9" style="27"/>
    <col min="2562" max="2562" width="7.75" style="27" customWidth="1"/>
    <col min="2563" max="2563" width="13.125" style="27" customWidth="1"/>
    <col min="2564" max="2564" width="6.125" style="27" customWidth="1"/>
    <col min="2565" max="2565" width="9.75" style="27" customWidth="1"/>
    <col min="2566" max="2566" width="1.375" style="27" customWidth="1"/>
    <col min="2567" max="2806" width="9" style="27"/>
    <col min="2807" max="2807" width="1.375" style="27" customWidth="1"/>
    <col min="2808" max="2808" width="3.5" style="27" customWidth="1"/>
    <col min="2809" max="2809" width="22.125" style="27" customWidth="1"/>
    <col min="2810" max="2810" width="9.75" style="27" customWidth="1"/>
    <col min="2811" max="2811" width="7.375" style="27" customWidth="1"/>
    <col min="2812" max="2812" width="9" style="27"/>
    <col min="2813" max="2813" width="9.25" style="27" customWidth="1"/>
    <col min="2814" max="2814" width="3.5" style="27" customWidth="1"/>
    <col min="2815" max="2816" width="12.625" style="27" customWidth="1"/>
    <col min="2817" max="2817" width="9" style="27"/>
    <col min="2818" max="2818" width="7.75" style="27" customWidth="1"/>
    <col min="2819" max="2819" width="13.125" style="27" customWidth="1"/>
    <col min="2820" max="2820" width="6.125" style="27" customWidth="1"/>
    <col min="2821" max="2821" width="9.75" style="27" customWidth="1"/>
    <col min="2822" max="2822" width="1.375" style="27" customWidth="1"/>
    <col min="2823" max="3062" width="9" style="27"/>
    <col min="3063" max="3063" width="1.375" style="27" customWidth="1"/>
    <col min="3064" max="3064" width="3.5" style="27" customWidth="1"/>
    <col min="3065" max="3065" width="22.125" style="27" customWidth="1"/>
    <col min="3066" max="3066" width="9.75" style="27" customWidth="1"/>
    <col min="3067" max="3067" width="7.375" style="27" customWidth="1"/>
    <col min="3068" max="3068" width="9" style="27"/>
    <col min="3069" max="3069" width="9.25" style="27" customWidth="1"/>
    <col min="3070" max="3070" width="3.5" style="27" customWidth="1"/>
    <col min="3071" max="3072" width="12.625" style="27" customWidth="1"/>
    <col min="3073" max="3073" width="9" style="27"/>
    <col min="3074" max="3074" width="7.75" style="27" customWidth="1"/>
    <col min="3075" max="3075" width="13.125" style="27" customWidth="1"/>
    <col min="3076" max="3076" width="6.125" style="27" customWidth="1"/>
    <col min="3077" max="3077" width="9.75" style="27" customWidth="1"/>
    <col min="3078" max="3078" width="1.375" style="27" customWidth="1"/>
    <col min="3079" max="3318" width="9" style="27"/>
    <col min="3319" max="3319" width="1.375" style="27" customWidth="1"/>
    <col min="3320" max="3320" width="3.5" style="27" customWidth="1"/>
    <col min="3321" max="3321" width="22.125" style="27" customWidth="1"/>
    <col min="3322" max="3322" width="9.75" style="27" customWidth="1"/>
    <col min="3323" max="3323" width="7.375" style="27" customWidth="1"/>
    <col min="3324" max="3324" width="9" style="27"/>
    <col min="3325" max="3325" width="9.25" style="27" customWidth="1"/>
    <col min="3326" max="3326" width="3.5" style="27" customWidth="1"/>
    <col min="3327" max="3328" width="12.625" style="27" customWidth="1"/>
    <col min="3329" max="3329" width="9" style="27"/>
    <col min="3330" max="3330" width="7.75" style="27" customWidth="1"/>
    <col min="3331" max="3331" width="13.125" style="27" customWidth="1"/>
    <col min="3332" max="3332" width="6.125" style="27" customWidth="1"/>
    <col min="3333" max="3333" width="9.75" style="27" customWidth="1"/>
    <col min="3334" max="3334" width="1.375" style="27" customWidth="1"/>
    <col min="3335" max="3574" width="9" style="27"/>
    <col min="3575" max="3575" width="1.375" style="27" customWidth="1"/>
    <col min="3576" max="3576" width="3.5" style="27" customWidth="1"/>
    <col min="3577" max="3577" width="22.125" style="27" customWidth="1"/>
    <col min="3578" max="3578" width="9.75" style="27" customWidth="1"/>
    <col min="3579" max="3579" width="7.375" style="27" customWidth="1"/>
    <col min="3580" max="3580" width="9" style="27"/>
    <col min="3581" max="3581" width="9.25" style="27" customWidth="1"/>
    <col min="3582" max="3582" width="3.5" style="27" customWidth="1"/>
    <col min="3583" max="3584" width="12.625" style="27" customWidth="1"/>
    <col min="3585" max="3585" width="9" style="27"/>
    <col min="3586" max="3586" width="7.75" style="27" customWidth="1"/>
    <col min="3587" max="3587" width="13.125" style="27" customWidth="1"/>
    <col min="3588" max="3588" width="6.125" style="27" customWidth="1"/>
    <col min="3589" max="3589" width="9.75" style="27" customWidth="1"/>
    <col min="3590" max="3590" width="1.375" style="27" customWidth="1"/>
    <col min="3591" max="3830" width="9" style="27"/>
    <col min="3831" max="3831" width="1.375" style="27" customWidth="1"/>
    <col min="3832" max="3832" width="3.5" style="27" customWidth="1"/>
    <col min="3833" max="3833" width="22.125" style="27" customWidth="1"/>
    <col min="3834" max="3834" width="9.75" style="27" customWidth="1"/>
    <col min="3835" max="3835" width="7.375" style="27" customWidth="1"/>
    <col min="3836" max="3836" width="9" style="27"/>
    <col min="3837" max="3837" width="9.25" style="27" customWidth="1"/>
    <col min="3838" max="3838" width="3.5" style="27" customWidth="1"/>
    <col min="3839" max="3840" width="12.625" style="27" customWidth="1"/>
    <col min="3841" max="3841" width="9" style="27"/>
    <col min="3842" max="3842" width="7.75" style="27" customWidth="1"/>
    <col min="3843" max="3843" width="13.125" style="27" customWidth="1"/>
    <col min="3844" max="3844" width="6.125" style="27" customWidth="1"/>
    <col min="3845" max="3845" width="9.75" style="27" customWidth="1"/>
    <col min="3846" max="3846" width="1.375" style="27" customWidth="1"/>
    <col min="3847" max="4086" width="9" style="27"/>
    <col min="4087" max="4087" width="1.375" style="27" customWidth="1"/>
    <col min="4088" max="4088" width="3.5" style="27" customWidth="1"/>
    <col min="4089" max="4089" width="22.125" style="27" customWidth="1"/>
    <col min="4090" max="4090" width="9.75" style="27" customWidth="1"/>
    <col min="4091" max="4091" width="7.375" style="27" customWidth="1"/>
    <col min="4092" max="4092" width="9" style="27"/>
    <col min="4093" max="4093" width="9.25" style="27" customWidth="1"/>
    <col min="4094" max="4094" width="3.5" style="27" customWidth="1"/>
    <col min="4095" max="4096" width="12.625" style="27" customWidth="1"/>
    <col min="4097" max="4097" width="9" style="27"/>
    <col min="4098" max="4098" width="7.75" style="27" customWidth="1"/>
    <col min="4099" max="4099" width="13.125" style="27" customWidth="1"/>
    <col min="4100" max="4100" width="6.125" style="27" customWidth="1"/>
    <col min="4101" max="4101" width="9.75" style="27" customWidth="1"/>
    <col min="4102" max="4102" width="1.375" style="27" customWidth="1"/>
    <col min="4103" max="4342" width="9" style="27"/>
    <col min="4343" max="4343" width="1.375" style="27" customWidth="1"/>
    <col min="4344" max="4344" width="3.5" style="27" customWidth="1"/>
    <col min="4345" max="4345" width="22.125" style="27" customWidth="1"/>
    <col min="4346" max="4346" width="9.75" style="27" customWidth="1"/>
    <col min="4347" max="4347" width="7.375" style="27" customWidth="1"/>
    <col min="4348" max="4348" width="9" style="27"/>
    <col min="4349" max="4349" width="9.25" style="27" customWidth="1"/>
    <col min="4350" max="4350" width="3.5" style="27" customWidth="1"/>
    <col min="4351" max="4352" width="12.625" style="27" customWidth="1"/>
    <col min="4353" max="4353" width="9" style="27"/>
    <col min="4354" max="4354" width="7.75" style="27" customWidth="1"/>
    <col min="4355" max="4355" width="13.125" style="27" customWidth="1"/>
    <col min="4356" max="4356" width="6.125" style="27" customWidth="1"/>
    <col min="4357" max="4357" width="9.75" style="27" customWidth="1"/>
    <col min="4358" max="4358" width="1.375" style="27" customWidth="1"/>
    <col min="4359" max="4598" width="9" style="27"/>
    <col min="4599" max="4599" width="1.375" style="27" customWidth="1"/>
    <col min="4600" max="4600" width="3.5" style="27" customWidth="1"/>
    <col min="4601" max="4601" width="22.125" style="27" customWidth="1"/>
    <col min="4602" max="4602" width="9.75" style="27" customWidth="1"/>
    <col min="4603" max="4603" width="7.375" style="27" customWidth="1"/>
    <col min="4604" max="4604" width="9" style="27"/>
    <col min="4605" max="4605" width="9.25" style="27" customWidth="1"/>
    <col min="4606" max="4606" width="3.5" style="27" customWidth="1"/>
    <col min="4607" max="4608" width="12.625" style="27" customWidth="1"/>
    <col min="4609" max="4609" width="9" style="27"/>
    <col min="4610" max="4610" width="7.75" style="27" customWidth="1"/>
    <col min="4611" max="4611" width="13.125" style="27" customWidth="1"/>
    <col min="4612" max="4612" width="6.125" style="27" customWidth="1"/>
    <col min="4613" max="4613" width="9.75" style="27" customWidth="1"/>
    <col min="4614" max="4614" width="1.375" style="27" customWidth="1"/>
    <col min="4615" max="4854" width="9" style="27"/>
    <col min="4855" max="4855" width="1.375" style="27" customWidth="1"/>
    <col min="4856" max="4856" width="3.5" style="27" customWidth="1"/>
    <col min="4857" max="4857" width="22.125" style="27" customWidth="1"/>
    <col min="4858" max="4858" width="9.75" style="27" customWidth="1"/>
    <col min="4859" max="4859" width="7.375" style="27" customWidth="1"/>
    <col min="4860" max="4860" width="9" style="27"/>
    <col min="4861" max="4861" width="9.25" style="27" customWidth="1"/>
    <col min="4862" max="4862" width="3.5" style="27" customWidth="1"/>
    <col min="4863" max="4864" width="12.625" style="27" customWidth="1"/>
    <col min="4865" max="4865" width="9" style="27"/>
    <col min="4866" max="4866" width="7.75" style="27" customWidth="1"/>
    <col min="4867" max="4867" width="13.125" style="27" customWidth="1"/>
    <col min="4868" max="4868" width="6.125" style="27" customWidth="1"/>
    <col min="4869" max="4869" width="9.75" style="27" customWidth="1"/>
    <col min="4870" max="4870" width="1.375" style="27" customWidth="1"/>
    <col min="4871" max="5110" width="9" style="27"/>
    <col min="5111" max="5111" width="1.375" style="27" customWidth="1"/>
    <col min="5112" max="5112" width="3.5" style="27" customWidth="1"/>
    <col min="5113" max="5113" width="22.125" style="27" customWidth="1"/>
    <col min="5114" max="5114" width="9.75" style="27" customWidth="1"/>
    <col min="5115" max="5115" width="7.375" style="27" customWidth="1"/>
    <col min="5116" max="5116" width="9" style="27"/>
    <col min="5117" max="5117" width="9.25" style="27" customWidth="1"/>
    <col min="5118" max="5118" width="3.5" style="27" customWidth="1"/>
    <col min="5119" max="5120" width="12.625" style="27" customWidth="1"/>
    <col min="5121" max="5121" width="9" style="27"/>
    <col min="5122" max="5122" width="7.75" style="27" customWidth="1"/>
    <col min="5123" max="5123" width="13.125" style="27" customWidth="1"/>
    <col min="5124" max="5124" width="6.125" style="27" customWidth="1"/>
    <col min="5125" max="5125" width="9.75" style="27" customWidth="1"/>
    <col min="5126" max="5126" width="1.375" style="27" customWidth="1"/>
    <col min="5127" max="5366" width="9" style="27"/>
    <col min="5367" max="5367" width="1.375" style="27" customWidth="1"/>
    <col min="5368" max="5368" width="3.5" style="27" customWidth="1"/>
    <col min="5369" max="5369" width="22.125" style="27" customWidth="1"/>
    <col min="5370" max="5370" width="9.75" style="27" customWidth="1"/>
    <col min="5371" max="5371" width="7.375" style="27" customWidth="1"/>
    <col min="5372" max="5372" width="9" style="27"/>
    <col min="5373" max="5373" width="9.25" style="27" customWidth="1"/>
    <col min="5374" max="5374" width="3.5" style="27" customWidth="1"/>
    <col min="5375" max="5376" width="12.625" style="27" customWidth="1"/>
    <col min="5377" max="5377" width="9" style="27"/>
    <col min="5378" max="5378" width="7.75" style="27" customWidth="1"/>
    <col min="5379" max="5379" width="13.125" style="27" customWidth="1"/>
    <col min="5380" max="5380" width="6.125" style="27" customWidth="1"/>
    <col min="5381" max="5381" width="9.75" style="27" customWidth="1"/>
    <col min="5382" max="5382" width="1.375" style="27" customWidth="1"/>
    <col min="5383" max="5622" width="9" style="27"/>
    <col min="5623" max="5623" width="1.375" style="27" customWidth="1"/>
    <col min="5624" max="5624" width="3.5" style="27" customWidth="1"/>
    <col min="5625" max="5625" width="22.125" style="27" customWidth="1"/>
    <col min="5626" max="5626" width="9.75" style="27" customWidth="1"/>
    <col min="5627" max="5627" width="7.375" style="27" customWidth="1"/>
    <col min="5628" max="5628" width="9" style="27"/>
    <col min="5629" max="5629" width="9.25" style="27" customWidth="1"/>
    <col min="5630" max="5630" width="3.5" style="27" customWidth="1"/>
    <col min="5631" max="5632" width="12.625" style="27" customWidth="1"/>
    <col min="5633" max="5633" width="9" style="27"/>
    <col min="5634" max="5634" width="7.75" style="27" customWidth="1"/>
    <col min="5635" max="5635" width="13.125" style="27" customWidth="1"/>
    <col min="5636" max="5636" width="6.125" style="27" customWidth="1"/>
    <col min="5637" max="5637" width="9.75" style="27" customWidth="1"/>
    <col min="5638" max="5638" width="1.375" style="27" customWidth="1"/>
    <col min="5639" max="5878" width="9" style="27"/>
    <col min="5879" max="5879" width="1.375" style="27" customWidth="1"/>
    <col min="5880" max="5880" width="3.5" style="27" customWidth="1"/>
    <col min="5881" max="5881" width="22.125" style="27" customWidth="1"/>
    <col min="5882" max="5882" width="9.75" style="27" customWidth="1"/>
    <col min="5883" max="5883" width="7.375" style="27" customWidth="1"/>
    <col min="5884" max="5884" width="9" style="27"/>
    <col min="5885" max="5885" width="9.25" style="27" customWidth="1"/>
    <col min="5886" max="5886" width="3.5" style="27" customWidth="1"/>
    <col min="5887" max="5888" width="12.625" style="27" customWidth="1"/>
    <col min="5889" max="5889" width="9" style="27"/>
    <col min="5890" max="5890" width="7.75" style="27" customWidth="1"/>
    <col min="5891" max="5891" width="13.125" style="27" customWidth="1"/>
    <col min="5892" max="5892" width="6.125" style="27" customWidth="1"/>
    <col min="5893" max="5893" width="9.75" style="27" customWidth="1"/>
    <col min="5894" max="5894" width="1.375" style="27" customWidth="1"/>
    <col min="5895" max="6134" width="9" style="27"/>
    <col min="6135" max="6135" width="1.375" style="27" customWidth="1"/>
    <col min="6136" max="6136" width="3.5" style="27" customWidth="1"/>
    <col min="6137" max="6137" width="22.125" style="27" customWidth="1"/>
    <col min="6138" max="6138" width="9.75" style="27" customWidth="1"/>
    <col min="6139" max="6139" width="7.375" style="27" customWidth="1"/>
    <col min="6140" max="6140" width="9" style="27"/>
    <col min="6141" max="6141" width="9.25" style="27" customWidth="1"/>
    <col min="6142" max="6142" width="3.5" style="27" customWidth="1"/>
    <col min="6143" max="6144" width="12.625" style="27" customWidth="1"/>
    <col min="6145" max="6145" width="9" style="27"/>
    <col min="6146" max="6146" width="7.75" style="27" customWidth="1"/>
    <col min="6147" max="6147" width="13.125" style="27" customWidth="1"/>
    <col min="6148" max="6148" width="6.125" style="27" customWidth="1"/>
    <col min="6149" max="6149" width="9.75" style="27" customWidth="1"/>
    <col min="6150" max="6150" width="1.375" style="27" customWidth="1"/>
    <col min="6151" max="6390" width="9" style="27"/>
    <col min="6391" max="6391" width="1.375" style="27" customWidth="1"/>
    <col min="6392" max="6392" width="3.5" style="27" customWidth="1"/>
    <col min="6393" max="6393" width="22.125" style="27" customWidth="1"/>
    <col min="6394" max="6394" width="9.75" style="27" customWidth="1"/>
    <col min="6395" max="6395" width="7.375" style="27" customWidth="1"/>
    <col min="6396" max="6396" width="9" style="27"/>
    <col min="6397" max="6397" width="9.25" style="27" customWidth="1"/>
    <col min="6398" max="6398" width="3.5" style="27" customWidth="1"/>
    <col min="6399" max="6400" width="12.625" style="27" customWidth="1"/>
    <col min="6401" max="6401" width="9" style="27"/>
    <col min="6402" max="6402" width="7.75" style="27" customWidth="1"/>
    <col min="6403" max="6403" width="13.125" style="27" customWidth="1"/>
    <col min="6404" max="6404" width="6.125" style="27" customWidth="1"/>
    <col min="6405" max="6405" width="9.75" style="27" customWidth="1"/>
    <col min="6406" max="6406" width="1.375" style="27" customWidth="1"/>
    <col min="6407" max="6646" width="9" style="27"/>
    <col min="6647" max="6647" width="1.375" style="27" customWidth="1"/>
    <col min="6648" max="6648" width="3.5" style="27" customWidth="1"/>
    <col min="6649" max="6649" width="22.125" style="27" customWidth="1"/>
    <col min="6650" max="6650" width="9.75" style="27" customWidth="1"/>
    <col min="6651" max="6651" width="7.375" style="27" customWidth="1"/>
    <col min="6652" max="6652" width="9" style="27"/>
    <col min="6653" max="6653" width="9.25" style="27" customWidth="1"/>
    <col min="6654" max="6654" width="3.5" style="27" customWidth="1"/>
    <col min="6655" max="6656" width="12.625" style="27" customWidth="1"/>
    <col min="6657" max="6657" width="9" style="27"/>
    <col min="6658" max="6658" width="7.75" style="27" customWidth="1"/>
    <col min="6659" max="6659" width="13.125" style="27" customWidth="1"/>
    <col min="6660" max="6660" width="6.125" style="27" customWidth="1"/>
    <col min="6661" max="6661" width="9.75" style="27" customWidth="1"/>
    <col min="6662" max="6662" width="1.375" style="27" customWidth="1"/>
    <col min="6663" max="6902" width="9" style="27"/>
    <col min="6903" max="6903" width="1.375" style="27" customWidth="1"/>
    <col min="6904" max="6904" width="3.5" style="27" customWidth="1"/>
    <col min="6905" max="6905" width="22.125" style="27" customWidth="1"/>
    <col min="6906" max="6906" width="9.75" style="27" customWidth="1"/>
    <col min="6907" max="6907" width="7.375" style="27" customWidth="1"/>
    <col min="6908" max="6908" width="9" style="27"/>
    <col min="6909" max="6909" width="9.25" style="27" customWidth="1"/>
    <col min="6910" max="6910" width="3.5" style="27" customWidth="1"/>
    <col min="6911" max="6912" width="12.625" style="27" customWidth="1"/>
    <col min="6913" max="6913" width="9" style="27"/>
    <col min="6914" max="6914" width="7.75" style="27" customWidth="1"/>
    <col min="6915" max="6915" width="13.125" style="27" customWidth="1"/>
    <col min="6916" max="6916" width="6.125" style="27" customWidth="1"/>
    <col min="6917" max="6917" width="9.75" style="27" customWidth="1"/>
    <col min="6918" max="6918" width="1.375" style="27" customWidth="1"/>
    <col min="6919" max="7158" width="9" style="27"/>
    <col min="7159" max="7159" width="1.375" style="27" customWidth="1"/>
    <col min="7160" max="7160" width="3.5" style="27" customWidth="1"/>
    <col min="7161" max="7161" width="22.125" style="27" customWidth="1"/>
    <col min="7162" max="7162" width="9.75" style="27" customWidth="1"/>
    <col min="7163" max="7163" width="7.375" style="27" customWidth="1"/>
    <col min="7164" max="7164" width="9" style="27"/>
    <col min="7165" max="7165" width="9.25" style="27" customWidth="1"/>
    <col min="7166" max="7166" width="3.5" style="27" customWidth="1"/>
    <col min="7167" max="7168" width="12.625" style="27" customWidth="1"/>
    <col min="7169" max="7169" width="9" style="27"/>
    <col min="7170" max="7170" width="7.75" style="27" customWidth="1"/>
    <col min="7171" max="7171" width="13.125" style="27" customWidth="1"/>
    <col min="7172" max="7172" width="6.125" style="27" customWidth="1"/>
    <col min="7173" max="7173" width="9.75" style="27" customWidth="1"/>
    <col min="7174" max="7174" width="1.375" style="27" customWidth="1"/>
    <col min="7175" max="7414" width="9" style="27"/>
    <col min="7415" max="7415" width="1.375" style="27" customWidth="1"/>
    <col min="7416" max="7416" width="3.5" style="27" customWidth="1"/>
    <col min="7417" max="7417" width="22.125" style="27" customWidth="1"/>
    <col min="7418" max="7418" width="9.75" style="27" customWidth="1"/>
    <col min="7419" max="7419" width="7.375" style="27" customWidth="1"/>
    <col min="7420" max="7420" width="9" style="27"/>
    <col min="7421" max="7421" width="9.25" style="27" customWidth="1"/>
    <col min="7422" max="7422" width="3.5" style="27" customWidth="1"/>
    <col min="7423" max="7424" width="12.625" style="27" customWidth="1"/>
    <col min="7425" max="7425" width="9" style="27"/>
    <col min="7426" max="7426" width="7.75" style="27" customWidth="1"/>
    <col min="7427" max="7427" width="13.125" style="27" customWidth="1"/>
    <col min="7428" max="7428" width="6.125" style="27" customWidth="1"/>
    <col min="7429" max="7429" width="9.75" style="27" customWidth="1"/>
    <col min="7430" max="7430" width="1.375" style="27" customWidth="1"/>
    <col min="7431" max="7670" width="9" style="27"/>
    <col min="7671" max="7671" width="1.375" style="27" customWidth="1"/>
    <col min="7672" max="7672" width="3.5" style="27" customWidth="1"/>
    <col min="7673" max="7673" width="22.125" style="27" customWidth="1"/>
    <col min="7674" max="7674" width="9.75" style="27" customWidth="1"/>
    <col min="7675" max="7675" width="7.375" style="27" customWidth="1"/>
    <col min="7676" max="7676" width="9" style="27"/>
    <col min="7677" max="7677" width="9.25" style="27" customWidth="1"/>
    <col min="7678" max="7678" width="3.5" style="27" customWidth="1"/>
    <col min="7679" max="7680" width="12.625" style="27" customWidth="1"/>
    <col min="7681" max="7681" width="9" style="27"/>
    <col min="7682" max="7682" width="7.75" style="27" customWidth="1"/>
    <col min="7683" max="7683" width="13.125" style="27" customWidth="1"/>
    <col min="7684" max="7684" width="6.125" style="27" customWidth="1"/>
    <col min="7685" max="7685" width="9.75" style="27" customWidth="1"/>
    <col min="7686" max="7686" width="1.375" style="27" customWidth="1"/>
    <col min="7687" max="7926" width="9" style="27"/>
    <col min="7927" max="7927" width="1.375" style="27" customWidth="1"/>
    <col min="7928" max="7928" width="3.5" style="27" customWidth="1"/>
    <col min="7929" max="7929" width="22.125" style="27" customWidth="1"/>
    <col min="7930" max="7930" width="9.75" style="27" customWidth="1"/>
    <col min="7931" max="7931" width="7.375" style="27" customWidth="1"/>
    <col min="7932" max="7932" width="9" style="27"/>
    <col min="7933" max="7933" width="9.25" style="27" customWidth="1"/>
    <col min="7934" max="7934" width="3.5" style="27" customWidth="1"/>
    <col min="7935" max="7936" width="12.625" style="27" customWidth="1"/>
    <col min="7937" max="7937" width="9" style="27"/>
    <col min="7938" max="7938" width="7.75" style="27" customWidth="1"/>
    <col min="7939" max="7939" width="13.125" style="27" customWidth="1"/>
    <col min="7940" max="7940" width="6.125" style="27" customWidth="1"/>
    <col min="7941" max="7941" width="9.75" style="27" customWidth="1"/>
    <col min="7942" max="7942" width="1.375" style="27" customWidth="1"/>
    <col min="7943" max="8182" width="9" style="27"/>
    <col min="8183" max="8183" width="1.375" style="27" customWidth="1"/>
    <col min="8184" max="8184" width="3.5" style="27" customWidth="1"/>
    <col min="8185" max="8185" width="22.125" style="27" customWidth="1"/>
    <col min="8186" max="8186" width="9.75" style="27" customWidth="1"/>
    <col min="8187" max="8187" width="7.375" style="27" customWidth="1"/>
    <col min="8188" max="8188" width="9" style="27"/>
    <col min="8189" max="8189" width="9.25" style="27" customWidth="1"/>
    <col min="8190" max="8190" width="3.5" style="27" customWidth="1"/>
    <col min="8191" max="8192" width="12.625" style="27" customWidth="1"/>
    <col min="8193" max="8193" width="9" style="27"/>
    <col min="8194" max="8194" width="7.75" style="27" customWidth="1"/>
    <col min="8195" max="8195" width="13.125" style="27" customWidth="1"/>
    <col min="8196" max="8196" width="6.125" style="27" customWidth="1"/>
    <col min="8197" max="8197" width="9.75" style="27" customWidth="1"/>
    <col min="8198" max="8198" width="1.375" style="27" customWidth="1"/>
    <col min="8199" max="8438" width="9" style="27"/>
    <col min="8439" max="8439" width="1.375" style="27" customWidth="1"/>
    <col min="8440" max="8440" width="3.5" style="27" customWidth="1"/>
    <col min="8441" max="8441" width="22.125" style="27" customWidth="1"/>
    <col min="8442" max="8442" width="9.75" style="27" customWidth="1"/>
    <col min="8443" max="8443" width="7.375" style="27" customWidth="1"/>
    <col min="8444" max="8444" width="9" style="27"/>
    <col min="8445" max="8445" width="9.25" style="27" customWidth="1"/>
    <col min="8446" max="8446" width="3.5" style="27" customWidth="1"/>
    <col min="8447" max="8448" width="12.625" style="27" customWidth="1"/>
    <col min="8449" max="8449" width="9" style="27"/>
    <col min="8450" max="8450" width="7.75" style="27" customWidth="1"/>
    <col min="8451" max="8451" width="13.125" style="27" customWidth="1"/>
    <col min="8452" max="8452" width="6.125" style="27" customWidth="1"/>
    <col min="8453" max="8453" width="9.75" style="27" customWidth="1"/>
    <col min="8454" max="8454" width="1.375" style="27" customWidth="1"/>
    <col min="8455" max="8694" width="9" style="27"/>
    <col min="8695" max="8695" width="1.375" style="27" customWidth="1"/>
    <col min="8696" max="8696" width="3.5" style="27" customWidth="1"/>
    <col min="8697" max="8697" width="22.125" style="27" customWidth="1"/>
    <col min="8698" max="8698" width="9.75" style="27" customWidth="1"/>
    <col min="8699" max="8699" width="7.375" style="27" customWidth="1"/>
    <col min="8700" max="8700" width="9" style="27"/>
    <col min="8701" max="8701" width="9.25" style="27" customWidth="1"/>
    <col min="8702" max="8702" width="3.5" style="27" customWidth="1"/>
    <col min="8703" max="8704" width="12.625" style="27" customWidth="1"/>
    <col min="8705" max="8705" width="9" style="27"/>
    <col min="8706" max="8706" width="7.75" style="27" customWidth="1"/>
    <col min="8707" max="8707" width="13.125" style="27" customWidth="1"/>
    <col min="8708" max="8708" width="6.125" style="27" customWidth="1"/>
    <col min="8709" max="8709" width="9.75" style="27" customWidth="1"/>
    <col min="8710" max="8710" width="1.375" style="27" customWidth="1"/>
    <col min="8711" max="8950" width="9" style="27"/>
    <col min="8951" max="8951" width="1.375" style="27" customWidth="1"/>
    <col min="8952" max="8952" width="3.5" style="27" customWidth="1"/>
    <col min="8953" max="8953" width="22.125" style="27" customWidth="1"/>
    <col min="8954" max="8954" width="9.75" style="27" customWidth="1"/>
    <col min="8955" max="8955" width="7.375" style="27" customWidth="1"/>
    <col min="8956" max="8956" width="9" style="27"/>
    <col min="8957" max="8957" width="9.25" style="27" customWidth="1"/>
    <col min="8958" max="8958" width="3.5" style="27" customWidth="1"/>
    <col min="8959" max="8960" width="12.625" style="27" customWidth="1"/>
    <col min="8961" max="8961" width="9" style="27"/>
    <col min="8962" max="8962" width="7.75" style="27" customWidth="1"/>
    <col min="8963" max="8963" width="13.125" style="27" customWidth="1"/>
    <col min="8964" max="8964" width="6.125" style="27" customWidth="1"/>
    <col min="8965" max="8965" width="9.75" style="27" customWidth="1"/>
    <col min="8966" max="8966" width="1.375" style="27" customWidth="1"/>
    <col min="8967" max="9206" width="9" style="27"/>
    <col min="9207" max="9207" width="1.375" style="27" customWidth="1"/>
    <col min="9208" max="9208" width="3.5" style="27" customWidth="1"/>
    <col min="9209" max="9209" width="22.125" style="27" customWidth="1"/>
    <col min="9210" max="9210" width="9.75" style="27" customWidth="1"/>
    <col min="9211" max="9211" width="7.375" style="27" customWidth="1"/>
    <col min="9212" max="9212" width="9" style="27"/>
    <col min="9213" max="9213" width="9.25" style="27" customWidth="1"/>
    <col min="9214" max="9214" width="3.5" style="27" customWidth="1"/>
    <col min="9215" max="9216" width="12.625" style="27" customWidth="1"/>
    <col min="9217" max="9217" width="9" style="27"/>
    <col min="9218" max="9218" width="7.75" style="27" customWidth="1"/>
    <col min="9219" max="9219" width="13.125" style="27" customWidth="1"/>
    <col min="9220" max="9220" width="6.125" style="27" customWidth="1"/>
    <col min="9221" max="9221" width="9.75" style="27" customWidth="1"/>
    <col min="9222" max="9222" width="1.375" style="27" customWidth="1"/>
    <col min="9223" max="9462" width="9" style="27"/>
    <col min="9463" max="9463" width="1.375" style="27" customWidth="1"/>
    <col min="9464" max="9464" width="3.5" style="27" customWidth="1"/>
    <col min="9465" max="9465" width="22.125" style="27" customWidth="1"/>
    <col min="9466" max="9466" width="9.75" style="27" customWidth="1"/>
    <col min="9467" max="9467" width="7.375" style="27" customWidth="1"/>
    <col min="9468" max="9468" width="9" style="27"/>
    <col min="9469" max="9469" width="9.25" style="27" customWidth="1"/>
    <col min="9470" max="9470" width="3.5" style="27" customWidth="1"/>
    <col min="9471" max="9472" width="12.625" style="27" customWidth="1"/>
    <col min="9473" max="9473" width="9" style="27"/>
    <col min="9474" max="9474" width="7.75" style="27" customWidth="1"/>
    <col min="9475" max="9475" width="13.125" style="27" customWidth="1"/>
    <col min="9476" max="9476" width="6.125" style="27" customWidth="1"/>
    <col min="9477" max="9477" width="9.75" style="27" customWidth="1"/>
    <col min="9478" max="9478" width="1.375" style="27" customWidth="1"/>
    <col min="9479" max="9718" width="9" style="27"/>
    <col min="9719" max="9719" width="1.375" style="27" customWidth="1"/>
    <col min="9720" max="9720" width="3.5" style="27" customWidth="1"/>
    <col min="9721" max="9721" width="22.125" style="27" customWidth="1"/>
    <col min="9722" max="9722" width="9.75" style="27" customWidth="1"/>
    <col min="9723" max="9723" width="7.375" style="27" customWidth="1"/>
    <col min="9724" max="9724" width="9" style="27"/>
    <col min="9725" max="9725" width="9.25" style="27" customWidth="1"/>
    <col min="9726" max="9726" width="3.5" style="27" customWidth="1"/>
    <col min="9727" max="9728" width="12.625" style="27" customWidth="1"/>
    <col min="9729" max="9729" width="9" style="27"/>
    <col min="9730" max="9730" width="7.75" style="27" customWidth="1"/>
    <col min="9731" max="9731" width="13.125" style="27" customWidth="1"/>
    <col min="9732" max="9732" width="6.125" style="27" customWidth="1"/>
    <col min="9733" max="9733" width="9.75" style="27" customWidth="1"/>
    <col min="9734" max="9734" width="1.375" style="27" customWidth="1"/>
    <col min="9735" max="9974" width="9" style="27"/>
    <col min="9975" max="9975" width="1.375" style="27" customWidth="1"/>
    <col min="9976" max="9976" width="3.5" style="27" customWidth="1"/>
    <col min="9977" max="9977" width="22.125" style="27" customWidth="1"/>
    <col min="9978" max="9978" width="9.75" style="27" customWidth="1"/>
    <col min="9979" max="9979" width="7.375" style="27" customWidth="1"/>
    <col min="9980" max="9980" width="9" style="27"/>
    <col min="9981" max="9981" width="9.25" style="27" customWidth="1"/>
    <col min="9982" max="9982" width="3.5" style="27" customWidth="1"/>
    <col min="9983" max="9984" width="12.625" style="27" customWidth="1"/>
    <col min="9985" max="9985" width="9" style="27"/>
    <col min="9986" max="9986" width="7.75" style="27" customWidth="1"/>
    <col min="9987" max="9987" width="13.125" style="27" customWidth="1"/>
    <col min="9988" max="9988" width="6.125" style="27" customWidth="1"/>
    <col min="9989" max="9989" width="9.75" style="27" customWidth="1"/>
    <col min="9990" max="9990" width="1.375" style="27" customWidth="1"/>
    <col min="9991" max="10230" width="9" style="27"/>
    <col min="10231" max="10231" width="1.375" style="27" customWidth="1"/>
    <col min="10232" max="10232" width="3.5" style="27" customWidth="1"/>
    <col min="10233" max="10233" width="22.125" style="27" customWidth="1"/>
    <col min="10234" max="10234" width="9.75" style="27" customWidth="1"/>
    <col min="10235" max="10235" width="7.375" style="27" customWidth="1"/>
    <col min="10236" max="10236" width="9" style="27"/>
    <col min="10237" max="10237" width="9.25" style="27" customWidth="1"/>
    <col min="10238" max="10238" width="3.5" style="27" customWidth="1"/>
    <col min="10239" max="10240" width="12.625" style="27" customWidth="1"/>
    <col min="10241" max="10241" width="9" style="27"/>
    <col min="10242" max="10242" width="7.75" style="27" customWidth="1"/>
    <col min="10243" max="10243" width="13.125" style="27" customWidth="1"/>
    <col min="10244" max="10244" width="6.125" style="27" customWidth="1"/>
    <col min="10245" max="10245" width="9.75" style="27" customWidth="1"/>
    <col min="10246" max="10246" width="1.375" style="27" customWidth="1"/>
    <col min="10247" max="10486" width="9" style="27"/>
    <col min="10487" max="10487" width="1.375" style="27" customWidth="1"/>
    <col min="10488" max="10488" width="3.5" style="27" customWidth="1"/>
    <col min="10489" max="10489" width="22.125" style="27" customWidth="1"/>
    <col min="10490" max="10490" width="9.75" style="27" customWidth="1"/>
    <col min="10491" max="10491" width="7.375" style="27" customWidth="1"/>
    <col min="10492" max="10492" width="9" style="27"/>
    <col min="10493" max="10493" width="9.25" style="27" customWidth="1"/>
    <col min="10494" max="10494" width="3.5" style="27" customWidth="1"/>
    <col min="10495" max="10496" width="12.625" style="27" customWidth="1"/>
    <col min="10497" max="10497" width="9" style="27"/>
    <col min="10498" max="10498" width="7.75" style="27" customWidth="1"/>
    <col min="10499" max="10499" width="13.125" style="27" customWidth="1"/>
    <col min="10500" max="10500" width="6.125" style="27" customWidth="1"/>
    <col min="10501" max="10501" width="9.75" style="27" customWidth="1"/>
    <col min="10502" max="10502" width="1.375" style="27" customWidth="1"/>
    <col min="10503" max="10742" width="9" style="27"/>
    <col min="10743" max="10743" width="1.375" style="27" customWidth="1"/>
    <col min="10744" max="10744" width="3.5" style="27" customWidth="1"/>
    <col min="10745" max="10745" width="22.125" style="27" customWidth="1"/>
    <col min="10746" max="10746" width="9.75" style="27" customWidth="1"/>
    <col min="10747" max="10747" width="7.375" style="27" customWidth="1"/>
    <col min="10748" max="10748" width="9" style="27"/>
    <col min="10749" max="10749" width="9.25" style="27" customWidth="1"/>
    <col min="10750" max="10750" width="3.5" style="27" customWidth="1"/>
    <col min="10751" max="10752" width="12.625" style="27" customWidth="1"/>
    <col min="10753" max="10753" width="9" style="27"/>
    <col min="10754" max="10754" width="7.75" style="27" customWidth="1"/>
    <col min="10755" max="10755" width="13.125" style="27" customWidth="1"/>
    <col min="10756" max="10756" width="6.125" style="27" customWidth="1"/>
    <col min="10757" max="10757" width="9.75" style="27" customWidth="1"/>
    <col min="10758" max="10758" width="1.375" style="27" customWidth="1"/>
    <col min="10759" max="10998" width="9" style="27"/>
    <col min="10999" max="10999" width="1.375" style="27" customWidth="1"/>
    <col min="11000" max="11000" width="3.5" style="27" customWidth="1"/>
    <col min="11001" max="11001" width="22.125" style="27" customWidth="1"/>
    <col min="11002" max="11002" width="9.75" style="27" customWidth="1"/>
    <col min="11003" max="11003" width="7.375" style="27" customWidth="1"/>
    <col min="11004" max="11004" width="9" style="27"/>
    <col min="11005" max="11005" width="9.25" style="27" customWidth="1"/>
    <col min="11006" max="11006" width="3.5" style="27" customWidth="1"/>
    <col min="11007" max="11008" width="12.625" style="27" customWidth="1"/>
    <col min="11009" max="11009" width="9" style="27"/>
    <col min="11010" max="11010" width="7.75" style="27" customWidth="1"/>
    <col min="11011" max="11011" width="13.125" style="27" customWidth="1"/>
    <col min="11012" max="11012" width="6.125" style="27" customWidth="1"/>
    <col min="11013" max="11013" width="9.75" style="27" customWidth="1"/>
    <col min="11014" max="11014" width="1.375" style="27" customWidth="1"/>
    <col min="11015" max="11254" width="9" style="27"/>
    <col min="11255" max="11255" width="1.375" style="27" customWidth="1"/>
    <col min="11256" max="11256" width="3.5" style="27" customWidth="1"/>
    <col min="11257" max="11257" width="22.125" style="27" customWidth="1"/>
    <col min="11258" max="11258" width="9.75" style="27" customWidth="1"/>
    <col min="11259" max="11259" width="7.375" style="27" customWidth="1"/>
    <col min="11260" max="11260" width="9" style="27"/>
    <col min="11261" max="11261" width="9.25" style="27" customWidth="1"/>
    <col min="11262" max="11262" width="3.5" style="27" customWidth="1"/>
    <col min="11263" max="11264" width="12.625" style="27" customWidth="1"/>
    <col min="11265" max="11265" width="9" style="27"/>
    <col min="11266" max="11266" width="7.75" style="27" customWidth="1"/>
    <col min="11267" max="11267" width="13.125" style="27" customWidth="1"/>
    <col min="11268" max="11268" width="6.125" style="27" customWidth="1"/>
    <col min="11269" max="11269" width="9.75" style="27" customWidth="1"/>
    <col min="11270" max="11270" width="1.375" style="27" customWidth="1"/>
    <col min="11271" max="11510" width="9" style="27"/>
    <col min="11511" max="11511" width="1.375" style="27" customWidth="1"/>
    <col min="11512" max="11512" width="3.5" style="27" customWidth="1"/>
    <col min="11513" max="11513" width="22.125" style="27" customWidth="1"/>
    <col min="11514" max="11514" width="9.75" style="27" customWidth="1"/>
    <col min="11515" max="11515" width="7.375" style="27" customWidth="1"/>
    <col min="11516" max="11516" width="9" style="27"/>
    <col min="11517" max="11517" width="9.25" style="27" customWidth="1"/>
    <col min="11518" max="11518" width="3.5" style="27" customWidth="1"/>
    <col min="11519" max="11520" width="12.625" style="27" customWidth="1"/>
    <col min="11521" max="11521" width="9" style="27"/>
    <col min="11522" max="11522" width="7.75" style="27" customWidth="1"/>
    <col min="11523" max="11523" width="13.125" style="27" customWidth="1"/>
    <col min="11524" max="11524" width="6.125" style="27" customWidth="1"/>
    <col min="11525" max="11525" width="9.75" style="27" customWidth="1"/>
    <col min="11526" max="11526" width="1.375" style="27" customWidth="1"/>
    <col min="11527" max="11766" width="9" style="27"/>
    <col min="11767" max="11767" width="1.375" style="27" customWidth="1"/>
    <col min="11768" max="11768" width="3.5" style="27" customWidth="1"/>
    <col min="11769" max="11769" width="22.125" style="27" customWidth="1"/>
    <col min="11770" max="11770" width="9.75" style="27" customWidth="1"/>
    <col min="11771" max="11771" width="7.375" style="27" customWidth="1"/>
    <col min="11772" max="11772" width="9" style="27"/>
    <col min="11773" max="11773" width="9.25" style="27" customWidth="1"/>
    <col min="11774" max="11774" width="3.5" style="27" customWidth="1"/>
    <col min="11775" max="11776" width="12.625" style="27" customWidth="1"/>
    <col min="11777" max="11777" width="9" style="27"/>
    <col min="11778" max="11778" width="7.75" style="27" customWidth="1"/>
    <col min="11779" max="11779" width="13.125" style="27" customWidth="1"/>
    <col min="11780" max="11780" width="6.125" style="27" customWidth="1"/>
    <col min="11781" max="11781" width="9.75" style="27" customWidth="1"/>
    <col min="11782" max="11782" width="1.375" style="27" customWidth="1"/>
    <col min="11783" max="12022" width="9" style="27"/>
    <col min="12023" max="12023" width="1.375" style="27" customWidth="1"/>
    <col min="12024" max="12024" width="3.5" style="27" customWidth="1"/>
    <col min="12025" max="12025" width="22.125" style="27" customWidth="1"/>
    <col min="12026" max="12026" width="9.75" style="27" customWidth="1"/>
    <col min="12027" max="12027" width="7.375" style="27" customWidth="1"/>
    <col min="12028" max="12028" width="9" style="27"/>
    <col min="12029" max="12029" width="9.25" style="27" customWidth="1"/>
    <col min="12030" max="12030" width="3.5" style="27" customWidth="1"/>
    <col min="12031" max="12032" width="12.625" style="27" customWidth="1"/>
    <col min="12033" max="12033" width="9" style="27"/>
    <col min="12034" max="12034" width="7.75" style="27" customWidth="1"/>
    <col min="12035" max="12035" width="13.125" style="27" customWidth="1"/>
    <col min="12036" max="12036" width="6.125" style="27" customWidth="1"/>
    <col min="12037" max="12037" width="9.75" style="27" customWidth="1"/>
    <col min="12038" max="12038" width="1.375" style="27" customWidth="1"/>
    <col min="12039" max="12278" width="9" style="27"/>
    <col min="12279" max="12279" width="1.375" style="27" customWidth="1"/>
    <col min="12280" max="12280" width="3.5" style="27" customWidth="1"/>
    <col min="12281" max="12281" width="22.125" style="27" customWidth="1"/>
    <col min="12282" max="12282" width="9.75" style="27" customWidth="1"/>
    <col min="12283" max="12283" width="7.375" style="27" customWidth="1"/>
    <col min="12284" max="12284" width="9" style="27"/>
    <col min="12285" max="12285" width="9.25" style="27" customWidth="1"/>
    <col min="12286" max="12286" width="3.5" style="27" customWidth="1"/>
    <col min="12287" max="12288" width="12.625" style="27" customWidth="1"/>
    <col min="12289" max="12289" width="9" style="27"/>
    <col min="12290" max="12290" width="7.75" style="27" customWidth="1"/>
    <col min="12291" max="12291" width="13.125" style="27" customWidth="1"/>
    <col min="12292" max="12292" width="6.125" style="27" customWidth="1"/>
    <col min="12293" max="12293" width="9.75" style="27" customWidth="1"/>
    <col min="12294" max="12294" width="1.375" style="27" customWidth="1"/>
    <col min="12295" max="12534" width="9" style="27"/>
    <col min="12535" max="12535" width="1.375" style="27" customWidth="1"/>
    <col min="12536" max="12536" width="3.5" style="27" customWidth="1"/>
    <col min="12537" max="12537" width="22.125" style="27" customWidth="1"/>
    <col min="12538" max="12538" width="9.75" style="27" customWidth="1"/>
    <col min="12539" max="12539" width="7.375" style="27" customWidth="1"/>
    <col min="12540" max="12540" width="9" style="27"/>
    <col min="12541" max="12541" width="9.25" style="27" customWidth="1"/>
    <col min="12542" max="12542" width="3.5" style="27" customWidth="1"/>
    <col min="12543" max="12544" width="12.625" style="27" customWidth="1"/>
    <col min="12545" max="12545" width="9" style="27"/>
    <col min="12546" max="12546" width="7.75" style="27" customWidth="1"/>
    <col min="12547" max="12547" width="13.125" style="27" customWidth="1"/>
    <col min="12548" max="12548" width="6.125" style="27" customWidth="1"/>
    <col min="12549" max="12549" width="9.75" style="27" customWidth="1"/>
    <col min="12550" max="12550" width="1.375" style="27" customWidth="1"/>
    <col min="12551" max="12790" width="9" style="27"/>
    <col min="12791" max="12791" width="1.375" style="27" customWidth="1"/>
    <col min="12792" max="12792" width="3.5" style="27" customWidth="1"/>
    <col min="12793" max="12793" width="22.125" style="27" customWidth="1"/>
    <col min="12794" max="12794" width="9.75" style="27" customWidth="1"/>
    <col min="12795" max="12795" width="7.375" style="27" customWidth="1"/>
    <col min="12796" max="12796" width="9" style="27"/>
    <col min="12797" max="12797" width="9.25" style="27" customWidth="1"/>
    <col min="12798" max="12798" width="3.5" style="27" customWidth="1"/>
    <col min="12799" max="12800" width="12.625" style="27" customWidth="1"/>
    <col min="12801" max="12801" width="9" style="27"/>
    <col min="12802" max="12802" width="7.75" style="27" customWidth="1"/>
    <col min="12803" max="12803" width="13.125" style="27" customWidth="1"/>
    <col min="12804" max="12804" width="6.125" style="27" customWidth="1"/>
    <col min="12805" max="12805" width="9.75" style="27" customWidth="1"/>
    <col min="12806" max="12806" width="1.375" style="27" customWidth="1"/>
    <col min="12807" max="13046" width="9" style="27"/>
    <col min="13047" max="13047" width="1.375" style="27" customWidth="1"/>
    <col min="13048" max="13048" width="3.5" style="27" customWidth="1"/>
    <col min="13049" max="13049" width="22.125" style="27" customWidth="1"/>
    <col min="13050" max="13050" width="9.75" style="27" customWidth="1"/>
    <col min="13051" max="13051" width="7.375" style="27" customWidth="1"/>
    <col min="13052" max="13052" width="9" style="27"/>
    <col min="13053" max="13053" width="9.25" style="27" customWidth="1"/>
    <col min="13054" max="13054" width="3.5" style="27" customWidth="1"/>
    <col min="13055" max="13056" width="12.625" style="27" customWidth="1"/>
    <col min="13057" max="13057" width="9" style="27"/>
    <col min="13058" max="13058" width="7.75" style="27" customWidth="1"/>
    <col min="13059" max="13059" width="13.125" style="27" customWidth="1"/>
    <col min="13060" max="13060" width="6.125" style="27" customWidth="1"/>
    <col min="13061" max="13061" width="9.75" style="27" customWidth="1"/>
    <col min="13062" max="13062" width="1.375" style="27" customWidth="1"/>
    <col min="13063" max="13302" width="9" style="27"/>
    <col min="13303" max="13303" width="1.375" style="27" customWidth="1"/>
    <col min="13304" max="13304" width="3.5" style="27" customWidth="1"/>
    <col min="13305" max="13305" width="22.125" style="27" customWidth="1"/>
    <col min="13306" max="13306" width="9.75" style="27" customWidth="1"/>
    <col min="13307" max="13307" width="7.375" style="27" customWidth="1"/>
    <col min="13308" max="13308" width="9" style="27"/>
    <col min="13309" max="13309" width="9.25" style="27" customWidth="1"/>
    <col min="13310" max="13310" width="3.5" style="27" customWidth="1"/>
    <col min="13311" max="13312" width="12.625" style="27" customWidth="1"/>
    <col min="13313" max="13313" width="9" style="27"/>
    <col min="13314" max="13314" width="7.75" style="27" customWidth="1"/>
    <col min="13315" max="13315" width="13.125" style="27" customWidth="1"/>
    <col min="13316" max="13316" width="6.125" style="27" customWidth="1"/>
    <col min="13317" max="13317" width="9.75" style="27" customWidth="1"/>
    <col min="13318" max="13318" width="1.375" style="27" customWidth="1"/>
    <col min="13319" max="13558" width="9" style="27"/>
    <col min="13559" max="13559" width="1.375" style="27" customWidth="1"/>
    <col min="13560" max="13560" width="3.5" style="27" customWidth="1"/>
    <col min="13561" max="13561" width="22.125" style="27" customWidth="1"/>
    <col min="13562" max="13562" width="9.75" style="27" customWidth="1"/>
    <col min="13563" max="13563" width="7.375" style="27" customWidth="1"/>
    <col min="13564" max="13564" width="9" style="27"/>
    <col min="13565" max="13565" width="9.25" style="27" customWidth="1"/>
    <col min="13566" max="13566" width="3.5" style="27" customWidth="1"/>
    <col min="13567" max="13568" width="12.625" style="27" customWidth="1"/>
    <col min="13569" max="13569" width="9" style="27"/>
    <col min="13570" max="13570" width="7.75" style="27" customWidth="1"/>
    <col min="13571" max="13571" width="13.125" style="27" customWidth="1"/>
    <col min="13572" max="13572" width="6.125" style="27" customWidth="1"/>
    <col min="13573" max="13573" width="9.75" style="27" customWidth="1"/>
    <col min="13574" max="13574" width="1.375" style="27" customWidth="1"/>
    <col min="13575" max="13814" width="9" style="27"/>
    <col min="13815" max="13815" width="1.375" style="27" customWidth="1"/>
    <col min="13816" max="13816" width="3.5" style="27" customWidth="1"/>
    <col min="13817" max="13817" width="22.125" style="27" customWidth="1"/>
    <col min="13818" max="13818" width="9.75" style="27" customWidth="1"/>
    <col min="13819" max="13819" width="7.375" style="27" customWidth="1"/>
    <col min="13820" max="13820" width="9" style="27"/>
    <col min="13821" max="13821" width="9.25" style="27" customWidth="1"/>
    <col min="13822" max="13822" width="3.5" style="27" customWidth="1"/>
    <col min="13823" max="13824" width="12.625" style="27" customWidth="1"/>
    <col min="13825" max="13825" width="9" style="27"/>
    <col min="13826" max="13826" width="7.75" style="27" customWidth="1"/>
    <col min="13827" max="13827" width="13.125" style="27" customWidth="1"/>
    <col min="13828" max="13828" width="6.125" style="27" customWidth="1"/>
    <col min="13829" max="13829" width="9.75" style="27" customWidth="1"/>
    <col min="13830" max="13830" width="1.375" style="27" customWidth="1"/>
    <col min="13831" max="14070" width="9" style="27"/>
    <col min="14071" max="14071" width="1.375" style="27" customWidth="1"/>
    <col min="14072" max="14072" width="3.5" style="27" customWidth="1"/>
    <col min="14073" max="14073" width="22.125" style="27" customWidth="1"/>
    <col min="14074" max="14074" width="9.75" style="27" customWidth="1"/>
    <col min="14075" max="14075" width="7.375" style="27" customWidth="1"/>
    <col min="14076" max="14076" width="9" style="27"/>
    <col min="14077" max="14077" width="9.25" style="27" customWidth="1"/>
    <col min="14078" max="14078" width="3.5" style="27" customWidth="1"/>
    <col min="14079" max="14080" width="12.625" style="27" customWidth="1"/>
    <col min="14081" max="14081" width="9" style="27"/>
    <col min="14082" max="14082" width="7.75" style="27" customWidth="1"/>
    <col min="14083" max="14083" width="13.125" style="27" customWidth="1"/>
    <col min="14084" max="14084" width="6.125" style="27" customWidth="1"/>
    <col min="14085" max="14085" width="9.75" style="27" customWidth="1"/>
    <col min="14086" max="14086" width="1.375" style="27" customWidth="1"/>
    <col min="14087" max="14326" width="9" style="27"/>
    <col min="14327" max="14327" width="1.375" style="27" customWidth="1"/>
    <col min="14328" max="14328" width="3.5" style="27" customWidth="1"/>
    <col min="14329" max="14329" width="22.125" style="27" customWidth="1"/>
    <col min="14330" max="14330" width="9.75" style="27" customWidth="1"/>
    <col min="14331" max="14331" width="7.375" style="27" customWidth="1"/>
    <col min="14332" max="14332" width="9" style="27"/>
    <col min="14333" max="14333" width="9.25" style="27" customWidth="1"/>
    <col min="14334" max="14334" width="3.5" style="27" customWidth="1"/>
    <col min="14335" max="14336" width="12.625" style="27" customWidth="1"/>
    <col min="14337" max="14337" width="9" style="27"/>
    <col min="14338" max="14338" width="7.75" style="27" customWidth="1"/>
    <col min="14339" max="14339" width="13.125" style="27" customWidth="1"/>
    <col min="14340" max="14340" width="6.125" style="27" customWidth="1"/>
    <col min="14341" max="14341" width="9.75" style="27" customWidth="1"/>
    <col min="14342" max="14342" width="1.375" style="27" customWidth="1"/>
    <col min="14343" max="14582" width="9" style="27"/>
    <col min="14583" max="14583" width="1.375" style="27" customWidth="1"/>
    <col min="14584" max="14584" width="3.5" style="27" customWidth="1"/>
    <col min="14585" max="14585" width="22.125" style="27" customWidth="1"/>
    <col min="14586" max="14586" width="9.75" style="27" customWidth="1"/>
    <col min="14587" max="14587" width="7.375" style="27" customWidth="1"/>
    <col min="14588" max="14588" width="9" style="27"/>
    <col min="14589" max="14589" width="9.25" style="27" customWidth="1"/>
    <col min="14590" max="14590" width="3.5" style="27" customWidth="1"/>
    <col min="14591" max="14592" width="12.625" style="27" customWidth="1"/>
    <col min="14593" max="14593" width="9" style="27"/>
    <col min="14594" max="14594" width="7.75" style="27" customWidth="1"/>
    <col min="14595" max="14595" width="13.125" style="27" customWidth="1"/>
    <col min="14596" max="14596" width="6.125" style="27" customWidth="1"/>
    <col min="14597" max="14597" width="9.75" style="27" customWidth="1"/>
    <col min="14598" max="14598" width="1.375" style="27" customWidth="1"/>
    <col min="14599" max="14838" width="9" style="27"/>
    <col min="14839" max="14839" width="1.375" style="27" customWidth="1"/>
    <col min="14840" max="14840" width="3.5" style="27" customWidth="1"/>
    <col min="14841" max="14841" width="22.125" style="27" customWidth="1"/>
    <col min="14842" max="14842" width="9.75" style="27" customWidth="1"/>
    <col min="14843" max="14843" width="7.375" style="27" customWidth="1"/>
    <col min="14844" max="14844" width="9" style="27"/>
    <col min="14845" max="14845" width="9.25" style="27" customWidth="1"/>
    <col min="14846" max="14846" width="3.5" style="27" customWidth="1"/>
    <col min="14847" max="14848" width="12.625" style="27" customWidth="1"/>
    <col min="14849" max="14849" width="9" style="27"/>
    <col min="14850" max="14850" width="7.75" style="27" customWidth="1"/>
    <col min="14851" max="14851" width="13.125" style="27" customWidth="1"/>
    <col min="14852" max="14852" width="6.125" style="27" customWidth="1"/>
    <col min="14853" max="14853" width="9.75" style="27" customWidth="1"/>
    <col min="14854" max="14854" width="1.375" style="27" customWidth="1"/>
    <col min="14855" max="15094" width="9" style="27"/>
    <col min="15095" max="15095" width="1.375" style="27" customWidth="1"/>
    <col min="15096" max="15096" width="3.5" style="27" customWidth="1"/>
    <col min="15097" max="15097" width="22.125" style="27" customWidth="1"/>
    <col min="15098" max="15098" width="9.75" style="27" customWidth="1"/>
    <col min="15099" max="15099" width="7.375" style="27" customWidth="1"/>
    <col min="15100" max="15100" width="9" style="27"/>
    <col min="15101" max="15101" width="9.25" style="27" customWidth="1"/>
    <col min="15102" max="15102" width="3.5" style="27" customWidth="1"/>
    <col min="15103" max="15104" width="12.625" style="27" customWidth="1"/>
    <col min="15105" max="15105" width="9" style="27"/>
    <col min="15106" max="15106" width="7.75" style="27" customWidth="1"/>
    <col min="15107" max="15107" width="13.125" style="27" customWidth="1"/>
    <col min="15108" max="15108" width="6.125" style="27" customWidth="1"/>
    <col min="15109" max="15109" width="9.75" style="27" customWidth="1"/>
    <col min="15110" max="15110" width="1.375" style="27" customWidth="1"/>
    <col min="15111" max="15350" width="9" style="27"/>
    <col min="15351" max="15351" width="1.375" style="27" customWidth="1"/>
    <col min="15352" max="15352" width="3.5" style="27" customWidth="1"/>
    <col min="15353" max="15353" width="22.125" style="27" customWidth="1"/>
    <col min="15354" max="15354" width="9.75" style="27" customWidth="1"/>
    <col min="15355" max="15355" width="7.375" style="27" customWidth="1"/>
    <col min="15356" max="15356" width="9" style="27"/>
    <col min="15357" max="15357" width="9.25" style="27" customWidth="1"/>
    <col min="15358" max="15358" width="3.5" style="27" customWidth="1"/>
    <col min="15359" max="15360" width="12.625" style="27" customWidth="1"/>
    <col min="15361" max="15361" width="9" style="27"/>
    <col min="15362" max="15362" width="7.75" style="27" customWidth="1"/>
    <col min="15363" max="15363" width="13.125" style="27" customWidth="1"/>
    <col min="15364" max="15364" width="6.125" style="27" customWidth="1"/>
    <col min="15365" max="15365" width="9.75" style="27" customWidth="1"/>
    <col min="15366" max="15366" width="1.375" style="27" customWidth="1"/>
    <col min="15367" max="15606" width="9" style="27"/>
    <col min="15607" max="15607" width="1.375" style="27" customWidth="1"/>
    <col min="15608" max="15608" width="3.5" style="27" customWidth="1"/>
    <col min="15609" max="15609" width="22.125" style="27" customWidth="1"/>
    <col min="15610" max="15610" width="9.75" style="27" customWidth="1"/>
    <col min="15611" max="15611" width="7.375" style="27" customWidth="1"/>
    <col min="15612" max="15612" width="9" style="27"/>
    <col min="15613" max="15613" width="9.25" style="27" customWidth="1"/>
    <col min="15614" max="15614" width="3.5" style="27" customWidth="1"/>
    <col min="15615" max="15616" width="12.625" style="27" customWidth="1"/>
    <col min="15617" max="15617" width="9" style="27"/>
    <col min="15618" max="15618" width="7.75" style="27" customWidth="1"/>
    <col min="15619" max="15619" width="13.125" style="27" customWidth="1"/>
    <col min="15620" max="15620" width="6.125" style="27" customWidth="1"/>
    <col min="15621" max="15621" width="9.75" style="27" customWidth="1"/>
    <col min="15622" max="15622" width="1.375" style="27" customWidth="1"/>
    <col min="15623" max="15862" width="9" style="27"/>
    <col min="15863" max="15863" width="1.375" style="27" customWidth="1"/>
    <col min="15864" max="15864" width="3.5" style="27" customWidth="1"/>
    <col min="15865" max="15865" width="22.125" style="27" customWidth="1"/>
    <col min="15866" max="15866" width="9.75" style="27" customWidth="1"/>
    <col min="15867" max="15867" width="7.375" style="27" customWidth="1"/>
    <col min="15868" max="15868" width="9" style="27"/>
    <col min="15869" max="15869" width="9.25" style="27" customWidth="1"/>
    <col min="15870" max="15870" width="3.5" style="27" customWidth="1"/>
    <col min="15871" max="15872" width="12.625" style="27" customWidth="1"/>
    <col min="15873" max="15873" width="9" style="27"/>
    <col min="15874" max="15874" width="7.75" style="27" customWidth="1"/>
    <col min="15875" max="15875" width="13.125" style="27" customWidth="1"/>
    <col min="15876" max="15876" width="6.125" style="27" customWidth="1"/>
    <col min="15877" max="15877" width="9.75" style="27" customWidth="1"/>
    <col min="15878" max="15878" width="1.375" style="27" customWidth="1"/>
    <col min="15879" max="16118" width="9" style="27"/>
    <col min="16119" max="16119" width="1.375" style="27" customWidth="1"/>
    <col min="16120" max="16120" width="3.5" style="27" customWidth="1"/>
    <col min="16121" max="16121" width="22.125" style="27" customWidth="1"/>
    <col min="16122" max="16122" width="9.75" style="27" customWidth="1"/>
    <col min="16123" max="16123" width="7.375" style="27" customWidth="1"/>
    <col min="16124" max="16124" width="9" style="27"/>
    <col min="16125" max="16125" width="9.25" style="27" customWidth="1"/>
    <col min="16126" max="16126" width="3.5" style="27" customWidth="1"/>
    <col min="16127" max="16128" width="12.625" style="27" customWidth="1"/>
    <col min="16129" max="16129" width="9" style="27"/>
    <col min="16130" max="16130" width="7.75" style="27" customWidth="1"/>
    <col min="16131" max="16131" width="13.125" style="27" customWidth="1"/>
    <col min="16132" max="16132" width="6.125" style="27" customWidth="1"/>
    <col min="16133" max="16133" width="9.75" style="27" customWidth="1"/>
    <col min="16134" max="16134" width="1.375" style="27" customWidth="1"/>
    <col min="16135" max="16384" width="9" style="27"/>
  </cols>
  <sheetData>
    <row r="2" spans="2:34" ht="14.25" thickBot="1" x14ac:dyDescent="0.2">
      <c r="B2" s="27" t="s">
        <v>621</v>
      </c>
      <c r="C2" s="29"/>
      <c r="D2" s="5"/>
      <c r="E2" s="5"/>
      <c r="F2" s="29"/>
      <c r="G2" s="91"/>
      <c r="H2" s="101"/>
      <c r="I2" s="91"/>
      <c r="J2" s="91"/>
      <c r="K2" s="91"/>
      <c r="L2" s="91"/>
      <c r="M2" s="91"/>
      <c r="N2" s="91"/>
      <c r="O2" s="5"/>
      <c r="X2" s="349" t="s">
        <v>284</v>
      </c>
      <c r="Y2" s="349"/>
      <c r="Z2" s="349"/>
      <c r="AA2" s="349"/>
      <c r="AB2" s="350"/>
      <c r="AC2" s="351"/>
      <c r="AD2" s="351"/>
      <c r="AE2" s="349"/>
      <c r="AF2" s="349"/>
      <c r="AG2" s="349"/>
      <c r="AH2" s="351"/>
    </row>
    <row r="3" spans="2:34" ht="14.25" thickBot="1" x14ac:dyDescent="0.2">
      <c r="B3" s="27" t="s">
        <v>167</v>
      </c>
      <c r="I3" s="5" t="s">
        <v>168</v>
      </c>
      <c r="P3" s="458" t="s">
        <v>191</v>
      </c>
      <c r="X3" s="420"/>
      <c r="Y3" s="546" t="s">
        <v>108</v>
      </c>
      <c r="Z3" s="546" t="s">
        <v>285</v>
      </c>
      <c r="AA3" s="546" t="s">
        <v>286</v>
      </c>
      <c r="AB3" s="547" t="s">
        <v>287</v>
      </c>
      <c r="AC3" s="546" t="s">
        <v>288</v>
      </c>
      <c r="AD3" s="548" t="s">
        <v>330</v>
      </c>
      <c r="AE3" s="546" t="s">
        <v>289</v>
      </c>
      <c r="AF3" s="546" t="s">
        <v>290</v>
      </c>
      <c r="AG3" s="546" t="s">
        <v>291</v>
      </c>
      <c r="AH3" s="549" t="s">
        <v>292</v>
      </c>
    </row>
    <row r="4" spans="2:34" ht="14.25" thickBot="1" x14ac:dyDescent="0.2">
      <c r="B4" s="550" t="s">
        <v>70</v>
      </c>
      <c r="C4" s="551" t="s">
        <v>140</v>
      </c>
      <c r="D4" s="551" t="s">
        <v>109</v>
      </c>
      <c r="E4" s="551" t="s">
        <v>110</v>
      </c>
      <c r="F4" s="551" t="s">
        <v>21</v>
      </c>
      <c r="G4" s="544" t="s">
        <v>111</v>
      </c>
      <c r="H4" s="141"/>
      <c r="I4" s="1224" t="s">
        <v>70</v>
      </c>
      <c r="J4" s="1226" t="s">
        <v>143</v>
      </c>
      <c r="K4" s="552" t="s">
        <v>586</v>
      </c>
      <c r="L4" s="553" t="s">
        <v>112</v>
      </c>
      <c r="M4" s="1226" t="s">
        <v>21</v>
      </c>
      <c r="N4" s="1228" t="s">
        <v>111</v>
      </c>
      <c r="O4" s="164"/>
      <c r="P4" s="554" t="s">
        <v>146</v>
      </c>
      <c r="Q4" s="555" t="s">
        <v>147</v>
      </c>
      <c r="R4" s="555" t="s">
        <v>148</v>
      </c>
      <c r="S4" s="555" t="s">
        <v>587</v>
      </c>
      <c r="T4" s="1230" t="s">
        <v>150</v>
      </c>
      <c r="U4" s="1318"/>
      <c r="V4" s="556" t="s">
        <v>151</v>
      </c>
      <c r="X4" s="557"/>
      <c r="Y4" s="425" t="s">
        <v>588</v>
      </c>
      <c r="Z4" s="426">
        <v>500</v>
      </c>
      <c r="AA4" s="426">
        <v>40</v>
      </c>
      <c r="AB4" s="427">
        <f>Z4/AA4*1000</f>
        <v>12500</v>
      </c>
      <c r="AC4" s="428">
        <v>1</v>
      </c>
      <c r="AD4" s="428">
        <f>AB4*AC4</f>
        <v>12500</v>
      </c>
      <c r="AE4" s="429">
        <v>5440</v>
      </c>
      <c r="AF4" s="429">
        <v>20000</v>
      </c>
      <c r="AG4" s="430">
        <f t="shared" ref="AG4:AG12" si="0">ROUNDUP((AE4/AF4),2)</f>
        <v>0.28000000000000003</v>
      </c>
      <c r="AH4" s="431">
        <f t="shared" ref="AH4:AH12" si="1">AB4*AC4*AG4</f>
        <v>3500.0000000000005</v>
      </c>
    </row>
    <row r="5" spans="2:34" ht="14.25" thickBot="1" x14ac:dyDescent="0.2">
      <c r="B5" s="1317" t="s">
        <v>134</v>
      </c>
      <c r="C5" s="311" t="s">
        <v>396</v>
      </c>
      <c r="D5" s="311">
        <v>2</v>
      </c>
      <c r="E5" s="565" t="s">
        <v>622</v>
      </c>
      <c r="F5" s="311">
        <v>12000</v>
      </c>
      <c r="G5" s="348">
        <f t="shared" ref="G5:G6" si="2">D5*F5</f>
        <v>24000</v>
      </c>
      <c r="H5" s="142"/>
      <c r="I5" s="1225"/>
      <c r="J5" s="1227"/>
      <c r="K5" s="148" t="s">
        <v>114</v>
      </c>
      <c r="L5" s="341" t="s">
        <v>272</v>
      </c>
      <c r="M5" s="1227"/>
      <c r="N5" s="1229"/>
      <c r="O5" s="164"/>
      <c r="P5" s="241"/>
      <c r="Q5" s="126"/>
      <c r="R5" s="540"/>
      <c r="S5" s="126"/>
      <c r="T5" s="1219"/>
      <c r="U5" s="1220"/>
      <c r="V5" s="157"/>
      <c r="X5" s="413" t="s">
        <v>319</v>
      </c>
      <c r="Y5" s="407" t="s">
        <v>590</v>
      </c>
      <c r="Z5" s="355">
        <v>500</v>
      </c>
      <c r="AA5" s="355">
        <v>3000</v>
      </c>
      <c r="AB5" s="406">
        <f>Z5/AA5*1000</f>
        <v>166.66666666666666</v>
      </c>
      <c r="AC5" s="355">
        <v>1</v>
      </c>
      <c r="AD5" s="428">
        <f t="shared" ref="AD5:AD12" si="3">AB5*AC5</f>
        <v>166.66666666666666</v>
      </c>
      <c r="AE5" s="356">
        <v>5780</v>
      </c>
      <c r="AF5" s="356">
        <v>500</v>
      </c>
      <c r="AG5" s="408">
        <f t="shared" si="0"/>
        <v>11.56</v>
      </c>
      <c r="AH5" s="412">
        <f t="shared" si="1"/>
        <v>1926.6666666666667</v>
      </c>
    </row>
    <row r="6" spans="2:34" ht="14.25" thickBot="1" x14ac:dyDescent="0.2">
      <c r="B6" s="1222"/>
      <c r="C6" s="311"/>
      <c r="D6" s="311"/>
      <c r="E6" s="565" t="s">
        <v>113</v>
      </c>
      <c r="F6" s="311"/>
      <c r="G6" s="130">
        <f t="shared" si="2"/>
        <v>0</v>
      </c>
      <c r="H6" s="142"/>
      <c r="I6" s="1221" t="s">
        <v>142</v>
      </c>
      <c r="J6" s="311" t="s">
        <v>472</v>
      </c>
      <c r="K6" s="455">
        <v>0.5</v>
      </c>
      <c r="L6" s="455">
        <v>2</v>
      </c>
      <c r="M6" s="455">
        <v>116.8</v>
      </c>
      <c r="N6" s="130">
        <f>K6*L6*M6</f>
        <v>116.8</v>
      </c>
      <c r="O6" s="164"/>
      <c r="P6" s="241"/>
      <c r="Q6" s="126"/>
      <c r="R6" s="540"/>
      <c r="S6" s="126"/>
      <c r="T6" s="1219"/>
      <c r="U6" s="1220"/>
      <c r="V6" s="157"/>
      <c r="X6" s="413"/>
      <c r="Y6" s="407" t="s">
        <v>591</v>
      </c>
      <c r="Z6" s="355">
        <v>500</v>
      </c>
      <c r="AA6" s="355">
        <v>600</v>
      </c>
      <c r="AB6" s="406">
        <f t="shared" ref="AB6:AB12" si="4">Z6/AA6*1000</f>
        <v>833.33333333333337</v>
      </c>
      <c r="AC6" s="355">
        <v>1</v>
      </c>
      <c r="AD6" s="428">
        <f t="shared" si="3"/>
        <v>833.33333333333337</v>
      </c>
      <c r="AE6" s="356">
        <v>1430</v>
      </c>
      <c r="AF6" s="356">
        <v>1000</v>
      </c>
      <c r="AG6" s="408">
        <f t="shared" si="0"/>
        <v>1.43</v>
      </c>
      <c r="AH6" s="412">
        <f t="shared" si="1"/>
        <v>1191.6666666666667</v>
      </c>
    </row>
    <row r="7" spans="2:34" ht="14.25" thickBot="1" x14ac:dyDescent="0.2">
      <c r="B7" s="1223"/>
      <c r="C7" s="131" t="s">
        <v>115</v>
      </c>
      <c r="D7" s="131"/>
      <c r="E7" s="131"/>
      <c r="F7" s="131"/>
      <c r="G7" s="132">
        <f>SUM(G5:G6)</f>
        <v>24000</v>
      </c>
      <c r="H7" s="142"/>
      <c r="I7" s="1222"/>
      <c r="J7" s="311" t="s">
        <v>474</v>
      </c>
      <c r="K7" s="455">
        <v>1.8</v>
      </c>
      <c r="L7" s="455">
        <v>1</v>
      </c>
      <c r="M7" s="455">
        <v>116.8</v>
      </c>
      <c r="N7" s="130">
        <f t="shared" ref="N7:N9" si="5">K7*L7*M7</f>
        <v>210.24</v>
      </c>
      <c r="O7" s="164"/>
      <c r="P7" s="241"/>
      <c r="Q7" s="126"/>
      <c r="R7" s="540"/>
      <c r="S7" s="126"/>
      <c r="T7" s="1219"/>
      <c r="U7" s="1220"/>
      <c r="V7" s="157"/>
      <c r="X7" s="413" t="s">
        <v>318</v>
      </c>
      <c r="Y7" s="407" t="s">
        <v>592</v>
      </c>
      <c r="Z7" s="355">
        <v>500</v>
      </c>
      <c r="AA7" s="355">
        <v>2000</v>
      </c>
      <c r="AB7" s="406">
        <f t="shared" si="4"/>
        <v>250</v>
      </c>
      <c r="AC7" s="355">
        <v>2</v>
      </c>
      <c r="AD7" s="428">
        <f t="shared" si="3"/>
        <v>500</v>
      </c>
      <c r="AE7" s="356">
        <v>2030</v>
      </c>
      <c r="AF7" s="356">
        <v>500</v>
      </c>
      <c r="AG7" s="408">
        <f t="shared" si="0"/>
        <v>4.0599999999999996</v>
      </c>
      <c r="AH7" s="412">
        <f t="shared" si="1"/>
        <v>2029.9999999999998</v>
      </c>
    </row>
    <row r="8" spans="2:34" ht="15" thickTop="1" thickBot="1" x14ac:dyDescent="0.2">
      <c r="B8" s="1232" t="s">
        <v>132</v>
      </c>
      <c r="C8" s="311" t="s">
        <v>283</v>
      </c>
      <c r="D8" s="311">
        <v>5</v>
      </c>
      <c r="E8" s="565" t="s">
        <v>113</v>
      </c>
      <c r="F8" s="311">
        <v>936</v>
      </c>
      <c r="G8" s="130">
        <f>D8*F8</f>
        <v>4680</v>
      </c>
      <c r="H8" s="142"/>
      <c r="I8" s="1222"/>
      <c r="J8" s="311" t="s">
        <v>475</v>
      </c>
      <c r="K8" s="455">
        <v>2</v>
      </c>
      <c r="L8" s="455">
        <v>1</v>
      </c>
      <c r="M8" s="455">
        <v>116.8</v>
      </c>
      <c r="N8" s="130">
        <f t="shared" si="5"/>
        <v>233.6</v>
      </c>
      <c r="O8" s="164"/>
      <c r="P8" s="241"/>
      <c r="Q8" s="126"/>
      <c r="R8" s="540"/>
      <c r="S8" s="126"/>
      <c r="T8" s="1219"/>
      <c r="U8" s="1220"/>
      <c r="V8" s="157"/>
      <c r="X8" s="413"/>
      <c r="Y8" s="407" t="s">
        <v>593</v>
      </c>
      <c r="Z8" s="355">
        <v>500</v>
      </c>
      <c r="AA8" s="355">
        <v>200</v>
      </c>
      <c r="AB8" s="406">
        <f t="shared" si="4"/>
        <v>2500</v>
      </c>
      <c r="AC8" s="355">
        <v>2</v>
      </c>
      <c r="AD8" s="428">
        <f t="shared" si="3"/>
        <v>5000</v>
      </c>
      <c r="AE8" s="356">
        <v>2030</v>
      </c>
      <c r="AF8" s="356">
        <v>10000</v>
      </c>
      <c r="AG8" s="408">
        <f t="shared" si="0"/>
        <v>0.21000000000000002</v>
      </c>
      <c r="AH8" s="412">
        <f t="shared" si="1"/>
        <v>1050</v>
      </c>
    </row>
    <row r="9" spans="2:34" ht="14.25" thickBot="1" x14ac:dyDescent="0.2">
      <c r="B9" s="1222"/>
      <c r="C9" s="311"/>
      <c r="D9" s="311"/>
      <c r="E9" s="565" t="s">
        <v>113</v>
      </c>
      <c r="F9" s="311"/>
      <c r="G9" s="130">
        <f>D9*F9</f>
        <v>0</v>
      </c>
      <c r="H9" s="142"/>
      <c r="I9" s="1222"/>
      <c r="J9" s="311"/>
      <c r="K9" s="455"/>
      <c r="L9" s="455"/>
      <c r="M9" s="455"/>
      <c r="N9" s="130">
        <f t="shared" si="5"/>
        <v>0</v>
      </c>
      <c r="O9" s="164"/>
      <c r="P9" s="241"/>
      <c r="Q9" s="126"/>
      <c r="R9" s="540"/>
      <c r="S9" s="126"/>
      <c r="T9" s="1219"/>
      <c r="U9" s="1220"/>
      <c r="V9" s="157"/>
      <c r="X9" s="413" t="s">
        <v>320</v>
      </c>
      <c r="Y9" s="407" t="s">
        <v>310</v>
      </c>
      <c r="Z9" s="355">
        <v>500</v>
      </c>
      <c r="AA9" s="355">
        <v>600</v>
      </c>
      <c r="AB9" s="406">
        <f t="shared" si="4"/>
        <v>833.33333333333337</v>
      </c>
      <c r="AC9" s="355">
        <v>3</v>
      </c>
      <c r="AD9" s="428">
        <f t="shared" si="3"/>
        <v>2500</v>
      </c>
      <c r="AE9" s="356">
        <v>1510</v>
      </c>
      <c r="AF9" s="356">
        <v>1000</v>
      </c>
      <c r="AG9" s="408">
        <f t="shared" si="0"/>
        <v>1.51</v>
      </c>
      <c r="AH9" s="412">
        <f t="shared" si="1"/>
        <v>3775</v>
      </c>
    </row>
    <row r="10" spans="2:34" ht="14.25" thickBot="1" x14ac:dyDescent="0.2">
      <c r="B10" s="1222"/>
      <c r="C10" s="311"/>
      <c r="D10" s="311"/>
      <c r="E10" s="565" t="s">
        <v>113</v>
      </c>
      <c r="F10" s="311"/>
      <c r="G10" s="130">
        <f>D10*F10</f>
        <v>0</v>
      </c>
      <c r="H10" s="142"/>
      <c r="I10" s="1223"/>
      <c r="J10" s="242" t="s">
        <v>196</v>
      </c>
      <c r="K10" s="150">
        <f>SUM(K6:K9)</f>
        <v>4.3</v>
      </c>
      <c r="L10" s="150">
        <f>SUM(L6:L9)</f>
        <v>4</v>
      </c>
      <c r="M10" s="150"/>
      <c r="N10" s="145">
        <f>SUM(N6:N9)</f>
        <v>560.64</v>
      </c>
      <c r="O10" s="164"/>
      <c r="P10" s="241"/>
      <c r="Q10" s="126"/>
      <c r="R10" s="540"/>
      <c r="S10" s="126"/>
      <c r="T10" s="1219"/>
      <c r="U10" s="1220"/>
      <c r="V10" s="157"/>
      <c r="X10" s="413"/>
      <c r="Y10" s="407" t="s">
        <v>595</v>
      </c>
      <c r="Z10" s="355">
        <v>500</v>
      </c>
      <c r="AA10" s="355">
        <v>1500</v>
      </c>
      <c r="AB10" s="406">
        <f t="shared" si="4"/>
        <v>333.33333333333331</v>
      </c>
      <c r="AC10" s="355">
        <v>1</v>
      </c>
      <c r="AD10" s="428">
        <f t="shared" si="3"/>
        <v>333.33333333333331</v>
      </c>
      <c r="AE10" s="356">
        <v>4630</v>
      </c>
      <c r="AF10" s="356">
        <v>500</v>
      </c>
      <c r="AG10" s="408">
        <f t="shared" si="0"/>
        <v>9.26</v>
      </c>
      <c r="AH10" s="412">
        <f t="shared" si="1"/>
        <v>3086.6666666666665</v>
      </c>
    </row>
    <row r="11" spans="2:34" ht="15" thickTop="1" thickBot="1" x14ac:dyDescent="0.2">
      <c r="B11" s="1223"/>
      <c r="C11" s="133" t="s">
        <v>116</v>
      </c>
      <c r="D11" s="134"/>
      <c r="E11" s="134"/>
      <c r="F11" s="134"/>
      <c r="G11" s="135">
        <f>SUM(G8:G10)</f>
        <v>4680</v>
      </c>
      <c r="H11" s="142"/>
      <c r="I11" s="1232" t="s">
        <v>596</v>
      </c>
      <c r="J11" s="311" t="s">
        <v>335</v>
      </c>
      <c r="K11" s="455">
        <v>2.5</v>
      </c>
      <c r="L11" s="455">
        <v>1</v>
      </c>
      <c r="M11" s="455">
        <v>158.4</v>
      </c>
      <c r="N11" s="130">
        <f>K11*L11*M11</f>
        <v>396</v>
      </c>
      <c r="O11" s="164"/>
      <c r="P11" s="566" t="s">
        <v>26</v>
      </c>
      <c r="Q11" s="251"/>
      <c r="R11" s="251"/>
      <c r="S11" s="251"/>
      <c r="T11" s="1241"/>
      <c r="U11" s="1242"/>
      <c r="V11" s="567">
        <f>SUM(V5:V10)</f>
        <v>0</v>
      </c>
      <c r="X11" s="413"/>
      <c r="Y11" s="407" t="s">
        <v>597</v>
      </c>
      <c r="Z11" s="355">
        <v>500</v>
      </c>
      <c r="AA11" s="355">
        <v>400</v>
      </c>
      <c r="AB11" s="406">
        <f t="shared" si="4"/>
        <v>1250</v>
      </c>
      <c r="AC11" s="355">
        <v>1</v>
      </c>
      <c r="AD11" s="428">
        <f t="shared" si="3"/>
        <v>1250</v>
      </c>
      <c r="AE11" s="356">
        <v>880</v>
      </c>
      <c r="AF11" s="356">
        <v>1000</v>
      </c>
      <c r="AG11" s="408">
        <f t="shared" si="0"/>
        <v>0.88</v>
      </c>
      <c r="AH11" s="412">
        <f t="shared" si="1"/>
        <v>1100</v>
      </c>
    </row>
    <row r="12" spans="2:34" ht="14.25" thickTop="1" x14ac:dyDescent="0.15">
      <c r="B12" s="1232" t="s">
        <v>133</v>
      </c>
      <c r="C12" s="311" t="s">
        <v>426</v>
      </c>
      <c r="D12" s="272">
        <v>18</v>
      </c>
      <c r="E12" s="565" t="s">
        <v>113</v>
      </c>
      <c r="F12" s="311">
        <v>3363</v>
      </c>
      <c r="G12" s="130">
        <f>D12*F12</f>
        <v>60534</v>
      </c>
      <c r="H12" s="142"/>
      <c r="I12" s="1222"/>
      <c r="J12" s="311" t="s">
        <v>336</v>
      </c>
      <c r="K12" s="455">
        <v>2</v>
      </c>
      <c r="L12" s="455">
        <v>1</v>
      </c>
      <c r="M12" s="455">
        <v>158.4</v>
      </c>
      <c r="N12" s="130">
        <f t="shared" ref="N12:N15" si="6">K12*L12*M12</f>
        <v>316.8</v>
      </c>
      <c r="O12" s="164"/>
      <c r="X12" s="413"/>
      <c r="Y12" s="407" t="s">
        <v>598</v>
      </c>
      <c r="Z12" s="355">
        <v>500</v>
      </c>
      <c r="AA12" s="355">
        <v>1500</v>
      </c>
      <c r="AB12" s="406">
        <f t="shared" si="4"/>
        <v>333.33333333333331</v>
      </c>
      <c r="AC12" s="355">
        <v>1</v>
      </c>
      <c r="AD12" s="428">
        <f t="shared" si="3"/>
        <v>333.33333333333331</v>
      </c>
      <c r="AE12" s="356">
        <v>3690</v>
      </c>
      <c r="AF12" s="356">
        <v>500</v>
      </c>
      <c r="AG12" s="408">
        <f t="shared" si="0"/>
        <v>7.38</v>
      </c>
      <c r="AH12" s="412">
        <f t="shared" si="1"/>
        <v>2460</v>
      </c>
    </row>
    <row r="13" spans="2:34" ht="14.25" thickBot="1" x14ac:dyDescent="0.2">
      <c r="B13" s="1222"/>
      <c r="C13" s="311"/>
      <c r="D13" s="311"/>
      <c r="E13" s="565" t="s">
        <v>113</v>
      </c>
      <c r="F13" s="311"/>
      <c r="G13" s="130">
        <f>D13*F13</f>
        <v>0</v>
      </c>
      <c r="H13" s="142"/>
      <c r="I13" s="1222"/>
      <c r="J13" s="311" t="s">
        <v>473</v>
      </c>
      <c r="K13" s="455">
        <v>3.1</v>
      </c>
      <c r="L13" s="455">
        <v>2</v>
      </c>
      <c r="M13" s="455">
        <v>158.4</v>
      </c>
      <c r="N13" s="130">
        <f t="shared" si="6"/>
        <v>982.08</v>
      </c>
      <c r="O13" s="164"/>
      <c r="P13" s="458" t="s">
        <v>192</v>
      </c>
      <c r="X13" s="413"/>
      <c r="Y13" s="407"/>
      <c r="Z13" s="355"/>
      <c r="AA13" s="355"/>
      <c r="AB13" s="406"/>
      <c r="AC13" s="355"/>
      <c r="AD13" s="411"/>
      <c r="AE13" s="356"/>
      <c r="AF13" s="356"/>
      <c r="AG13" s="408"/>
      <c r="AH13" s="412"/>
    </row>
    <row r="14" spans="2:34" x14ac:dyDescent="0.15">
      <c r="B14" s="1222"/>
      <c r="C14" s="311"/>
      <c r="D14" s="311"/>
      <c r="E14" s="565"/>
      <c r="F14" s="311"/>
      <c r="G14" s="130">
        <f>D14*F14</f>
        <v>0</v>
      </c>
      <c r="H14" s="142"/>
      <c r="I14" s="1222"/>
      <c r="J14" s="311" t="s">
        <v>476</v>
      </c>
      <c r="K14" s="455">
        <v>4.2</v>
      </c>
      <c r="L14" s="455">
        <v>1</v>
      </c>
      <c r="M14" s="455">
        <v>158.4</v>
      </c>
      <c r="N14" s="130">
        <f t="shared" si="6"/>
        <v>665.28000000000009</v>
      </c>
      <c r="O14" s="164"/>
      <c r="P14" s="554" t="s">
        <v>152</v>
      </c>
      <c r="Q14" s="555" t="s">
        <v>147</v>
      </c>
      <c r="R14" s="555" t="s">
        <v>148</v>
      </c>
      <c r="S14" s="555" t="s">
        <v>587</v>
      </c>
      <c r="T14" s="555" t="s">
        <v>150</v>
      </c>
      <c r="U14" s="568" t="s">
        <v>477</v>
      </c>
      <c r="V14" s="556" t="s">
        <v>151</v>
      </c>
      <c r="X14" s="413"/>
      <c r="Y14" s="407"/>
      <c r="Z14" s="355"/>
      <c r="AA14" s="355"/>
      <c r="AB14" s="406"/>
      <c r="AC14" s="355"/>
      <c r="AD14" s="355"/>
      <c r="AE14" s="356"/>
      <c r="AF14" s="356"/>
      <c r="AG14" s="408"/>
      <c r="AH14" s="412"/>
    </row>
    <row r="15" spans="2:34" ht="14.25" thickBot="1" x14ac:dyDescent="0.2">
      <c r="B15" s="1222"/>
      <c r="C15" s="311"/>
      <c r="D15" s="311"/>
      <c r="E15" s="311"/>
      <c r="F15" s="311"/>
      <c r="G15" s="130">
        <f t="shared" ref="G15" si="7">D15*F15</f>
        <v>0</v>
      </c>
      <c r="H15" s="142"/>
      <c r="I15" s="1222"/>
      <c r="J15" s="311" t="s">
        <v>843</v>
      </c>
      <c r="K15" s="455">
        <v>4</v>
      </c>
      <c r="L15" s="455">
        <v>2</v>
      </c>
      <c r="M15" s="455">
        <v>158.4</v>
      </c>
      <c r="N15" s="130">
        <f t="shared" si="6"/>
        <v>1267.2</v>
      </c>
      <c r="O15" s="164"/>
      <c r="P15" s="457" t="s">
        <v>339</v>
      </c>
      <c r="Q15" s="126">
        <v>80</v>
      </c>
      <c r="R15" s="540" t="s">
        <v>599</v>
      </c>
      <c r="S15" s="126">
        <v>800</v>
      </c>
      <c r="T15" s="126">
        <v>10</v>
      </c>
      <c r="U15" s="310">
        <v>10000</v>
      </c>
      <c r="V15" s="508">
        <f>Q15*S15/T15*(10/U15)</f>
        <v>6.4</v>
      </c>
      <c r="X15" s="415"/>
      <c r="Y15" s="416" t="s">
        <v>116</v>
      </c>
      <c r="Z15" s="417"/>
      <c r="AA15" s="417"/>
      <c r="AB15" s="418"/>
      <c r="AC15" s="417"/>
      <c r="AD15" s="417"/>
      <c r="AE15" s="417"/>
      <c r="AF15" s="417"/>
      <c r="AG15" s="432"/>
      <c r="AH15" s="419">
        <f>SUM(AH4:AH14)</f>
        <v>20120</v>
      </c>
    </row>
    <row r="16" spans="2:34" ht="14.25" thickBot="1" x14ac:dyDescent="0.2">
      <c r="B16" s="1223"/>
      <c r="C16" s="133" t="s">
        <v>116</v>
      </c>
      <c r="D16" s="134"/>
      <c r="E16" s="134"/>
      <c r="F16" s="134"/>
      <c r="G16" s="135">
        <f>SUM(G12:G15)</f>
        <v>60534</v>
      </c>
      <c r="H16" s="142"/>
      <c r="I16" s="1222"/>
      <c r="J16" s="311"/>
      <c r="K16" s="455"/>
      <c r="L16" s="455"/>
      <c r="M16" s="455"/>
      <c r="N16" s="130"/>
      <c r="O16" s="164"/>
      <c r="P16" s="457" t="s">
        <v>340</v>
      </c>
      <c r="Q16" s="126">
        <v>2</v>
      </c>
      <c r="R16" s="540" t="s">
        <v>599</v>
      </c>
      <c r="S16" s="126">
        <v>9000</v>
      </c>
      <c r="T16" s="126">
        <v>10</v>
      </c>
      <c r="U16" s="310">
        <v>10000</v>
      </c>
      <c r="V16" s="508">
        <f t="shared" ref="V16:V27" si="8">Q16*S16/T16*(10/U16)</f>
        <v>1.8</v>
      </c>
      <c r="X16" s="557"/>
      <c r="Y16" s="425" t="s">
        <v>600</v>
      </c>
      <c r="Z16" s="426">
        <v>500</v>
      </c>
      <c r="AA16" s="426">
        <v>80</v>
      </c>
      <c r="AB16" s="433">
        <f t="shared" ref="AB16:AB24" si="9">Z16/AA16*1000</f>
        <v>6250</v>
      </c>
      <c r="AC16" s="426">
        <v>1</v>
      </c>
      <c r="AD16" s="428">
        <f t="shared" ref="AD16:AD24" si="10">AB16*AC16</f>
        <v>6250</v>
      </c>
      <c r="AE16" s="434">
        <v>8210</v>
      </c>
      <c r="AF16" s="434">
        <v>20000</v>
      </c>
      <c r="AG16" s="430">
        <f t="shared" ref="AG16:AG24" si="11">ROUNDUP((AE16/AF16),2)</f>
        <v>0.42</v>
      </c>
      <c r="AH16" s="431">
        <f t="shared" ref="AH16:AH26" si="12">AB16*AC16*AG16</f>
        <v>2625</v>
      </c>
    </row>
    <row r="17" spans="2:34" ht="15" thickTop="1" thickBot="1" x14ac:dyDescent="0.2">
      <c r="B17" s="1232" t="s">
        <v>135</v>
      </c>
      <c r="C17" s="311"/>
      <c r="D17" s="311"/>
      <c r="E17" s="565" t="s">
        <v>117</v>
      </c>
      <c r="F17" s="311"/>
      <c r="G17" s="130">
        <f t="shared" ref="G17" si="13">D17*F17</f>
        <v>0</v>
      </c>
      <c r="H17" s="142"/>
      <c r="I17" s="1223"/>
      <c r="J17" s="242" t="s">
        <v>601</v>
      </c>
      <c r="K17" s="150">
        <f>SUM(K11:K16)</f>
        <v>15.8</v>
      </c>
      <c r="L17" s="150">
        <f>SUM(L11:L16)</f>
        <v>7</v>
      </c>
      <c r="M17" s="150"/>
      <c r="N17" s="145">
        <f>SUM(N11:N16)</f>
        <v>3627.3600000000006</v>
      </c>
      <c r="O17" s="164"/>
      <c r="P17" s="241" t="s">
        <v>343</v>
      </c>
      <c r="Q17" s="126">
        <v>1</v>
      </c>
      <c r="R17" s="299" t="s">
        <v>78</v>
      </c>
      <c r="S17" s="126">
        <v>30000</v>
      </c>
      <c r="T17" s="126">
        <v>7</v>
      </c>
      <c r="U17" s="310">
        <v>10000</v>
      </c>
      <c r="V17" s="508">
        <f t="shared" si="8"/>
        <v>4.2857142857142856</v>
      </c>
      <c r="X17" s="413"/>
      <c r="Y17" s="353" t="s">
        <v>304</v>
      </c>
      <c r="Z17" s="354">
        <v>500</v>
      </c>
      <c r="AA17" s="354">
        <v>1000</v>
      </c>
      <c r="AB17" s="406">
        <f t="shared" si="9"/>
        <v>500</v>
      </c>
      <c r="AC17" s="355">
        <v>1</v>
      </c>
      <c r="AD17" s="428">
        <f t="shared" si="10"/>
        <v>500</v>
      </c>
      <c r="AE17" s="356">
        <v>2240</v>
      </c>
      <c r="AF17" s="356">
        <v>500</v>
      </c>
      <c r="AG17" s="408">
        <f t="shared" si="11"/>
        <v>4.4800000000000004</v>
      </c>
      <c r="AH17" s="412">
        <f t="shared" si="12"/>
        <v>2240</v>
      </c>
    </row>
    <row r="18" spans="2:34" ht="15" thickTop="1" thickBot="1" x14ac:dyDescent="0.2">
      <c r="B18" s="1222"/>
      <c r="C18" s="311"/>
      <c r="D18" s="311"/>
      <c r="E18" s="565"/>
      <c r="F18" s="311"/>
      <c r="G18" s="130">
        <f>D18*F18</f>
        <v>0</v>
      </c>
      <c r="H18" s="142"/>
      <c r="I18" s="1232" t="s">
        <v>144</v>
      </c>
      <c r="J18" s="311" t="s">
        <v>337</v>
      </c>
      <c r="K18" s="455">
        <v>1</v>
      </c>
      <c r="L18" s="455">
        <v>0.5</v>
      </c>
      <c r="M18" s="455">
        <v>168.4</v>
      </c>
      <c r="N18" s="130">
        <f>K18*L18*M18</f>
        <v>84.2</v>
      </c>
      <c r="O18" s="164"/>
      <c r="P18" s="241" t="s">
        <v>341</v>
      </c>
      <c r="Q18" s="126">
        <v>2</v>
      </c>
      <c r="R18" s="299" t="s">
        <v>242</v>
      </c>
      <c r="S18" s="126">
        <v>3000</v>
      </c>
      <c r="T18" s="126">
        <v>3</v>
      </c>
      <c r="U18" s="310">
        <v>10000</v>
      </c>
      <c r="V18" s="508">
        <f t="shared" si="8"/>
        <v>2</v>
      </c>
      <c r="X18" s="414"/>
      <c r="Y18" s="353" t="s">
        <v>305</v>
      </c>
      <c r="Z18" s="354">
        <v>500</v>
      </c>
      <c r="AA18" s="354">
        <v>4000</v>
      </c>
      <c r="AB18" s="406">
        <f t="shared" si="9"/>
        <v>125</v>
      </c>
      <c r="AC18" s="355">
        <v>1</v>
      </c>
      <c r="AD18" s="428">
        <f t="shared" si="10"/>
        <v>125</v>
      </c>
      <c r="AE18" s="356">
        <v>3460</v>
      </c>
      <c r="AF18" s="356">
        <v>250</v>
      </c>
      <c r="AG18" s="408">
        <f t="shared" si="11"/>
        <v>13.84</v>
      </c>
      <c r="AH18" s="412">
        <f t="shared" si="12"/>
        <v>1730</v>
      </c>
    </row>
    <row r="19" spans="2:34" ht="14.25" thickBot="1" x14ac:dyDescent="0.2">
      <c r="B19" s="1222"/>
      <c r="C19" s="311"/>
      <c r="D19" s="311"/>
      <c r="E19" s="311"/>
      <c r="F19" s="311"/>
      <c r="G19" s="130">
        <f t="shared" ref="G19" si="14">D19*F19</f>
        <v>0</v>
      </c>
      <c r="H19" s="142"/>
      <c r="I19" s="1222"/>
      <c r="J19" s="311" t="s">
        <v>338</v>
      </c>
      <c r="K19" s="455">
        <v>2.5</v>
      </c>
      <c r="L19" s="455">
        <v>0.5</v>
      </c>
      <c r="M19" s="455">
        <v>168.4</v>
      </c>
      <c r="N19" s="130">
        <f t="shared" ref="N19:N21" si="15">K19*L19*M19</f>
        <v>210.5</v>
      </c>
      <c r="O19" s="164"/>
      <c r="P19" s="241" t="s">
        <v>342</v>
      </c>
      <c r="Q19" s="126">
        <v>2</v>
      </c>
      <c r="R19" s="540" t="s">
        <v>78</v>
      </c>
      <c r="S19" s="126">
        <v>2000</v>
      </c>
      <c r="T19" s="126">
        <v>3</v>
      </c>
      <c r="U19" s="310">
        <v>10000</v>
      </c>
      <c r="V19" s="508">
        <f t="shared" si="8"/>
        <v>1.3333333333333333</v>
      </c>
      <c r="X19" s="413"/>
      <c r="Y19" s="407" t="s">
        <v>312</v>
      </c>
      <c r="Z19" s="355">
        <v>500</v>
      </c>
      <c r="AA19" s="355">
        <v>2000</v>
      </c>
      <c r="AB19" s="406">
        <f t="shared" si="9"/>
        <v>250</v>
      </c>
      <c r="AC19" s="355">
        <v>1</v>
      </c>
      <c r="AD19" s="428">
        <f t="shared" si="10"/>
        <v>250</v>
      </c>
      <c r="AE19" s="356">
        <v>2470</v>
      </c>
      <c r="AF19" s="356">
        <v>500</v>
      </c>
      <c r="AG19" s="408">
        <f t="shared" si="11"/>
        <v>4.9400000000000004</v>
      </c>
      <c r="AH19" s="412">
        <f t="shared" si="12"/>
        <v>1235</v>
      </c>
    </row>
    <row r="20" spans="2:34" ht="14.25" thickBot="1" x14ac:dyDescent="0.2">
      <c r="B20" s="1223"/>
      <c r="C20" s="133" t="s">
        <v>116</v>
      </c>
      <c r="D20" s="134"/>
      <c r="E20" s="134"/>
      <c r="F20" s="134"/>
      <c r="G20" s="135">
        <f>SUM(G17:G19)</f>
        <v>0</v>
      </c>
      <c r="H20" s="142"/>
      <c r="I20" s="1222"/>
      <c r="J20" s="311"/>
      <c r="K20" s="455"/>
      <c r="L20" s="455"/>
      <c r="M20" s="455"/>
      <c r="N20" s="130">
        <f t="shared" si="15"/>
        <v>0</v>
      </c>
      <c r="O20" s="164"/>
      <c r="P20" s="241" t="s">
        <v>344</v>
      </c>
      <c r="Q20" s="126">
        <v>2</v>
      </c>
      <c r="R20" s="299" t="s">
        <v>242</v>
      </c>
      <c r="S20" s="126">
        <v>1000</v>
      </c>
      <c r="T20" s="126">
        <v>3</v>
      </c>
      <c r="U20" s="310">
        <v>10000</v>
      </c>
      <c r="V20" s="508">
        <f t="shared" si="8"/>
        <v>0.66666666666666663</v>
      </c>
      <c r="X20" s="413" t="s">
        <v>321</v>
      </c>
      <c r="Y20" s="407" t="s">
        <v>602</v>
      </c>
      <c r="Z20" s="355">
        <v>500</v>
      </c>
      <c r="AA20" s="355">
        <v>150</v>
      </c>
      <c r="AB20" s="406">
        <f t="shared" si="9"/>
        <v>3333.3333333333335</v>
      </c>
      <c r="AC20" s="355">
        <v>1</v>
      </c>
      <c r="AD20" s="428">
        <f t="shared" si="10"/>
        <v>3333.3333333333335</v>
      </c>
      <c r="AE20" s="356">
        <v>8210</v>
      </c>
      <c r="AF20" s="356">
        <v>20000</v>
      </c>
      <c r="AG20" s="408">
        <f t="shared" si="11"/>
        <v>0.42</v>
      </c>
      <c r="AH20" s="412">
        <f t="shared" si="12"/>
        <v>1400</v>
      </c>
    </row>
    <row r="21" spans="2:34" ht="15" thickTop="1" thickBot="1" x14ac:dyDescent="0.2">
      <c r="B21" s="1232" t="s">
        <v>136</v>
      </c>
      <c r="C21" s="311"/>
      <c r="D21" s="311"/>
      <c r="E21" s="565" t="s">
        <v>118</v>
      </c>
      <c r="F21" s="311"/>
      <c r="G21" s="130">
        <f>D21*F21</f>
        <v>0</v>
      </c>
      <c r="H21" s="142"/>
      <c r="I21" s="1222"/>
      <c r="J21" s="311"/>
      <c r="K21" s="455"/>
      <c r="L21" s="455"/>
      <c r="M21" s="455"/>
      <c r="N21" s="130">
        <f t="shared" si="15"/>
        <v>0</v>
      </c>
      <c r="O21" s="164"/>
      <c r="P21" s="241" t="s">
        <v>359</v>
      </c>
      <c r="Q21" s="126">
        <v>2</v>
      </c>
      <c r="R21" s="540" t="s">
        <v>242</v>
      </c>
      <c r="S21" s="126">
        <v>1250</v>
      </c>
      <c r="T21" s="126">
        <v>10</v>
      </c>
      <c r="U21" s="310">
        <v>10000</v>
      </c>
      <c r="V21" s="508">
        <f t="shared" si="8"/>
        <v>0.25</v>
      </c>
      <c r="X21" s="413"/>
      <c r="Y21" s="407" t="s">
        <v>311</v>
      </c>
      <c r="Z21" s="355">
        <v>500</v>
      </c>
      <c r="AA21" s="355">
        <v>1000</v>
      </c>
      <c r="AB21" s="406">
        <f t="shared" si="9"/>
        <v>500</v>
      </c>
      <c r="AC21" s="355">
        <v>1</v>
      </c>
      <c r="AD21" s="428">
        <f t="shared" si="10"/>
        <v>500</v>
      </c>
      <c r="AE21" s="356">
        <v>2130</v>
      </c>
      <c r="AF21" s="356">
        <v>500</v>
      </c>
      <c r="AG21" s="408">
        <f t="shared" si="11"/>
        <v>4.26</v>
      </c>
      <c r="AH21" s="412">
        <f t="shared" si="12"/>
        <v>2130</v>
      </c>
    </row>
    <row r="22" spans="2:34" ht="14.25" thickBot="1" x14ac:dyDescent="0.2">
      <c r="B22" s="1222"/>
      <c r="C22" s="311"/>
      <c r="D22" s="311"/>
      <c r="E22" s="565" t="s">
        <v>118</v>
      </c>
      <c r="F22" s="311"/>
      <c r="G22" s="130">
        <f>D22*F22</f>
        <v>0</v>
      </c>
      <c r="H22" s="142"/>
      <c r="I22" s="1223"/>
      <c r="J22" s="242" t="s">
        <v>603</v>
      </c>
      <c r="K22" s="150">
        <f>SUM(K18:K21)</f>
        <v>3.5</v>
      </c>
      <c r="L22" s="151">
        <f>SUM(L18:L21)</f>
        <v>1</v>
      </c>
      <c r="M22" s="152"/>
      <c r="N22" s="145">
        <f>SUM(N18:N21)</f>
        <v>294.7</v>
      </c>
      <c r="O22" s="164"/>
      <c r="P22" s="241" t="s">
        <v>362</v>
      </c>
      <c r="Q22" s="126">
        <v>4</v>
      </c>
      <c r="R22" s="540" t="s">
        <v>117</v>
      </c>
      <c r="S22" s="126">
        <v>7200</v>
      </c>
      <c r="T22" s="126">
        <v>10</v>
      </c>
      <c r="U22" s="310">
        <v>10000</v>
      </c>
      <c r="V22" s="508">
        <f t="shared" si="8"/>
        <v>2.88</v>
      </c>
      <c r="X22" s="413"/>
      <c r="Y22" s="407" t="s">
        <v>312</v>
      </c>
      <c r="Z22" s="355">
        <v>500</v>
      </c>
      <c r="AA22" s="355">
        <v>1500</v>
      </c>
      <c r="AB22" s="406">
        <f t="shared" si="9"/>
        <v>333.33333333333331</v>
      </c>
      <c r="AC22" s="355">
        <v>1</v>
      </c>
      <c r="AD22" s="428">
        <f t="shared" si="10"/>
        <v>333.33333333333331</v>
      </c>
      <c r="AE22" s="356">
        <v>2470</v>
      </c>
      <c r="AF22" s="356">
        <v>500</v>
      </c>
      <c r="AG22" s="408">
        <f t="shared" si="11"/>
        <v>4.9400000000000004</v>
      </c>
      <c r="AH22" s="412">
        <f t="shared" si="12"/>
        <v>1646.6666666666667</v>
      </c>
    </row>
    <row r="23" spans="2:34" ht="15" thickTop="1" thickBot="1" x14ac:dyDescent="0.2">
      <c r="B23" s="1222"/>
      <c r="C23" s="311"/>
      <c r="D23" s="311"/>
      <c r="E23" s="565" t="s">
        <v>118</v>
      </c>
      <c r="F23" s="311"/>
      <c r="G23" s="130">
        <f>D23*F23</f>
        <v>0</v>
      </c>
      <c r="H23" s="142"/>
      <c r="I23" s="1232" t="s">
        <v>145</v>
      </c>
      <c r="J23" s="311"/>
      <c r="K23" s="455"/>
      <c r="L23" s="455"/>
      <c r="M23" s="455"/>
      <c r="N23" s="130">
        <f>K23*L23*M23</f>
        <v>0</v>
      </c>
      <c r="O23" s="164"/>
      <c r="P23" s="241" t="s">
        <v>363</v>
      </c>
      <c r="Q23" s="126">
        <v>2</v>
      </c>
      <c r="R23" s="540" t="s">
        <v>117</v>
      </c>
      <c r="S23" s="126">
        <v>10000</v>
      </c>
      <c r="T23" s="126">
        <v>10</v>
      </c>
      <c r="U23" s="310">
        <v>10000</v>
      </c>
      <c r="V23" s="508">
        <f t="shared" si="8"/>
        <v>2</v>
      </c>
      <c r="X23" s="413"/>
      <c r="Y23" s="407" t="s">
        <v>604</v>
      </c>
      <c r="Z23" s="355">
        <v>500</v>
      </c>
      <c r="AA23" s="355">
        <v>3000</v>
      </c>
      <c r="AB23" s="406">
        <f t="shared" si="9"/>
        <v>166.66666666666666</v>
      </c>
      <c r="AC23" s="355">
        <v>1</v>
      </c>
      <c r="AD23" s="428">
        <f t="shared" si="10"/>
        <v>166.66666666666666</v>
      </c>
      <c r="AE23" s="356">
        <v>4900</v>
      </c>
      <c r="AF23" s="356">
        <v>250</v>
      </c>
      <c r="AG23" s="408">
        <f t="shared" si="11"/>
        <v>19.600000000000001</v>
      </c>
      <c r="AH23" s="412">
        <f t="shared" si="12"/>
        <v>3266.6666666666665</v>
      </c>
    </row>
    <row r="24" spans="2:34" ht="14.25" thickBot="1" x14ac:dyDescent="0.2">
      <c r="B24" s="1235"/>
      <c r="C24" s="136" t="s">
        <v>119</v>
      </c>
      <c r="D24" s="137"/>
      <c r="E24" s="137"/>
      <c r="F24" s="144"/>
      <c r="G24" s="138">
        <f>SUM(G21:G23)</f>
        <v>0</v>
      </c>
      <c r="I24" s="1222"/>
      <c r="J24" s="311"/>
      <c r="K24" s="455"/>
      <c r="L24" s="455"/>
      <c r="M24" s="455"/>
      <c r="N24" s="130">
        <f t="shared" ref="N24" si="16">K24*L24*M24</f>
        <v>0</v>
      </c>
      <c r="O24" s="164"/>
      <c r="P24" s="241" t="s">
        <v>364</v>
      </c>
      <c r="Q24" s="126">
        <v>1</v>
      </c>
      <c r="R24" s="540" t="s">
        <v>242</v>
      </c>
      <c r="S24" s="126">
        <v>2500</v>
      </c>
      <c r="T24" s="126">
        <v>10</v>
      </c>
      <c r="U24" s="310">
        <v>10000</v>
      </c>
      <c r="V24" s="508">
        <f t="shared" si="8"/>
        <v>0.25</v>
      </c>
      <c r="X24" s="413"/>
      <c r="Y24" s="407" t="s">
        <v>605</v>
      </c>
      <c r="Z24" s="355">
        <v>500</v>
      </c>
      <c r="AA24" s="355">
        <v>3000</v>
      </c>
      <c r="AB24" s="406">
        <f t="shared" si="9"/>
        <v>166.66666666666666</v>
      </c>
      <c r="AC24" s="355">
        <v>1</v>
      </c>
      <c r="AD24" s="428">
        <f t="shared" si="10"/>
        <v>166.66666666666666</v>
      </c>
      <c r="AE24" s="356">
        <v>4270</v>
      </c>
      <c r="AF24" s="356">
        <v>500</v>
      </c>
      <c r="AG24" s="408">
        <f t="shared" si="11"/>
        <v>8.5399999999999991</v>
      </c>
      <c r="AH24" s="412">
        <f t="shared" si="12"/>
        <v>1423.333333333333</v>
      </c>
    </row>
    <row r="25" spans="2:34" ht="14.25" thickBot="1" x14ac:dyDescent="0.2">
      <c r="H25" s="143"/>
      <c r="I25" s="1223"/>
      <c r="J25" s="242" t="s">
        <v>603</v>
      </c>
      <c r="K25" s="150">
        <f>SUM(K23:K24)</f>
        <v>0</v>
      </c>
      <c r="L25" s="151">
        <f>SUM(L23:L24)</f>
        <v>0</v>
      </c>
      <c r="M25" s="152"/>
      <c r="N25" s="145">
        <f>SUM(N23:N24)</f>
        <v>0</v>
      </c>
      <c r="O25" s="164"/>
      <c r="P25" s="241" t="s">
        <v>365</v>
      </c>
      <c r="Q25" s="126">
        <v>1</v>
      </c>
      <c r="R25" s="540" t="s">
        <v>242</v>
      </c>
      <c r="S25" s="126">
        <v>3000</v>
      </c>
      <c r="T25" s="126">
        <v>10</v>
      </c>
      <c r="U25" s="310">
        <v>10000</v>
      </c>
      <c r="V25" s="508">
        <f t="shared" si="8"/>
        <v>0.3</v>
      </c>
      <c r="X25" s="413"/>
      <c r="Y25" s="407"/>
      <c r="Z25" s="355"/>
      <c r="AA25" s="355"/>
      <c r="AB25" s="406"/>
      <c r="AC25" s="355"/>
      <c r="AD25" s="411"/>
      <c r="AE25" s="356"/>
      <c r="AF25" s="356"/>
      <c r="AG25" s="408"/>
      <c r="AH25" s="412"/>
    </row>
    <row r="26" spans="2:34" ht="15" thickTop="1" thickBot="1" x14ac:dyDescent="0.2">
      <c r="B26" s="5" t="s">
        <v>606</v>
      </c>
      <c r="C26" s="5"/>
      <c r="D26" s="29"/>
      <c r="E26" s="5"/>
      <c r="F26" s="29"/>
      <c r="G26" s="30"/>
      <c r="H26" s="141"/>
      <c r="I26" s="1232" t="s">
        <v>247</v>
      </c>
      <c r="J26" s="311"/>
      <c r="K26" s="455"/>
      <c r="L26" s="455"/>
      <c r="M26" s="455"/>
      <c r="N26" s="130">
        <f>K26*L26*M26</f>
        <v>0</v>
      </c>
      <c r="O26" s="164"/>
      <c r="P26" s="241" t="s">
        <v>367</v>
      </c>
      <c r="Q26" s="126">
        <v>1</v>
      </c>
      <c r="R26" s="540" t="s">
        <v>242</v>
      </c>
      <c r="S26" s="126">
        <v>15000</v>
      </c>
      <c r="T26" s="126">
        <v>10</v>
      </c>
      <c r="U26" s="310">
        <v>10000</v>
      </c>
      <c r="V26" s="508">
        <f t="shared" si="8"/>
        <v>1.5</v>
      </c>
      <c r="X26" s="413"/>
      <c r="Y26" s="410"/>
      <c r="Z26" s="354"/>
      <c r="AA26" s="354"/>
      <c r="AB26" s="409"/>
      <c r="AC26" s="355"/>
      <c r="AD26" s="355"/>
      <c r="AE26" s="356"/>
      <c r="AF26" s="356"/>
      <c r="AG26" s="408"/>
      <c r="AH26" s="412">
        <f t="shared" si="12"/>
        <v>0</v>
      </c>
    </row>
    <row r="27" spans="2:34" ht="14.25" thickBot="1" x14ac:dyDescent="0.2">
      <c r="B27" s="550" t="s">
        <v>70</v>
      </c>
      <c r="C27" s="551" t="s">
        <v>108</v>
      </c>
      <c r="D27" s="551" t="s">
        <v>109</v>
      </c>
      <c r="E27" s="551" t="s">
        <v>110</v>
      </c>
      <c r="F27" s="551" t="s">
        <v>21</v>
      </c>
      <c r="G27" s="544" t="s">
        <v>111</v>
      </c>
      <c r="H27" s="142"/>
      <c r="I27" s="1222"/>
      <c r="J27" s="311"/>
      <c r="K27" s="455"/>
      <c r="L27" s="455"/>
      <c r="M27" s="455"/>
      <c r="N27" s="130">
        <f t="shared" ref="N27" si="17">K27*L27*M27</f>
        <v>0</v>
      </c>
      <c r="O27" s="164"/>
      <c r="P27" s="241" t="s">
        <v>607</v>
      </c>
      <c r="Q27" s="126">
        <v>1</v>
      </c>
      <c r="R27" s="540" t="s">
        <v>242</v>
      </c>
      <c r="S27" s="126">
        <v>90000</v>
      </c>
      <c r="T27" s="126">
        <v>10</v>
      </c>
      <c r="U27" s="310">
        <v>10000</v>
      </c>
      <c r="V27" s="508">
        <f t="shared" si="8"/>
        <v>9</v>
      </c>
      <c r="X27" s="415"/>
      <c r="Y27" s="416" t="s">
        <v>116</v>
      </c>
      <c r="Z27" s="417"/>
      <c r="AA27" s="417"/>
      <c r="AB27" s="418"/>
      <c r="AC27" s="417"/>
      <c r="AD27" s="417"/>
      <c r="AE27" s="417"/>
      <c r="AF27" s="417"/>
      <c r="AG27" s="435"/>
      <c r="AH27" s="419">
        <f>SUM(AH16:AH26)</f>
        <v>17696.666666666664</v>
      </c>
    </row>
    <row r="28" spans="2:34" ht="14.25" thickBot="1" x14ac:dyDescent="0.2">
      <c r="B28" s="1317" t="s">
        <v>27</v>
      </c>
      <c r="C28" s="311" t="str">
        <f>Y4</f>
        <v>ICボルドー66Ｄ</v>
      </c>
      <c r="D28" s="311">
        <f>AD4</f>
        <v>12500</v>
      </c>
      <c r="E28" s="565" t="s">
        <v>611</v>
      </c>
      <c r="F28" s="571">
        <f>AG4</f>
        <v>0.28000000000000003</v>
      </c>
      <c r="G28" s="129">
        <f t="shared" ref="G28:G37" si="18">D28*F28</f>
        <v>3500.0000000000005</v>
      </c>
      <c r="H28" s="142"/>
      <c r="I28" s="1223"/>
      <c r="J28" s="242" t="s">
        <v>612</v>
      </c>
      <c r="K28" s="150">
        <f>SUM(K26:K27)</f>
        <v>0</v>
      </c>
      <c r="L28" s="151">
        <f>SUM(L26:L27)</f>
        <v>0</v>
      </c>
      <c r="M28" s="152"/>
      <c r="N28" s="145">
        <f>SUM(N26:N27)</f>
        <v>0</v>
      </c>
      <c r="O28" s="164"/>
      <c r="P28" s="241"/>
      <c r="Q28" s="126"/>
      <c r="R28" s="540"/>
      <c r="S28" s="126"/>
      <c r="T28" s="126"/>
      <c r="U28" s="572"/>
      <c r="V28" s="157"/>
      <c r="X28" s="414"/>
      <c r="Y28" s="407" t="s">
        <v>623</v>
      </c>
      <c r="Z28" s="355">
        <v>100</v>
      </c>
      <c r="AA28" s="355">
        <v>100</v>
      </c>
      <c r="AB28" s="406">
        <f t="shared" ref="AB28" si="19">Z28/AA28*1000</f>
        <v>1000</v>
      </c>
      <c r="AC28" s="355">
        <v>3</v>
      </c>
      <c r="AD28" s="428">
        <f t="shared" ref="AD28" si="20">AB28*AC28</f>
        <v>3000</v>
      </c>
      <c r="AE28" s="356">
        <v>45750</v>
      </c>
      <c r="AF28" s="356">
        <v>22000</v>
      </c>
      <c r="AG28" s="408">
        <f t="shared" ref="AG28" si="21">ROUNDUP((AE28/AF28),2)</f>
        <v>2.0799999999999996</v>
      </c>
      <c r="AH28" s="412">
        <f>AB28*AC28*AG28</f>
        <v>6239.9999999999991</v>
      </c>
    </row>
    <row r="29" spans="2:34" ht="14.25" thickTop="1" x14ac:dyDescent="0.15">
      <c r="B29" s="1222"/>
      <c r="C29" s="311" t="str">
        <f t="shared" ref="C29:C36" si="22">Y5</f>
        <v>ストロビードライフロアブル</v>
      </c>
      <c r="D29" s="311">
        <f t="shared" ref="D29:D36" si="23">AD5</f>
        <v>166.66666666666666</v>
      </c>
      <c r="E29" s="565" t="s">
        <v>611</v>
      </c>
      <c r="F29" s="571">
        <f t="shared" ref="F29:F36" si="24">AG5</f>
        <v>11.56</v>
      </c>
      <c r="G29" s="130">
        <f t="shared" si="18"/>
        <v>1926.6666666666667</v>
      </c>
      <c r="H29" s="142"/>
      <c r="I29" s="1232" t="s">
        <v>141</v>
      </c>
      <c r="J29" s="311"/>
      <c r="K29" s="455"/>
      <c r="L29" s="455"/>
      <c r="M29" s="455"/>
      <c r="N29" s="130">
        <f>K29*L29*M29</f>
        <v>0</v>
      </c>
      <c r="O29" s="28"/>
      <c r="P29" s="241"/>
      <c r="Q29" s="126"/>
      <c r="R29" s="540"/>
      <c r="S29" s="126"/>
      <c r="T29" s="126"/>
      <c r="U29" s="310"/>
      <c r="V29" s="157"/>
      <c r="X29" s="413" t="s">
        <v>324</v>
      </c>
      <c r="Y29" s="407"/>
      <c r="Z29" s="355"/>
      <c r="AA29" s="355"/>
      <c r="AB29" s="406"/>
      <c r="AC29" s="355"/>
      <c r="AD29" s="428"/>
      <c r="AE29" s="356"/>
      <c r="AF29" s="356"/>
      <c r="AG29" s="408"/>
      <c r="AH29" s="412"/>
    </row>
    <row r="30" spans="2:34" x14ac:dyDescent="0.15">
      <c r="B30" s="1222"/>
      <c r="C30" s="311" t="str">
        <f t="shared" si="22"/>
        <v>エムダイファー</v>
      </c>
      <c r="D30" s="311">
        <f t="shared" si="23"/>
        <v>833.33333333333337</v>
      </c>
      <c r="E30" s="565" t="s">
        <v>611</v>
      </c>
      <c r="F30" s="571">
        <f t="shared" si="24"/>
        <v>1.43</v>
      </c>
      <c r="G30" s="130">
        <f t="shared" si="18"/>
        <v>1191.6666666666667</v>
      </c>
      <c r="H30" s="142"/>
      <c r="I30" s="1222"/>
      <c r="J30" s="311"/>
      <c r="K30" s="455"/>
      <c r="L30" s="455"/>
      <c r="M30" s="455"/>
      <c r="N30" s="130">
        <f t="shared" ref="N30" si="25">K30*L30*M30</f>
        <v>0</v>
      </c>
      <c r="P30" s="241"/>
      <c r="Q30" s="126"/>
      <c r="R30" s="540"/>
      <c r="S30" s="126"/>
      <c r="T30" s="126"/>
      <c r="U30" s="310"/>
      <c r="V30" s="157"/>
      <c r="X30" s="413"/>
      <c r="Y30" s="441"/>
      <c r="Z30" s="442"/>
      <c r="AA30" s="442"/>
      <c r="AB30" s="443"/>
      <c r="AC30" s="442"/>
      <c r="AD30" s="444"/>
      <c r="AE30" s="445"/>
      <c r="AF30" s="445"/>
      <c r="AG30" s="446"/>
      <c r="AH30" s="447"/>
    </row>
    <row r="31" spans="2:34" ht="14.25" thickBot="1" x14ac:dyDescent="0.2">
      <c r="B31" s="1222"/>
      <c r="C31" s="311" t="str">
        <f t="shared" si="22"/>
        <v>コサイド3000</v>
      </c>
      <c r="D31" s="311">
        <f t="shared" si="23"/>
        <v>500</v>
      </c>
      <c r="E31" s="565" t="s">
        <v>611</v>
      </c>
      <c r="F31" s="571">
        <f t="shared" si="24"/>
        <v>4.0599999999999996</v>
      </c>
      <c r="G31" s="130">
        <f t="shared" si="18"/>
        <v>2029.9999999999998</v>
      </c>
      <c r="H31" s="142"/>
      <c r="I31" s="1235"/>
      <c r="J31" s="243" t="s">
        <v>612</v>
      </c>
      <c r="K31" s="153">
        <f>SUM(K29:K30)</f>
        <v>0</v>
      </c>
      <c r="L31" s="573">
        <f>SUM(L29:L30)</f>
        <v>0</v>
      </c>
      <c r="M31" s="156"/>
      <c r="N31" s="574">
        <f>SUM(N29:N30)</f>
        <v>0</v>
      </c>
      <c r="P31" s="241"/>
      <c r="Q31" s="126"/>
      <c r="R31" s="540"/>
      <c r="S31" s="126"/>
      <c r="T31" s="126"/>
      <c r="U31" s="310"/>
      <c r="V31" s="157"/>
      <c r="X31" s="415"/>
      <c r="Y31" s="416" t="s">
        <v>116</v>
      </c>
      <c r="Z31" s="417"/>
      <c r="AA31" s="417"/>
      <c r="AB31" s="418"/>
      <c r="AC31" s="417"/>
      <c r="AD31" s="417"/>
      <c r="AE31" s="417"/>
      <c r="AF31" s="417"/>
      <c r="AG31" s="435"/>
      <c r="AH31" s="419">
        <f>SUM(AH28:AH29)</f>
        <v>6239.9999999999991</v>
      </c>
    </row>
    <row r="32" spans="2:34" ht="14.25" thickBot="1" x14ac:dyDescent="0.2">
      <c r="B32" s="1222"/>
      <c r="C32" s="311" t="str">
        <f t="shared" si="22"/>
        <v>クレフノン</v>
      </c>
      <c r="D32" s="311">
        <f t="shared" si="23"/>
        <v>5000</v>
      </c>
      <c r="E32" s="565" t="s">
        <v>611</v>
      </c>
      <c r="F32" s="571">
        <f t="shared" si="24"/>
        <v>0.21000000000000002</v>
      </c>
      <c r="G32" s="130">
        <f t="shared" si="18"/>
        <v>1050</v>
      </c>
      <c r="H32" s="142"/>
      <c r="I32" s="122"/>
      <c r="J32" s="122"/>
      <c r="K32" s="122"/>
      <c r="L32" s="122"/>
      <c r="M32" s="122"/>
      <c r="N32" s="122"/>
      <c r="P32" s="241"/>
      <c r="Q32" s="126"/>
      <c r="R32" s="540"/>
      <c r="S32" s="126"/>
      <c r="T32" s="126"/>
      <c r="U32" s="310"/>
      <c r="V32" s="157"/>
      <c r="X32" s="575"/>
      <c r="Y32" s="453" t="s">
        <v>613</v>
      </c>
      <c r="Z32" s="428">
        <v>500</v>
      </c>
      <c r="AA32" s="428">
        <v>1000</v>
      </c>
      <c r="AB32" s="427">
        <f t="shared" ref="AB32:AB33" si="26">Z32/AA32*1000</f>
        <v>500</v>
      </c>
      <c r="AC32" s="428">
        <v>1</v>
      </c>
      <c r="AD32" s="428">
        <f t="shared" ref="AD32:AD33" si="27">AB32*AC32</f>
        <v>500</v>
      </c>
      <c r="AE32" s="429">
        <v>6520</v>
      </c>
      <c r="AF32" s="429">
        <v>5000</v>
      </c>
      <c r="AG32" s="430">
        <f t="shared" ref="AG32:AG33" si="28">ROUNDUP((AE32/AF32),2)</f>
        <v>1.31</v>
      </c>
      <c r="AH32" s="431">
        <f t="shared" ref="AH32:AH33" si="29">AB32*AC32*AG32</f>
        <v>655</v>
      </c>
    </row>
    <row r="33" spans="2:34" ht="14.25" thickBot="1" x14ac:dyDescent="0.2">
      <c r="B33" s="1222"/>
      <c r="C33" s="311" t="str">
        <f t="shared" si="22"/>
        <v>ﾍﾟﾝｺｾﾞﾌﾞ水和剤</v>
      </c>
      <c r="D33" s="311">
        <f t="shared" si="23"/>
        <v>2500</v>
      </c>
      <c r="E33" s="565" t="s">
        <v>611</v>
      </c>
      <c r="F33" s="571">
        <f t="shared" si="24"/>
        <v>1.51</v>
      </c>
      <c r="G33" s="130">
        <f t="shared" si="18"/>
        <v>3775</v>
      </c>
      <c r="H33" s="142"/>
      <c r="I33" s="459" t="s">
        <v>190</v>
      </c>
      <c r="J33" s="459"/>
      <c r="K33" s="110"/>
      <c r="L33" s="110"/>
      <c r="M33" s="110"/>
      <c r="P33" s="241"/>
      <c r="Q33" s="126"/>
      <c r="R33" s="540"/>
      <c r="S33" s="126"/>
      <c r="T33" s="126"/>
      <c r="U33" s="310"/>
      <c r="V33" s="157"/>
      <c r="X33" s="413" t="s">
        <v>325</v>
      </c>
      <c r="Y33" s="407" t="s">
        <v>614</v>
      </c>
      <c r="Z33" s="355">
        <v>400</v>
      </c>
      <c r="AA33" s="355">
        <v>3000</v>
      </c>
      <c r="AB33" s="406">
        <f t="shared" si="26"/>
        <v>133.33333333333334</v>
      </c>
      <c r="AC33" s="355">
        <v>1</v>
      </c>
      <c r="AD33" s="428">
        <f t="shared" si="27"/>
        <v>133.33333333333334</v>
      </c>
      <c r="AE33" s="356">
        <v>7990</v>
      </c>
      <c r="AF33" s="356">
        <v>500</v>
      </c>
      <c r="AG33" s="408">
        <f t="shared" si="28"/>
        <v>15.98</v>
      </c>
      <c r="AH33" s="412">
        <f t="shared" si="29"/>
        <v>2130.666666666667</v>
      </c>
    </row>
    <row r="34" spans="2:34" ht="14.25" thickBot="1" x14ac:dyDescent="0.2">
      <c r="B34" s="1222"/>
      <c r="C34" s="311" t="str">
        <f t="shared" si="22"/>
        <v>ｶﾈﾏｲﾄﾌﾛｱﾌﾞﾙ</v>
      </c>
      <c r="D34" s="311">
        <f t="shared" si="23"/>
        <v>333.33333333333331</v>
      </c>
      <c r="E34" s="565" t="s">
        <v>615</v>
      </c>
      <c r="F34" s="571">
        <f t="shared" si="24"/>
        <v>9.26</v>
      </c>
      <c r="G34" s="130">
        <f t="shared" si="18"/>
        <v>3086.6666666666665</v>
      </c>
      <c r="H34" s="142"/>
      <c r="I34" s="220" t="s">
        <v>178</v>
      </c>
      <c r="J34" s="577" t="s">
        <v>3</v>
      </c>
      <c r="K34" s="1319" t="s">
        <v>179</v>
      </c>
      <c r="L34" s="1320"/>
      <c r="M34" s="578" t="s">
        <v>241</v>
      </c>
      <c r="N34" s="579" t="s">
        <v>624</v>
      </c>
      <c r="P34" s="542" t="s">
        <v>183</v>
      </c>
      <c r="Q34" s="251"/>
      <c r="R34" s="251"/>
      <c r="S34" s="251"/>
      <c r="T34" s="251"/>
      <c r="U34" s="161"/>
      <c r="V34" s="580">
        <f>SUM(V15:V33)</f>
        <v>32.665714285714287</v>
      </c>
      <c r="X34" s="413"/>
      <c r="Y34" s="407"/>
      <c r="Z34" s="355"/>
      <c r="AA34" s="355"/>
      <c r="AB34" s="406"/>
      <c r="AC34" s="355"/>
      <c r="AD34" s="411"/>
      <c r="AE34" s="356"/>
      <c r="AF34" s="356"/>
      <c r="AG34" s="408"/>
      <c r="AH34" s="412"/>
    </row>
    <row r="35" spans="2:34" x14ac:dyDescent="0.15">
      <c r="B35" s="1222"/>
      <c r="C35" s="311" t="str">
        <f t="shared" si="22"/>
        <v>ｻﾙﾌｧｰｿﾞﾙ</v>
      </c>
      <c r="D35" s="311">
        <f t="shared" si="23"/>
        <v>1250</v>
      </c>
      <c r="E35" s="565" t="s">
        <v>615</v>
      </c>
      <c r="F35" s="571">
        <f t="shared" si="24"/>
        <v>0.88</v>
      </c>
      <c r="G35" s="130">
        <f t="shared" si="18"/>
        <v>1100</v>
      </c>
      <c r="H35" s="142"/>
      <c r="I35" s="1238" t="s">
        <v>0</v>
      </c>
      <c r="J35" s="139" t="s">
        <v>176</v>
      </c>
      <c r="K35" s="1244">
        <v>2160000</v>
      </c>
      <c r="L35" s="1244"/>
      <c r="M35" s="541">
        <v>10000</v>
      </c>
      <c r="N35" s="232">
        <f>+K35/M35*10*0.014</f>
        <v>30.240000000000002</v>
      </c>
      <c r="X35" s="413"/>
      <c r="Y35" s="407"/>
      <c r="Z35" s="355"/>
      <c r="AA35" s="355"/>
      <c r="AB35" s="406"/>
      <c r="AC35" s="355"/>
      <c r="AD35" s="411"/>
      <c r="AE35" s="356"/>
      <c r="AF35" s="356"/>
      <c r="AG35" s="408"/>
      <c r="AH35" s="412"/>
    </row>
    <row r="36" spans="2:34" ht="14.25" thickBot="1" x14ac:dyDescent="0.2">
      <c r="B36" s="1222"/>
      <c r="C36" s="311" t="str">
        <f t="shared" si="22"/>
        <v>ﾍﾞﾌﾄｯﾌﾟﾌﾛｱﾌﾞﾙ</v>
      </c>
      <c r="D36" s="311">
        <f t="shared" si="23"/>
        <v>333.33333333333331</v>
      </c>
      <c r="E36" s="565" t="s">
        <v>615</v>
      </c>
      <c r="F36" s="571">
        <f t="shared" si="24"/>
        <v>7.38</v>
      </c>
      <c r="G36" s="130">
        <f t="shared" si="18"/>
        <v>2460</v>
      </c>
      <c r="H36" s="142"/>
      <c r="I36" s="1239"/>
      <c r="J36" s="139" t="s">
        <v>177</v>
      </c>
      <c r="K36" s="1321">
        <v>3024000</v>
      </c>
      <c r="L36" s="1322"/>
      <c r="M36" s="541">
        <v>10000</v>
      </c>
      <c r="N36" s="232">
        <f>+K36/M36*10*0.014</f>
        <v>42.335999999999999</v>
      </c>
      <c r="P36" s="459" t="s">
        <v>184</v>
      </c>
      <c r="Q36" s="110"/>
      <c r="R36" s="110"/>
      <c r="S36" s="110"/>
      <c r="T36" s="110"/>
      <c r="X36" s="454"/>
      <c r="Y36" s="416" t="s">
        <v>116</v>
      </c>
      <c r="Z36" s="417"/>
      <c r="AA36" s="417"/>
      <c r="AB36" s="418"/>
      <c r="AC36" s="417"/>
      <c r="AD36" s="417"/>
      <c r="AE36" s="417"/>
      <c r="AF36" s="417"/>
      <c r="AG36" s="435"/>
      <c r="AH36" s="419">
        <f>SUM(AH32:AH35)</f>
        <v>2785.666666666667</v>
      </c>
    </row>
    <row r="37" spans="2:34" ht="14.25" thickBot="1" x14ac:dyDescent="0.2">
      <c r="B37" s="1222"/>
      <c r="C37" s="311"/>
      <c r="D37" s="311"/>
      <c r="E37" s="565"/>
      <c r="F37" s="311"/>
      <c r="G37" s="130">
        <f t="shared" si="18"/>
        <v>0</v>
      </c>
      <c r="H37" s="142"/>
      <c r="I37" s="1239"/>
      <c r="J37" s="139"/>
      <c r="K37" s="1244"/>
      <c r="L37" s="1244"/>
      <c r="M37" s="541"/>
      <c r="N37" s="232"/>
      <c r="O37" s="154"/>
      <c r="P37" s="220" t="s">
        <v>173</v>
      </c>
      <c r="Q37" s="1323" t="s">
        <v>185</v>
      </c>
      <c r="R37" s="1323"/>
      <c r="S37" s="586" t="s">
        <v>188</v>
      </c>
      <c r="T37" s="586" t="s">
        <v>187</v>
      </c>
      <c r="U37" s="587" t="s">
        <v>241</v>
      </c>
      <c r="V37" s="588" t="s">
        <v>624</v>
      </c>
      <c r="X37" s="415"/>
      <c r="Y37" s="448" t="s">
        <v>293</v>
      </c>
      <c r="Z37" s="449"/>
      <c r="AA37" s="449"/>
      <c r="AB37" s="450"/>
      <c r="AC37" s="449"/>
      <c r="AD37" s="449"/>
      <c r="AE37" s="449"/>
      <c r="AF37" s="449"/>
      <c r="AG37" s="449"/>
      <c r="AH37" s="451">
        <f>AH15+AH27+AH31+AH36</f>
        <v>46842.333333333328</v>
      </c>
    </row>
    <row r="38" spans="2:34" ht="14.25" thickBot="1" x14ac:dyDescent="0.2">
      <c r="B38" s="1223"/>
      <c r="C38" s="131" t="s">
        <v>115</v>
      </c>
      <c r="D38" s="131"/>
      <c r="E38" s="131"/>
      <c r="F38" s="131"/>
      <c r="G38" s="132">
        <f>SUM(G28:G37)</f>
        <v>20120</v>
      </c>
      <c r="H38" s="142"/>
      <c r="I38" s="1239"/>
      <c r="J38" s="139"/>
      <c r="K38" s="1244"/>
      <c r="L38" s="1244"/>
      <c r="M38" s="541"/>
      <c r="N38" s="232"/>
      <c r="O38" s="154"/>
      <c r="P38" s="1246" t="s">
        <v>186</v>
      </c>
      <c r="Q38" s="225" t="s">
        <v>481</v>
      </c>
      <c r="R38" s="247" t="s">
        <v>479</v>
      </c>
      <c r="S38" s="226"/>
      <c r="T38" s="248">
        <v>0.5</v>
      </c>
      <c r="U38" s="226"/>
      <c r="V38" s="232"/>
      <c r="X38" s="357"/>
      <c r="Y38" s="357"/>
      <c r="Z38" s="357"/>
      <c r="AA38" s="357"/>
      <c r="AB38" s="357"/>
      <c r="AC38" s="358"/>
      <c r="AD38" s="358"/>
      <c r="AE38" s="357"/>
      <c r="AF38" s="357"/>
      <c r="AG38" s="357"/>
      <c r="AH38" s="358"/>
    </row>
    <row r="39" spans="2:34" ht="15" thickTop="1" thickBot="1" x14ac:dyDescent="0.2">
      <c r="B39" s="1232" t="s">
        <v>137</v>
      </c>
      <c r="C39" s="311" t="str">
        <f>Y16</f>
        <v>アタックオイル</v>
      </c>
      <c r="D39" s="311">
        <f>AD16</f>
        <v>6250</v>
      </c>
      <c r="E39" s="565" t="s">
        <v>611</v>
      </c>
      <c r="F39" s="571">
        <f>AG16</f>
        <v>0.42</v>
      </c>
      <c r="G39" s="130">
        <f>D39*F39</f>
        <v>2625</v>
      </c>
      <c r="H39" s="142"/>
      <c r="I39" s="1239"/>
      <c r="J39" s="139" t="s">
        <v>480</v>
      </c>
      <c r="K39" s="1244"/>
      <c r="L39" s="1244"/>
      <c r="M39" s="541">
        <v>200</v>
      </c>
      <c r="N39" s="232">
        <f>M39*380/10</f>
        <v>7600</v>
      </c>
      <c r="O39" s="154"/>
      <c r="P39" s="1247"/>
      <c r="Q39" s="225"/>
      <c r="R39" s="247"/>
      <c r="S39" s="226"/>
      <c r="T39" s="248"/>
      <c r="U39" s="226"/>
      <c r="V39" s="232"/>
      <c r="X39" s="349" t="s">
        <v>294</v>
      </c>
      <c r="Y39" s="357"/>
      <c r="Z39" s="357"/>
      <c r="AA39" s="357"/>
      <c r="AB39" s="357"/>
      <c r="AC39" s="358"/>
      <c r="AD39" s="358"/>
      <c r="AE39" s="357"/>
      <c r="AF39" s="357"/>
      <c r="AG39" s="357"/>
      <c r="AH39" s="358"/>
    </row>
    <row r="40" spans="2:34" ht="23.25" thickBot="1" x14ac:dyDescent="0.2">
      <c r="B40" s="1222"/>
      <c r="C40" s="311" t="str">
        <f t="shared" ref="C40:C47" si="30">Y17</f>
        <v>オリオン水和剤40</v>
      </c>
      <c r="D40" s="311">
        <f t="shared" ref="D40:D47" si="31">AD17</f>
        <v>500</v>
      </c>
      <c r="E40" s="565" t="s">
        <v>611</v>
      </c>
      <c r="F40" s="571">
        <f t="shared" ref="F40:F47" si="32">AG17</f>
        <v>4.4800000000000004</v>
      </c>
      <c r="G40" s="130">
        <f t="shared" ref="G40:G52" si="33">D40*F40</f>
        <v>2240</v>
      </c>
      <c r="H40" s="142"/>
      <c r="I40" s="1239"/>
      <c r="J40" s="139" t="s">
        <v>174</v>
      </c>
      <c r="K40" s="1244"/>
      <c r="L40" s="1244"/>
      <c r="M40" s="541"/>
      <c r="N40" s="232"/>
      <c r="O40" s="154"/>
      <c r="P40" s="1247"/>
      <c r="Q40" s="225"/>
      <c r="R40" s="247"/>
      <c r="S40" s="226"/>
      <c r="T40" s="248"/>
      <c r="U40" s="226"/>
      <c r="V40" s="232"/>
      <c r="X40" s="359"/>
      <c r="Y40" s="360"/>
      <c r="Z40" s="361" t="s">
        <v>617</v>
      </c>
      <c r="AA40" s="362" t="s">
        <v>286</v>
      </c>
      <c r="AB40" s="362" t="s">
        <v>295</v>
      </c>
      <c r="AC40" s="352" t="s">
        <v>288</v>
      </c>
      <c r="AD40" s="352"/>
      <c r="AE40" s="352" t="s">
        <v>289</v>
      </c>
      <c r="AF40" s="352" t="s">
        <v>296</v>
      </c>
      <c r="AG40" s="352" t="s">
        <v>297</v>
      </c>
      <c r="AH40" s="363" t="s">
        <v>298</v>
      </c>
    </row>
    <row r="41" spans="2:34" x14ac:dyDescent="0.15">
      <c r="B41" s="1222"/>
      <c r="C41" s="311" t="str">
        <f t="shared" si="30"/>
        <v>ダントツ水溶剤</v>
      </c>
      <c r="D41" s="311">
        <f t="shared" si="31"/>
        <v>125</v>
      </c>
      <c r="E41" s="565" t="s">
        <v>611</v>
      </c>
      <c r="F41" s="571">
        <f t="shared" si="32"/>
        <v>13.84</v>
      </c>
      <c r="G41" s="130">
        <f t="shared" si="33"/>
        <v>1730</v>
      </c>
      <c r="H41" s="142"/>
      <c r="I41" s="1239"/>
      <c r="J41" s="139" t="s">
        <v>175</v>
      </c>
      <c r="K41" s="1244"/>
      <c r="L41" s="1244"/>
      <c r="M41" s="541"/>
      <c r="N41" s="232"/>
      <c r="O41" s="154"/>
      <c r="P41" s="1247"/>
      <c r="Q41" s="225"/>
      <c r="R41" s="247"/>
      <c r="S41" s="226"/>
      <c r="T41" s="248"/>
      <c r="U41" s="226"/>
      <c r="V41" s="232"/>
      <c r="X41" s="1324" t="s">
        <v>299</v>
      </c>
      <c r="Y41" s="364"/>
      <c r="Z41" s="365"/>
      <c r="AA41" s="366"/>
      <c r="AB41" s="367"/>
      <c r="AC41" s="367"/>
      <c r="AD41" s="436"/>
      <c r="AE41" s="368"/>
      <c r="AF41" s="369"/>
      <c r="AG41" s="370" t="e">
        <f>ROUNDUP((AE41/AF41),2)</f>
        <v>#DIV/0!</v>
      </c>
      <c r="AH41" s="371" t="e">
        <f>Z41*AG41</f>
        <v>#DIV/0!</v>
      </c>
    </row>
    <row r="42" spans="2:34" ht="14.25" thickBot="1" x14ac:dyDescent="0.2">
      <c r="B42" s="1222"/>
      <c r="C42" s="311" t="str">
        <f t="shared" si="30"/>
        <v>スプラサイド乳剤40</v>
      </c>
      <c r="D42" s="311">
        <f t="shared" si="31"/>
        <v>250</v>
      </c>
      <c r="E42" s="565" t="s">
        <v>618</v>
      </c>
      <c r="F42" s="571">
        <f t="shared" si="32"/>
        <v>4.9400000000000004</v>
      </c>
      <c r="G42" s="130">
        <f t="shared" si="33"/>
        <v>1235</v>
      </c>
      <c r="H42" s="142"/>
      <c r="I42" s="1240"/>
      <c r="J42" s="222" t="s">
        <v>116</v>
      </c>
      <c r="K42" s="1249"/>
      <c r="L42" s="1250"/>
      <c r="M42" s="223"/>
      <c r="N42" s="229">
        <f>SUM(N35:N41)</f>
        <v>7672.576</v>
      </c>
      <c r="O42" s="154"/>
      <c r="P42" s="1247"/>
      <c r="Q42" s="225"/>
      <c r="R42" s="247"/>
      <c r="S42" s="226"/>
      <c r="T42" s="248"/>
      <c r="U42" s="226"/>
      <c r="V42" s="232"/>
      <c r="X42" s="1325"/>
      <c r="Y42" s="372"/>
      <c r="Z42" s="373"/>
      <c r="AA42" s="373"/>
      <c r="AB42" s="374"/>
      <c r="AC42" s="374"/>
      <c r="AD42" s="376"/>
      <c r="AE42" s="375"/>
      <c r="AF42" s="376"/>
      <c r="AG42" s="377"/>
      <c r="AH42" s="378"/>
    </row>
    <row r="43" spans="2:34" ht="15" thickTop="1" thickBot="1" x14ac:dyDescent="0.2">
      <c r="B43" s="1222"/>
      <c r="C43" s="311" t="str">
        <f t="shared" si="30"/>
        <v>アタックオイル</v>
      </c>
      <c r="D43" s="311">
        <f t="shared" si="31"/>
        <v>3333.3333333333335</v>
      </c>
      <c r="E43" s="565" t="s">
        <v>611</v>
      </c>
      <c r="F43" s="571">
        <f t="shared" si="32"/>
        <v>0.42</v>
      </c>
      <c r="G43" s="130">
        <f t="shared" si="33"/>
        <v>1400</v>
      </c>
      <c r="H43" s="142"/>
      <c r="I43" s="1251" t="s">
        <v>180</v>
      </c>
      <c r="J43" s="224" t="s">
        <v>619</v>
      </c>
      <c r="K43" s="1254">
        <v>8200</v>
      </c>
      <c r="L43" s="1254"/>
      <c r="M43" s="541">
        <v>10000</v>
      </c>
      <c r="N43" s="514">
        <f>+K43/M43*10</f>
        <v>8.1999999999999993</v>
      </c>
      <c r="O43" s="154"/>
      <c r="P43" s="1247"/>
      <c r="Q43" s="225"/>
      <c r="R43" s="247"/>
      <c r="S43" s="226"/>
      <c r="T43" s="248"/>
      <c r="U43" s="226"/>
      <c r="V43" s="232"/>
      <c r="X43" s="379"/>
      <c r="Y43" s="380" t="s">
        <v>41</v>
      </c>
      <c r="Z43" s="381"/>
      <c r="AA43" s="381"/>
      <c r="AB43" s="382"/>
      <c r="AC43" s="382"/>
      <c r="AD43" s="384"/>
      <c r="AE43" s="383"/>
      <c r="AF43" s="384"/>
      <c r="AG43" s="384"/>
      <c r="AH43" s="385" t="e">
        <f>SUM(AH41:AH42)</f>
        <v>#DIV/0!</v>
      </c>
    </row>
    <row r="44" spans="2:34" ht="14.25" thickBot="1" x14ac:dyDescent="0.2">
      <c r="B44" s="1222"/>
      <c r="C44" s="311" t="str">
        <f t="shared" si="30"/>
        <v>ダニカット乳剤20</v>
      </c>
      <c r="D44" s="311">
        <f t="shared" si="31"/>
        <v>500</v>
      </c>
      <c r="E44" s="565" t="s">
        <v>611</v>
      </c>
      <c r="F44" s="571">
        <f t="shared" si="32"/>
        <v>4.26</v>
      </c>
      <c r="G44" s="130">
        <f t="shared" si="33"/>
        <v>2130</v>
      </c>
      <c r="H44" s="142"/>
      <c r="I44" s="1252"/>
      <c r="J44" s="225"/>
      <c r="K44" s="1244"/>
      <c r="L44" s="1244"/>
      <c r="M44" s="541"/>
      <c r="N44" s="232"/>
      <c r="O44" s="154"/>
      <c r="P44" s="1248"/>
      <c r="Q44" s="233" t="s">
        <v>189</v>
      </c>
      <c r="R44" s="234"/>
      <c r="S44" s="234"/>
      <c r="T44" s="234"/>
      <c r="U44" s="234"/>
      <c r="V44" s="235">
        <f>SUM(V38:V43)</f>
        <v>0</v>
      </c>
      <c r="X44" s="1326" t="s">
        <v>300</v>
      </c>
      <c r="Y44" s="364" t="s">
        <v>301</v>
      </c>
      <c r="Z44" s="366"/>
      <c r="AA44" s="366"/>
      <c r="AB44" s="367"/>
      <c r="AC44" s="367"/>
      <c r="AD44" s="436"/>
      <c r="AE44" s="368"/>
      <c r="AF44" s="386"/>
      <c r="AG44" s="387" t="e">
        <f>ROUNDUP((AE44/AF44),2)</f>
        <v>#DIV/0!</v>
      </c>
      <c r="AH44" s="371" t="e">
        <f>Z44*AG44</f>
        <v>#DIV/0!</v>
      </c>
    </row>
    <row r="45" spans="2:34" ht="14.25" thickTop="1" x14ac:dyDescent="0.15">
      <c r="B45" s="1222"/>
      <c r="C45" s="311" t="str">
        <f t="shared" si="30"/>
        <v>スプラサイド乳剤40</v>
      </c>
      <c r="D45" s="311">
        <f t="shared" si="31"/>
        <v>333.33333333333331</v>
      </c>
      <c r="E45" s="565" t="s">
        <v>611</v>
      </c>
      <c r="F45" s="571">
        <f t="shared" si="32"/>
        <v>4.9400000000000004</v>
      </c>
      <c r="G45" s="130">
        <f t="shared" si="33"/>
        <v>1646.6666666666667</v>
      </c>
      <c r="H45" s="142"/>
      <c r="I45" s="1252"/>
      <c r="J45" s="139"/>
      <c r="K45" s="1244"/>
      <c r="L45" s="1244"/>
      <c r="M45" s="541"/>
      <c r="N45" s="232"/>
      <c r="O45" s="154"/>
      <c r="P45" s="1258" t="s">
        <v>194</v>
      </c>
      <c r="Q45" s="1255" t="s">
        <v>205</v>
      </c>
      <c r="R45" s="249" t="s">
        <v>206</v>
      </c>
      <c r="S45" s="225">
        <v>35750</v>
      </c>
      <c r="T45" s="248">
        <v>1</v>
      </c>
      <c r="U45" s="225"/>
      <c r="V45" s="232"/>
      <c r="X45" s="1327"/>
      <c r="Y45" s="388"/>
      <c r="Z45" s="373"/>
      <c r="AA45" s="373"/>
      <c r="AB45" s="374"/>
      <c r="AC45" s="389"/>
      <c r="AD45" s="437"/>
      <c r="AE45" s="390"/>
      <c r="AF45" s="391"/>
      <c r="AG45" s="391"/>
      <c r="AH45" s="392"/>
    </row>
    <row r="46" spans="2:34" ht="14.25" thickBot="1" x14ac:dyDescent="0.2">
      <c r="B46" s="1222"/>
      <c r="C46" s="311" t="str">
        <f t="shared" si="30"/>
        <v>ｽﾀｰﾏｲﾄﾌﾛｱﾌﾞﾙ</v>
      </c>
      <c r="D46" s="311">
        <f t="shared" si="31"/>
        <v>166.66666666666666</v>
      </c>
      <c r="E46" s="565" t="s">
        <v>611</v>
      </c>
      <c r="F46" s="571">
        <f t="shared" si="32"/>
        <v>19.600000000000001</v>
      </c>
      <c r="G46" s="130">
        <f t="shared" si="33"/>
        <v>3266.6666666666665</v>
      </c>
      <c r="H46" s="142"/>
      <c r="I46" s="1253"/>
      <c r="J46" s="222" t="s">
        <v>116</v>
      </c>
      <c r="K46" s="1249"/>
      <c r="L46" s="1250"/>
      <c r="M46" s="223"/>
      <c r="N46" s="229">
        <f>SUM(N43:N45)</f>
        <v>8.1999999999999993</v>
      </c>
      <c r="O46" s="154"/>
      <c r="P46" s="1247"/>
      <c r="Q46" s="1256"/>
      <c r="R46" s="249" t="s">
        <v>206</v>
      </c>
      <c r="S46" s="225">
        <v>24040</v>
      </c>
      <c r="T46" s="248">
        <v>1</v>
      </c>
      <c r="U46" s="225">
        <v>10000</v>
      </c>
      <c r="V46" s="232">
        <f>+S46*T46/U46*10</f>
        <v>24.04</v>
      </c>
      <c r="X46" s="1328"/>
      <c r="Y46" s="393" t="s">
        <v>41</v>
      </c>
      <c r="Z46" s="394"/>
      <c r="AA46" s="394"/>
      <c r="AB46" s="395"/>
      <c r="AC46" s="395"/>
      <c r="AD46" s="438"/>
      <c r="AE46" s="396"/>
      <c r="AF46" s="396"/>
      <c r="AG46" s="397"/>
      <c r="AH46" s="398" t="e">
        <f>SUM(AH44:AH45)</f>
        <v>#DIV/0!</v>
      </c>
    </row>
    <row r="47" spans="2:34" ht="15" thickTop="1" thickBot="1" x14ac:dyDescent="0.2">
      <c r="B47" s="1222"/>
      <c r="C47" s="311" t="str">
        <f t="shared" si="30"/>
        <v>ﾊﾁﾊﾁﾌﾛｱﾌﾞﾙ</v>
      </c>
      <c r="D47" s="311">
        <f t="shared" si="31"/>
        <v>166.66666666666666</v>
      </c>
      <c r="E47" s="565" t="s">
        <v>611</v>
      </c>
      <c r="F47" s="571">
        <f t="shared" si="32"/>
        <v>8.5399999999999991</v>
      </c>
      <c r="G47" s="130">
        <f t="shared" si="33"/>
        <v>1423.333333333333</v>
      </c>
      <c r="H47" s="142"/>
      <c r="I47" s="1251" t="s">
        <v>181</v>
      </c>
      <c r="J47" s="224" t="s">
        <v>619</v>
      </c>
      <c r="K47" s="1254">
        <v>11500</v>
      </c>
      <c r="L47" s="1254"/>
      <c r="M47" s="541">
        <v>10000</v>
      </c>
      <c r="N47" s="514">
        <f>+K47/M47*10*0.014</f>
        <v>0.161</v>
      </c>
      <c r="O47" s="154"/>
      <c r="P47" s="1247"/>
      <c r="Q47" s="1256"/>
      <c r="R47" s="249"/>
      <c r="S47" s="225"/>
      <c r="T47" s="225"/>
      <c r="U47" s="139"/>
      <c r="V47" s="250"/>
      <c r="X47" s="399"/>
      <c r="Y47" s="400" t="s">
        <v>293</v>
      </c>
      <c r="Z47" s="401"/>
      <c r="AA47" s="401"/>
      <c r="AB47" s="402"/>
      <c r="AC47" s="402"/>
      <c r="AD47" s="404"/>
      <c r="AE47" s="403"/>
      <c r="AF47" s="404"/>
      <c r="AG47" s="404"/>
      <c r="AH47" s="405" t="e">
        <f>AH43+AH46</f>
        <v>#DIV/0!</v>
      </c>
    </row>
    <row r="48" spans="2:34" x14ac:dyDescent="0.15">
      <c r="B48" s="1222"/>
      <c r="C48" s="311"/>
      <c r="D48" s="311"/>
      <c r="E48" s="311"/>
      <c r="F48" s="311"/>
      <c r="G48" s="130">
        <f t="shared" si="33"/>
        <v>0</v>
      </c>
      <c r="H48" s="142"/>
      <c r="I48" s="1252"/>
      <c r="J48" s="225"/>
      <c r="K48" s="1244"/>
      <c r="L48" s="1244"/>
      <c r="M48" s="541"/>
      <c r="N48" s="232"/>
      <c r="O48" s="154"/>
      <c r="P48" s="1247"/>
      <c r="Q48" s="1256"/>
      <c r="R48" s="249" t="s">
        <v>193</v>
      </c>
      <c r="S48" s="225">
        <v>15600</v>
      </c>
      <c r="T48" s="248">
        <v>1</v>
      </c>
      <c r="U48" s="225">
        <v>10000</v>
      </c>
      <c r="V48" s="232">
        <f>+S48*T48/U48*10</f>
        <v>15.600000000000001</v>
      </c>
    </row>
    <row r="49" spans="2:22" ht="14.25" thickBot="1" x14ac:dyDescent="0.2">
      <c r="B49" s="1223"/>
      <c r="C49" s="133" t="s">
        <v>116</v>
      </c>
      <c r="D49" s="134"/>
      <c r="E49" s="134"/>
      <c r="F49" s="134"/>
      <c r="G49" s="135">
        <f>SUM(G39:G48)</f>
        <v>17696.666666666664</v>
      </c>
      <c r="H49" s="142"/>
      <c r="I49" s="1252"/>
      <c r="J49" s="139"/>
      <c r="K49" s="1244"/>
      <c r="L49" s="1244"/>
      <c r="M49" s="541"/>
      <c r="N49" s="232"/>
      <c r="O49" s="154"/>
      <c r="P49" s="1247"/>
      <c r="Q49" s="1257"/>
      <c r="R49" s="249"/>
      <c r="S49" s="225"/>
      <c r="T49" s="225"/>
      <c r="U49" s="139"/>
      <c r="V49" s="250"/>
    </row>
    <row r="50" spans="2:22" ht="15" thickTop="1" thickBot="1" x14ac:dyDescent="0.2">
      <c r="B50" s="1232" t="s">
        <v>29</v>
      </c>
      <c r="C50" s="311" t="str">
        <f>Y28</f>
        <v>ﾗｳﾝﾄﾞｱｯﾌﾟﾏｯｸｽﾛｰﾄﾞ</v>
      </c>
      <c r="D50" s="311">
        <f>AD28</f>
        <v>3000</v>
      </c>
      <c r="E50" s="565" t="s">
        <v>611</v>
      </c>
      <c r="F50" s="571">
        <f>AG28</f>
        <v>2.0799999999999996</v>
      </c>
      <c r="G50" s="130">
        <f t="shared" si="33"/>
        <v>6239.9999999999991</v>
      </c>
      <c r="H50" s="142"/>
      <c r="I50" s="1253"/>
      <c r="J50" s="222" t="s">
        <v>116</v>
      </c>
      <c r="K50" s="1249"/>
      <c r="L50" s="1250"/>
      <c r="M50" s="223"/>
      <c r="N50" s="229">
        <f>SUM(N47:N49)</f>
        <v>0.161</v>
      </c>
      <c r="O50" s="154"/>
      <c r="P50" s="1247"/>
      <c r="Q50" s="233" t="s">
        <v>189</v>
      </c>
      <c r="R50" s="234"/>
      <c r="S50" s="234"/>
      <c r="T50" s="234"/>
      <c r="U50" s="234"/>
      <c r="V50" s="235">
        <f>SUM(V45:V49)</f>
        <v>39.64</v>
      </c>
    </row>
    <row r="51" spans="2:22" ht="14.25" thickTop="1" x14ac:dyDescent="0.15">
      <c r="B51" s="1222"/>
      <c r="C51" s="311"/>
      <c r="D51" s="311"/>
      <c r="E51" s="311"/>
      <c r="F51" s="311"/>
      <c r="G51" s="130">
        <f t="shared" si="33"/>
        <v>0</v>
      </c>
      <c r="H51" s="142"/>
      <c r="I51" s="1251" t="s">
        <v>182</v>
      </c>
      <c r="J51" s="541" t="s">
        <v>193</v>
      </c>
      <c r="K51" s="1265">
        <v>4000</v>
      </c>
      <c r="L51" s="1266"/>
      <c r="M51" s="541">
        <v>10000</v>
      </c>
      <c r="N51" s="514">
        <f>+K51/M51*10*0.014</f>
        <v>5.6000000000000001E-2</v>
      </c>
      <c r="O51" s="154"/>
      <c r="P51" s="1247"/>
      <c r="Q51" s="1255" t="s">
        <v>207</v>
      </c>
      <c r="R51" s="249" t="s">
        <v>206</v>
      </c>
      <c r="S51" s="225">
        <v>60000</v>
      </c>
      <c r="T51" s="248">
        <v>1</v>
      </c>
      <c r="U51" s="225"/>
      <c r="V51" s="232"/>
    </row>
    <row r="52" spans="2:22" x14ac:dyDescent="0.15">
      <c r="B52" s="1222"/>
      <c r="C52" s="311"/>
      <c r="D52" s="311"/>
      <c r="E52" s="311"/>
      <c r="F52" s="311"/>
      <c r="G52" s="130">
        <f t="shared" si="33"/>
        <v>0</v>
      </c>
      <c r="H52" s="142"/>
      <c r="I52" s="1252"/>
      <c r="J52" s="541"/>
      <c r="K52" s="1265"/>
      <c r="L52" s="1266"/>
      <c r="M52" s="236"/>
      <c r="N52" s="232"/>
      <c r="O52" s="154"/>
      <c r="P52" s="1247"/>
      <c r="Q52" s="1256"/>
      <c r="R52" s="249" t="s">
        <v>206</v>
      </c>
      <c r="S52" s="225">
        <v>60000</v>
      </c>
      <c r="T52" s="248">
        <v>1</v>
      </c>
      <c r="U52" s="225">
        <v>10000</v>
      </c>
      <c r="V52" s="232">
        <f>+S52*T52/U52*10</f>
        <v>60</v>
      </c>
    </row>
    <row r="53" spans="2:22" ht="14.25" thickBot="1" x14ac:dyDescent="0.2">
      <c r="B53" s="1223"/>
      <c r="C53" s="133" t="s">
        <v>116</v>
      </c>
      <c r="D53" s="134"/>
      <c r="E53" s="134"/>
      <c r="F53" s="134"/>
      <c r="G53" s="135">
        <f>SUM(G50:G52)</f>
        <v>6239.9999999999991</v>
      </c>
      <c r="I53" s="1252"/>
      <c r="J53" s="225"/>
      <c r="K53" s="1267"/>
      <c r="L53" s="1268"/>
      <c r="M53" s="236"/>
      <c r="N53" s="232"/>
      <c r="O53" s="154"/>
      <c r="P53" s="1247"/>
      <c r="Q53" s="1256"/>
      <c r="R53" s="249"/>
      <c r="S53" s="225"/>
      <c r="T53" s="225"/>
      <c r="U53" s="139"/>
      <c r="V53" s="250"/>
    </row>
    <row r="54" spans="2:22" ht="14.25" thickTop="1" x14ac:dyDescent="0.15">
      <c r="B54" s="1232" t="s">
        <v>139</v>
      </c>
      <c r="C54" s="311" t="str">
        <f>Y32</f>
        <v>ｱﾋﾞｵﾝＥ</v>
      </c>
      <c r="D54" s="311">
        <f>AD32</f>
        <v>500</v>
      </c>
      <c r="E54" s="565" t="s">
        <v>611</v>
      </c>
      <c r="F54" s="571">
        <f>AG32</f>
        <v>1.31</v>
      </c>
      <c r="G54" s="130">
        <f>D54*F54</f>
        <v>655</v>
      </c>
      <c r="I54" s="1252"/>
      <c r="J54" s="541"/>
      <c r="K54" s="1265"/>
      <c r="L54" s="1266"/>
      <c r="M54" s="236"/>
      <c r="N54" s="232"/>
      <c r="O54" s="154"/>
      <c r="P54" s="1247"/>
      <c r="Q54" s="1256"/>
      <c r="R54" s="249" t="s">
        <v>193</v>
      </c>
      <c r="S54" s="225">
        <v>25000</v>
      </c>
      <c r="T54" s="248">
        <v>1</v>
      </c>
      <c r="U54" s="225">
        <v>10000</v>
      </c>
      <c r="V54" s="232">
        <f>+S54*T54/U54*10</f>
        <v>25</v>
      </c>
    </row>
    <row r="55" spans="2:22" x14ac:dyDescent="0.15">
      <c r="B55" s="1222"/>
      <c r="C55" s="311" t="str">
        <f>Y33</f>
        <v>マデックＥＷ</v>
      </c>
      <c r="D55" s="311">
        <f>AD33</f>
        <v>133.33333333333334</v>
      </c>
      <c r="E55" s="565" t="s">
        <v>611</v>
      </c>
      <c r="F55" s="571">
        <f>AG33</f>
        <v>15.98</v>
      </c>
      <c r="G55" s="130">
        <f>D55*F55</f>
        <v>2130.666666666667</v>
      </c>
      <c r="I55" s="1252"/>
      <c r="J55" s="225"/>
      <c r="K55" s="1267"/>
      <c r="L55" s="1268"/>
      <c r="M55" s="236"/>
      <c r="N55" s="246"/>
      <c r="O55" s="154"/>
      <c r="P55" s="1247"/>
      <c r="Q55" s="1257"/>
      <c r="R55" s="249"/>
      <c r="S55" s="225"/>
      <c r="T55" s="225"/>
      <c r="U55" s="139"/>
      <c r="V55" s="250"/>
    </row>
    <row r="56" spans="2:22" x14ac:dyDescent="0.15">
      <c r="B56" s="1222"/>
      <c r="C56" s="311"/>
      <c r="D56" s="311"/>
      <c r="E56" s="565" t="s">
        <v>118</v>
      </c>
      <c r="F56" s="311"/>
      <c r="G56" s="130">
        <f>D56*F56</f>
        <v>0</v>
      </c>
      <c r="I56" s="1238"/>
      <c r="J56" s="583" t="s">
        <v>116</v>
      </c>
      <c r="K56" s="1260"/>
      <c r="L56" s="1261"/>
      <c r="M56" s="584"/>
      <c r="N56" s="585">
        <f>SUM(N51:N55)</f>
        <v>5.6000000000000001E-2</v>
      </c>
      <c r="O56" s="154"/>
      <c r="P56" s="1259"/>
      <c r="Q56" s="253" t="s">
        <v>189</v>
      </c>
      <c r="R56" s="254"/>
      <c r="S56" s="254"/>
      <c r="T56" s="254"/>
      <c r="U56" s="254"/>
      <c r="V56" s="255">
        <f>SUM(V51:V55)</f>
        <v>85</v>
      </c>
    </row>
    <row r="57" spans="2:22" ht="14.25" thickBot="1" x14ac:dyDescent="0.2">
      <c r="B57" s="1235"/>
      <c r="C57" s="136" t="s">
        <v>119</v>
      </c>
      <c r="D57" s="137"/>
      <c r="E57" s="137"/>
      <c r="F57" s="137"/>
      <c r="G57" s="138">
        <f>SUM(G54:G56)</f>
        <v>2785.666666666667</v>
      </c>
      <c r="I57" s="1262" t="s">
        <v>183</v>
      </c>
      <c r="J57" s="1242"/>
      <c r="K57" s="1263"/>
      <c r="L57" s="1264"/>
      <c r="M57" s="161"/>
      <c r="N57" s="252">
        <f>SUM(N42,N46,N50,N56)</f>
        <v>7680.9929999999995</v>
      </c>
      <c r="O57" s="154"/>
      <c r="P57" s="1329" t="s">
        <v>183</v>
      </c>
      <c r="Q57" s="1330"/>
      <c r="R57" s="251"/>
      <c r="S57" s="251"/>
      <c r="T57" s="251"/>
      <c r="U57" s="251"/>
      <c r="V57" s="252">
        <f>SUM(V44,V50,V56)</f>
        <v>124.64</v>
      </c>
    </row>
    <row r="58" spans="2:22" x14ac:dyDescent="0.15">
      <c r="O58" s="154"/>
      <c r="V58" s="27"/>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9:15" s="27" customFormat="1" x14ac:dyDescent="0.15">
      <c r="I65" s="154"/>
      <c r="J65" s="154"/>
      <c r="K65" s="154"/>
      <c r="L65" s="154"/>
      <c r="M65" s="154"/>
      <c r="N65" s="154"/>
      <c r="O65" s="154"/>
    </row>
    <row r="66" spans="9:15" s="27" customFormat="1" x14ac:dyDescent="0.15">
      <c r="I66" s="154"/>
      <c r="J66" s="154"/>
      <c r="K66" s="154"/>
      <c r="L66" s="154"/>
      <c r="M66" s="154"/>
      <c r="N66" s="154"/>
      <c r="O66" s="154"/>
    </row>
    <row r="67" spans="9:15" s="27" customFormat="1" x14ac:dyDescent="0.15">
      <c r="I67" s="154"/>
      <c r="J67" s="154"/>
      <c r="K67" s="154"/>
      <c r="L67" s="154"/>
      <c r="M67" s="154"/>
      <c r="N67" s="154"/>
      <c r="O67" s="154"/>
    </row>
    <row r="68" spans="9:15" s="27" customFormat="1" x14ac:dyDescent="0.15">
      <c r="I68" s="154"/>
      <c r="J68" s="154"/>
      <c r="K68" s="154"/>
      <c r="L68" s="154"/>
      <c r="M68" s="154"/>
      <c r="N68" s="154"/>
      <c r="O68" s="154"/>
    </row>
    <row r="69" spans="9:15" s="27" customFormat="1" x14ac:dyDescent="0.15">
      <c r="I69" s="154"/>
      <c r="J69" s="154"/>
      <c r="K69" s="154"/>
      <c r="L69" s="154"/>
      <c r="M69" s="154"/>
      <c r="N69" s="154"/>
      <c r="O69" s="154"/>
    </row>
    <row r="70" spans="9:15" s="27" customFormat="1" x14ac:dyDescent="0.15">
      <c r="I70" s="154"/>
      <c r="J70" s="154"/>
      <c r="K70" s="154"/>
      <c r="L70" s="154"/>
      <c r="M70" s="154"/>
      <c r="N70" s="154"/>
      <c r="O70" s="154"/>
    </row>
    <row r="71" spans="9:15" s="27" customFormat="1" x14ac:dyDescent="0.15">
      <c r="I71" s="154"/>
      <c r="J71" s="154"/>
      <c r="K71" s="154"/>
      <c r="L71" s="154"/>
      <c r="M71" s="154"/>
      <c r="N71" s="154"/>
      <c r="O71" s="154"/>
    </row>
    <row r="72" spans="9:15" s="27" customFormat="1" x14ac:dyDescent="0.15">
      <c r="I72" s="154"/>
      <c r="J72" s="154"/>
      <c r="K72" s="154"/>
      <c r="L72" s="154"/>
      <c r="M72" s="154"/>
      <c r="N72" s="154"/>
      <c r="O72" s="154"/>
    </row>
    <row r="73" spans="9:15" s="27" customFormat="1" x14ac:dyDescent="0.15">
      <c r="I73" s="154"/>
      <c r="J73" s="154"/>
      <c r="K73" s="154"/>
      <c r="L73" s="154"/>
      <c r="M73" s="154"/>
      <c r="N73" s="154"/>
      <c r="O73" s="154"/>
    </row>
    <row r="74" spans="9:15" s="27" customFormat="1" x14ac:dyDescent="0.15">
      <c r="I74" s="154"/>
      <c r="J74" s="154"/>
      <c r="K74" s="154"/>
      <c r="L74" s="154"/>
      <c r="M74" s="154"/>
      <c r="N74" s="154"/>
      <c r="O74" s="154"/>
    </row>
    <row r="75" spans="9:15" s="27" customFormat="1" x14ac:dyDescent="0.15">
      <c r="I75" s="154"/>
      <c r="J75" s="154"/>
      <c r="K75" s="154"/>
      <c r="L75" s="154"/>
      <c r="M75" s="154"/>
      <c r="N75" s="154"/>
      <c r="O75" s="154"/>
    </row>
    <row r="76" spans="9:15" s="27" customFormat="1" x14ac:dyDescent="0.15">
      <c r="I76" s="154"/>
      <c r="J76" s="154"/>
      <c r="K76" s="154"/>
      <c r="L76" s="154"/>
      <c r="M76" s="154"/>
      <c r="N76" s="154"/>
      <c r="O76" s="154"/>
    </row>
    <row r="77" spans="9:15" s="27" customFormat="1" x14ac:dyDescent="0.15">
      <c r="I77" s="154"/>
      <c r="J77" s="154"/>
      <c r="K77" s="154"/>
      <c r="L77" s="154"/>
      <c r="M77" s="154"/>
      <c r="N77" s="154"/>
      <c r="O77" s="154"/>
    </row>
    <row r="78" spans="9:15" s="27" customFormat="1" x14ac:dyDescent="0.15">
      <c r="I78" s="154"/>
      <c r="J78" s="154"/>
      <c r="K78" s="154"/>
      <c r="L78" s="154"/>
      <c r="M78" s="154"/>
      <c r="N78" s="154"/>
      <c r="O78" s="154"/>
    </row>
    <row r="79" spans="9:15" s="27" customFormat="1" x14ac:dyDescent="0.15">
      <c r="I79" s="154"/>
      <c r="J79" s="154"/>
      <c r="K79" s="154"/>
      <c r="L79" s="154"/>
      <c r="M79" s="154"/>
      <c r="N79" s="154"/>
      <c r="O79" s="154"/>
    </row>
    <row r="80" spans="9:15" s="27" customFormat="1" x14ac:dyDescent="0.15">
      <c r="I80" s="154"/>
      <c r="J80" s="154"/>
      <c r="K80" s="154"/>
      <c r="L80" s="154"/>
      <c r="M80" s="154"/>
      <c r="N80" s="154"/>
      <c r="O80" s="154"/>
    </row>
    <row r="81" spans="2:15" s="27" customFormat="1" x14ac:dyDescent="0.15">
      <c r="H81" s="154"/>
      <c r="I81" s="154"/>
      <c r="J81" s="154"/>
      <c r="K81" s="154"/>
      <c r="L81" s="154"/>
      <c r="M81" s="154"/>
      <c r="N81" s="154"/>
      <c r="O81" s="154"/>
    </row>
    <row r="82" spans="2:15" s="27" customFormat="1" x14ac:dyDescent="0.15">
      <c r="H82" s="154"/>
      <c r="I82" s="154"/>
      <c r="J82" s="154"/>
      <c r="K82" s="154"/>
      <c r="L82" s="154"/>
      <c r="M82" s="154"/>
      <c r="N82" s="154"/>
      <c r="O82" s="154"/>
    </row>
    <row r="83" spans="2:15" s="27" customFormat="1" x14ac:dyDescent="0.15">
      <c r="B83" s="141"/>
      <c r="C83" s="142"/>
      <c r="D83" s="142"/>
      <c r="E83" s="142"/>
      <c r="F83" s="142"/>
      <c r="H83" s="154"/>
      <c r="I83" s="154"/>
      <c r="J83" s="154"/>
      <c r="K83" s="154"/>
      <c r="L83" s="154"/>
      <c r="M83" s="154"/>
      <c r="N83" s="154"/>
      <c r="O83" s="154"/>
    </row>
    <row r="84" spans="2:15" s="27" customFormat="1" x14ac:dyDescent="0.15">
      <c r="B84" s="141"/>
      <c r="C84" s="142"/>
      <c r="D84" s="142"/>
      <c r="E84" s="142"/>
      <c r="F84" s="142"/>
      <c r="H84" s="154"/>
      <c r="I84" s="154"/>
      <c r="J84" s="154"/>
      <c r="K84" s="154"/>
      <c r="L84" s="154"/>
      <c r="M84" s="154"/>
      <c r="N84" s="154"/>
      <c r="O84" s="154"/>
    </row>
    <row r="85" spans="2:15" s="27" customFormat="1" x14ac:dyDescent="0.15">
      <c r="H85" s="154"/>
      <c r="I85" s="154"/>
      <c r="J85" s="154"/>
      <c r="K85" s="154"/>
      <c r="L85" s="154"/>
      <c r="M85" s="154"/>
      <c r="N85" s="154"/>
      <c r="O85" s="154"/>
    </row>
    <row r="86" spans="2:15" s="27" customFormat="1" x14ac:dyDescent="0.15">
      <c r="H86" s="154"/>
      <c r="I86" s="154"/>
      <c r="J86" s="154"/>
      <c r="K86" s="154"/>
      <c r="L86" s="154"/>
      <c r="M86" s="154"/>
      <c r="N86" s="154"/>
      <c r="O86" s="154"/>
    </row>
    <row r="87" spans="2:15" s="27" customFormat="1" x14ac:dyDescent="0.15">
      <c r="H87" s="154"/>
      <c r="I87" s="154"/>
      <c r="J87" s="154"/>
      <c r="K87" s="154"/>
      <c r="L87" s="154"/>
      <c r="M87" s="154"/>
      <c r="N87" s="154"/>
      <c r="O87" s="154"/>
    </row>
    <row r="88" spans="2:15" s="27" customFormat="1" x14ac:dyDescent="0.15">
      <c r="H88" s="154"/>
      <c r="I88" s="154"/>
      <c r="J88" s="154"/>
      <c r="K88" s="154"/>
      <c r="L88" s="154"/>
      <c r="M88" s="154"/>
      <c r="N88" s="154"/>
      <c r="O88" s="154"/>
    </row>
    <row r="89" spans="2:15" s="27" customFormat="1" x14ac:dyDescent="0.15">
      <c r="H89" s="154"/>
      <c r="I89" s="154"/>
      <c r="J89" s="154"/>
      <c r="K89" s="154"/>
      <c r="L89" s="154"/>
      <c r="M89" s="154"/>
      <c r="N89" s="154"/>
      <c r="O89" s="154"/>
    </row>
    <row r="90" spans="2:15" s="27" customFormat="1" x14ac:dyDescent="0.15">
      <c r="H90" s="154"/>
      <c r="I90" s="154"/>
      <c r="J90" s="154"/>
      <c r="K90" s="154"/>
      <c r="L90" s="154"/>
      <c r="M90" s="154"/>
      <c r="N90" s="154"/>
      <c r="O90" s="154"/>
    </row>
    <row r="91" spans="2:15" s="27" customFormat="1" x14ac:dyDescent="0.15">
      <c r="H91" s="154"/>
      <c r="I91" s="154"/>
      <c r="J91" s="154"/>
      <c r="K91" s="154"/>
      <c r="L91" s="154"/>
      <c r="M91" s="154"/>
      <c r="N91" s="154"/>
      <c r="O91" s="154"/>
    </row>
    <row r="92" spans="2:15" s="27" customFormat="1" x14ac:dyDescent="0.15">
      <c r="H92" s="154"/>
      <c r="I92" s="154"/>
      <c r="J92" s="154"/>
      <c r="K92" s="154"/>
      <c r="L92" s="154"/>
      <c r="M92" s="154"/>
      <c r="N92" s="154"/>
      <c r="O92" s="154"/>
    </row>
    <row r="93" spans="2:15" s="27" customFormat="1" x14ac:dyDescent="0.15">
      <c r="H93" s="154"/>
      <c r="I93" s="154"/>
      <c r="J93" s="154"/>
      <c r="K93" s="154"/>
      <c r="L93" s="154"/>
      <c r="M93" s="154"/>
      <c r="N93" s="154"/>
      <c r="O93" s="154"/>
    </row>
    <row r="94" spans="2:15" s="27" customFormat="1" x14ac:dyDescent="0.15">
      <c r="H94" s="154"/>
      <c r="I94" s="154"/>
      <c r="J94" s="154"/>
      <c r="K94" s="154"/>
      <c r="L94" s="154"/>
      <c r="M94" s="154"/>
      <c r="N94" s="154"/>
      <c r="O94" s="154"/>
    </row>
    <row r="95" spans="2:15" s="27" customFormat="1" x14ac:dyDescent="0.15">
      <c r="H95" s="154"/>
      <c r="I95" s="154"/>
      <c r="J95" s="154"/>
      <c r="K95" s="154"/>
      <c r="L95" s="154"/>
      <c r="M95" s="154"/>
      <c r="N95" s="154"/>
      <c r="O95" s="154"/>
    </row>
    <row r="96" spans="2:15" s="27" customFormat="1" x14ac:dyDescent="0.15">
      <c r="H96" s="154"/>
      <c r="I96" s="154"/>
      <c r="J96" s="154"/>
      <c r="K96" s="154"/>
      <c r="L96" s="154"/>
      <c r="M96" s="154"/>
      <c r="N96" s="154"/>
      <c r="O96" s="154"/>
    </row>
    <row r="97" spans="9:15" s="27" customFormat="1" x14ac:dyDescent="0.15">
      <c r="I97" s="154"/>
      <c r="J97" s="154"/>
      <c r="K97" s="154"/>
      <c r="L97" s="154"/>
      <c r="M97" s="154"/>
      <c r="N97" s="154"/>
      <c r="O97" s="154"/>
    </row>
    <row r="98" spans="9:15" s="27" customFormat="1" x14ac:dyDescent="0.15">
      <c r="I98" s="154"/>
      <c r="J98" s="154"/>
      <c r="K98" s="154"/>
      <c r="L98" s="154"/>
      <c r="M98" s="154"/>
      <c r="N98" s="154"/>
      <c r="O98" s="154"/>
    </row>
    <row r="99" spans="9:15" s="27" customFormat="1" x14ac:dyDescent="0.15">
      <c r="I99" s="154"/>
      <c r="J99" s="154"/>
      <c r="K99" s="154"/>
      <c r="L99" s="154"/>
      <c r="M99" s="154"/>
      <c r="N99" s="154"/>
      <c r="O99" s="154"/>
    </row>
    <row r="100" spans="9:15" s="27" customFormat="1" x14ac:dyDescent="0.15">
      <c r="I100" s="154"/>
      <c r="J100" s="154"/>
      <c r="K100" s="154"/>
      <c r="L100" s="154"/>
      <c r="M100" s="154"/>
      <c r="N100" s="154"/>
      <c r="O100" s="154"/>
    </row>
    <row r="101" spans="9:15" s="27" customFormat="1" x14ac:dyDescent="0.15">
      <c r="I101" s="154"/>
      <c r="J101" s="154"/>
      <c r="K101" s="154"/>
      <c r="L101" s="154"/>
      <c r="M101" s="154"/>
      <c r="N101" s="154"/>
      <c r="O101" s="154"/>
    </row>
    <row r="102" spans="9:15" s="27" customFormat="1" x14ac:dyDescent="0.15">
      <c r="I102" s="154"/>
      <c r="J102" s="154"/>
      <c r="K102" s="154"/>
      <c r="L102" s="154"/>
      <c r="M102" s="154"/>
      <c r="N102" s="154"/>
      <c r="O102" s="154"/>
    </row>
    <row r="103" spans="9:15" s="27" customFormat="1" x14ac:dyDescent="0.15">
      <c r="I103" s="154"/>
      <c r="J103" s="154"/>
      <c r="K103" s="154"/>
      <c r="L103" s="154"/>
      <c r="M103" s="154"/>
      <c r="N103" s="154"/>
      <c r="O103" s="154"/>
    </row>
    <row r="104" spans="9:15" s="27" customFormat="1" x14ac:dyDescent="0.15">
      <c r="I104" s="154"/>
      <c r="J104" s="154"/>
      <c r="K104" s="154"/>
      <c r="L104" s="154"/>
      <c r="M104" s="154"/>
      <c r="N104" s="154"/>
      <c r="O104" s="154"/>
    </row>
    <row r="105" spans="9:15" s="27" customFormat="1" x14ac:dyDescent="0.15">
      <c r="I105" s="154"/>
      <c r="J105" s="154"/>
      <c r="K105" s="154"/>
      <c r="L105" s="154"/>
      <c r="M105" s="154"/>
      <c r="N105" s="154"/>
      <c r="O105" s="154"/>
    </row>
    <row r="106" spans="9:15" s="27" customFormat="1" x14ac:dyDescent="0.15">
      <c r="I106" s="154"/>
      <c r="J106" s="154"/>
      <c r="K106" s="154"/>
      <c r="L106" s="154"/>
      <c r="M106" s="154"/>
      <c r="N106" s="154"/>
      <c r="O106" s="154"/>
    </row>
    <row r="107" spans="9:15" s="27" customFormat="1" x14ac:dyDescent="0.15">
      <c r="I107" s="154"/>
      <c r="J107" s="154"/>
      <c r="K107" s="154"/>
      <c r="L107" s="154"/>
      <c r="M107" s="154"/>
      <c r="N107" s="154"/>
      <c r="O107" s="154"/>
    </row>
    <row r="108" spans="9:15" s="27" customFormat="1" x14ac:dyDescent="0.15">
      <c r="I108" s="154"/>
      <c r="J108" s="154"/>
      <c r="K108" s="154"/>
      <c r="L108" s="154"/>
      <c r="M108" s="154"/>
      <c r="N108" s="154"/>
      <c r="O108" s="154"/>
    </row>
    <row r="109" spans="9:15" s="27" customFormat="1" x14ac:dyDescent="0.15">
      <c r="I109" s="154"/>
      <c r="J109" s="154"/>
      <c r="K109" s="154"/>
      <c r="L109" s="154"/>
      <c r="M109" s="154"/>
      <c r="N109" s="154"/>
      <c r="O109" s="154"/>
    </row>
    <row r="110" spans="9:15" s="27" customFormat="1" x14ac:dyDescent="0.15">
      <c r="I110" s="154"/>
      <c r="J110" s="154"/>
      <c r="K110" s="154"/>
      <c r="L110" s="154"/>
      <c r="M110" s="154"/>
      <c r="N110" s="154"/>
      <c r="O110" s="154"/>
    </row>
    <row r="111" spans="9:15" s="27" customFormat="1" x14ac:dyDescent="0.15">
      <c r="I111" s="154"/>
      <c r="J111" s="154"/>
      <c r="K111" s="154"/>
      <c r="L111" s="154"/>
      <c r="M111" s="154"/>
      <c r="N111" s="154"/>
      <c r="O111" s="154"/>
    </row>
    <row r="112" spans="9:15" s="27" customFormat="1" x14ac:dyDescent="0.15">
      <c r="I112" s="154"/>
      <c r="J112" s="154"/>
      <c r="K112" s="154"/>
      <c r="L112" s="154"/>
      <c r="M112" s="154"/>
      <c r="N112" s="154"/>
      <c r="O112" s="154"/>
    </row>
    <row r="113" spans="9:15" s="27" customFormat="1" x14ac:dyDescent="0.15">
      <c r="I113" s="154"/>
      <c r="J113" s="154"/>
      <c r="K113" s="154"/>
      <c r="L113" s="154"/>
      <c r="M113" s="154"/>
      <c r="N113" s="154"/>
      <c r="O113" s="154"/>
    </row>
    <row r="114" spans="9:15" s="27" customFormat="1" x14ac:dyDescent="0.15">
      <c r="I114" s="154"/>
      <c r="J114" s="154"/>
      <c r="K114" s="154"/>
      <c r="L114" s="154"/>
      <c r="M114" s="154"/>
      <c r="N114" s="154"/>
      <c r="O114" s="154"/>
    </row>
    <row r="115" spans="9:15" s="27" customFormat="1" x14ac:dyDescent="0.15">
      <c r="I115" s="154"/>
      <c r="J115" s="154"/>
      <c r="K115" s="154"/>
      <c r="L115" s="154"/>
      <c r="M115" s="154"/>
      <c r="N115" s="154"/>
      <c r="O115" s="154"/>
    </row>
    <row r="116" spans="9:15" s="27" customFormat="1" x14ac:dyDescent="0.15">
      <c r="I116" s="154"/>
      <c r="J116" s="154"/>
      <c r="K116" s="154"/>
      <c r="L116" s="154"/>
      <c r="M116" s="154"/>
      <c r="N116" s="154"/>
      <c r="O116" s="154"/>
    </row>
    <row r="117" spans="9:15" s="27" customFormat="1" x14ac:dyDescent="0.15">
      <c r="I117" s="154"/>
      <c r="J117" s="154"/>
      <c r="K117" s="154"/>
      <c r="L117" s="154"/>
      <c r="M117" s="154"/>
      <c r="N117" s="154"/>
      <c r="O117" s="154"/>
    </row>
    <row r="118" spans="9:15" s="27" customFormat="1" x14ac:dyDescent="0.15">
      <c r="I118" s="154"/>
      <c r="J118" s="154"/>
      <c r="K118" s="154"/>
      <c r="L118" s="154"/>
      <c r="M118" s="154"/>
      <c r="N118" s="154"/>
      <c r="O118" s="154"/>
    </row>
    <row r="119" spans="9:15" s="27" customFormat="1" x14ac:dyDescent="0.15">
      <c r="I119" s="154"/>
      <c r="J119" s="154"/>
      <c r="K119" s="154"/>
      <c r="L119" s="154"/>
      <c r="M119" s="154"/>
      <c r="N119" s="154"/>
      <c r="O119" s="154"/>
    </row>
    <row r="120" spans="9:15" s="27" customFormat="1" x14ac:dyDescent="0.15">
      <c r="I120" s="154"/>
      <c r="J120" s="154"/>
      <c r="K120" s="154"/>
      <c r="L120" s="154"/>
      <c r="M120" s="154"/>
      <c r="N120" s="154"/>
      <c r="O120" s="154"/>
    </row>
    <row r="121" spans="9:15" s="27" customFormat="1" x14ac:dyDescent="0.15">
      <c r="I121" s="154"/>
      <c r="J121" s="154"/>
      <c r="K121" s="154"/>
      <c r="L121" s="154"/>
      <c r="M121" s="154"/>
      <c r="N121" s="154"/>
      <c r="O121" s="154"/>
    </row>
    <row r="122" spans="9:15" s="27" customFormat="1" x14ac:dyDescent="0.15">
      <c r="I122" s="154"/>
      <c r="J122" s="154"/>
      <c r="K122" s="154"/>
      <c r="L122" s="154"/>
      <c r="M122" s="154"/>
      <c r="N122" s="154"/>
      <c r="O122" s="154"/>
    </row>
    <row r="123" spans="9:15" s="27" customFormat="1" x14ac:dyDescent="0.15">
      <c r="I123" s="154"/>
      <c r="J123" s="154"/>
      <c r="K123" s="154"/>
      <c r="L123" s="154"/>
      <c r="M123" s="154"/>
      <c r="N123" s="154"/>
      <c r="O123" s="154"/>
    </row>
    <row r="124" spans="9:15" s="27" customFormat="1" x14ac:dyDescent="0.15">
      <c r="I124" s="154"/>
      <c r="J124" s="154"/>
      <c r="K124" s="154"/>
      <c r="L124" s="154"/>
      <c r="M124" s="154"/>
      <c r="N124" s="154"/>
      <c r="O124" s="154"/>
    </row>
    <row r="125" spans="9:15" s="27" customFormat="1" x14ac:dyDescent="0.15">
      <c r="I125" s="154"/>
      <c r="J125" s="154"/>
      <c r="K125" s="154"/>
      <c r="L125" s="154"/>
      <c r="M125" s="154"/>
      <c r="N125" s="154"/>
      <c r="O125" s="154"/>
    </row>
    <row r="126" spans="9:15" s="27" customFormat="1" x14ac:dyDescent="0.15">
      <c r="I126" s="154"/>
      <c r="J126" s="154"/>
      <c r="K126" s="154"/>
      <c r="L126" s="154"/>
      <c r="M126" s="154"/>
      <c r="N126" s="154"/>
      <c r="O126" s="154"/>
    </row>
    <row r="127" spans="9:15" s="27" customFormat="1" x14ac:dyDescent="0.15">
      <c r="I127" s="154"/>
      <c r="J127" s="154"/>
      <c r="K127" s="154"/>
      <c r="L127" s="154"/>
      <c r="M127" s="154"/>
      <c r="N127" s="154"/>
      <c r="O127" s="154"/>
    </row>
    <row r="128" spans="9:15" s="27" customFormat="1" x14ac:dyDescent="0.15">
      <c r="I128" s="154"/>
      <c r="J128" s="154"/>
      <c r="K128" s="154"/>
      <c r="L128" s="154"/>
      <c r="M128" s="154"/>
      <c r="N128" s="154"/>
      <c r="O128" s="154"/>
    </row>
    <row r="129" spans="9:15" s="27" customFormat="1" x14ac:dyDescent="0.15">
      <c r="I129" s="154"/>
      <c r="J129" s="154"/>
      <c r="K129" s="154"/>
      <c r="L129" s="154"/>
      <c r="M129" s="154"/>
      <c r="N129" s="154"/>
      <c r="O129" s="154"/>
    </row>
    <row r="130" spans="9:15" s="27" customFormat="1" x14ac:dyDescent="0.15">
      <c r="I130" s="154"/>
      <c r="J130" s="154"/>
      <c r="K130" s="154"/>
      <c r="L130" s="154"/>
      <c r="M130" s="154"/>
      <c r="N130" s="154"/>
      <c r="O130" s="154"/>
    </row>
    <row r="131" spans="9:15" s="27" customFormat="1" x14ac:dyDescent="0.15">
      <c r="I131" s="154"/>
      <c r="J131" s="154"/>
      <c r="K131" s="154"/>
      <c r="L131" s="154"/>
      <c r="M131" s="154"/>
      <c r="N131" s="154"/>
      <c r="O131" s="154"/>
    </row>
    <row r="132" spans="9:15" s="27" customFormat="1" x14ac:dyDescent="0.15">
      <c r="I132" s="154"/>
      <c r="J132" s="154"/>
      <c r="K132" s="154"/>
      <c r="L132" s="154"/>
      <c r="M132" s="154"/>
      <c r="N132" s="154"/>
      <c r="O132" s="154"/>
    </row>
    <row r="133" spans="9:15" s="27" customFormat="1" x14ac:dyDescent="0.15">
      <c r="I133" s="154"/>
      <c r="J133" s="154"/>
      <c r="K133" s="154"/>
      <c r="L133" s="154"/>
      <c r="M133" s="154"/>
      <c r="N133" s="154"/>
      <c r="O133" s="154"/>
    </row>
    <row r="134" spans="9:15" s="27" customFormat="1" x14ac:dyDescent="0.15">
      <c r="I134" s="154"/>
      <c r="J134" s="154"/>
      <c r="K134" s="154"/>
      <c r="L134" s="154"/>
      <c r="M134" s="154"/>
      <c r="N134" s="154"/>
      <c r="O134" s="154"/>
    </row>
    <row r="135" spans="9:15" s="27" customFormat="1" x14ac:dyDescent="0.15">
      <c r="I135" s="154"/>
      <c r="J135" s="154"/>
      <c r="K135" s="154"/>
      <c r="L135" s="154"/>
      <c r="M135" s="154"/>
      <c r="N135" s="154"/>
      <c r="O135" s="154"/>
    </row>
    <row r="136" spans="9:15" s="27" customFormat="1" x14ac:dyDescent="0.15">
      <c r="I136" s="154"/>
      <c r="J136" s="154"/>
      <c r="K136" s="154"/>
      <c r="L136" s="154"/>
      <c r="M136" s="154"/>
      <c r="N136" s="154"/>
      <c r="O136" s="154"/>
    </row>
    <row r="137" spans="9:15" s="27" customFormat="1" x14ac:dyDescent="0.15">
      <c r="I137" s="154"/>
      <c r="J137" s="154"/>
      <c r="K137" s="154"/>
      <c r="L137" s="154"/>
      <c r="M137" s="154"/>
      <c r="N137" s="154"/>
      <c r="O137" s="154"/>
    </row>
    <row r="138" spans="9:15" s="27" customFormat="1" x14ac:dyDescent="0.15">
      <c r="I138" s="154"/>
      <c r="J138" s="154"/>
      <c r="K138" s="154"/>
      <c r="L138" s="154"/>
      <c r="M138" s="154"/>
      <c r="N138" s="154"/>
      <c r="O138" s="154"/>
    </row>
    <row r="139" spans="9:15" s="27" customFormat="1" x14ac:dyDescent="0.15">
      <c r="I139" s="154"/>
      <c r="J139" s="154"/>
      <c r="K139" s="154"/>
      <c r="L139" s="154"/>
      <c r="M139" s="154"/>
      <c r="N139" s="154"/>
    </row>
    <row r="140" spans="9:15" s="27" customFormat="1" x14ac:dyDescent="0.15">
      <c r="I140" s="154"/>
      <c r="J140" s="154"/>
      <c r="K140" s="154"/>
      <c r="L140" s="154"/>
      <c r="M140" s="154"/>
      <c r="N140" s="154"/>
    </row>
    <row r="141" spans="9:15" s="27" customFormat="1" x14ac:dyDescent="0.15">
      <c r="I141" s="154"/>
      <c r="J141" s="154"/>
      <c r="K141" s="154"/>
      <c r="L141" s="154"/>
      <c r="M141" s="154"/>
      <c r="N141" s="154"/>
    </row>
    <row r="142" spans="9:15" s="27" customFormat="1" x14ac:dyDescent="0.15">
      <c r="I142" s="154"/>
      <c r="J142" s="154"/>
      <c r="K142" s="154"/>
      <c r="L142" s="154"/>
      <c r="M142" s="154"/>
      <c r="N142" s="154"/>
    </row>
    <row r="143" spans="9:15" s="27" customFormat="1" x14ac:dyDescent="0.15">
      <c r="I143" s="154"/>
      <c r="J143" s="154"/>
      <c r="K143" s="154"/>
      <c r="L143" s="154"/>
      <c r="M143" s="154"/>
      <c r="N143" s="154"/>
    </row>
    <row r="144" spans="9:15" s="27" customFormat="1" x14ac:dyDescent="0.15">
      <c r="I144" s="154"/>
      <c r="J144" s="154"/>
      <c r="K144" s="154"/>
      <c r="L144" s="154"/>
      <c r="M144" s="154"/>
      <c r="N144" s="154"/>
    </row>
    <row r="145" spans="8:22" x14ac:dyDescent="0.15">
      <c r="H145" s="27"/>
      <c r="I145" s="154"/>
      <c r="J145" s="154"/>
      <c r="K145" s="154"/>
      <c r="L145" s="154"/>
      <c r="M145" s="154"/>
      <c r="N145" s="154"/>
      <c r="P145" s="27"/>
      <c r="R145" s="27"/>
      <c r="V145" s="27"/>
    </row>
    <row r="146" spans="8:22" x14ac:dyDescent="0.15">
      <c r="H146" s="27"/>
      <c r="I146" s="154"/>
      <c r="J146" s="154"/>
      <c r="K146" s="154"/>
      <c r="L146" s="154"/>
      <c r="M146" s="154"/>
      <c r="N146" s="154"/>
      <c r="P146" s="27"/>
      <c r="R146" s="27"/>
      <c r="V146" s="27"/>
    </row>
    <row r="147" spans="8:22" x14ac:dyDescent="0.15">
      <c r="H147" s="27"/>
      <c r="I147" s="154"/>
      <c r="J147" s="154"/>
      <c r="K147" s="154"/>
      <c r="L147" s="154"/>
      <c r="M147" s="154"/>
      <c r="N147" s="154"/>
      <c r="P147" s="27"/>
      <c r="R147" s="27"/>
      <c r="V147" s="27"/>
    </row>
    <row r="148" spans="8:22" x14ac:dyDescent="0.15">
      <c r="H148" s="27"/>
      <c r="I148" s="154"/>
      <c r="J148" s="154"/>
      <c r="K148" s="154"/>
      <c r="L148" s="154"/>
      <c r="M148" s="154"/>
      <c r="N148" s="154"/>
      <c r="P148" s="27"/>
      <c r="R148" s="27"/>
      <c r="V148" s="27"/>
    </row>
    <row r="149" spans="8:22" x14ac:dyDescent="0.15">
      <c r="H149" s="27"/>
      <c r="I149" s="154"/>
      <c r="J149" s="154"/>
      <c r="K149" s="154"/>
      <c r="L149" s="154"/>
      <c r="M149" s="154"/>
      <c r="N149" s="154"/>
      <c r="P149" s="27"/>
      <c r="R149" s="27"/>
      <c r="V149" s="27"/>
    </row>
    <row r="150" spans="8:22" x14ac:dyDescent="0.15">
      <c r="H150" s="27"/>
      <c r="I150" s="154"/>
      <c r="J150" s="154"/>
      <c r="K150" s="154"/>
      <c r="L150" s="154"/>
      <c r="M150" s="154"/>
      <c r="N150" s="154"/>
      <c r="P150" s="27"/>
      <c r="R150" s="27"/>
      <c r="V150" s="27"/>
    </row>
    <row r="151" spans="8:22" x14ac:dyDescent="0.15">
      <c r="H151" s="27"/>
      <c r="I151" s="154"/>
      <c r="J151" s="154"/>
      <c r="K151" s="154"/>
      <c r="L151" s="154"/>
      <c r="M151" s="154"/>
      <c r="N151" s="154"/>
      <c r="P151" s="27"/>
      <c r="R151" s="27"/>
      <c r="V151" s="27"/>
    </row>
    <row r="152" spans="8:22" x14ac:dyDescent="0.15">
      <c r="H152" s="27"/>
      <c r="I152" s="154"/>
      <c r="J152" s="154"/>
      <c r="K152" s="154"/>
      <c r="L152" s="154"/>
      <c r="M152" s="154"/>
      <c r="N152" s="154"/>
      <c r="P152" s="27"/>
      <c r="R152" s="27"/>
      <c r="V152" s="27"/>
    </row>
    <row r="153" spans="8:22" x14ac:dyDescent="0.15">
      <c r="H153" s="27"/>
      <c r="I153" s="154"/>
      <c r="J153" s="154"/>
      <c r="K153" s="154"/>
      <c r="L153" s="154"/>
      <c r="M153" s="154"/>
      <c r="N153" s="154"/>
      <c r="P153" s="27"/>
      <c r="R153" s="27"/>
      <c r="V153" s="27"/>
    </row>
    <row r="154" spans="8:22" x14ac:dyDescent="0.15">
      <c r="H154" s="27"/>
      <c r="I154" s="154"/>
      <c r="J154" s="154"/>
      <c r="K154" s="154"/>
      <c r="L154" s="154"/>
      <c r="M154" s="154"/>
      <c r="N154" s="154"/>
      <c r="P154" s="27"/>
      <c r="R154" s="27"/>
      <c r="V154" s="27"/>
    </row>
    <row r="155" spans="8:22" x14ac:dyDescent="0.15">
      <c r="H155" s="27"/>
      <c r="J155" s="154"/>
      <c r="K155" s="154"/>
      <c r="L155" s="154"/>
      <c r="M155" s="154"/>
      <c r="N155" s="154"/>
      <c r="P155" s="27"/>
      <c r="R155" s="27"/>
      <c r="V155" s="27"/>
    </row>
    <row r="156" spans="8:22" x14ac:dyDescent="0.15">
      <c r="H156" s="27"/>
      <c r="J156" s="154"/>
      <c r="K156" s="154"/>
      <c r="L156" s="154"/>
      <c r="M156" s="154"/>
      <c r="N156" s="154"/>
      <c r="P156" s="27"/>
      <c r="R156" s="27"/>
      <c r="V156" s="27"/>
    </row>
    <row r="172" spans="8:22" x14ac:dyDescent="0.15">
      <c r="H172" s="27"/>
      <c r="O172" s="154"/>
      <c r="P172" s="27"/>
      <c r="R172" s="27"/>
      <c r="V172" s="27"/>
    </row>
    <row r="173" spans="8:22" x14ac:dyDescent="0.15">
      <c r="H173" s="27"/>
      <c r="O173" s="154"/>
      <c r="P173" s="27"/>
      <c r="R173" s="27"/>
      <c r="V173" s="27"/>
    </row>
    <row r="174" spans="8:22" x14ac:dyDescent="0.15">
      <c r="H174" s="27"/>
      <c r="O174" s="154"/>
      <c r="P174" s="27"/>
      <c r="R174" s="27"/>
      <c r="V174" s="27"/>
    </row>
    <row r="175" spans="8:22" x14ac:dyDescent="0.15">
      <c r="H175" s="27"/>
      <c r="O175" s="154"/>
      <c r="P175" s="27"/>
      <c r="R175" s="27"/>
      <c r="V175" s="27"/>
    </row>
    <row r="176" spans="8:22" x14ac:dyDescent="0.15">
      <c r="H176" s="27"/>
      <c r="O176" s="154"/>
      <c r="P176" s="27"/>
      <c r="R176" s="27"/>
      <c r="V176" s="27"/>
    </row>
    <row r="177" spans="15:15" s="27" customFormat="1" x14ac:dyDescent="0.15">
      <c r="O177" s="154"/>
    </row>
    <row r="178" spans="15:15" s="27" customFormat="1" x14ac:dyDescent="0.15">
      <c r="O178" s="154"/>
    </row>
    <row r="179" spans="15:15" s="27" customFormat="1" x14ac:dyDescent="0.15">
      <c r="O179" s="154"/>
    </row>
    <row r="180" spans="15:15" s="27" customFormat="1" x14ac:dyDescent="0.15">
      <c r="O180" s="154"/>
    </row>
    <row r="181" spans="15:15" s="27" customFormat="1" x14ac:dyDescent="0.15">
      <c r="O181" s="154"/>
    </row>
    <row r="182" spans="15:15" s="27" customFormat="1" x14ac:dyDescent="0.15">
      <c r="O182" s="154"/>
    </row>
    <row r="183" spans="15:15" s="27" customFormat="1" x14ac:dyDescent="0.15">
      <c r="O183" s="154"/>
    </row>
    <row r="184" spans="15:15" s="27" customFormat="1" x14ac:dyDescent="0.15">
      <c r="O184" s="154"/>
    </row>
    <row r="185" spans="15:15" s="27" customFormat="1" x14ac:dyDescent="0.15">
      <c r="O185" s="154"/>
    </row>
    <row r="186" spans="15:15" s="27" customFormat="1" x14ac:dyDescent="0.15">
      <c r="O186" s="154"/>
    </row>
    <row r="187" spans="15:15" s="27" customFormat="1" x14ac:dyDescent="0.15">
      <c r="O187" s="154"/>
    </row>
    <row r="188" spans="15:15" s="27" customFormat="1" x14ac:dyDescent="0.15">
      <c r="O188" s="154"/>
    </row>
    <row r="189" spans="15:15" s="27" customFormat="1" x14ac:dyDescent="0.15">
      <c r="O189" s="154"/>
    </row>
    <row r="190" spans="15:15" s="27" customFormat="1" x14ac:dyDescent="0.15">
      <c r="O190" s="154"/>
    </row>
    <row r="191" spans="15:15" s="27" customFormat="1" x14ac:dyDescent="0.15">
      <c r="O191" s="154"/>
    </row>
  </sheetData>
  <mergeCells count="64">
    <mergeCell ref="P57:Q57"/>
    <mergeCell ref="Q51:Q55"/>
    <mergeCell ref="B54:B57"/>
    <mergeCell ref="K54:L54"/>
    <mergeCell ref="K55:L55"/>
    <mergeCell ref="K56:L56"/>
    <mergeCell ref="I57:J57"/>
    <mergeCell ref="K57:L57"/>
    <mergeCell ref="X41:X42"/>
    <mergeCell ref="K42:L42"/>
    <mergeCell ref="I43:I46"/>
    <mergeCell ref="K43:L43"/>
    <mergeCell ref="K44:L44"/>
    <mergeCell ref="X44:X46"/>
    <mergeCell ref="K45:L45"/>
    <mergeCell ref="P45:P56"/>
    <mergeCell ref="Q45:Q49"/>
    <mergeCell ref="K46:L46"/>
    <mergeCell ref="K49:L49"/>
    <mergeCell ref="K50:L50"/>
    <mergeCell ref="I51:I56"/>
    <mergeCell ref="K51:L51"/>
    <mergeCell ref="K52:L52"/>
    <mergeCell ref="K53:L53"/>
    <mergeCell ref="Q37:R37"/>
    <mergeCell ref="K38:L38"/>
    <mergeCell ref="P38:P44"/>
    <mergeCell ref="B39:B49"/>
    <mergeCell ref="K39:L39"/>
    <mergeCell ref="K40:L40"/>
    <mergeCell ref="K41:L41"/>
    <mergeCell ref="I47:I50"/>
    <mergeCell ref="K47:L47"/>
    <mergeCell ref="K48:L48"/>
    <mergeCell ref="B50:B53"/>
    <mergeCell ref="I26:I28"/>
    <mergeCell ref="B28:B38"/>
    <mergeCell ref="I29:I31"/>
    <mergeCell ref="K34:L34"/>
    <mergeCell ref="I35:I42"/>
    <mergeCell ref="K35:L35"/>
    <mergeCell ref="K36:L36"/>
    <mergeCell ref="K37:L37"/>
    <mergeCell ref="B12:B16"/>
    <mergeCell ref="B17:B20"/>
    <mergeCell ref="I18:I22"/>
    <mergeCell ref="B21:B24"/>
    <mergeCell ref="I23:I25"/>
    <mergeCell ref="B5:B7"/>
    <mergeCell ref="T5:U5"/>
    <mergeCell ref="I6:I10"/>
    <mergeCell ref="T6:U6"/>
    <mergeCell ref="T7:U7"/>
    <mergeCell ref="I4:I5"/>
    <mergeCell ref="J4:J5"/>
    <mergeCell ref="M4:M5"/>
    <mergeCell ref="N4:N5"/>
    <mergeCell ref="T4:U4"/>
    <mergeCell ref="B8:B11"/>
    <mergeCell ref="T8:U8"/>
    <mergeCell ref="T9:U9"/>
    <mergeCell ref="T10:U10"/>
    <mergeCell ref="I11:I17"/>
    <mergeCell ref="T11:U11"/>
  </mergeCells>
  <phoneticPr fontId="4"/>
  <pageMargins left="0.7" right="0.7" top="0.75" bottom="0.75" header="0.3" footer="0.3"/>
  <pageSetup paperSize="9" scale="6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H191"/>
  <sheetViews>
    <sheetView view="pageBreakPreview" topLeftCell="A3" zoomScaleNormal="100" zoomScaleSheetLayoutView="100" workbookViewId="0">
      <selection activeCell="M20" sqref="M20"/>
    </sheetView>
  </sheetViews>
  <sheetFormatPr defaultRowHeight="13.5" x14ac:dyDescent="0.15"/>
  <cols>
    <col min="1" max="1" width="1.625" style="27" customWidth="1"/>
    <col min="2" max="2" width="3.625" style="27" customWidth="1"/>
    <col min="3" max="3" width="15.625" style="27" customWidth="1"/>
    <col min="4" max="7" width="8.625" style="27" customWidth="1"/>
    <col min="8" max="8" width="1.625" style="154" customWidth="1"/>
    <col min="9" max="9" width="3.625" style="27" customWidth="1"/>
    <col min="10" max="10" width="15.625" style="27" customWidth="1"/>
    <col min="11" max="14" width="8.625" style="27" customWidth="1"/>
    <col min="15" max="15" width="3.5" style="27" customWidth="1"/>
    <col min="16" max="16" width="15.625" style="121" customWidth="1"/>
    <col min="17" max="17" width="8.625" style="27" customWidth="1"/>
    <col min="18" max="18" width="8.625" style="28" customWidth="1"/>
    <col min="19" max="21" width="8.625" style="27" customWidth="1"/>
    <col min="22" max="22" width="10.625" style="28" customWidth="1"/>
    <col min="23" max="24" width="9" style="27"/>
    <col min="25" max="25" width="22.25" style="27" customWidth="1"/>
    <col min="26" max="246" width="9" style="27"/>
    <col min="247" max="247" width="1.375" style="27" customWidth="1"/>
    <col min="248" max="248" width="3.5" style="27" customWidth="1"/>
    <col min="249" max="249" width="22.125" style="27" customWidth="1"/>
    <col min="250" max="250" width="9.75" style="27" customWidth="1"/>
    <col min="251" max="251" width="7.375" style="27" customWidth="1"/>
    <col min="252" max="252" width="9" style="27"/>
    <col min="253" max="253" width="9.25" style="27" customWidth="1"/>
    <col min="254" max="254" width="3.5" style="27" customWidth="1"/>
    <col min="255" max="256" width="12.625" style="27" customWidth="1"/>
    <col min="257" max="257" width="9" style="27"/>
    <col min="258" max="258" width="7.75" style="27" customWidth="1"/>
    <col min="259" max="259" width="13.125" style="27" customWidth="1"/>
    <col min="260" max="260" width="6.125" style="27" customWidth="1"/>
    <col min="261" max="261" width="9.75" style="27" customWidth="1"/>
    <col min="262" max="262" width="1.375" style="27" customWidth="1"/>
    <col min="263" max="502" width="9" style="27"/>
    <col min="503" max="503" width="1.375" style="27" customWidth="1"/>
    <col min="504" max="504" width="3.5" style="27" customWidth="1"/>
    <col min="505" max="505" width="22.125" style="27" customWidth="1"/>
    <col min="506" max="506" width="9.75" style="27" customWidth="1"/>
    <col min="507" max="507" width="7.375" style="27" customWidth="1"/>
    <col min="508" max="508" width="9" style="27"/>
    <col min="509" max="509" width="9.25" style="27" customWidth="1"/>
    <col min="510" max="510" width="3.5" style="27" customWidth="1"/>
    <col min="511" max="512" width="12.625" style="27" customWidth="1"/>
    <col min="513" max="513" width="9" style="27"/>
    <col min="514" max="514" width="7.75" style="27" customWidth="1"/>
    <col min="515" max="515" width="13.125" style="27" customWidth="1"/>
    <col min="516" max="516" width="6.125" style="27" customWidth="1"/>
    <col min="517" max="517" width="9.75" style="27" customWidth="1"/>
    <col min="518" max="518" width="1.375" style="27" customWidth="1"/>
    <col min="519" max="758" width="9" style="27"/>
    <col min="759" max="759" width="1.375" style="27" customWidth="1"/>
    <col min="760" max="760" width="3.5" style="27" customWidth="1"/>
    <col min="761" max="761" width="22.125" style="27" customWidth="1"/>
    <col min="762" max="762" width="9.75" style="27" customWidth="1"/>
    <col min="763" max="763" width="7.375" style="27" customWidth="1"/>
    <col min="764" max="764" width="9" style="27"/>
    <col min="765" max="765" width="9.25" style="27" customWidth="1"/>
    <col min="766" max="766" width="3.5" style="27" customWidth="1"/>
    <col min="767" max="768" width="12.625" style="27" customWidth="1"/>
    <col min="769" max="769" width="9" style="27"/>
    <col min="770" max="770" width="7.75" style="27" customWidth="1"/>
    <col min="771" max="771" width="13.125" style="27" customWidth="1"/>
    <col min="772" max="772" width="6.125" style="27" customWidth="1"/>
    <col min="773" max="773" width="9.75" style="27" customWidth="1"/>
    <col min="774" max="774" width="1.375" style="27" customWidth="1"/>
    <col min="775" max="1014" width="9" style="27"/>
    <col min="1015" max="1015" width="1.375" style="27" customWidth="1"/>
    <col min="1016" max="1016" width="3.5" style="27" customWidth="1"/>
    <col min="1017" max="1017" width="22.125" style="27" customWidth="1"/>
    <col min="1018" max="1018" width="9.75" style="27" customWidth="1"/>
    <col min="1019" max="1019" width="7.375" style="27" customWidth="1"/>
    <col min="1020" max="1020" width="9" style="27"/>
    <col min="1021" max="1021" width="9.25" style="27" customWidth="1"/>
    <col min="1022" max="1022" width="3.5" style="27" customWidth="1"/>
    <col min="1023" max="1024" width="12.625" style="27" customWidth="1"/>
    <col min="1025" max="1025" width="9" style="27"/>
    <col min="1026" max="1026" width="7.75" style="27" customWidth="1"/>
    <col min="1027" max="1027" width="13.125" style="27" customWidth="1"/>
    <col min="1028" max="1028" width="6.125" style="27" customWidth="1"/>
    <col min="1029" max="1029" width="9.75" style="27" customWidth="1"/>
    <col min="1030" max="1030" width="1.375" style="27" customWidth="1"/>
    <col min="1031" max="1270" width="9" style="27"/>
    <col min="1271" max="1271" width="1.375" style="27" customWidth="1"/>
    <col min="1272" max="1272" width="3.5" style="27" customWidth="1"/>
    <col min="1273" max="1273" width="22.125" style="27" customWidth="1"/>
    <col min="1274" max="1274" width="9.75" style="27" customWidth="1"/>
    <col min="1275" max="1275" width="7.375" style="27" customWidth="1"/>
    <col min="1276" max="1276" width="9" style="27"/>
    <col min="1277" max="1277" width="9.25" style="27" customWidth="1"/>
    <col min="1278" max="1278" width="3.5" style="27" customWidth="1"/>
    <col min="1279" max="1280" width="12.625" style="27" customWidth="1"/>
    <col min="1281" max="1281" width="9" style="27"/>
    <col min="1282" max="1282" width="7.75" style="27" customWidth="1"/>
    <col min="1283" max="1283" width="13.125" style="27" customWidth="1"/>
    <col min="1284" max="1284" width="6.125" style="27" customWidth="1"/>
    <col min="1285" max="1285" width="9.75" style="27" customWidth="1"/>
    <col min="1286" max="1286" width="1.375" style="27" customWidth="1"/>
    <col min="1287" max="1526" width="9" style="27"/>
    <col min="1527" max="1527" width="1.375" style="27" customWidth="1"/>
    <col min="1528" max="1528" width="3.5" style="27" customWidth="1"/>
    <col min="1529" max="1529" width="22.125" style="27" customWidth="1"/>
    <col min="1530" max="1530" width="9.75" style="27" customWidth="1"/>
    <col min="1531" max="1531" width="7.375" style="27" customWidth="1"/>
    <col min="1532" max="1532" width="9" style="27"/>
    <col min="1533" max="1533" width="9.25" style="27" customWidth="1"/>
    <col min="1534" max="1534" width="3.5" style="27" customWidth="1"/>
    <col min="1535" max="1536" width="12.625" style="27" customWidth="1"/>
    <col min="1537" max="1537" width="9" style="27"/>
    <col min="1538" max="1538" width="7.75" style="27" customWidth="1"/>
    <col min="1539" max="1539" width="13.125" style="27" customWidth="1"/>
    <col min="1540" max="1540" width="6.125" style="27" customWidth="1"/>
    <col min="1541" max="1541" width="9.75" style="27" customWidth="1"/>
    <col min="1542" max="1542" width="1.375" style="27" customWidth="1"/>
    <col min="1543" max="1782" width="9" style="27"/>
    <col min="1783" max="1783" width="1.375" style="27" customWidth="1"/>
    <col min="1784" max="1784" width="3.5" style="27" customWidth="1"/>
    <col min="1785" max="1785" width="22.125" style="27" customWidth="1"/>
    <col min="1786" max="1786" width="9.75" style="27" customWidth="1"/>
    <col min="1787" max="1787" width="7.375" style="27" customWidth="1"/>
    <col min="1788" max="1788" width="9" style="27"/>
    <col min="1789" max="1789" width="9.25" style="27" customWidth="1"/>
    <col min="1790" max="1790" width="3.5" style="27" customWidth="1"/>
    <col min="1791" max="1792" width="12.625" style="27" customWidth="1"/>
    <col min="1793" max="1793" width="9" style="27"/>
    <col min="1794" max="1794" width="7.75" style="27" customWidth="1"/>
    <col min="1795" max="1795" width="13.125" style="27" customWidth="1"/>
    <col min="1796" max="1796" width="6.125" style="27" customWidth="1"/>
    <col min="1797" max="1797" width="9.75" style="27" customWidth="1"/>
    <col min="1798" max="1798" width="1.375" style="27" customWidth="1"/>
    <col min="1799" max="2038" width="9" style="27"/>
    <col min="2039" max="2039" width="1.375" style="27" customWidth="1"/>
    <col min="2040" max="2040" width="3.5" style="27" customWidth="1"/>
    <col min="2041" max="2041" width="22.125" style="27" customWidth="1"/>
    <col min="2042" max="2042" width="9.75" style="27" customWidth="1"/>
    <col min="2043" max="2043" width="7.375" style="27" customWidth="1"/>
    <col min="2044" max="2044" width="9" style="27"/>
    <col min="2045" max="2045" width="9.25" style="27" customWidth="1"/>
    <col min="2046" max="2046" width="3.5" style="27" customWidth="1"/>
    <col min="2047" max="2048" width="12.625" style="27" customWidth="1"/>
    <col min="2049" max="2049" width="9" style="27"/>
    <col min="2050" max="2050" width="7.75" style="27" customWidth="1"/>
    <col min="2051" max="2051" width="13.125" style="27" customWidth="1"/>
    <col min="2052" max="2052" width="6.125" style="27" customWidth="1"/>
    <col min="2053" max="2053" width="9.75" style="27" customWidth="1"/>
    <col min="2054" max="2054" width="1.375" style="27" customWidth="1"/>
    <col min="2055" max="2294" width="9" style="27"/>
    <col min="2295" max="2295" width="1.375" style="27" customWidth="1"/>
    <col min="2296" max="2296" width="3.5" style="27" customWidth="1"/>
    <col min="2297" max="2297" width="22.125" style="27" customWidth="1"/>
    <col min="2298" max="2298" width="9.75" style="27" customWidth="1"/>
    <col min="2299" max="2299" width="7.375" style="27" customWidth="1"/>
    <col min="2300" max="2300" width="9" style="27"/>
    <col min="2301" max="2301" width="9.25" style="27" customWidth="1"/>
    <col min="2302" max="2302" width="3.5" style="27" customWidth="1"/>
    <col min="2303" max="2304" width="12.625" style="27" customWidth="1"/>
    <col min="2305" max="2305" width="9" style="27"/>
    <col min="2306" max="2306" width="7.75" style="27" customWidth="1"/>
    <col min="2307" max="2307" width="13.125" style="27" customWidth="1"/>
    <col min="2308" max="2308" width="6.125" style="27" customWidth="1"/>
    <col min="2309" max="2309" width="9.75" style="27" customWidth="1"/>
    <col min="2310" max="2310" width="1.375" style="27" customWidth="1"/>
    <col min="2311" max="2550" width="9" style="27"/>
    <col min="2551" max="2551" width="1.375" style="27" customWidth="1"/>
    <col min="2552" max="2552" width="3.5" style="27" customWidth="1"/>
    <col min="2553" max="2553" width="22.125" style="27" customWidth="1"/>
    <col min="2554" max="2554" width="9.75" style="27" customWidth="1"/>
    <col min="2555" max="2555" width="7.375" style="27" customWidth="1"/>
    <col min="2556" max="2556" width="9" style="27"/>
    <col min="2557" max="2557" width="9.25" style="27" customWidth="1"/>
    <col min="2558" max="2558" width="3.5" style="27" customWidth="1"/>
    <col min="2559" max="2560" width="12.625" style="27" customWidth="1"/>
    <col min="2561" max="2561" width="9" style="27"/>
    <col min="2562" max="2562" width="7.75" style="27" customWidth="1"/>
    <col min="2563" max="2563" width="13.125" style="27" customWidth="1"/>
    <col min="2564" max="2564" width="6.125" style="27" customWidth="1"/>
    <col min="2565" max="2565" width="9.75" style="27" customWidth="1"/>
    <col min="2566" max="2566" width="1.375" style="27" customWidth="1"/>
    <col min="2567" max="2806" width="9" style="27"/>
    <col min="2807" max="2807" width="1.375" style="27" customWidth="1"/>
    <col min="2808" max="2808" width="3.5" style="27" customWidth="1"/>
    <col min="2809" max="2809" width="22.125" style="27" customWidth="1"/>
    <col min="2810" max="2810" width="9.75" style="27" customWidth="1"/>
    <col min="2811" max="2811" width="7.375" style="27" customWidth="1"/>
    <col min="2812" max="2812" width="9" style="27"/>
    <col min="2813" max="2813" width="9.25" style="27" customWidth="1"/>
    <col min="2814" max="2814" width="3.5" style="27" customWidth="1"/>
    <col min="2815" max="2816" width="12.625" style="27" customWidth="1"/>
    <col min="2817" max="2817" width="9" style="27"/>
    <col min="2818" max="2818" width="7.75" style="27" customWidth="1"/>
    <col min="2819" max="2819" width="13.125" style="27" customWidth="1"/>
    <col min="2820" max="2820" width="6.125" style="27" customWidth="1"/>
    <col min="2821" max="2821" width="9.75" style="27" customWidth="1"/>
    <col min="2822" max="2822" width="1.375" style="27" customWidth="1"/>
    <col min="2823" max="3062" width="9" style="27"/>
    <col min="3063" max="3063" width="1.375" style="27" customWidth="1"/>
    <col min="3064" max="3064" width="3.5" style="27" customWidth="1"/>
    <col min="3065" max="3065" width="22.125" style="27" customWidth="1"/>
    <col min="3066" max="3066" width="9.75" style="27" customWidth="1"/>
    <col min="3067" max="3067" width="7.375" style="27" customWidth="1"/>
    <col min="3068" max="3068" width="9" style="27"/>
    <col min="3069" max="3069" width="9.25" style="27" customWidth="1"/>
    <col min="3070" max="3070" width="3.5" style="27" customWidth="1"/>
    <col min="3071" max="3072" width="12.625" style="27" customWidth="1"/>
    <col min="3073" max="3073" width="9" style="27"/>
    <col min="3074" max="3074" width="7.75" style="27" customWidth="1"/>
    <col min="3075" max="3075" width="13.125" style="27" customWidth="1"/>
    <col min="3076" max="3076" width="6.125" style="27" customWidth="1"/>
    <col min="3077" max="3077" width="9.75" style="27" customWidth="1"/>
    <col min="3078" max="3078" width="1.375" style="27" customWidth="1"/>
    <col min="3079" max="3318" width="9" style="27"/>
    <col min="3319" max="3319" width="1.375" style="27" customWidth="1"/>
    <col min="3320" max="3320" width="3.5" style="27" customWidth="1"/>
    <col min="3321" max="3321" width="22.125" style="27" customWidth="1"/>
    <col min="3322" max="3322" width="9.75" style="27" customWidth="1"/>
    <col min="3323" max="3323" width="7.375" style="27" customWidth="1"/>
    <col min="3324" max="3324" width="9" style="27"/>
    <col min="3325" max="3325" width="9.25" style="27" customWidth="1"/>
    <col min="3326" max="3326" width="3.5" style="27" customWidth="1"/>
    <col min="3327" max="3328" width="12.625" style="27" customWidth="1"/>
    <col min="3329" max="3329" width="9" style="27"/>
    <col min="3330" max="3330" width="7.75" style="27" customWidth="1"/>
    <col min="3331" max="3331" width="13.125" style="27" customWidth="1"/>
    <col min="3332" max="3332" width="6.125" style="27" customWidth="1"/>
    <col min="3333" max="3333" width="9.75" style="27" customWidth="1"/>
    <col min="3334" max="3334" width="1.375" style="27" customWidth="1"/>
    <col min="3335" max="3574" width="9" style="27"/>
    <col min="3575" max="3575" width="1.375" style="27" customWidth="1"/>
    <col min="3576" max="3576" width="3.5" style="27" customWidth="1"/>
    <col min="3577" max="3577" width="22.125" style="27" customWidth="1"/>
    <col min="3578" max="3578" width="9.75" style="27" customWidth="1"/>
    <col min="3579" max="3579" width="7.375" style="27" customWidth="1"/>
    <col min="3580" max="3580" width="9" style="27"/>
    <col min="3581" max="3581" width="9.25" style="27" customWidth="1"/>
    <col min="3582" max="3582" width="3.5" style="27" customWidth="1"/>
    <col min="3583" max="3584" width="12.625" style="27" customWidth="1"/>
    <col min="3585" max="3585" width="9" style="27"/>
    <col min="3586" max="3586" width="7.75" style="27" customWidth="1"/>
    <col min="3587" max="3587" width="13.125" style="27" customWidth="1"/>
    <col min="3588" max="3588" width="6.125" style="27" customWidth="1"/>
    <col min="3589" max="3589" width="9.75" style="27" customWidth="1"/>
    <col min="3590" max="3590" width="1.375" style="27" customWidth="1"/>
    <col min="3591" max="3830" width="9" style="27"/>
    <col min="3831" max="3831" width="1.375" style="27" customWidth="1"/>
    <col min="3832" max="3832" width="3.5" style="27" customWidth="1"/>
    <col min="3833" max="3833" width="22.125" style="27" customWidth="1"/>
    <col min="3834" max="3834" width="9.75" style="27" customWidth="1"/>
    <col min="3835" max="3835" width="7.375" style="27" customWidth="1"/>
    <col min="3836" max="3836" width="9" style="27"/>
    <col min="3837" max="3837" width="9.25" style="27" customWidth="1"/>
    <col min="3838" max="3838" width="3.5" style="27" customWidth="1"/>
    <col min="3839" max="3840" width="12.625" style="27" customWidth="1"/>
    <col min="3841" max="3841" width="9" style="27"/>
    <col min="3842" max="3842" width="7.75" style="27" customWidth="1"/>
    <col min="3843" max="3843" width="13.125" style="27" customWidth="1"/>
    <col min="3844" max="3844" width="6.125" style="27" customWidth="1"/>
    <col min="3845" max="3845" width="9.75" style="27" customWidth="1"/>
    <col min="3846" max="3846" width="1.375" style="27" customWidth="1"/>
    <col min="3847" max="4086" width="9" style="27"/>
    <col min="4087" max="4087" width="1.375" style="27" customWidth="1"/>
    <col min="4088" max="4088" width="3.5" style="27" customWidth="1"/>
    <col min="4089" max="4089" width="22.125" style="27" customWidth="1"/>
    <col min="4090" max="4090" width="9.75" style="27" customWidth="1"/>
    <col min="4091" max="4091" width="7.375" style="27" customWidth="1"/>
    <col min="4092" max="4092" width="9" style="27"/>
    <col min="4093" max="4093" width="9.25" style="27" customWidth="1"/>
    <col min="4094" max="4094" width="3.5" style="27" customWidth="1"/>
    <col min="4095" max="4096" width="12.625" style="27" customWidth="1"/>
    <col min="4097" max="4097" width="9" style="27"/>
    <col min="4098" max="4098" width="7.75" style="27" customWidth="1"/>
    <col min="4099" max="4099" width="13.125" style="27" customWidth="1"/>
    <col min="4100" max="4100" width="6.125" style="27" customWidth="1"/>
    <col min="4101" max="4101" width="9.75" style="27" customWidth="1"/>
    <col min="4102" max="4102" width="1.375" style="27" customWidth="1"/>
    <col min="4103" max="4342" width="9" style="27"/>
    <col min="4343" max="4343" width="1.375" style="27" customWidth="1"/>
    <col min="4344" max="4344" width="3.5" style="27" customWidth="1"/>
    <col min="4345" max="4345" width="22.125" style="27" customWidth="1"/>
    <col min="4346" max="4346" width="9.75" style="27" customWidth="1"/>
    <col min="4347" max="4347" width="7.375" style="27" customWidth="1"/>
    <col min="4348" max="4348" width="9" style="27"/>
    <col min="4349" max="4349" width="9.25" style="27" customWidth="1"/>
    <col min="4350" max="4350" width="3.5" style="27" customWidth="1"/>
    <col min="4351" max="4352" width="12.625" style="27" customWidth="1"/>
    <col min="4353" max="4353" width="9" style="27"/>
    <col min="4354" max="4354" width="7.75" style="27" customWidth="1"/>
    <col min="4355" max="4355" width="13.125" style="27" customWidth="1"/>
    <col min="4356" max="4356" width="6.125" style="27" customWidth="1"/>
    <col min="4357" max="4357" width="9.75" style="27" customWidth="1"/>
    <col min="4358" max="4358" width="1.375" style="27" customWidth="1"/>
    <col min="4359" max="4598" width="9" style="27"/>
    <col min="4599" max="4599" width="1.375" style="27" customWidth="1"/>
    <col min="4600" max="4600" width="3.5" style="27" customWidth="1"/>
    <col min="4601" max="4601" width="22.125" style="27" customWidth="1"/>
    <col min="4602" max="4602" width="9.75" style="27" customWidth="1"/>
    <col min="4603" max="4603" width="7.375" style="27" customWidth="1"/>
    <col min="4604" max="4604" width="9" style="27"/>
    <col min="4605" max="4605" width="9.25" style="27" customWidth="1"/>
    <col min="4606" max="4606" width="3.5" style="27" customWidth="1"/>
    <col min="4607" max="4608" width="12.625" style="27" customWidth="1"/>
    <col min="4609" max="4609" width="9" style="27"/>
    <col min="4610" max="4610" width="7.75" style="27" customWidth="1"/>
    <col min="4611" max="4611" width="13.125" style="27" customWidth="1"/>
    <col min="4612" max="4612" width="6.125" style="27" customWidth="1"/>
    <col min="4613" max="4613" width="9.75" style="27" customWidth="1"/>
    <col min="4614" max="4614" width="1.375" style="27" customWidth="1"/>
    <col min="4615" max="4854" width="9" style="27"/>
    <col min="4855" max="4855" width="1.375" style="27" customWidth="1"/>
    <col min="4856" max="4856" width="3.5" style="27" customWidth="1"/>
    <col min="4857" max="4857" width="22.125" style="27" customWidth="1"/>
    <col min="4858" max="4858" width="9.75" style="27" customWidth="1"/>
    <col min="4859" max="4859" width="7.375" style="27" customWidth="1"/>
    <col min="4860" max="4860" width="9" style="27"/>
    <col min="4861" max="4861" width="9.25" style="27" customWidth="1"/>
    <col min="4862" max="4862" width="3.5" style="27" customWidth="1"/>
    <col min="4863" max="4864" width="12.625" style="27" customWidth="1"/>
    <col min="4865" max="4865" width="9" style="27"/>
    <col min="4866" max="4866" width="7.75" style="27" customWidth="1"/>
    <col min="4867" max="4867" width="13.125" style="27" customWidth="1"/>
    <col min="4868" max="4868" width="6.125" style="27" customWidth="1"/>
    <col min="4869" max="4869" width="9.75" style="27" customWidth="1"/>
    <col min="4870" max="4870" width="1.375" style="27" customWidth="1"/>
    <col min="4871" max="5110" width="9" style="27"/>
    <col min="5111" max="5111" width="1.375" style="27" customWidth="1"/>
    <col min="5112" max="5112" width="3.5" style="27" customWidth="1"/>
    <col min="5113" max="5113" width="22.125" style="27" customWidth="1"/>
    <col min="5114" max="5114" width="9.75" style="27" customWidth="1"/>
    <col min="5115" max="5115" width="7.375" style="27" customWidth="1"/>
    <col min="5116" max="5116" width="9" style="27"/>
    <col min="5117" max="5117" width="9.25" style="27" customWidth="1"/>
    <col min="5118" max="5118" width="3.5" style="27" customWidth="1"/>
    <col min="5119" max="5120" width="12.625" style="27" customWidth="1"/>
    <col min="5121" max="5121" width="9" style="27"/>
    <col min="5122" max="5122" width="7.75" style="27" customWidth="1"/>
    <col min="5123" max="5123" width="13.125" style="27" customWidth="1"/>
    <col min="5124" max="5124" width="6.125" style="27" customWidth="1"/>
    <col min="5125" max="5125" width="9.75" style="27" customWidth="1"/>
    <col min="5126" max="5126" width="1.375" style="27" customWidth="1"/>
    <col min="5127" max="5366" width="9" style="27"/>
    <col min="5367" max="5367" width="1.375" style="27" customWidth="1"/>
    <col min="5368" max="5368" width="3.5" style="27" customWidth="1"/>
    <col min="5369" max="5369" width="22.125" style="27" customWidth="1"/>
    <col min="5370" max="5370" width="9.75" style="27" customWidth="1"/>
    <col min="5371" max="5371" width="7.375" style="27" customWidth="1"/>
    <col min="5372" max="5372" width="9" style="27"/>
    <col min="5373" max="5373" width="9.25" style="27" customWidth="1"/>
    <col min="5374" max="5374" width="3.5" style="27" customWidth="1"/>
    <col min="5375" max="5376" width="12.625" style="27" customWidth="1"/>
    <col min="5377" max="5377" width="9" style="27"/>
    <col min="5378" max="5378" width="7.75" style="27" customWidth="1"/>
    <col min="5379" max="5379" width="13.125" style="27" customWidth="1"/>
    <col min="5380" max="5380" width="6.125" style="27" customWidth="1"/>
    <col min="5381" max="5381" width="9.75" style="27" customWidth="1"/>
    <col min="5382" max="5382" width="1.375" style="27" customWidth="1"/>
    <col min="5383" max="5622" width="9" style="27"/>
    <col min="5623" max="5623" width="1.375" style="27" customWidth="1"/>
    <col min="5624" max="5624" width="3.5" style="27" customWidth="1"/>
    <col min="5625" max="5625" width="22.125" style="27" customWidth="1"/>
    <col min="5626" max="5626" width="9.75" style="27" customWidth="1"/>
    <col min="5627" max="5627" width="7.375" style="27" customWidth="1"/>
    <col min="5628" max="5628" width="9" style="27"/>
    <col min="5629" max="5629" width="9.25" style="27" customWidth="1"/>
    <col min="5630" max="5630" width="3.5" style="27" customWidth="1"/>
    <col min="5631" max="5632" width="12.625" style="27" customWidth="1"/>
    <col min="5633" max="5633" width="9" style="27"/>
    <col min="5634" max="5634" width="7.75" style="27" customWidth="1"/>
    <col min="5635" max="5635" width="13.125" style="27" customWidth="1"/>
    <col min="5636" max="5636" width="6.125" style="27" customWidth="1"/>
    <col min="5637" max="5637" width="9.75" style="27" customWidth="1"/>
    <col min="5638" max="5638" width="1.375" style="27" customWidth="1"/>
    <col min="5639" max="5878" width="9" style="27"/>
    <col min="5879" max="5879" width="1.375" style="27" customWidth="1"/>
    <col min="5880" max="5880" width="3.5" style="27" customWidth="1"/>
    <col min="5881" max="5881" width="22.125" style="27" customWidth="1"/>
    <col min="5882" max="5882" width="9.75" style="27" customWidth="1"/>
    <col min="5883" max="5883" width="7.375" style="27" customWidth="1"/>
    <col min="5884" max="5884" width="9" style="27"/>
    <col min="5885" max="5885" width="9.25" style="27" customWidth="1"/>
    <col min="5886" max="5886" width="3.5" style="27" customWidth="1"/>
    <col min="5887" max="5888" width="12.625" style="27" customWidth="1"/>
    <col min="5889" max="5889" width="9" style="27"/>
    <col min="5890" max="5890" width="7.75" style="27" customWidth="1"/>
    <col min="5891" max="5891" width="13.125" style="27" customWidth="1"/>
    <col min="5892" max="5892" width="6.125" style="27" customWidth="1"/>
    <col min="5893" max="5893" width="9.75" style="27" customWidth="1"/>
    <col min="5894" max="5894" width="1.375" style="27" customWidth="1"/>
    <col min="5895" max="6134" width="9" style="27"/>
    <col min="6135" max="6135" width="1.375" style="27" customWidth="1"/>
    <col min="6136" max="6136" width="3.5" style="27" customWidth="1"/>
    <col min="6137" max="6137" width="22.125" style="27" customWidth="1"/>
    <col min="6138" max="6138" width="9.75" style="27" customWidth="1"/>
    <col min="6139" max="6139" width="7.375" style="27" customWidth="1"/>
    <col min="6140" max="6140" width="9" style="27"/>
    <col min="6141" max="6141" width="9.25" style="27" customWidth="1"/>
    <col min="6142" max="6142" width="3.5" style="27" customWidth="1"/>
    <col min="6143" max="6144" width="12.625" style="27" customWidth="1"/>
    <col min="6145" max="6145" width="9" style="27"/>
    <col min="6146" max="6146" width="7.75" style="27" customWidth="1"/>
    <col min="6147" max="6147" width="13.125" style="27" customWidth="1"/>
    <col min="6148" max="6148" width="6.125" style="27" customWidth="1"/>
    <col min="6149" max="6149" width="9.75" style="27" customWidth="1"/>
    <col min="6150" max="6150" width="1.375" style="27" customWidth="1"/>
    <col min="6151" max="6390" width="9" style="27"/>
    <col min="6391" max="6391" width="1.375" style="27" customWidth="1"/>
    <col min="6392" max="6392" width="3.5" style="27" customWidth="1"/>
    <col min="6393" max="6393" width="22.125" style="27" customWidth="1"/>
    <col min="6394" max="6394" width="9.75" style="27" customWidth="1"/>
    <col min="6395" max="6395" width="7.375" style="27" customWidth="1"/>
    <col min="6396" max="6396" width="9" style="27"/>
    <col min="6397" max="6397" width="9.25" style="27" customWidth="1"/>
    <col min="6398" max="6398" width="3.5" style="27" customWidth="1"/>
    <col min="6399" max="6400" width="12.625" style="27" customWidth="1"/>
    <col min="6401" max="6401" width="9" style="27"/>
    <col min="6402" max="6402" width="7.75" style="27" customWidth="1"/>
    <col min="6403" max="6403" width="13.125" style="27" customWidth="1"/>
    <col min="6404" max="6404" width="6.125" style="27" customWidth="1"/>
    <col min="6405" max="6405" width="9.75" style="27" customWidth="1"/>
    <col min="6406" max="6406" width="1.375" style="27" customWidth="1"/>
    <col min="6407" max="6646" width="9" style="27"/>
    <col min="6647" max="6647" width="1.375" style="27" customWidth="1"/>
    <col min="6648" max="6648" width="3.5" style="27" customWidth="1"/>
    <col min="6649" max="6649" width="22.125" style="27" customWidth="1"/>
    <col min="6650" max="6650" width="9.75" style="27" customWidth="1"/>
    <col min="6651" max="6651" width="7.375" style="27" customWidth="1"/>
    <col min="6652" max="6652" width="9" style="27"/>
    <col min="6653" max="6653" width="9.25" style="27" customWidth="1"/>
    <col min="6654" max="6654" width="3.5" style="27" customWidth="1"/>
    <col min="6655" max="6656" width="12.625" style="27" customWidth="1"/>
    <col min="6657" max="6657" width="9" style="27"/>
    <col min="6658" max="6658" width="7.75" style="27" customWidth="1"/>
    <col min="6659" max="6659" width="13.125" style="27" customWidth="1"/>
    <col min="6660" max="6660" width="6.125" style="27" customWidth="1"/>
    <col min="6661" max="6661" width="9.75" style="27" customWidth="1"/>
    <col min="6662" max="6662" width="1.375" style="27" customWidth="1"/>
    <col min="6663" max="6902" width="9" style="27"/>
    <col min="6903" max="6903" width="1.375" style="27" customWidth="1"/>
    <col min="6904" max="6904" width="3.5" style="27" customWidth="1"/>
    <col min="6905" max="6905" width="22.125" style="27" customWidth="1"/>
    <col min="6906" max="6906" width="9.75" style="27" customWidth="1"/>
    <col min="6907" max="6907" width="7.375" style="27" customWidth="1"/>
    <col min="6908" max="6908" width="9" style="27"/>
    <col min="6909" max="6909" width="9.25" style="27" customWidth="1"/>
    <col min="6910" max="6910" width="3.5" style="27" customWidth="1"/>
    <col min="6911" max="6912" width="12.625" style="27" customWidth="1"/>
    <col min="6913" max="6913" width="9" style="27"/>
    <col min="6914" max="6914" width="7.75" style="27" customWidth="1"/>
    <col min="6915" max="6915" width="13.125" style="27" customWidth="1"/>
    <col min="6916" max="6916" width="6.125" style="27" customWidth="1"/>
    <col min="6917" max="6917" width="9.75" style="27" customWidth="1"/>
    <col min="6918" max="6918" width="1.375" style="27" customWidth="1"/>
    <col min="6919" max="7158" width="9" style="27"/>
    <col min="7159" max="7159" width="1.375" style="27" customWidth="1"/>
    <col min="7160" max="7160" width="3.5" style="27" customWidth="1"/>
    <col min="7161" max="7161" width="22.125" style="27" customWidth="1"/>
    <col min="7162" max="7162" width="9.75" style="27" customWidth="1"/>
    <col min="7163" max="7163" width="7.375" style="27" customWidth="1"/>
    <col min="7164" max="7164" width="9" style="27"/>
    <col min="7165" max="7165" width="9.25" style="27" customWidth="1"/>
    <col min="7166" max="7166" width="3.5" style="27" customWidth="1"/>
    <col min="7167" max="7168" width="12.625" style="27" customWidth="1"/>
    <col min="7169" max="7169" width="9" style="27"/>
    <col min="7170" max="7170" width="7.75" style="27" customWidth="1"/>
    <col min="7171" max="7171" width="13.125" style="27" customWidth="1"/>
    <col min="7172" max="7172" width="6.125" style="27" customWidth="1"/>
    <col min="7173" max="7173" width="9.75" style="27" customWidth="1"/>
    <col min="7174" max="7174" width="1.375" style="27" customWidth="1"/>
    <col min="7175" max="7414" width="9" style="27"/>
    <col min="7415" max="7415" width="1.375" style="27" customWidth="1"/>
    <col min="7416" max="7416" width="3.5" style="27" customWidth="1"/>
    <col min="7417" max="7417" width="22.125" style="27" customWidth="1"/>
    <col min="7418" max="7418" width="9.75" style="27" customWidth="1"/>
    <col min="7419" max="7419" width="7.375" style="27" customWidth="1"/>
    <col min="7420" max="7420" width="9" style="27"/>
    <col min="7421" max="7421" width="9.25" style="27" customWidth="1"/>
    <col min="7422" max="7422" width="3.5" style="27" customWidth="1"/>
    <col min="7423" max="7424" width="12.625" style="27" customWidth="1"/>
    <col min="7425" max="7425" width="9" style="27"/>
    <col min="7426" max="7426" width="7.75" style="27" customWidth="1"/>
    <col min="7427" max="7427" width="13.125" style="27" customWidth="1"/>
    <col min="7428" max="7428" width="6.125" style="27" customWidth="1"/>
    <col min="7429" max="7429" width="9.75" style="27" customWidth="1"/>
    <col min="7430" max="7430" width="1.375" style="27" customWidth="1"/>
    <col min="7431" max="7670" width="9" style="27"/>
    <col min="7671" max="7671" width="1.375" style="27" customWidth="1"/>
    <col min="7672" max="7672" width="3.5" style="27" customWidth="1"/>
    <col min="7673" max="7673" width="22.125" style="27" customWidth="1"/>
    <col min="7674" max="7674" width="9.75" style="27" customWidth="1"/>
    <col min="7675" max="7675" width="7.375" style="27" customWidth="1"/>
    <col min="7676" max="7676" width="9" style="27"/>
    <col min="7677" max="7677" width="9.25" style="27" customWidth="1"/>
    <col min="7678" max="7678" width="3.5" style="27" customWidth="1"/>
    <col min="7679" max="7680" width="12.625" style="27" customWidth="1"/>
    <col min="7681" max="7681" width="9" style="27"/>
    <col min="7682" max="7682" width="7.75" style="27" customWidth="1"/>
    <col min="7683" max="7683" width="13.125" style="27" customWidth="1"/>
    <col min="7684" max="7684" width="6.125" style="27" customWidth="1"/>
    <col min="7685" max="7685" width="9.75" style="27" customWidth="1"/>
    <col min="7686" max="7686" width="1.375" style="27" customWidth="1"/>
    <col min="7687" max="7926" width="9" style="27"/>
    <col min="7927" max="7927" width="1.375" style="27" customWidth="1"/>
    <col min="7928" max="7928" width="3.5" style="27" customWidth="1"/>
    <col min="7929" max="7929" width="22.125" style="27" customWidth="1"/>
    <col min="7930" max="7930" width="9.75" style="27" customWidth="1"/>
    <col min="7931" max="7931" width="7.375" style="27" customWidth="1"/>
    <col min="7932" max="7932" width="9" style="27"/>
    <col min="7933" max="7933" width="9.25" style="27" customWidth="1"/>
    <col min="7934" max="7934" width="3.5" style="27" customWidth="1"/>
    <col min="7935" max="7936" width="12.625" style="27" customWidth="1"/>
    <col min="7937" max="7937" width="9" style="27"/>
    <col min="7938" max="7938" width="7.75" style="27" customWidth="1"/>
    <col min="7939" max="7939" width="13.125" style="27" customWidth="1"/>
    <col min="7940" max="7940" width="6.125" style="27" customWidth="1"/>
    <col min="7941" max="7941" width="9.75" style="27" customWidth="1"/>
    <col min="7942" max="7942" width="1.375" style="27" customWidth="1"/>
    <col min="7943" max="8182" width="9" style="27"/>
    <col min="8183" max="8183" width="1.375" style="27" customWidth="1"/>
    <col min="8184" max="8184" width="3.5" style="27" customWidth="1"/>
    <col min="8185" max="8185" width="22.125" style="27" customWidth="1"/>
    <col min="8186" max="8186" width="9.75" style="27" customWidth="1"/>
    <col min="8187" max="8187" width="7.375" style="27" customWidth="1"/>
    <col min="8188" max="8188" width="9" style="27"/>
    <col min="8189" max="8189" width="9.25" style="27" customWidth="1"/>
    <col min="8190" max="8190" width="3.5" style="27" customWidth="1"/>
    <col min="8191" max="8192" width="12.625" style="27" customWidth="1"/>
    <col min="8193" max="8193" width="9" style="27"/>
    <col min="8194" max="8194" width="7.75" style="27" customWidth="1"/>
    <col min="8195" max="8195" width="13.125" style="27" customWidth="1"/>
    <col min="8196" max="8196" width="6.125" style="27" customWidth="1"/>
    <col min="8197" max="8197" width="9.75" style="27" customWidth="1"/>
    <col min="8198" max="8198" width="1.375" style="27" customWidth="1"/>
    <col min="8199" max="8438" width="9" style="27"/>
    <col min="8439" max="8439" width="1.375" style="27" customWidth="1"/>
    <col min="8440" max="8440" width="3.5" style="27" customWidth="1"/>
    <col min="8441" max="8441" width="22.125" style="27" customWidth="1"/>
    <col min="8442" max="8442" width="9.75" style="27" customWidth="1"/>
    <col min="8443" max="8443" width="7.375" style="27" customWidth="1"/>
    <col min="8444" max="8444" width="9" style="27"/>
    <col min="8445" max="8445" width="9.25" style="27" customWidth="1"/>
    <col min="8446" max="8446" width="3.5" style="27" customWidth="1"/>
    <col min="8447" max="8448" width="12.625" style="27" customWidth="1"/>
    <col min="8449" max="8449" width="9" style="27"/>
    <col min="8450" max="8450" width="7.75" style="27" customWidth="1"/>
    <col min="8451" max="8451" width="13.125" style="27" customWidth="1"/>
    <col min="8452" max="8452" width="6.125" style="27" customWidth="1"/>
    <col min="8453" max="8453" width="9.75" style="27" customWidth="1"/>
    <col min="8454" max="8454" width="1.375" style="27" customWidth="1"/>
    <col min="8455" max="8694" width="9" style="27"/>
    <col min="8695" max="8695" width="1.375" style="27" customWidth="1"/>
    <col min="8696" max="8696" width="3.5" style="27" customWidth="1"/>
    <col min="8697" max="8697" width="22.125" style="27" customWidth="1"/>
    <col min="8698" max="8698" width="9.75" style="27" customWidth="1"/>
    <col min="8699" max="8699" width="7.375" style="27" customWidth="1"/>
    <col min="8700" max="8700" width="9" style="27"/>
    <col min="8701" max="8701" width="9.25" style="27" customWidth="1"/>
    <col min="8702" max="8702" width="3.5" style="27" customWidth="1"/>
    <col min="8703" max="8704" width="12.625" style="27" customWidth="1"/>
    <col min="8705" max="8705" width="9" style="27"/>
    <col min="8706" max="8706" width="7.75" style="27" customWidth="1"/>
    <col min="8707" max="8707" width="13.125" style="27" customWidth="1"/>
    <col min="8708" max="8708" width="6.125" style="27" customWidth="1"/>
    <col min="8709" max="8709" width="9.75" style="27" customWidth="1"/>
    <col min="8710" max="8710" width="1.375" style="27" customWidth="1"/>
    <col min="8711" max="8950" width="9" style="27"/>
    <col min="8951" max="8951" width="1.375" style="27" customWidth="1"/>
    <col min="8952" max="8952" width="3.5" style="27" customWidth="1"/>
    <col min="8953" max="8953" width="22.125" style="27" customWidth="1"/>
    <col min="8954" max="8954" width="9.75" style="27" customWidth="1"/>
    <col min="8955" max="8955" width="7.375" style="27" customWidth="1"/>
    <col min="8956" max="8956" width="9" style="27"/>
    <col min="8957" max="8957" width="9.25" style="27" customWidth="1"/>
    <col min="8958" max="8958" width="3.5" style="27" customWidth="1"/>
    <col min="8959" max="8960" width="12.625" style="27" customWidth="1"/>
    <col min="8961" max="8961" width="9" style="27"/>
    <col min="8962" max="8962" width="7.75" style="27" customWidth="1"/>
    <col min="8963" max="8963" width="13.125" style="27" customWidth="1"/>
    <col min="8964" max="8964" width="6.125" style="27" customWidth="1"/>
    <col min="8965" max="8965" width="9.75" style="27" customWidth="1"/>
    <col min="8966" max="8966" width="1.375" style="27" customWidth="1"/>
    <col min="8967" max="9206" width="9" style="27"/>
    <col min="9207" max="9207" width="1.375" style="27" customWidth="1"/>
    <col min="9208" max="9208" width="3.5" style="27" customWidth="1"/>
    <col min="9209" max="9209" width="22.125" style="27" customWidth="1"/>
    <col min="9210" max="9210" width="9.75" style="27" customWidth="1"/>
    <col min="9211" max="9211" width="7.375" style="27" customWidth="1"/>
    <col min="9212" max="9212" width="9" style="27"/>
    <col min="9213" max="9213" width="9.25" style="27" customWidth="1"/>
    <col min="9214" max="9214" width="3.5" style="27" customWidth="1"/>
    <col min="9215" max="9216" width="12.625" style="27" customWidth="1"/>
    <col min="9217" max="9217" width="9" style="27"/>
    <col min="9218" max="9218" width="7.75" style="27" customWidth="1"/>
    <col min="9219" max="9219" width="13.125" style="27" customWidth="1"/>
    <col min="9220" max="9220" width="6.125" style="27" customWidth="1"/>
    <col min="9221" max="9221" width="9.75" style="27" customWidth="1"/>
    <col min="9222" max="9222" width="1.375" style="27" customWidth="1"/>
    <col min="9223" max="9462" width="9" style="27"/>
    <col min="9463" max="9463" width="1.375" style="27" customWidth="1"/>
    <col min="9464" max="9464" width="3.5" style="27" customWidth="1"/>
    <col min="9465" max="9465" width="22.125" style="27" customWidth="1"/>
    <col min="9466" max="9466" width="9.75" style="27" customWidth="1"/>
    <col min="9467" max="9467" width="7.375" style="27" customWidth="1"/>
    <col min="9468" max="9468" width="9" style="27"/>
    <col min="9469" max="9469" width="9.25" style="27" customWidth="1"/>
    <col min="9470" max="9470" width="3.5" style="27" customWidth="1"/>
    <col min="9471" max="9472" width="12.625" style="27" customWidth="1"/>
    <col min="9473" max="9473" width="9" style="27"/>
    <col min="9474" max="9474" width="7.75" style="27" customWidth="1"/>
    <col min="9475" max="9475" width="13.125" style="27" customWidth="1"/>
    <col min="9476" max="9476" width="6.125" style="27" customWidth="1"/>
    <col min="9477" max="9477" width="9.75" style="27" customWidth="1"/>
    <col min="9478" max="9478" width="1.375" style="27" customWidth="1"/>
    <col min="9479" max="9718" width="9" style="27"/>
    <col min="9719" max="9719" width="1.375" style="27" customWidth="1"/>
    <col min="9720" max="9720" width="3.5" style="27" customWidth="1"/>
    <col min="9721" max="9721" width="22.125" style="27" customWidth="1"/>
    <col min="9722" max="9722" width="9.75" style="27" customWidth="1"/>
    <col min="9723" max="9723" width="7.375" style="27" customWidth="1"/>
    <col min="9724" max="9724" width="9" style="27"/>
    <col min="9725" max="9725" width="9.25" style="27" customWidth="1"/>
    <col min="9726" max="9726" width="3.5" style="27" customWidth="1"/>
    <col min="9727" max="9728" width="12.625" style="27" customWidth="1"/>
    <col min="9729" max="9729" width="9" style="27"/>
    <col min="9730" max="9730" width="7.75" style="27" customWidth="1"/>
    <col min="9731" max="9731" width="13.125" style="27" customWidth="1"/>
    <col min="9732" max="9732" width="6.125" style="27" customWidth="1"/>
    <col min="9733" max="9733" width="9.75" style="27" customWidth="1"/>
    <col min="9734" max="9734" width="1.375" style="27" customWidth="1"/>
    <col min="9735" max="9974" width="9" style="27"/>
    <col min="9975" max="9975" width="1.375" style="27" customWidth="1"/>
    <col min="9976" max="9976" width="3.5" style="27" customWidth="1"/>
    <col min="9977" max="9977" width="22.125" style="27" customWidth="1"/>
    <col min="9978" max="9978" width="9.75" style="27" customWidth="1"/>
    <col min="9979" max="9979" width="7.375" style="27" customWidth="1"/>
    <col min="9980" max="9980" width="9" style="27"/>
    <col min="9981" max="9981" width="9.25" style="27" customWidth="1"/>
    <col min="9982" max="9982" width="3.5" style="27" customWidth="1"/>
    <col min="9983" max="9984" width="12.625" style="27" customWidth="1"/>
    <col min="9985" max="9985" width="9" style="27"/>
    <col min="9986" max="9986" width="7.75" style="27" customWidth="1"/>
    <col min="9987" max="9987" width="13.125" style="27" customWidth="1"/>
    <col min="9988" max="9988" width="6.125" style="27" customWidth="1"/>
    <col min="9989" max="9989" width="9.75" style="27" customWidth="1"/>
    <col min="9990" max="9990" width="1.375" style="27" customWidth="1"/>
    <col min="9991" max="10230" width="9" style="27"/>
    <col min="10231" max="10231" width="1.375" style="27" customWidth="1"/>
    <col min="10232" max="10232" width="3.5" style="27" customWidth="1"/>
    <col min="10233" max="10233" width="22.125" style="27" customWidth="1"/>
    <col min="10234" max="10234" width="9.75" style="27" customWidth="1"/>
    <col min="10235" max="10235" width="7.375" style="27" customWidth="1"/>
    <col min="10236" max="10236" width="9" style="27"/>
    <col min="10237" max="10237" width="9.25" style="27" customWidth="1"/>
    <col min="10238" max="10238" width="3.5" style="27" customWidth="1"/>
    <col min="10239" max="10240" width="12.625" style="27" customWidth="1"/>
    <col min="10241" max="10241" width="9" style="27"/>
    <col min="10242" max="10242" width="7.75" style="27" customWidth="1"/>
    <col min="10243" max="10243" width="13.125" style="27" customWidth="1"/>
    <col min="10244" max="10244" width="6.125" style="27" customWidth="1"/>
    <col min="10245" max="10245" width="9.75" style="27" customWidth="1"/>
    <col min="10246" max="10246" width="1.375" style="27" customWidth="1"/>
    <col min="10247" max="10486" width="9" style="27"/>
    <col min="10487" max="10487" width="1.375" style="27" customWidth="1"/>
    <col min="10488" max="10488" width="3.5" style="27" customWidth="1"/>
    <col min="10489" max="10489" width="22.125" style="27" customWidth="1"/>
    <col min="10490" max="10490" width="9.75" style="27" customWidth="1"/>
    <col min="10491" max="10491" width="7.375" style="27" customWidth="1"/>
    <col min="10492" max="10492" width="9" style="27"/>
    <col min="10493" max="10493" width="9.25" style="27" customWidth="1"/>
    <col min="10494" max="10494" width="3.5" style="27" customWidth="1"/>
    <col min="10495" max="10496" width="12.625" style="27" customWidth="1"/>
    <col min="10497" max="10497" width="9" style="27"/>
    <col min="10498" max="10498" width="7.75" style="27" customWidth="1"/>
    <col min="10499" max="10499" width="13.125" style="27" customWidth="1"/>
    <col min="10500" max="10500" width="6.125" style="27" customWidth="1"/>
    <col min="10501" max="10501" width="9.75" style="27" customWidth="1"/>
    <col min="10502" max="10502" width="1.375" style="27" customWidth="1"/>
    <col min="10503" max="10742" width="9" style="27"/>
    <col min="10743" max="10743" width="1.375" style="27" customWidth="1"/>
    <col min="10744" max="10744" width="3.5" style="27" customWidth="1"/>
    <col min="10745" max="10745" width="22.125" style="27" customWidth="1"/>
    <col min="10746" max="10746" width="9.75" style="27" customWidth="1"/>
    <col min="10747" max="10747" width="7.375" style="27" customWidth="1"/>
    <col min="10748" max="10748" width="9" style="27"/>
    <col min="10749" max="10749" width="9.25" style="27" customWidth="1"/>
    <col min="10750" max="10750" width="3.5" style="27" customWidth="1"/>
    <col min="10751" max="10752" width="12.625" style="27" customWidth="1"/>
    <col min="10753" max="10753" width="9" style="27"/>
    <col min="10754" max="10754" width="7.75" style="27" customWidth="1"/>
    <col min="10755" max="10755" width="13.125" style="27" customWidth="1"/>
    <col min="10756" max="10756" width="6.125" style="27" customWidth="1"/>
    <col min="10757" max="10757" width="9.75" style="27" customWidth="1"/>
    <col min="10758" max="10758" width="1.375" style="27" customWidth="1"/>
    <col min="10759" max="10998" width="9" style="27"/>
    <col min="10999" max="10999" width="1.375" style="27" customWidth="1"/>
    <col min="11000" max="11000" width="3.5" style="27" customWidth="1"/>
    <col min="11001" max="11001" width="22.125" style="27" customWidth="1"/>
    <col min="11002" max="11002" width="9.75" style="27" customWidth="1"/>
    <col min="11003" max="11003" width="7.375" style="27" customWidth="1"/>
    <col min="11004" max="11004" width="9" style="27"/>
    <col min="11005" max="11005" width="9.25" style="27" customWidth="1"/>
    <col min="11006" max="11006" width="3.5" style="27" customWidth="1"/>
    <col min="11007" max="11008" width="12.625" style="27" customWidth="1"/>
    <col min="11009" max="11009" width="9" style="27"/>
    <col min="11010" max="11010" width="7.75" style="27" customWidth="1"/>
    <col min="11011" max="11011" width="13.125" style="27" customWidth="1"/>
    <col min="11012" max="11012" width="6.125" style="27" customWidth="1"/>
    <col min="11013" max="11013" width="9.75" style="27" customWidth="1"/>
    <col min="11014" max="11014" width="1.375" style="27" customWidth="1"/>
    <col min="11015" max="11254" width="9" style="27"/>
    <col min="11255" max="11255" width="1.375" style="27" customWidth="1"/>
    <col min="11256" max="11256" width="3.5" style="27" customWidth="1"/>
    <col min="11257" max="11257" width="22.125" style="27" customWidth="1"/>
    <col min="11258" max="11258" width="9.75" style="27" customWidth="1"/>
    <col min="11259" max="11259" width="7.375" style="27" customWidth="1"/>
    <col min="11260" max="11260" width="9" style="27"/>
    <col min="11261" max="11261" width="9.25" style="27" customWidth="1"/>
    <col min="11262" max="11262" width="3.5" style="27" customWidth="1"/>
    <col min="11263" max="11264" width="12.625" style="27" customWidth="1"/>
    <col min="11265" max="11265" width="9" style="27"/>
    <col min="11266" max="11266" width="7.75" style="27" customWidth="1"/>
    <col min="11267" max="11267" width="13.125" style="27" customWidth="1"/>
    <col min="11268" max="11268" width="6.125" style="27" customWidth="1"/>
    <col min="11269" max="11269" width="9.75" style="27" customWidth="1"/>
    <col min="11270" max="11270" width="1.375" style="27" customWidth="1"/>
    <col min="11271" max="11510" width="9" style="27"/>
    <col min="11511" max="11511" width="1.375" style="27" customWidth="1"/>
    <col min="11512" max="11512" width="3.5" style="27" customWidth="1"/>
    <col min="11513" max="11513" width="22.125" style="27" customWidth="1"/>
    <col min="11514" max="11514" width="9.75" style="27" customWidth="1"/>
    <col min="11515" max="11515" width="7.375" style="27" customWidth="1"/>
    <col min="11516" max="11516" width="9" style="27"/>
    <col min="11517" max="11517" width="9.25" style="27" customWidth="1"/>
    <col min="11518" max="11518" width="3.5" style="27" customWidth="1"/>
    <col min="11519" max="11520" width="12.625" style="27" customWidth="1"/>
    <col min="11521" max="11521" width="9" style="27"/>
    <col min="11522" max="11522" width="7.75" style="27" customWidth="1"/>
    <col min="11523" max="11523" width="13.125" style="27" customWidth="1"/>
    <col min="11524" max="11524" width="6.125" style="27" customWidth="1"/>
    <col min="11525" max="11525" width="9.75" style="27" customWidth="1"/>
    <col min="11526" max="11526" width="1.375" style="27" customWidth="1"/>
    <col min="11527" max="11766" width="9" style="27"/>
    <col min="11767" max="11767" width="1.375" style="27" customWidth="1"/>
    <col min="11768" max="11768" width="3.5" style="27" customWidth="1"/>
    <col min="11769" max="11769" width="22.125" style="27" customWidth="1"/>
    <col min="11770" max="11770" width="9.75" style="27" customWidth="1"/>
    <col min="11771" max="11771" width="7.375" style="27" customWidth="1"/>
    <col min="11772" max="11772" width="9" style="27"/>
    <col min="11773" max="11773" width="9.25" style="27" customWidth="1"/>
    <col min="11774" max="11774" width="3.5" style="27" customWidth="1"/>
    <col min="11775" max="11776" width="12.625" style="27" customWidth="1"/>
    <col min="11777" max="11777" width="9" style="27"/>
    <col min="11778" max="11778" width="7.75" style="27" customWidth="1"/>
    <col min="11779" max="11779" width="13.125" style="27" customWidth="1"/>
    <col min="11780" max="11780" width="6.125" style="27" customWidth="1"/>
    <col min="11781" max="11781" width="9.75" style="27" customWidth="1"/>
    <col min="11782" max="11782" width="1.375" style="27" customWidth="1"/>
    <col min="11783" max="12022" width="9" style="27"/>
    <col min="12023" max="12023" width="1.375" style="27" customWidth="1"/>
    <col min="12024" max="12024" width="3.5" style="27" customWidth="1"/>
    <col min="12025" max="12025" width="22.125" style="27" customWidth="1"/>
    <col min="12026" max="12026" width="9.75" style="27" customWidth="1"/>
    <col min="12027" max="12027" width="7.375" style="27" customWidth="1"/>
    <col min="12028" max="12028" width="9" style="27"/>
    <col min="12029" max="12029" width="9.25" style="27" customWidth="1"/>
    <col min="12030" max="12030" width="3.5" style="27" customWidth="1"/>
    <col min="12031" max="12032" width="12.625" style="27" customWidth="1"/>
    <col min="12033" max="12033" width="9" style="27"/>
    <col min="12034" max="12034" width="7.75" style="27" customWidth="1"/>
    <col min="12035" max="12035" width="13.125" style="27" customWidth="1"/>
    <col min="12036" max="12036" width="6.125" style="27" customWidth="1"/>
    <col min="12037" max="12037" width="9.75" style="27" customWidth="1"/>
    <col min="12038" max="12038" width="1.375" style="27" customWidth="1"/>
    <col min="12039" max="12278" width="9" style="27"/>
    <col min="12279" max="12279" width="1.375" style="27" customWidth="1"/>
    <col min="12280" max="12280" width="3.5" style="27" customWidth="1"/>
    <col min="12281" max="12281" width="22.125" style="27" customWidth="1"/>
    <col min="12282" max="12282" width="9.75" style="27" customWidth="1"/>
    <col min="12283" max="12283" width="7.375" style="27" customWidth="1"/>
    <col min="12284" max="12284" width="9" style="27"/>
    <col min="12285" max="12285" width="9.25" style="27" customWidth="1"/>
    <col min="12286" max="12286" width="3.5" style="27" customWidth="1"/>
    <col min="12287" max="12288" width="12.625" style="27" customWidth="1"/>
    <col min="12289" max="12289" width="9" style="27"/>
    <col min="12290" max="12290" width="7.75" style="27" customWidth="1"/>
    <col min="12291" max="12291" width="13.125" style="27" customWidth="1"/>
    <col min="12292" max="12292" width="6.125" style="27" customWidth="1"/>
    <col min="12293" max="12293" width="9.75" style="27" customWidth="1"/>
    <col min="12294" max="12294" width="1.375" style="27" customWidth="1"/>
    <col min="12295" max="12534" width="9" style="27"/>
    <col min="12535" max="12535" width="1.375" style="27" customWidth="1"/>
    <col min="12536" max="12536" width="3.5" style="27" customWidth="1"/>
    <col min="12537" max="12537" width="22.125" style="27" customWidth="1"/>
    <col min="12538" max="12538" width="9.75" style="27" customWidth="1"/>
    <col min="12539" max="12539" width="7.375" style="27" customWidth="1"/>
    <col min="12540" max="12540" width="9" style="27"/>
    <col min="12541" max="12541" width="9.25" style="27" customWidth="1"/>
    <col min="12542" max="12542" width="3.5" style="27" customWidth="1"/>
    <col min="12543" max="12544" width="12.625" style="27" customWidth="1"/>
    <col min="12545" max="12545" width="9" style="27"/>
    <col min="12546" max="12546" width="7.75" style="27" customWidth="1"/>
    <col min="12547" max="12547" width="13.125" style="27" customWidth="1"/>
    <col min="12548" max="12548" width="6.125" style="27" customWidth="1"/>
    <col min="12549" max="12549" width="9.75" style="27" customWidth="1"/>
    <col min="12550" max="12550" width="1.375" style="27" customWidth="1"/>
    <col min="12551" max="12790" width="9" style="27"/>
    <col min="12791" max="12791" width="1.375" style="27" customWidth="1"/>
    <col min="12792" max="12792" width="3.5" style="27" customWidth="1"/>
    <col min="12793" max="12793" width="22.125" style="27" customWidth="1"/>
    <col min="12794" max="12794" width="9.75" style="27" customWidth="1"/>
    <col min="12795" max="12795" width="7.375" style="27" customWidth="1"/>
    <col min="12796" max="12796" width="9" style="27"/>
    <col min="12797" max="12797" width="9.25" style="27" customWidth="1"/>
    <col min="12798" max="12798" width="3.5" style="27" customWidth="1"/>
    <col min="12799" max="12800" width="12.625" style="27" customWidth="1"/>
    <col min="12801" max="12801" width="9" style="27"/>
    <col min="12802" max="12802" width="7.75" style="27" customWidth="1"/>
    <col min="12803" max="12803" width="13.125" style="27" customWidth="1"/>
    <col min="12804" max="12804" width="6.125" style="27" customWidth="1"/>
    <col min="12805" max="12805" width="9.75" style="27" customWidth="1"/>
    <col min="12806" max="12806" width="1.375" style="27" customWidth="1"/>
    <col min="12807" max="13046" width="9" style="27"/>
    <col min="13047" max="13047" width="1.375" style="27" customWidth="1"/>
    <col min="13048" max="13048" width="3.5" style="27" customWidth="1"/>
    <col min="13049" max="13049" width="22.125" style="27" customWidth="1"/>
    <col min="13050" max="13050" width="9.75" style="27" customWidth="1"/>
    <col min="13051" max="13051" width="7.375" style="27" customWidth="1"/>
    <col min="13052" max="13052" width="9" style="27"/>
    <col min="13053" max="13053" width="9.25" style="27" customWidth="1"/>
    <col min="13054" max="13054" width="3.5" style="27" customWidth="1"/>
    <col min="13055" max="13056" width="12.625" style="27" customWidth="1"/>
    <col min="13057" max="13057" width="9" style="27"/>
    <col min="13058" max="13058" width="7.75" style="27" customWidth="1"/>
    <col min="13059" max="13059" width="13.125" style="27" customWidth="1"/>
    <col min="13060" max="13060" width="6.125" style="27" customWidth="1"/>
    <col min="13061" max="13061" width="9.75" style="27" customWidth="1"/>
    <col min="13062" max="13062" width="1.375" style="27" customWidth="1"/>
    <col min="13063" max="13302" width="9" style="27"/>
    <col min="13303" max="13303" width="1.375" style="27" customWidth="1"/>
    <col min="13304" max="13304" width="3.5" style="27" customWidth="1"/>
    <col min="13305" max="13305" width="22.125" style="27" customWidth="1"/>
    <col min="13306" max="13306" width="9.75" style="27" customWidth="1"/>
    <col min="13307" max="13307" width="7.375" style="27" customWidth="1"/>
    <col min="13308" max="13308" width="9" style="27"/>
    <col min="13309" max="13309" width="9.25" style="27" customWidth="1"/>
    <col min="13310" max="13310" width="3.5" style="27" customWidth="1"/>
    <col min="13311" max="13312" width="12.625" style="27" customWidth="1"/>
    <col min="13313" max="13313" width="9" style="27"/>
    <col min="13314" max="13314" width="7.75" style="27" customWidth="1"/>
    <col min="13315" max="13315" width="13.125" style="27" customWidth="1"/>
    <col min="13316" max="13316" width="6.125" style="27" customWidth="1"/>
    <col min="13317" max="13317" width="9.75" style="27" customWidth="1"/>
    <col min="13318" max="13318" width="1.375" style="27" customWidth="1"/>
    <col min="13319" max="13558" width="9" style="27"/>
    <col min="13559" max="13559" width="1.375" style="27" customWidth="1"/>
    <col min="13560" max="13560" width="3.5" style="27" customWidth="1"/>
    <col min="13561" max="13561" width="22.125" style="27" customWidth="1"/>
    <col min="13562" max="13562" width="9.75" style="27" customWidth="1"/>
    <col min="13563" max="13563" width="7.375" style="27" customWidth="1"/>
    <col min="13564" max="13564" width="9" style="27"/>
    <col min="13565" max="13565" width="9.25" style="27" customWidth="1"/>
    <col min="13566" max="13566" width="3.5" style="27" customWidth="1"/>
    <col min="13567" max="13568" width="12.625" style="27" customWidth="1"/>
    <col min="13569" max="13569" width="9" style="27"/>
    <col min="13570" max="13570" width="7.75" style="27" customWidth="1"/>
    <col min="13571" max="13571" width="13.125" style="27" customWidth="1"/>
    <col min="13572" max="13572" width="6.125" style="27" customWidth="1"/>
    <col min="13573" max="13573" width="9.75" style="27" customWidth="1"/>
    <col min="13574" max="13574" width="1.375" style="27" customWidth="1"/>
    <col min="13575" max="13814" width="9" style="27"/>
    <col min="13815" max="13815" width="1.375" style="27" customWidth="1"/>
    <col min="13816" max="13816" width="3.5" style="27" customWidth="1"/>
    <col min="13817" max="13817" width="22.125" style="27" customWidth="1"/>
    <col min="13818" max="13818" width="9.75" style="27" customWidth="1"/>
    <col min="13819" max="13819" width="7.375" style="27" customWidth="1"/>
    <col min="13820" max="13820" width="9" style="27"/>
    <col min="13821" max="13821" width="9.25" style="27" customWidth="1"/>
    <col min="13822" max="13822" width="3.5" style="27" customWidth="1"/>
    <col min="13823" max="13824" width="12.625" style="27" customWidth="1"/>
    <col min="13825" max="13825" width="9" style="27"/>
    <col min="13826" max="13826" width="7.75" style="27" customWidth="1"/>
    <col min="13827" max="13827" width="13.125" style="27" customWidth="1"/>
    <col min="13828" max="13828" width="6.125" style="27" customWidth="1"/>
    <col min="13829" max="13829" width="9.75" style="27" customWidth="1"/>
    <col min="13830" max="13830" width="1.375" style="27" customWidth="1"/>
    <col min="13831" max="14070" width="9" style="27"/>
    <col min="14071" max="14071" width="1.375" style="27" customWidth="1"/>
    <col min="14072" max="14072" width="3.5" style="27" customWidth="1"/>
    <col min="14073" max="14073" width="22.125" style="27" customWidth="1"/>
    <col min="14074" max="14074" width="9.75" style="27" customWidth="1"/>
    <col min="14075" max="14075" width="7.375" style="27" customWidth="1"/>
    <col min="14076" max="14076" width="9" style="27"/>
    <col min="14077" max="14077" width="9.25" style="27" customWidth="1"/>
    <col min="14078" max="14078" width="3.5" style="27" customWidth="1"/>
    <col min="14079" max="14080" width="12.625" style="27" customWidth="1"/>
    <col min="14081" max="14081" width="9" style="27"/>
    <col min="14082" max="14082" width="7.75" style="27" customWidth="1"/>
    <col min="14083" max="14083" width="13.125" style="27" customWidth="1"/>
    <col min="14084" max="14084" width="6.125" style="27" customWidth="1"/>
    <col min="14085" max="14085" width="9.75" style="27" customWidth="1"/>
    <col min="14086" max="14086" width="1.375" style="27" customWidth="1"/>
    <col min="14087" max="14326" width="9" style="27"/>
    <col min="14327" max="14327" width="1.375" style="27" customWidth="1"/>
    <col min="14328" max="14328" width="3.5" style="27" customWidth="1"/>
    <col min="14329" max="14329" width="22.125" style="27" customWidth="1"/>
    <col min="14330" max="14330" width="9.75" style="27" customWidth="1"/>
    <col min="14331" max="14331" width="7.375" style="27" customWidth="1"/>
    <col min="14332" max="14332" width="9" style="27"/>
    <col min="14333" max="14333" width="9.25" style="27" customWidth="1"/>
    <col min="14334" max="14334" width="3.5" style="27" customWidth="1"/>
    <col min="14335" max="14336" width="12.625" style="27" customWidth="1"/>
    <col min="14337" max="14337" width="9" style="27"/>
    <col min="14338" max="14338" width="7.75" style="27" customWidth="1"/>
    <col min="14339" max="14339" width="13.125" style="27" customWidth="1"/>
    <col min="14340" max="14340" width="6.125" style="27" customWidth="1"/>
    <col min="14341" max="14341" width="9.75" style="27" customWidth="1"/>
    <col min="14342" max="14342" width="1.375" style="27" customWidth="1"/>
    <col min="14343" max="14582" width="9" style="27"/>
    <col min="14583" max="14583" width="1.375" style="27" customWidth="1"/>
    <col min="14584" max="14584" width="3.5" style="27" customWidth="1"/>
    <col min="14585" max="14585" width="22.125" style="27" customWidth="1"/>
    <col min="14586" max="14586" width="9.75" style="27" customWidth="1"/>
    <col min="14587" max="14587" width="7.375" style="27" customWidth="1"/>
    <col min="14588" max="14588" width="9" style="27"/>
    <col min="14589" max="14589" width="9.25" style="27" customWidth="1"/>
    <col min="14590" max="14590" width="3.5" style="27" customWidth="1"/>
    <col min="14591" max="14592" width="12.625" style="27" customWidth="1"/>
    <col min="14593" max="14593" width="9" style="27"/>
    <col min="14594" max="14594" width="7.75" style="27" customWidth="1"/>
    <col min="14595" max="14595" width="13.125" style="27" customWidth="1"/>
    <col min="14596" max="14596" width="6.125" style="27" customWidth="1"/>
    <col min="14597" max="14597" width="9.75" style="27" customWidth="1"/>
    <col min="14598" max="14598" width="1.375" style="27" customWidth="1"/>
    <col min="14599" max="14838" width="9" style="27"/>
    <col min="14839" max="14839" width="1.375" style="27" customWidth="1"/>
    <col min="14840" max="14840" width="3.5" style="27" customWidth="1"/>
    <col min="14841" max="14841" width="22.125" style="27" customWidth="1"/>
    <col min="14842" max="14842" width="9.75" style="27" customWidth="1"/>
    <col min="14843" max="14843" width="7.375" style="27" customWidth="1"/>
    <col min="14844" max="14844" width="9" style="27"/>
    <col min="14845" max="14845" width="9.25" style="27" customWidth="1"/>
    <col min="14846" max="14846" width="3.5" style="27" customWidth="1"/>
    <col min="14847" max="14848" width="12.625" style="27" customWidth="1"/>
    <col min="14849" max="14849" width="9" style="27"/>
    <col min="14850" max="14850" width="7.75" style="27" customWidth="1"/>
    <col min="14851" max="14851" width="13.125" style="27" customWidth="1"/>
    <col min="14852" max="14852" width="6.125" style="27" customWidth="1"/>
    <col min="14853" max="14853" width="9.75" style="27" customWidth="1"/>
    <col min="14854" max="14854" width="1.375" style="27" customWidth="1"/>
    <col min="14855" max="15094" width="9" style="27"/>
    <col min="15095" max="15095" width="1.375" style="27" customWidth="1"/>
    <col min="15096" max="15096" width="3.5" style="27" customWidth="1"/>
    <col min="15097" max="15097" width="22.125" style="27" customWidth="1"/>
    <col min="15098" max="15098" width="9.75" style="27" customWidth="1"/>
    <col min="15099" max="15099" width="7.375" style="27" customWidth="1"/>
    <col min="15100" max="15100" width="9" style="27"/>
    <col min="15101" max="15101" width="9.25" style="27" customWidth="1"/>
    <col min="15102" max="15102" width="3.5" style="27" customWidth="1"/>
    <col min="15103" max="15104" width="12.625" style="27" customWidth="1"/>
    <col min="15105" max="15105" width="9" style="27"/>
    <col min="15106" max="15106" width="7.75" style="27" customWidth="1"/>
    <col min="15107" max="15107" width="13.125" style="27" customWidth="1"/>
    <col min="15108" max="15108" width="6.125" style="27" customWidth="1"/>
    <col min="15109" max="15109" width="9.75" style="27" customWidth="1"/>
    <col min="15110" max="15110" width="1.375" style="27" customWidth="1"/>
    <col min="15111" max="15350" width="9" style="27"/>
    <col min="15351" max="15351" width="1.375" style="27" customWidth="1"/>
    <col min="15352" max="15352" width="3.5" style="27" customWidth="1"/>
    <col min="15353" max="15353" width="22.125" style="27" customWidth="1"/>
    <col min="15354" max="15354" width="9.75" style="27" customWidth="1"/>
    <col min="15355" max="15355" width="7.375" style="27" customWidth="1"/>
    <col min="15356" max="15356" width="9" style="27"/>
    <col min="15357" max="15357" width="9.25" style="27" customWidth="1"/>
    <col min="15358" max="15358" width="3.5" style="27" customWidth="1"/>
    <col min="15359" max="15360" width="12.625" style="27" customWidth="1"/>
    <col min="15361" max="15361" width="9" style="27"/>
    <col min="15362" max="15362" width="7.75" style="27" customWidth="1"/>
    <col min="15363" max="15363" width="13.125" style="27" customWidth="1"/>
    <col min="15364" max="15364" width="6.125" style="27" customWidth="1"/>
    <col min="15365" max="15365" width="9.75" style="27" customWidth="1"/>
    <col min="15366" max="15366" width="1.375" style="27" customWidth="1"/>
    <col min="15367" max="15606" width="9" style="27"/>
    <col min="15607" max="15607" width="1.375" style="27" customWidth="1"/>
    <col min="15608" max="15608" width="3.5" style="27" customWidth="1"/>
    <col min="15609" max="15609" width="22.125" style="27" customWidth="1"/>
    <col min="15610" max="15610" width="9.75" style="27" customWidth="1"/>
    <col min="15611" max="15611" width="7.375" style="27" customWidth="1"/>
    <col min="15612" max="15612" width="9" style="27"/>
    <col min="15613" max="15613" width="9.25" style="27" customWidth="1"/>
    <col min="15614" max="15614" width="3.5" style="27" customWidth="1"/>
    <col min="15615" max="15616" width="12.625" style="27" customWidth="1"/>
    <col min="15617" max="15617" width="9" style="27"/>
    <col min="15618" max="15618" width="7.75" style="27" customWidth="1"/>
    <col min="15619" max="15619" width="13.125" style="27" customWidth="1"/>
    <col min="15620" max="15620" width="6.125" style="27" customWidth="1"/>
    <col min="15621" max="15621" width="9.75" style="27" customWidth="1"/>
    <col min="15622" max="15622" width="1.375" style="27" customWidth="1"/>
    <col min="15623" max="15862" width="9" style="27"/>
    <col min="15863" max="15863" width="1.375" style="27" customWidth="1"/>
    <col min="15864" max="15864" width="3.5" style="27" customWidth="1"/>
    <col min="15865" max="15865" width="22.125" style="27" customWidth="1"/>
    <col min="15866" max="15866" width="9.75" style="27" customWidth="1"/>
    <col min="15867" max="15867" width="7.375" style="27" customWidth="1"/>
    <col min="15868" max="15868" width="9" style="27"/>
    <col min="15869" max="15869" width="9.25" style="27" customWidth="1"/>
    <col min="15870" max="15870" width="3.5" style="27" customWidth="1"/>
    <col min="15871" max="15872" width="12.625" style="27" customWidth="1"/>
    <col min="15873" max="15873" width="9" style="27"/>
    <col min="15874" max="15874" width="7.75" style="27" customWidth="1"/>
    <col min="15875" max="15875" width="13.125" style="27" customWidth="1"/>
    <col min="15876" max="15876" width="6.125" style="27" customWidth="1"/>
    <col min="15877" max="15877" width="9.75" style="27" customWidth="1"/>
    <col min="15878" max="15878" width="1.375" style="27" customWidth="1"/>
    <col min="15879" max="16118" width="9" style="27"/>
    <col min="16119" max="16119" width="1.375" style="27" customWidth="1"/>
    <col min="16120" max="16120" width="3.5" style="27" customWidth="1"/>
    <col min="16121" max="16121" width="22.125" style="27" customWidth="1"/>
    <col min="16122" max="16122" width="9.75" style="27" customWidth="1"/>
    <col min="16123" max="16123" width="7.375" style="27" customWidth="1"/>
    <col min="16124" max="16124" width="9" style="27"/>
    <col min="16125" max="16125" width="9.25" style="27" customWidth="1"/>
    <col min="16126" max="16126" width="3.5" style="27" customWidth="1"/>
    <col min="16127" max="16128" width="12.625" style="27" customWidth="1"/>
    <col min="16129" max="16129" width="9" style="27"/>
    <col min="16130" max="16130" width="7.75" style="27" customWidth="1"/>
    <col min="16131" max="16131" width="13.125" style="27" customWidth="1"/>
    <col min="16132" max="16132" width="6.125" style="27" customWidth="1"/>
    <col min="16133" max="16133" width="9.75" style="27" customWidth="1"/>
    <col min="16134" max="16134" width="1.375" style="27" customWidth="1"/>
    <col min="16135" max="16384" width="9" style="27"/>
  </cols>
  <sheetData>
    <row r="2" spans="2:34" ht="14.25" thickBot="1" x14ac:dyDescent="0.2">
      <c r="B2" s="27" t="s">
        <v>585</v>
      </c>
      <c r="C2" s="29"/>
      <c r="D2" s="5"/>
      <c r="E2" s="5"/>
      <c r="F2" s="29"/>
      <c r="G2" s="91"/>
      <c r="H2" s="101"/>
      <c r="I2" s="91"/>
      <c r="J2" s="91"/>
      <c r="K2" s="91"/>
      <c r="L2" s="91"/>
      <c r="M2" s="91"/>
      <c r="N2" s="91"/>
      <c r="O2" s="5"/>
      <c r="X2" s="349" t="s">
        <v>284</v>
      </c>
      <c r="Y2" s="349"/>
      <c r="Z2" s="349"/>
      <c r="AA2" s="349"/>
      <c r="AB2" s="350"/>
      <c r="AC2" s="351"/>
      <c r="AD2" s="351"/>
      <c r="AE2" s="349"/>
      <c r="AF2" s="349"/>
      <c r="AG2" s="349"/>
      <c r="AH2" s="351"/>
    </row>
    <row r="3" spans="2:34" ht="14.25" thickBot="1" x14ac:dyDescent="0.2">
      <c r="B3" s="27" t="s">
        <v>167</v>
      </c>
      <c r="I3" s="5" t="s">
        <v>168</v>
      </c>
      <c r="P3" s="458" t="s">
        <v>191</v>
      </c>
      <c r="X3" s="545"/>
      <c r="Y3" s="546" t="s">
        <v>108</v>
      </c>
      <c r="Z3" s="546" t="s">
        <v>285</v>
      </c>
      <c r="AA3" s="546" t="s">
        <v>286</v>
      </c>
      <c r="AB3" s="547" t="s">
        <v>287</v>
      </c>
      <c r="AC3" s="546" t="s">
        <v>288</v>
      </c>
      <c r="AD3" s="548" t="s">
        <v>330</v>
      </c>
      <c r="AE3" s="546" t="s">
        <v>289</v>
      </c>
      <c r="AF3" s="546" t="s">
        <v>290</v>
      </c>
      <c r="AG3" s="546" t="s">
        <v>291</v>
      </c>
      <c r="AH3" s="549" t="s">
        <v>292</v>
      </c>
    </row>
    <row r="4" spans="2:34" ht="14.25" thickBot="1" x14ac:dyDescent="0.2">
      <c r="B4" s="550" t="s">
        <v>70</v>
      </c>
      <c r="C4" s="551" t="s">
        <v>140</v>
      </c>
      <c r="D4" s="551" t="s">
        <v>109</v>
      </c>
      <c r="E4" s="551" t="s">
        <v>110</v>
      </c>
      <c r="F4" s="551" t="s">
        <v>21</v>
      </c>
      <c r="G4" s="544" t="s">
        <v>111</v>
      </c>
      <c r="H4" s="141"/>
      <c r="I4" s="1224" t="s">
        <v>70</v>
      </c>
      <c r="J4" s="1226" t="s">
        <v>143</v>
      </c>
      <c r="K4" s="552" t="s">
        <v>586</v>
      </c>
      <c r="L4" s="553" t="s">
        <v>112</v>
      </c>
      <c r="M4" s="1226" t="s">
        <v>21</v>
      </c>
      <c r="N4" s="1228" t="s">
        <v>111</v>
      </c>
      <c r="O4" s="164"/>
      <c r="P4" s="554" t="s">
        <v>146</v>
      </c>
      <c r="Q4" s="555" t="s">
        <v>147</v>
      </c>
      <c r="R4" s="555" t="s">
        <v>148</v>
      </c>
      <c r="S4" s="555" t="s">
        <v>587</v>
      </c>
      <c r="T4" s="1230" t="s">
        <v>150</v>
      </c>
      <c r="U4" s="1318"/>
      <c r="V4" s="556" t="s">
        <v>151</v>
      </c>
      <c r="X4" s="557"/>
      <c r="Y4" s="558" t="s">
        <v>588</v>
      </c>
      <c r="Z4" s="559">
        <v>500</v>
      </c>
      <c r="AA4" s="559">
        <v>40</v>
      </c>
      <c r="AB4" s="560">
        <f>Z4/AA4*1000</f>
        <v>12500</v>
      </c>
      <c r="AC4" s="561">
        <v>1</v>
      </c>
      <c r="AD4" s="561">
        <f>AB4*AC4</f>
        <v>12500</v>
      </c>
      <c r="AE4" s="562">
        <v>5440</v>
      </c>
      <c r="AF4" s="562">
        <v>20000</v>
      </c>
      <c r="AG4" s="563">
        <f t="shared" ref="AG4:AG12" si="0">ROUNDUP((AE4/AF4),2)</f>
        <v>0.28000000000000003</v>
      </c>
      <c r="AH4" s="564">
        <f t="shared" ref="AH4:AH12" si="1">AB4*AC4*AG4</f>
        <v>3500.0000000000005</v>
      </c>
    </row>
    <row r="5" spans="2:34" ht="14.25" thickBot="1" x14ac:dyDescent="0.2">
      <c r="B5" s="1317" t="s">
        <v>134</v>
      </c>
      <c r="C5" s="311" t="s">
        <v>396</v>
      </c>
      <c r="D5" s="311">
        <v>2</v>
      </c>
      <c r="E5" s="565" t="s">
        <v>589</v>
      </c>
      <c r="F5" s="311">
        <v>12000</v>
      </c>
      <c r="G5" s="348">
        <f t="shared" ref="G5:G6" si="2">D5*F5</f>
        <v>24000</v>
      </c>
      <c r="H5" s="142"/>
      <c r="I5" s="1225"/>
      <c r="J5" s="1227"/>
      <c r="K5" s="148" t="s">
        <v>114</v>
      </c>
      <c r="L5" s="341" t="s">
        <v>272</v>
      </c>
      <c r="M5" s="1227"/>
      <c r="N5" s="1229"/>
      <c r="O5" s="164"/>
      <c r="P5" s="241"/>
      <c r="Q5" s="126"/>
      <c r="R5" s="540"/>
      <c r="S5" s="126"/>
      <c r="T5" s="1219"/>
      <c r="U5" s="1220"/>
      <c r="V5" s="157"/>
      <c r="X5" s="413" t="s">
        <v>319</v>
      </c>
      <c r="Y5" s="407" t="s">
        <v>590</v>
      </c>
      <c r="Z5" s="355">
        <v>500</v>
      </c>
      <c r="AA5" s="355">
        <v>3000</v>
      </c>
      <c r="AB5" s="406">
        <f>Z5/AA5*1000</f>
        <v>166.66666666666666</v>
      </c>
      <c r="AC5" s="355">
        <v>1</v>
      </c>
      <c r="AD5" s="561">
        <f t="shared" ref="AD5:AD12" si="3">AB5*AC5</f>
        <v>166.66666666666666</v>
      </c>
      <c r="AE5" s="356">
        <v>5780</v>
      </c>
      <c r="AF5" s="356">
        <v>500</v>
      </c>
      <c r="AG5" s="408">
        <f t="shared" si="0"/>
        <v>11.56</v>
      </c>
      <c r="AH5" s="412">
        <f t="shared" si="1"/>
        <v>1926.6666666666667</v>
      </c>
    </row>
    <row r="6" spans="2:34" ht="14.25" thickBot="1" x14ac:dyDescent="0.2">
      <c r="B6" s="1222"/>
      <c r="C6" s="311"/>
      <c r="D6" s="311"/>
      <c r="E6" s="565" t="s">
        <v>113</v>
      </c>
      <c r="F6" s="311"/>
      <c r="G6" s="130">
        <f t="shared" si="2"/>
        <v>0</v>
      </c>
      <c r="H6" s="142"/>
      <c r="I6" s="1221" t="s">
        <v>142</v>
      </c>
      <c r="J6" s="311" t="s">
        <v>472</v>
      </c>
      <c r="K6" s="455">
        <v>0.5</v>
      </c>
      <c r="L6" s="455">
        <v>2</v>
      </c>
      <c r="M6" s="455">
        <v>116.8</v>
      </c>
      <c r="N6" s="130">
        <f>K6*L6*M6</f>
        <v>116.8</v>
      </c>
      <c r="O6" s="164"/>
      <c r="P6" s="241"/>
      <c r="Q6" s="126"/>
      <c r="R6" s="540"/>
      <c r="S6" s="126"/>
      <c r="T6" s="1219"/>
      <c r="U6" s="1220"/>
      <c r="V6" s="157"/>
      <c r="X6" s="413"/>
      <c r="Y6" s="407" t="s">
        <v>591</v>
      </c>
      <c r="Z6" s="355">
        <v>500</v>
      </c>
      <c r="AA6" s="355">
        <v>600</v>
      </c>
      <c r="AB6" s="406">
        <f t="shared" ref="AB6:AB12" si="4">Z6/AA6*1000</f>
        <v>833.33333333333337</v>
      </c>
      <c r="AC6" s="355">
        <v>1</v>
      </c>
      <c r="AD6" s="561">
        <f t="shared" si="3"/>
        <v>833.33333333333337</v>
      </c>
      <c r="AE6" s="356">
        <v>1430</v>
      </c>
      <c r="AF6" s="356">
        <v>1000</v>
      </c>
      <c r="AG6" s="408">
        <f t="shared" si="0"/>
        <v>1.43</v>
      </c>
      <c r="AH6" s="412">
        <f t="shared" si="1"/>
        <v>1191.6666666666667</v>
      </c>
    </row>
    <row r="7" spans="2:34" ht="14.25" thickBot="1" x14ac:dyDescent="0.2">
      <c r="B7" s="1223"/>
      <c r="C7" s="131" t="s">
        <v>115</v>
      </c>
      <c r="D7" s="131"/>
      <c r="E7" s="131"/>
      <c r="F7" s="131"/>
      <c r="G7" s="132">
        <f>SUM(G5:G6)</f>
        <v>24000</v>
      </c>
      <c r="H7" s="142"/>
      <c r="I7" s="1222"/>
      <c r="J7" s="311" t="s">
        <v>474</v>
      </c>
      <c r="K7" s="455">
        <v>1.8</v>
      </c>
      <c r="L7" s="455">
        <v>1</v>
      </c>
      <c r="M7" s="455">
        <v>116.8</v>
      </c>
      <c r="N7" s="130">
        <f t="shared" ref="N7:N9" si="5">K7*L7*M7</f>
        <v>210.24</v>
      </c>
      <c r="O7" s="164"/>
      <c r="P7" s="241"/>
      <c r="Q7" s="126"/>
      <c r="R7" s="540"/>
      <c r="S7" s="126"/>
      <c r="T7" s="1219"/>
      <c r="U7" s="1220"/>
      <c r="V7" s="157"/>
      <c r="X7" s="413" t="s">
        <v>318</v>
      </c>
      <c r="Y7" s="407" t="s">
        <v>592</v>
      </c>
      <c r="Z7" s="355">
        <v>500</v>
      </c>
      <c r="AA7" s="355">
        <v>2000</v>
      </c>
      <c r="AB7" s="406">
        <f t="shared" si="4"/>
        <v>250</v>
      </c>
      <c r="AC7" s="355">
        <v>2</v>
      </c>
      <c r="AD7" s="561">
        <f t="shared" si="3"/>
        <v>500</v>
      </c>
      <c r="AE7" s="356">
        <v>2030</v>
      </c>
      <c r="AF7" s="356">
        <v>500</v>
      </c>
      <c r="AG7" s="408">
        <f t="shared" si="0"/>
        <v>4.0599999999999996</v>
      </c>
      <c r="AH7" s="412">
        <f t="shared" si="1"/>
        <v>2029.9999999999998</v>
      </c>
    </row>
    <row r="8" spans="2:34" ht="15" thickTop="1" thickBot="1" x14ac:dyDescent="0.2">
      <c r="B8" s="1232" t="s">
        <v>132</v>
      </c>
      <c r="C8" s="311" t="s">
        <v>283</v>
      </c>
      <c r="D8" s="311">
        <v>5</v>
      </c>
      <c r="E8" s="565" t="s">
        <v>113</v>
      </c>
      <c r="F8" s="311">
        <v>936</v>
      </c>
      <c r="G8" s="130">
        <f>D8*F8</f>
        <v>4680</v>
      </c>
      <c r="H8" s="142"/>
      <c r="I8" s="1222"/>
      <c r="J8" s="311" t="s">
        <v>475</v>
      </c>
      <c r="K8" s="455">
        <v>2</v>
      </c>
      <c r="L8" s="455">
        <v>1</v>
      </c>
      <c r="M8" s="455">
        <v>116.8</v>
      </c>
      <c r="N8" s="130">
        <f t="shared" si="5"/>
        <v>233.6</v>
      </c>
      <c r="O8" s="164"/>
      <c r="P8" s="241"/>
      <c r="Q8" s="126"/>
      <c r="R8" s="540"/>
      <c r="S8" s="126"/>
      <c r="T8" s="1219"/>
      <c r="U8" s="1220"/>
      <c r="V8" s="157"/>
      <c r="X8" s="413"/>
      <c r="Y8" s="407" t="s">
        <v>593</v>
      </c>
      <c r="Z8" s="355">
        <v>500</v>
      </c>
      <c r="AA8" s="355">
        <v>200</v>
      </c>
      <c r="AB8" s="406">
        <f t="shared" si="4"/>
        <v>2500</v>
      </c>
      <c r="AC8" s="355">
        <v>2</v>
      </c>
      <c r="AD8" s="561">
        <f t="shared" si="3"/>
        <v>5000</v>
      </c>
      <c r="AE8" s="356">
        <v>2030</v>
      </c>
      <c r="AF8" s="356">
        <v>10000</v>
      </c>
      <c r="AG8" s="408">
        <f t="shared" si="0"/>
        <v>0.21000000000000002</v>
      </c>
      <c r="AH8" s="412">
        <f t="shared" si="1"/>
        <v>1050</v>
      </c>
    </row>
    <row r="9" spans="2:34" ht="14.25" thickBot="1" x14ac:dyDescent="0.2">
      <c r="B9" s="1222"/>
      <c r="C9" s="311"/>
      <c r="D9" s="311"/>
      <c r="E9" s="565" t="s">
        <v>113</v>
      </c>
      <c r="F9" s="311"/>
      <c r="G9" s="130">
        <f>D9*F9</f>
        <v>0</v>
      </c>
      <c r="H9" s="142"/>
      <c r="I9" s="1222"/>
      <c r="J9" s="311"/>
      <c r="K9" s="455"/>
      <c r="L9" s="455"/>
      <c r="M9" s="455"/>
      <c r="N9" s="130">
        <f t="shared" si="5"/>
        <v>0</v>
      </c>
      <c r="O9" s="164"/>
      <c r="P9" s="241"/>
      <c r="Q9" s="126"/>
      <c r="R9" s="540"/>
      <c r="S9" s="126"/>
      <c r="T9" s="1219"/>
      <c r="U9" s="1220"/>
      <c r="V9" s="157"/>
      <c r="X9" s="413" t="s">
        <v>320</v>
      </c>
      <c r="Y9" s="407" t="s">
        <v>310</v>
      </c>
      <c r="Z9" s="355">
        <v>500</v>
      </c>
      <c r="AA9" s="355">
        <v>600</v>
      </c>
      <c r="AB9" s="406">
        <f t="shared" si="4"/>
        <v>833.33333333333337</v>
      </c>
      <c r="AC9" s="355">
        <v>3</v>
      </c>
      <c r="AD9" s="561">
        <f t="shared" si="3"/>
        <v>2500</v>
      </c>
      <c r="AE9" s="356">
        <v>1510</v>
      </c>
      <c r="AF9" s="356">
        <v>1000</v>
      </c>
      <c r="AG9" s="408">
        <f t="shared" si="0"/>
        <v>1.51</v>
      </c>
      <c r="AH9" s="412">
        <f t="shared" si="1"/>
        <v>3775</v>
      </c>
    </row>
    <row r="10" spans="2:34" ht="14.25" thickBot="1" x14ac:dyDescent="0.2">
      <c r="B10" s="1222"/>
      <c r="C10" s="311"/>
      <c r="D10" s="311"/>
      <c r="E10" s="565" t="s">
        <v>113</v>
      </c>
      <c r="F10" s="311"/>
      <c r="G10" s="130">
        <f>D10*F10</f>
        <v>0</v>
      </c>
      <c r="H10" s="142"/>
      <c r="I10" s="1223"/>
      <c r="J10" s="242" t="s">
        <v>594</v>
      </c>
      <c r="K10" s="150">
        <f>SUM(K6:K9)</f>
        <v>4.3</v>
      </c>
      <c r="L10" s="150">
        <f>SUM(L6:L9)</f>
        <v>4</v>
      </c>
      <c r="M10" s="150"/>
      <c r="N10" s="145">
        <f>SUM(N6:N9)</f>
        <v>560.64</v>
      </c>
      <c r="O10" s="164"/>
      <c r="P10" s="241"/>
      <c r="Q10" s="126"/>
      <c r="R10" s="540"/>
      <c r="S10" s="126"/>
      <c r="T10" s="1219"/>
      <c r="U10" s="1220"/>
      <c r="V10" s="157"/>
      <c r="X10" s="413"/>
      <c r="Y10" s="407" t="s">
        <v>595</v>
      </c>
      <c r="Z10" s="355">
        <v>500</v>
      </c>
      <c r="AA10" s="355">
        <v>1500</v>
      </c>
      <c r="AB10" s="406">
        <f t="shared" si="4"/>
        <v>333.33333333333331</v>
      </c>
      <c r="AC10" s="355">
        <v>1</v>
      </c>
      <c r="AD10" s="561">
        <f t="shared" si="3"/>
        <v>333.33333333333331</v>
      </c>
      <c r="AE10" s="356">
        <v>4630</v>
      </c>
      <c r="AF10" s="356">
        <v>500</v>
      </c>
      <c r="AG10" s="408">
        <f t="shared" si="0"/>
        <v>9.26</v>
      </c>
      <c r="AH10" s="412">
        <f t="shared" si="1"/>
        <v>3086.6666666666665</v>
      </c>
    </row>
    <row r="11" spans="2:34" ht="15" thickTop="1" thickBot="1" x14ac:dyDescent="0.2">
      <c r="B11" s="1223"/>
      <c r="C11" s="133" t="s">
        <v>116</v>
      </c>
      <c r="D11" s="134"/>
      <c r="E11" s="134"/>
      <c r="F11" s="134"/>
      <c r="G11" s="135">
        <f>SUM(G8:G10)</f>
        <v>4680</v>
      </c>
      <c r="H11" s="142"/>
      <c r="I11" s="1232" t="s">
        <v>596</v>
      </c>
      <c r="J11" s="311" t="s">
        <v>335</v>
      </c>
      <c r="K11" s="455">
        <v>2.5</v>
      </c>
      <c r="L11" s="455">
        <v>1</v>
      </c>
      <c r="M11" s="455">
        <v>158.4</v>
      </c>
      <c r="N11" s="130">
        <f>K11*L11*M11</f>
        <v>396</v>
      </c>
      <c r="O11" s="164"/>
      <c r="P11" s="566" t="s">
        <v>26</v>
      </c>
      <c r="Q11" s="251"/>
      <c r="R11" s="251"/>
      <c r="S11" s="251"/>
      <c r="T11" s="1241"/>
      <c r="U11" s="1242"/>
      <c r="V11" s="567">
        <f>SUM(V5:V10)</f>
        <v>0</v>
      </c>
      <c r="X11" s="413"/>
      <c r="Y11" s="407" t="s">
        <v>597</v>
      </c>
      <c r="Z11" s="355">
        <v>500</v>
      </c>
      <c r="AA11" s="355">
        <v>400</v>
      </c>
      <c r="AB11" s="406">
        <f t="shared" si="4"/>
        <v>1250</v>
      </c>
      <c r="AC11" s="355">
        <v>1</v>
      </c>
      <c r="AD11" s="561">
        <f t="shared" si="3"/>
        <v>1250</v>
      </c>
      <c r="AE11" s="356">
        <v>880</v>
      </c>
      <c r="AF11" s="356">
        <v>1000</v>
      </c>
      <c r="AG11" s="408">
        <f t="shared" si="0"/>
        <v>0.88</v>
      </c>
      <c r="AH11" s="412">
        <f t="shared" si="1"/>
        <v>1100</v>
      </c>
    </row>
    <row r="12" spans="2:34" ht="14.25" thickTop="1" x14ac:dyDescent="0.15">
      <c r="B12" s="1232" t="s">
        <v>133</v>
      </c>
      <c r="C12" s="311" t="s">
        <v>426</v>
      </c>
      <c r="D12" s="272">
        <v>18</v>
      </c>
      <c r="E12" s="565" t="s">
        <v>113</v>
      </c>
      <c r="F12" s="311">
        <v>3363</v>
      </c>
      <c r="G12" s="130">
        <f>D12*F12</f>
        <v>60534</v>
      </c>
      <c r="H12" s="142"/>
      <c r="I12" s="1222"/>
      <c r="J12" s="311" t="s">
        <v>336</v>
      </c>
      <c r="K12" s="455">
        <v>2</v>
      </c>
      <c r="L12" s="455">
        <v>1</v>
      </c>
      <c r="M12" s="455">
        <v>158.4</v>
      </c>
      <c r="N12" s="130">
        <f t="shared" ref="N12:N15" si="6">K12*L12*M12</f>
        <v>316.8</v>
      </c>
      <c r="O12" s="164"/>
      <c r="X12" s="413"/>
      <c r="Y12" s="407" t="s">
        <v>598</v>
      </c>
      <c r="Z12" s="355">
        <v>500</v>
      </c>
      <c r="AA12" s="355">
        <v>1500</v>
      </c>
      <c r="AB12" s="406">
        <f t="shared" si="4"/>
        <v>333.33333333333331</v>
      </c>
      <c r="AC12" s="355">
        <v>1</v>
      </c>
      <c r="AD12" s="561">
        <f t="shared" si="3"/>
        <v>333.33333333333331</v>
      </c>
      <c r="AE12" s="356">
        <v>3690</v>
      </c>
      <c r="AF12" s="356">
        <v>500</v>
      </c>
      <c r="AG12" s="408">
        <f t="shared" si="0"/>
        <v>7.38</v>
      </c>
      <c r="AH12" s="412">
        <f t="shared" si="1"/>
        <v>2460</v>
      </c>
    </row>
    <row r="13" spans="2:34" ht="14.25" thickBot="1" x14ac:dyDescent="0.2">
      <c r="B13" s="1222"/>
      <c r="C13" s="311"/>
      <c r="D13" s="311"/>
      <c r="E13" s="565" t="s">
        <v>113</v>
      </c>
      <c r="F13" s="311"/>
      <c r="G13" s="130">
        <f>D13*F13</f>
        <v>0</v>
      </c>
      <c r="H13" s="142"/>
      <c r="I13" s="1222"/>
      <c r="J13" s="311" t="s">
        <v>473</v>
      </c>
      <c r="K13" s="455">
        <v>3.1</v>
      </c>
      <c r="L13" s="455">
        <v>2</v>
      </c>
      <c r="M13" s="455">
        <v>158.4</v>
      </c>
      <c r="N13" s="130">
        <f t="shared" si="6"/>
        <v>982.08</v>
      </c>
      <c r="O13" s="164"/>
      <c r="P13" s="458" t="s">
        <v>192</v>
      </c>
      <c r="X13" s="413"/>
      <c r="Y13" s="407"/>
      <c r="Z13" s="355"/>
      <c r="AA13" s="355"/>
      <c r="AB13" s="406"/>
      <c r="AC13" s="355"/>
      <c r="AD13" s="411"/>
      <c r="AE13" s="356"/>
      <c r="AF13" s="356"/>
      <c r="AG13" s="408"/>
      <c r="AH13" s="412"/>
    </row>
    <row r="14" spans="2:34" x14ac:dyDescent="0.15">
      <c r="B14" s="1222"/>
      <c r="C14" s="311"/>
      <c r="D14" s="311"/>
      <c r="E14" s="565"/>
      <c r="F14" s="311"/>
      <c r="G14" s="130">
        <f>D14*F14</f>
        <v>0</v>
      </c>
      <c r="H14" s="142"/>
      <c r="I14" s="1222"/>
      <c r="J14" s="311" t="s">
        <v>476</v>
      </c>
      <c r="K14" s="455">
        <v>4.2</v>
      </c>
      <c r="L14" s="455">
        <v>1</v>
      </c>
      <c r="M14" s="455">
        <v>158.4</v>
      </c>
      <c r="N14" s="130">
        <f t="shared" si="6"/>
        <v>665.28000000000009</v>
      </c>
      <c r="O14" s="164"/>
      <c r="P14" s="554" t="s">
        <v>152</v>
      </c>
      <c r="Q14" s="555" t="s">
        <v>147</v>
      </c>
      <c r="R14" s="555" t="s">
        <v>148</v>
      </c>
      <c r="S14" s="555" t="s">
        <v>587</v>
      </c>
      <c r="T14" s="555" t="s">
        <v>150</v>
      </c>
      <c r="U14" s="568" t="s">
        <v>477</v>
      </c>
      <c r="V14" s="556" t="s">
        <v>151</v>
      </c>
      <c r="X14" s="413"/>
      <c r="Y14" s="407"/>
      <c r="Z14" s="355"/>
      <c r="AA14" s="355"/>
      <c r="AB14" s="406"/>
      <c r="AC14" s="355"/>
      <c r="AD14" s="355"/>
      <c r="AE14" s="356"/>
      <c r="AF14" s="356"/>
      <c r="AG14" s="408"/>
      <c r="AH14" s="412"/>
    </row>
    <row r="15" spans="2:34" ht="14.25" thickBot="1" x14ac:dyDescent="0.2">
      <c r="B15" s="1222"/>
      <c r="C15" s="311"/>
      <c r="D15" s="311"/>
      <c r="E15" s="311"/>
      <c r="F15" s="311"/>
      <c r="G15" s="130">
        <f t="shared" ref="G15" si="7">D15*F15</f>
        <v>0</v>
      </c>
      <c r="H15" s="142"/>
      <c r="I15" s="1222"/>
      <c r="J15" s="311" t="s">
        <v>843</v>
      </c>
      <c r="K15" s="455">
        <v>4</v>
      </c>
      <c r="L15" s="455">
        <v>2</v>
      </c>
      <c r="M15" s="455">
        <v>158.4</v>
      </c>
      <c r="N15" s="130">
        <f t="shared" si="6"/>
        <v>1267.2</v>
      </c>
      <c r="O15" s="164"/>
      <c r="P15" s="457" t="s">
        <v>339</v>
      </c>
      <c r="Q15" s="126">
        <v>80</v>
      </c>
      <c r="R15" s="540" t="s">
        <v>599</v>
      </c>
      <c r="S15" s="126">
        <v>800</v>
      </c>
      <c r="T15" s="126">
        <v>10</v>
      </c>
      <c r="U15" s="310">
        <v>10000</v>
      </c>
      <c r="V15" s="508">
        <f>Q15*S15/T15*(10/U15)</f>
        <v>6.4</v>
      </c>
      <c r="X15" s="415"/>
      <c r="Y15" s="416" t="s">
        <v>116</v>
      </c>
      <c r="Z15" s="417"/>
      <c r="AA15" s="417"/>
      <c r="AB15" s="418"/>
      <c r="AC15" s="417"/>
      <c r="AD15" s="417"/>
      <c r="AE15" s="417"/>
      <c r="AF15" s="417"/>
      <c r="AG15" s="432"/>
      <c r="AH15" s="419">
        <f>SUM(AH4:AH14)</f>
        <v>20120</v>
      </c>
    </row>
    <row r="16" spans="2:34" ht="14.25" thickBot="1" x14ac:dyDescent="0.2">
      <c r="B16" s="1223"/>
      <c r="C16" s="133" t="s">
        <v>116</v>
      </c>
      <c r="D16" s="134"/>
      <c r="E16" s="134"/>
      <c r="F16" s="134"/>
      <c r="G16" s="135">
        <f>SUM(G12:G15)</f>
        <v>60534</v>
      </c>
      <c r="H16" s="142"/>
      <c r="I16" s="1222"/>
      <c r="J16" s="311"/>
      <c r="K16" s="455"/>
      <c r="L16" s="455"/>
      <c r="M16" s="455"/>
      <c r="N16" s="130"/>
      <c r="O16" s="164"/>
      <c r="P16" s="457" t="s">
        <v>340</v>
      </c>
      <c r="Q16" s="126">
        <v>2</v>
      </c>
      <c r="R16" s="540" t="s">
        <v>599</v>
      </c>
      <c r="S16" s="126">
        <v>9000</v>
      </c>
      <c r="T16" s="126">
        <v>10</v>
      </c>
      <c r="U16" s="310">
        <v>10000</v>
      </c>
      <c r="V16" s="508">
        <f t="shared" ref="V16:V27" si="8">Q16*S16/T16*(10/U16)</f>
        <v>1.8</v>
      </c>
      <c r="X16" s="557"/>
      <c r="Y16" s="558" t="s">
        <v>600</v>
      </c>
      <c r="Z16" s="559">
        <v>500</v>
      </c>
      <c r="AA16" s="559">
        <v>80</v>
      </c>
      <c r="AB16" s="569">
        <f t="shared" ref="AB16:AB24" si="9">Z16/AA16*1000</f>
        <v>6250</v>
      </c>
      <c r="AC16" s="559">
        <v>1</v>
      </c>
      <c r="AD16" s="561">
        <f t="shared" ref="AD16:AD24" si="10">AB16*AC16</f>
        <v>6250</v>
      </c>
      <c r="AE16" s="570">
        <v>8210</v>
      </c>
      <c r="AF16" s="570">
        <v>20000</v>
      </c>
      <c r="AG16" s="563">
        <f t="shared" ref="AG16:AG24" si="11">ROUNDUP((AE16/AF16),2)</f>
        <v>0.42</v>
      </c>
      <c r="AH16" s="564">
        <f t="shared" ref="AH16:AH26" si="12">AB16*AC16*AG16</f>
        <v>2625</v>
      </c>
    </row>
    <row r="17" spans="2:34" ht="15" thickTop="1" thickBot="1" x14ac:dyDescent="0.2">
      <c r="B17" s="1232" t="s">
        <v>135</v>
      </c>
      <c r="C17" s="311"/>
      <c r="D17" s="311"/>
      <c r="E17" s="565" t="s">
        <v>117</v>
      </c>
      <c r="F17" s="311"/>
      <c r="G17" s="130">
        <f t="shared" ref="G17" si="13">D17*F17</f>
        <v>0</v>
      </c>
      <c r="H17" s="142"/>
      <c r="I17" s="1223"/>
      <c r="J17" s="242" t="s">
        <v>601</v>
      </c>
      <c r="K17" s="150">
        <f>SUM(K11:K16)</f>
        <v>15.8</v>
      </c>
      <c r="L17" s="150">
        <f>SUM(L11:L16)</f>
        <v>7</v>
      </c>
      <c r="M17" s="150"/>
      <c r="N17" s="145">
        <f>SUM(N11:N16)</f>
        <v>3627.3600000000006</v>
      </c>
      <c r="O17" s="164"/>
      <c r="P17" s="241" t="s">
        <v>343</v>
      </c>
      <c r="Q17" s="126">
        <v>1</v>
      </c>
      <c r="R17" s="299" t="s">
        <v>78</v>
      </c>
      <c r="S17" s="126">
        <v>30000</v>
      </c>
      <c r="T17" s="126">
        <v>7</v>
      </c>
      <c r="U17" s="310">
        <v>10000</v>
      </c>
      <c r="V17" s="508">
        <f t="shared" si="8"/>
        <v>4.2857142857142856</v>
      </c>
      <c r="X17" s="413"/>
      <c r="Y17" s="353" t="s">
        <v>304</v>
      </c>
      <c r="Z17" s="354">
        <v>500</v>
      </c>
      <c r="AA17" s="354">
        <v>1000</v>
      </c>
      <c r="AB17" s="406">
        <f t="shared" si="9"/>
        <v>500</v>
      </c>
      <c r="AC17" s="355">
        <v>1</v>
      </c>
      <c r="AD17" s="561">
        <f t="shared" si="10"/>
        <v>500</v>
      </c>
      <c r="AE17" s="356">
        <v>2240</v>
      </c>
      <c r="AF17" s="356">
        <v>500</v>
      </c>
      <c r="AG17" s="408">
        <f t="shared" si="11"/>
        <v>4.4800000000000004</v>
      </c>
      <c r="AH17" s="412">
        <f t="shared" si="12"/>
        <v>2240</v>
      </c>
    </row>
    <row r="18" spans="2:34" ht="15" thickTop="1" thickBot="1" x14ac:dyDescent="0.2">
      <c r="B18" s="1222"/>
      <c r="C18" s="311"/>
      <c r="D18" s="311"/>
      <c r="E18" s="565"/>
      <c r="F18" s="311"/>
      <c r="G18" s="130">
        <f>D18*F18</f>
        <v>0</v>
      </c>
      <c r="H18" s="142"/>
      <c r="I18" s="1232" t="s">
        <v>144</v>
      </c>
      <c r="J18" s="311" t="s">
        <v>337</v>
      </c>
      <c r="K18" s="455">
        <v>1</v>
      </c>
      <c r="L18" s="455">
        <v>0.5</v>
      </c>
      <c r="M18" s="455">
        <v>168.4</v>
      </c>
      <c r="N18" s="130">
        <f>K18*L18*M18</f>
        <v>84.2</v>
      </c>
      <c r="O18" s="164"/>
      <c r="P18" s="241" t="s">
        <v>341</v>
      </c>
      <c r="Q18" s="126">
        <v>2</v>
      </c>
      <c r="R18" s="299" t="s">
        <v>242</v>
      </c>
      <c r="S18" s="126">
        <v>3000</v>
      </c>
      <c r="T18" s="126">
        <v>3</v>
      </c>
      <c r="U18" s="310">
        <v>10000</v>
      </c>
      <c r="V18" s="508">
        <f t="shared" si="8"/>
        <v>2</v>
      </c>
      <c r="X18" s="414"/>
      <c r="Y18" s="353" t="s">
        <v>305</v>
      </c>
      <c r="Z18" s="354">
        <v>500</v>
      </c>
      <c r="AA18" s="354">
        <v>4000</v>
      </c>
      <c r="AB18" s="406">
        <f t="shared" si="9"/>
        <v>125</v>
      </c>
      <c r="AC18" s="355">
        <v>1</v>
      </c>
      <c r="AD18" s="561">
        <f t="shared" si="10"/>
        <v>125</v>
      </c>
      <c r="AE18" s="356">
        <v>3460</v>
      </c>
      <c r="AF18" s="356">
        <v>250</v>
      </c>
      <c r="AG18" s="408">
        <f t="shared" si="11"/>
        <v>13.84</v>
      </c>
      <c r="AH18" s="412">
        <f t="shared" si="12"/>
        <v>1730</v>
      </c>
    </row>
    <row r="19" spans="2:34" ht="14.25" thickBot="1" x14ac:dyDescent="0.2">
      <c r="B19" s="1222"/>
      <c r="C19" s="311"/>
      <c r="D19" s="311"/>
      <c r="E19" s="311"/>
      <c r="F19" s="311"/>
      <c r="G19" s="130">
        <f t="shared" ref="G19" si="14">D19*F19</f>
        <v>0</v>
      </c>
      <c r="H19" s="142"/>
      <c r="I19" s="1222"/>
      <c r="J19" s="311" t="s">
        <v>338</v>
      </c>
      <c r="K19" s="455">
        <v>2.5</v>
      </c>
      <c r="L19" s="455">
        <v>0.5</v>
      </c>
      <c r="M19" s="455">
        <v>168.4</v>
      </c>
      <c r="N19" s="130">
        <f t="shared" ref="N19:N21" si="15">K19*L19*M19</f>
        <v>210.5</v>
      </c>
      <c r="O19" s="164"/>
      <c r="P19" s="241" t="s">
        <v>342</v>
      </c>
      <c r="Q19" s="126">
        <v>2</v>
      </c>
      <c r="R19" s="540" t="s">
        <v>78</v>
      </c>
      <c r="S19" s="126">
        <v>2000</v>
      </c>
      <c r="T19" s="126">
        <v>3</v>
      </c>
      <c r="U19" s="310">
        <v>10000</v>
      </c>
      <c r="V19" s="508">
        <f t="shared" si="8"/>
        <v>1.3333333333333333</v>
      </c>
      <c r="X19" s="413"/>
      <c r="Y19" s="407" t="s">
        <v>312</v>
      </c>
      <c r="Z19" s="355">
        <v>500</v>
      </c>
      <c r="AA19" s="355">
        <v>2000</v>
      </c>
      <c r="AB19" s="406">
        <f t="shared" si="9"/>
        <v>250</v>
      </c>
      <c r="AC19" s="355">
        <v>1</v>
      </c>
      <c r="AD19" s="561">
        <f t="shared" si="10"/>
        <v>250</v>
      </c>
      <c r="AE19" s="356">
        <v>2470</v>
      </c>
      <c r="AF19" s="356">
        <v>500</v>
      </c>
      <c r="AG19" s="408">
        <f t="shared" si="11"/>
        <v>4.9400000000000004</v>
      </c>
      <c r="AH19" s="412">
        <f t="shared" si="12"/>
        <v>1235</v>
      </c>
    </row>
    <row r="20" spans="2:34" ht="14.25" thickBot="1" x14ac:dyDescent="0.2">
      <c r="B20" s="1223"/>
      <c r="C20" s="133" t="s">
        <v>116</v>
      </c>
      <c r="D20" s="134"/>
      <c r="E20" s="134"/>
      <c r="F20" s="134"/>
      <c r="G20" s="135">
        <f>SUM(G17:G19)</f>
        <v>0</v>
      </c>
      <c r="H20" s="142"/>
      <c r="I20" s="1222"/>
      <c r="J20" s="311"/>
      <c r="K20" s="455"/>
      <c r="L20" s="455"/>
      <c r="M20" s="455"/>
      <c r="N20" s="130">
        <f t="shared" si="15"/>
        <v>0</v>
      </c>
      <c r="O20" s="164"/>
      <c r="P20" s="241" t="s">
        <v>344</v>
      </c>
      <c r="Q20" s="126">
        <v>2</v>
      </c>
      <c r="R20" s="299" t="s">
        <v>242</v>
      </c>
      <c r="S20" s="126">
        <v>1000</v>
      </c>
      <c r="T20" s="126">
        <v>3</v>
      </c>
      <c r="U20" s="310">
        <v>10000</v>
      </c>
      <c r="V20" s="508">
        <f t="shared" si="8"/>
        <v>0.66666666666666663</v>
      </c>
      <c r="X20" s="413" t="s">
        <v>321</v>
      </c>
      <c r="Y20" s="407" t="s">
        <v>602</v>
      </c>
      <c r="Z20" s="355">
        <v>500</v>
      </c>
      <c r="AA20" s="355">
        <v>150</v>
      </c>
      <c r="AB20" s="406">
        <f t="shared" si="9"/>
        <v>3333.3333333333335</v>
      </c>
      <c r="AC20" s="355">
        <v>1</v>
      </c>
      <c r="AD20" s="561">
        <f t="shared" si="10"/>
        <v>3333.3333333333335</v>
      </c>
      <c r="AE20" s="356">
        <v>8210</v>
      </c>
      <c r="AF20" s="356">
        <v>20000</v>
      </c>
      <c r="AG20" s="408">
        <f t="shared" si="11"/>
        <v>0.42</v>
      </c>
      <c r="AH20" s="412">
        <f t="shared" si="12"/>
        <v>1400</v>
      </c>
    </row>
    <row r="21" spans="2:34" ht="15" thickTop="1" thickBot="1" x14ac:dyDescent="0.2">
      <c r="B21" s="1232" t="s">
        <v>136</v>
      </c>
      <c r="C21" s="311"/>
      <c r="D21" s="311"/>
      <c r="E21" s="565" t="s">
        <v>118</v>
      </c>
      <c r="F21" s="311"/>
      <c r="G21" s="130">
        <f>D21*F21</f>
        <v>0</v>
      </c>
      <c r="H21" s="142"/>
      <c r="I21" s="1222"/>
      <c r="J21" s="311"/>
      <c r="K21" s="455"/>
      <c r="L21" s="455"/>
      <c r="M21" s="455"/>
      <c r="N21" s="130">
        <f t="shared" si="15"/>
        <v>0</v>
      </c>
      <c r="O21" s="164"/>
      <c r="P21" s="241" t="s">
        <v>359</v>
      </c>
      <c r="Q21" s="126">
        <v>2</v>
      </c>
      <c r="R21" s="540" t="s">
        <v>242</v>
      </c>
      <c r="S21" s="126">
        <v>1250</v>
      </c>
      <c r="T21" s="126">
        <v>10</v>
      </c>
      <c r="U21" s="310">
        <v>10000</v>
      </c>
      <c r="V21" s="508">
        <f t="shared" si="8"/>
        <v>0.25</v>
      </c>
      <c r="X21" s="413"/>
      <c r="Y21" s="407" t="s">
        <v>311</v>
      </c>
      <c r="Z21" s="355">
        <v>500</v>
      </c>
      <c r="AA21" s="355">
        <v>1000</v>
      </c>
      <c r="AB21" s="406">
        <f t="shared" si="9"/>
        <v>500</v>
      </c>
      <c r="AC21" s="355">
        <v>1</v>
      </c>
      <c r="AD21" s="561">
        <f t="shared" si="10"/>
        <v>500</v>
      </c>
      <c r="AE21" s="356">
        <v>2130</v>
      </c>
      <c r="AF21" s="356">
        <v>500</v>
      </c>
      <c r="AG21" s="408">
        <f t="shared" si="11"/>
        <v>4.26</v>
      </c>
      <c r="AH21" s="412">
        <f t="shared" si="12"/>
        <v>2130</v>
      </c>
    </row>
    <row r="22" spans="2:34" ht="14.25" thickBot="1" x14ac:dyDescent="0.2">
      <c r="B22" s="1222"/>
      <c r="C22" s="311"/>
      <c r="D22" s="311"/>
      <c r="E22" s="565" t="s">
        <v>118</v>
      </c>
      <c r="F22" s="311"/>
      <c r="G22" s="130">
        <f>D22*F22</f>
        <v>0</v>
      </c>
      <c r="H22" s="142"/>
      <c r="I22" s="1223"/>
      <c r="J22" s="242" t="s">
        <v>603</v>
      </c>
      <c r="K22" s="150">
        <f>SUM(K18:K21)</f>
        <v>3.5</v>
      </c>
      <c r="L22" s="151">
        <f>SUM(L18:L21)</f>
        <v>1</v>
      </c>
      <c r="M22" s="152"/>
      <c r="N22" s="145">
        <f>SUM(N18:N21)</f>
        <v>294.7</v>
      </c>
      <c r="O22" s="164"/>
      <c r="P22" s="241" t="s">
        <v>362</v>
      </c>
      <c r="Q22" s="126">
        <v>4</v>
      </c>
      <c r="R22" s="540" t="s">
        <v>117</v>
      </c>
      <c r="S22" s="126">
        <v>7200</v>
      </c>
      <c r="T22" s="126">
        <v>10</v>
      </c>
      <c r="U22" s="310">
        <v>10000</v>
      </c>
      <c r="V22" s="508">
        <f t="shared" si="8"/>
        <v>2.88</v>
      </c>
      <c r="X22" s="413"/>
      <c r="Y22" s="407" t="s">
        <v>312</v>
      </c>
      <c r="Z22" s="355">
        <v>500</v>
      </c>
      <c r="AA22" s="355">
        <v>1500</v>
      </c>
      <c r="AB22" s="406">
        <f t="shared" si="9"/>
        <v>333.33333333333331</v>
      </c>
      <c r="AC22" s="355">
        <v>1</v>
      </c>
      <c r="AD22" s="561">
        <f t="shared" si="10"/>
        <v>333.33333333333331</v>
      </c>
      <c r="AE22" s="356">
        <v>2470</v>
      </c>
      <c r="AF22" s="356">
        <v>500</v>
      </c>
      <c r="AG22" s="408">
        <f t="shared" si="11"/>
        <v>4.9400000000000004</v>
      </c>
      <c r="AH22" s="412">
        <f t="shared" si="12"/>
        <v>1646.6666666666667</v>
      </c>
    </row>
    <row r="23" spans="2:34" ht="15" thickTop="1" thickBot="1" x14ac:dyDescent="0.2">
      <c r="B23" s="1222"/>
      <c r="C23" s="311"/>
      <c r="D23" s="311"/>
      <c r="E23" s="565" t="s">
        <v>118</v>
      </c>
      <c r="F23" s="311"/>
      <c r="G23" s="130">
        <f>D23*F23</f>
        <v>0</v>
      </c>
      <c r="H23" s="142"/>
      <c r="I23" s="1232" t="s">
        <v>145</v>
      </c>
      <c r="J23" s="311"/>
      <c r="K23" s="455"/>
      <c r="L23" s="455"/>
      <c r="M23" s="455"/>
      <c r="N23" s="130">
        <f>K23*L23*M23</f>
        <v>0</v>
      </c>
      <c r="O23" s="164"/>
      <c r="P23" s="241" t="s">
        <v>363</v>
      </c>
      <c r="Q23" s="126">
        <v>2</v>
      </c>
      <c r="R23" s="540" t="s">
        <v>117</v>
      </c>
      <c r="S23" s="126">
        <v>10000</v>
      </c>
      <c r="T23" s="126">
        <v>10</v>
      </c>
      <c r="U23" s="310">
        <v>10000</v>
      </c>
      <c r="V23" s="508">
        <f t="shared" si="8"/>
        <v>2</v>
      </c>
      <c r="X23" s="413"/>
      <c r="Y23" s="407" t="s">
        <v>604</v>
      </c>
      <c r="Z23" s="355">
        <v>500</v>
      </c>
      <c r="AA23" s="355">
        <v>3000</v>
      </c>
      <c r="AB23" s="406">
        <f t="shared" si="9"/>
        <v>166.66666666666666</v>
      </c>
      <c r="AC23" s="355">
        <v>1</v>
      </c>
      <c r="AD23" s="561">
        <f t="shared" si="10"/>
        <v>166.66666666666666</v>
      </c>
      <c r="AE23" s="356">
        <v>4900</v>
      </c>
      <c r="AF23" s="356">
        <v>250</v>
      </c>
      <c r="AG23" s="408">
        <f t="shared" si="11"/>
        <v>19.600000000000001</v>
      </c>
      <c r="AH23" s="412">
        <f t="shared" si="12"/>
        <v>3266.6666666666665</v>
      </c>
    </row>
    <row r="24" spans="2:34" ht="14.25" thickBot="1" x14ac:dyDescent="0.2">
      <c r="B24" s="1235"/>
      <c r="C24" s="136" t="s">
        <v>119</v>
      </c>
      <c r="D24" s="137"/>
      <c r="E24" s="137"/>
      <c r="F24" s="144"/>
      <c r="G24" s="138">
        <f>SUM(G21:G23)</f>
        <v>0</v>
      </c>
      <c r="I24" s="1222"/>
      <c r="J24" s="311"/>
      <c r="K24" s="455"/>
      <c r="L24" s="455"/>
      <c r="M24" s="455"/>
      <c r="N24" s="130">
        <f t="shared" ref="N24" si="16">K24*L24*M24</f>
        <v>0</v>
      </c>
      <c r="O24" s="164"/>
      <c r="P24" s="241" t="s">
        <v>364</v>
      </c>
      <c r="Q24" s="126">
        <v>1</v>
      </c>
      <c r="R24" s="540" t="s">
        <v>242</v>
      </c>
      <c r="S24" s="126">
        <v>2500</v>
      </c>
      <c r="T24" s="126">
        <v>10</v>
      </c>
      <c r="U24" s="310">
        <v>10000</v>
      </c>
      <c r="V24" s="508">
        <f t="shared" si="8"/>
        <v>0.25</v>
      </c>
      <c r="X24" s="413"/>
      <c r="Y24" s="407" t="s">
        <v>605</v>
      </c>
      <c r="Z24" s="355">
        <v>500</v>
      </c>
      <c r="AA24" s="355">
        <v>3000</v>
      </c>
      <c r="AB24" s="406">
        <f t="shared" si="9"/>
        <v>166.66666666666666</v>
      </c>
      <c r="AC24" s="355">
        <v>1</v>
      </c>
      <c r="AD24" s="561">
        <f t="shared" si="10"/>
        <v>166.66666666666666</v>
      </c>
      <c r="AE24" s="356">
        <v>4270</v>
      </c>
      <c r="AF24" s="356">
        <v>500</v>
      </c>
      <c r="AG24" s="408">
        <f t="shared" si="11"/>
        <v>8.5399999999999991</v>
      </c>
      <c r="AH24" s="412">
        <f t="shared" si="12"/>
        <v>1423.333333333333</v>
      </c>
    </row>
    <row r="25" spans="2:34" ht="14.25" thickBot="1" x14ac:dyDescent="0.2">
      <c r="H25" s="143"/>
      <c r="I25" s="1223"/>
      <c r="J25" s="242" t="s">
        <v>603</v>
      </c>
      <c r="K25" s="150">
        <f>SUM(K23:K24)</f>
        <v>0</v>
      </c>
      <c r="L25" s="151">
        <f>SUM(L23:L24)</f>
        <v>0</v>
      </c>
      <c r="M25" s="152"/>
      <c r="N25" s="145">
        <f>SUM(N23:N24)</f>
        <v>0</v>
      </c>
      <c r="O25" s="164"/>
      <c r="P25" s="241" t="s">
        <v>365</v>
      </c>
      <c r="Q25" s="126">
        <v>1</v>
      </c>
      <c r="R25" s="540" t="s">
        <v>242</v>
      </c>
      <c r="S25" s="126">
        <v>3000</v>
      </c>
      <c r="T25" s="126">
        <v>10</v>
      </c>
      <c r="U25" s="310">
        <v>10000</v>
      </c>
      <c r="V25" s="508">
        <f t="shared" si="8"/>
        <v>0.3</v>
      </c>
      <c r="X25" s="413"/>
      <c r="Y25" s="407"/>
      <c r="Z25" s="355"/>
      <c r="AA25" s="355"/>
      <c r="AB25" s="406"/>
      <c r="AC25" s="355"/>
      <c r="AD25" s="411"/>
      <c r="AE25" s="356"/>
      <c r="AF25" s="356"/>
      <c r="AG25" s="408"/>
      <c r="AH25" s="412"/>
    </row>
    <row r="26" spans="2:34" ht="15" thickTop="1" thickBot="1" x14ac:dyDescent="0.2">
      <c r="B26" s="5" t="s">
        <v>606</v>
      </c>
      <c r="C26" s="5"/>
      <c r="D26" s="29"/>
      <c r="E26" s="5"/>
      <c r="F26" s="29"/>
      <c r="G26" s="30"/>
      <c r="H26" s="141"/>
      <c r="I26" s="1232" t="s">
        <v>247</v>
      </c>
      <c r="J26" s="311"/>
      <c r="K26" s="455"/>
      <c r="L26" s="455"/>
      <c r="M26" s="455"/>
      <c r="N26" s="130">
        <f>K26*L26*M26</f>
        <v>0</v>
      </c>
      <c r="O26" s="164"/>
      <c r="P26" s="241" t="s">
        <v>367</v>
      </c>
      <c r="Q26" s="126">
        <v>1</v>
      </c>
      <c r="R26" s="540" t="s">
        <v>242</v>
      </c>
      <c r="S26" s="126">
        <v>15000</v>
      </c>
      <c r="T26" s="126">
        <v>10</v>
      </c>
      <c r="U26" s="310">
        <v>10000</v>
      </c>
      <c r="V26" s="508">
        <f t="shared" si="8"/>
        <v>1.5</v>
      </c>
      <c r="X26" s="413"/>
      <c r="Y26" s="410"/>
      <c r="Z26" s="354"/>
      <c r="AA26" s="354"/>
      <c r="AB26" s="409"/>
      <c r="AC26" s="355"/>
      <c r="AD26" s="355"/>
      <c r="AE26" s="356"/>
      <c r="AF26" s="356"/>
      <c r="AG26" s="408"/>
      <c r="AH26" s="412">
        <f t="shared" si="12"/>
        <v>0</v>
      </c>
    </row>
    <row r="27" spans="2:34" ht="14.25" thickBot="1" x14ac:dyDescent="0.2">
      <c r="B27" s="550" t="s">
        <v>70</v>
      </c>
      <c r="C27" s="551" t="s">
        <v>108</v>
      </c>
      <c r="D27" s="551" t="s">
        <v>109</v>
      </c>
      <c r="E27" s="551" t="s">
        <v>110</v>
      </c>
      <c r="F27" s="551" t="s">
        <v>21</v>
      </c>
      <c r="G27" s="544" t="s">
        <v>111</v>
      </c>
      <c r="H27" s="142"/>
      <c r="I27" s="1222"/>
      <c r="J27" s="311"/>
      <c r="K27" s="455"/>
      <c r="L27" s="455"/>
      <c r="M27" s="455"/>
      <c r="N27" s="130">
        <f t="shared" ref="N27" si="17">K27*L27*M27</f>
        <v>0</v>
      </c>
      <c r="O27" s="164"/>
      <c r="P27" s="241" t="s">
        <v>607</v>
      </c>
      <c r="Q27" s="126">
        <v>1</v>
      </c>
      <c r="R27" s="540" t="s">
        <v>242</v>
      </c>
      <c r="S27" s="126">
        <v>90000</v>
      </c>
      <c r="T27" s="126">
        <v>10</v>
      </c>
      <c r="U27" s="310">
        <v>10000</v>
      </c>
      <c r="V27" s="508">
        <f t="shared" si="8"/>
        <v>9</v>
      </c>
      <c r="X27" s="415"/>
      <c r="Y27" s="416" t="s">
        <v>116</v>
      </c>
      <c r="Z27" s="417"/>
      <c r="AA27" s="417"/>
      <c r="AB27" s="418"/>
      <c r="AC27" s="417"/>
      <c r="AD27" s="417"/>
      <c r="AE27" s="417"/>
      <c r="AF27" s="417"/>
      <c r="AG27" s="435"/>
      <c r="AH27" s="419">
        <f>SUM(AH16:AH26)</f>
        <v>17696.666666666664</v>
      </c>
    </row>
    <row r="28" spans="2:34" ht="14.25" thickBot="1" x14ac:dyDescent="0.2">
      <c r="B28" s="1317" t="s">
        <v>27</v>
      </c>
      <c r="C28" s="311" t="str">
        <f>Y4</f>
        <v>ICボルドー66Ｄ</v>
      </c>
      <c r="D28" s="311">
        <f>AD4</f>
        <v>12500</v>
      </c>
      <c r="E28" s="565" t="s">
        <v>608</v>
      </c>
      <c r="F28" s="571">
        <f>AG4</f>
        <v>0.28000000000000003</v>
      </c>
      <c r="G28" s="129">
        <f t="shared" ref="G28:G37" si="18">D28*F28</f>
        <v>3500.0000000000005</v>
      </c>
      <c r="H28" s="142"/>
      <c r="I28" s="1223"/>
      <c r="J28" s="242" t="s">
        <v>609</v>
      </c>
      <c r="K28" s="150">
        <f>SUM(K26:K27)</f>
        <v>0</v>
      </c>
      <c r="L28" s="151">
        <f>SUM(L26:L27)</f>
        <v>0</v>
      </c>
      <c r="M28" s="152"/>
      <c r="N28" s="145">
        <f>SUM(N26:N27)</f>
        <v>0</v>
      </c>
      <c r="O28" s="164"/>
      <c r="P28" s="241"/>
      <c r="Q28" s="126"/>
      <c r="R28" s="540"/>
      <c r="S28" s="126"/>
      <c r="T28" s="126"/>
      <c r="U28" s="572"/>
      <c r="V28" s="157"/>
      <c r="X28" s="414"/>
      <c r="Y28" s="407" t="s">
        <v>610</v>
      </c>
      <c r="Z28" s="355">
        <v>100</v>
      </c>
      <c r="AA28" s="355">
        <v>100</v>
      </c>
      <c r="AB28" s="406">
        <f t="shared" ref="AB28" si="19">Z28/AA28*1000</f>
        <v>1000</v>
      </c>
      <c r="AC28" s="355">
        <v>3</v>
      </c>
      <c r="AD28" s="561">
        <f t="shared" ref="AD28" si="20">AB28*AC28</f>
        <v>3000</v>
      </c>
      <c r="AE28" s="356">
        <v>45750</v>
      </c>
      <c r="AF28" s="356">
        <v>22000</v>
      </c>
      <c r="AG28" s="408">
        <f t="shared" ref="AG28" si="21">ROUNDUP((AE28/AF28),2)</f>
        <v>2.0799999999999996</v>
      </c>
      <c r="AH28" s="412">
        <f>AB28*AC28*AG28</f>
        <v>6239.9999999999991</v>
      </c>
    </row>
    <row r="29" spans="2:34" ht="14.25" thickTop="1" x14ac:dyDescent="0.15">
      <c r="B29" s="1222"/>
      <c r="C29" s="311" t="str">
        <f t="shared" ref="C29:C36" si="22">Y5</f>
        <v>ストロビードライフロアブル</v>
      </c>
      <c r="D29" s="311">
        <f t="shared" ref="D29:D36" si="23">AD5</f>
        <v>166.66666666666666</v>
      </c>
      <c r="E29" s="565" t="s">
        <v>611</v>
      </c>
      <c r="F29" s="571">
        <f t="shared" ref="F29:F36" si="24">AG5</f>
        <v>11.56</v>
      </c>
      <c r="G29" s="130">
        <f t="shared" si="18"/>
        <v>1926.6666666666667</v>
      </c>
      <c r="H29" s="142"/>
      <c r="I29" s="1232" t="s">
        <v>141</v>
      </c>
      <c r="J29" s="311"/>
      <c r="K29" s="455"/>
      <c r="L29" s="455"/>
      <c r="M29" s="455"/>
      <c r="N29" s="130">
        <f>K29*L29*M29</f>
        <v>0</v>
      </c>
      <c r="O29" s="28"/>
      <c r="P29" s="241"/>
      <c r="Q29" s="126"/>
      <c r="R29" s="540"/>
      <c r="S29" s="126"/>
      <c r="T29" s="126"/>
      <c r="U29" s="310"/>
      <c r="V29" s="157"/>
      <c r="X29" s="413" t="s">
        <v>324</v>
      </c>
      <c r="Y29" s="407"/>
      <c r="Z29" s="355"/>
      <c r="AA29" s="355"/>
      <c r="AB29" s="406"/>
      <c r="AC29" s="355"/>
      <c r="AD29" s="561"/>
      <c r="AE29" s="356"/>
      <c r="AF29" s="356"/>
      <c r="AG29" s="408"/>
      <c r="AH29" s="412"/>
    </row>
    <row r="30" spans="2:34" x14ac:dyDescent="0.15">
      <c r="B30" s="1222"/>
      <c r="C30" s="311" t="str">
        <f t="shared" si="22"/>
        <v>エムダイファー</v>
      </c>
      <c r="D30" s="311">
        <f t="shared" si="23"/>
        <v>833.33333333333337</v>
      </c>
      <c r="E30" s="565" t="s">
        <v>611</v>
      </c>
      <c r="F30" s="571">
        <f t="shared" si="24"/>
        <v>1.43</v>
      </c>
      <c r="G30" s="130">
        <f t="shared" si="18"/>
        <v>1191.6666666666667</v>
      </c>
      <c r="H30" s="142"/>
      <c r="I30" s="1222"/>
      <c r="J30" s="311"/>
      <c r="K30" s="455"/>
      <c r="L30" s="455"/>
      <c r="M30" s="455"/>
      <c r="N30" s="130">
        <f t="shared" ref="N30" si="25">K30*L30*M30</f>
        <v>0</v>
      </c>
      <c r="P30" s="241"/>
      <c r="Q30" s="126"/>
      <c r="R30" s="540"/>
      <c r="S30" s="126"/>
      <c r="T30" s="126"/>
      <c r="U30" s="310"/>
      <c r="V30" s="157"/>
      <c r="X30" s="413"/>
      <c r="Y30" s="441"/>
      <c r="Z30" s="442"/>
      <c r="AA30" s="442"/>
      <c r="AB30" s="443"/>
      <c r="AC30" s="442"/>
      <c r="AD30" s="444"/>
      <c r="AE30" s="445"/>
      <c r="AF30" s="445"/>
      <c r="AG30" s="446"/>
      <c r="AH30" s="447"/>
    </row>
    <row r="31" spans="2:34" ht="14.25" thickBot="1" x14ac:dyDescent="0.2">
      <c r="B31" s="1222"/>
      <c r="C31" s="311" t="str">
        <f t="shared" si="22"/>
        <v>コサイド3000</v>
      </c>
      <c r="D31" s="311">
        <f t="shared" si="23"/>
        <v>500</v>
      </c>
      <c r="E31" s="565" t="s">
        <v>611</v>
      </c>
      <c r="F31" s="571">
        <f t="shared" si="24"/>
        <v>4.0599999999999996</v>
      </c>
      <c r="G31" s="130">
        <f t="shared" si="18"/>
        <v>2029.9999999999998</v>
      </c>
      <c r="H31" s="142"/>
      <c r="I31" s="1235"/>
      <c r="J31" s="243" t="s">
        <v>612</v>
      </c>
      <c r="K31" s="153">
        <f>SUM(K29:K30)</f>
        <v>0</v>
      </c>
      <c r="L31" s="573">
        <f>SUM(L29:L30)</f>
        <v>0</v>
      </c>
      <c r="M31" s="156"/>
      <c r="N31" s="574">
        <f>SUM(N29:N30)</f>
        <v>0</v>
      </c>
      <c r="P31" s="241"/>
      <c r="Q31" s="126"/>
      <c r="R31" s="540"/>
      <c r="S31" s="126"/>
      <c r="T31" s="126"/>
      <c r="U31" s="310"/>
      <c r="V31" s="157"/>
      <c r="X31" s="415"/>
      <c r="Y31" s="416" t="s">
        <v>116</v>
      </c>
      <c r="Z31" s="417"/>
      <c r="AA31" s="417"/>
      <c r="AB31" s="418"/>
      <c r="AC31" s="417"/>
      <c r="AD31" s="417"/>
      <c r="AE31" s="417"/>
      <c r="AF31" s="417"/>
      <c r="AG31" s="435"/>
      <c r="AH31" s="419">
        <f>SUM(AH28:AH29)</f>
        <v>6239.9999999999991</v>
      </c>
    </row>
    <row r="32" spans="2:34" ht="14.25" thickBot="1" x14ac:dyDescent="0.2">
      <c r="B32" s="1222"/>
      <c r="C32" s="311" t="str">
        <f t="shared" si="22"/>
        <v>クレフノン</v>
      </c>
      <c r="D32" s="311">
        <f t="shared" si="23"/>
        <v>5000</v>
      </c>
      <c r="E32" s="565" t="s">
        <v>611</v>
      </c>
      <c r="F32" s="571">
        <f t="shared" si="24"/>
        <v>0.21000000000000002</v>
      </c>
      <c r="G32" s="130">
        <f t="shared" si="18"/>
        <v>1050</v>
      </c>
      <c r="H32" s="142"/>
      <c r="I32" s="122"/>
      <c r="J32" s="122"/>
      <c r="K32" s="122"/>
      <c r="L32" s="122"/>
      <c r="M32" s="122"/>
      <c r="N32" s="122"/>
      <c r="P32" s="241"/>
      <c r="Q32" s="126"/>
      <c r="R32" s="540"/>
      <c r="S32" s="126"/>
      <c r="T32" s="126"/>
      <c r="U32" s="310"/>
      <c r="V32" s="157"/>
      <c r="X32" s="575"/>
      <c r="Y32" s="576" t="s">
        <v>613</v>
      </c>
      <c r="Z32" s="561">
        <v>500</v>
      </c>
      <c r="AA32" s="561">
        <v>1000</v>
      </c>
      <c r="AB32" s="560">
        <f t="shared" ref="AB32:AB33" si="26">Z32/AA32*1000</f>
        <v>500</v>
      </c>
      <c r="AC32" s="561">
        <v>1</v>
      </c>
      <c r="AD32" s="561">
        <f t="shared" ref="AD32:AD33" si="27">AB32*AC32</f>
        <v>500</v>
      </c>
      <c r="AE32" s="562">
        <v>6520</v>
      </c>
      <c r="AF32" s="562">
        <v>5000</v>
      </c>
      <c r="AG32" s="563">
        <f t="shared" ref="AG32:AG33" si="28">ROUNDUP((AE32/AF32),2)</f>
        <v>1.31</v>
      </c>
      <c r="AH32" s="564">
        <f t="shared" ref="AH32:AH33" si="29">AB32*AC32*AG32</f>
        <v>655</v>
      </c>
    </row>
    <row r="33" spans="2:34" ht="14.25" thickBot="1" x14ac:dyDescent="0.2">
      <c r="B33" s="1222"/>
      <c r="C33" s="311" t="str">
        <f t="shared" si="22"/>
        <v>ﾍﾟﾝｺｾﾞﾌﾞ水和剤</v>
      </c>
      <c r="D33" s="311">
        <f t="shared" si="23"/>
        <v>2500</v>
      </c>
      <c r="E33" s="565" t="s">
        <v>611</v>
      </c>
      <c r="F33" s="571">
        <f t="shared" si="24"/>
        <v>1.51</v>
      </c>
      <c r="G33" s="130">
        <f t="shared" si="18"/>
        <v>3775</v>
      </c>
      <c r="H33" s="142"/>
      <c r="I33" s="459" t="s">
        <v>190</v>
      </c>
      <c r="J33" s="459"/>
      <c r="K33" s="110"/>
      <c r="L33" s="110"/>
      <c r="M33" s="110"/>
      <c r="P33" s="241"/>
      <c r="Q33" s="126"/>
      <c r="R33" s="540"/>
      <c r="S33" s="126"/>
      <c r="T33" s="126"/>
      <c r="U33" s="310"/>
      <c r="V33" s="157"/>
      <c r="X33" s="413" t="s">
        <v>325</v>
      </c>
      <c r="Y33" s="407" t="s">
        <v>614</v>
      </c>
      <c r="Z33" s="355">
        <v>400</v>
      </c>
      <c r="AA33" s="355">
        <v>3000</v>
      </c>
      <c r="AB33" s="406">
        <f t="shared" si="26"/>
        <v>133.33333333333334</v>
      </c>
      <c r="AC33" s="355">
        <v>1</v>
      </c>
      <c r="AD33" s="561">
        <f t="shared" si="27"/>
        <v>133.33333333333334</v>
      </c>
      <c r="AE33" s="356">
        <v>7990</v>
      </c>
      <c r="AF33" s="356">
        <v>500</v>
      </c>
      <c r="AG33" s="408">
        <f t="shared" si="28"/>
        <v>15.98</v>
      </c>
      <c r="AH33" s="412">
        <f t="shared" si="29"/>
        <v>2130.666666666667</v>
      </c>
    </row>
    <row r="34" spans="2:34" ht="14.25" thickBot="1" x14ac:dyDescent="0.2">
      <c r="B34" s="1222"/>
      <c r="C34" s="311" t="str">
        <f t="shared" si="22"/>
        <v>ｶﾈﾏｲﾄﾌﾛｱﾌﾞﾙ</v>
      </c>
      <c r="D34" s="311">
        <f t="shared" si="23"/>
        <v>333.33333333333331</v>
      </c>
      <c r="E34" s="565" t="s">
        <v>615</v>
      </c>
      <c r="F34" s="571">
        <f t="shared" si="24"/>
        <v>9.26</v>
      </c>
      <c r="G34" s="130">
        <f t="shared" si="18"/>
        <v>3086.6666666666665</v>
      </c>
      <c r="H34" s="142"/>
      <c r="I34" s="510" t="s">
        <v>178</v>
      </c>
      <c r="J34" s="577" t="s">
        <v>3</v>
      </c>
      <c r="K34" s="1341" t="s">
        <v>179</v>
      </c>
      <c r="L34" s="1342"/>
      <c r="M34" s="578" t="s">
        <v>241</v>
      </c>
      <c r="N34" s="579" t="s">
        <v>616</v>
      </c>
      <c r="P34" s="542" t="s">
        <v>183</v>
      </c>
      <c r="Q34" s="251"/>
      <c r="R34" s="251"/>
      <c r="S34" s="251"/>
      <c r="T34" s="251"/>
      <c r="U34" s="161"/>
      <c r="V34" s="580">
        <f>SUM(V15:V33)</f>
        <v>32.665714285714287</v>
      </c>
      <c r="X34" s="413"/>
      <c r="Y34" s="407"/>
      <c r="Z34" s="355"/>
      <c r="AA34" s="355"/>
      <c r="AB34" s="406"/>
      <c r="AC34" s="355"/>
      <c r="AD34" s="411"/>
      <c r="AE34" s="356"/>
      <c r="AF34" s="356"/>
      <c r="AG34" s="408"/>
      <c r="AH34" s="412"/>
    </row>
    <row r="35" spans="2:34" x14ac:dyDescent="0.15">
      <c r="B35" s="1222"/>
      <c r="C35" s="311" t="str">
        <f t="shared" si="22"/>
        <v>ｻﾙﾌｧｰｿﾞﾙ</v>
      </c>
      <c r="D35" s="311">
        <f t="shared" si="23"/>
        <v>1250</v>
      </c>
      <c r="E35" s="565" t="s">
        <v>611</v>
      </c>
      <c r="F35" s="571">
        <f t="shared" si="24"/>
        <v>0.88</v>
      </c>
      <c r="G35" s="130">
        <f t="shared" si="18"/>
        <v>1100</v>
      </c>
      <c r="H35" s="142"/>
      <c r="I35" s="1238" t="s">
        <v>0</v>
      </c>
      <c r="J35" s="139" t="s">
        <v>176</v>
      </c>
      <c r="K35" s="1244">
        <v>2160000</v>
      </c>
      <c r="L35" s="1244"/>
      <c r="M35" s="541">
        <v>10000</v>
      </c>
      <c r="N35" s="232">
        <f>+K35/M35*10*0.014</f>
        <v>30.240000000000002</v>
      </c>
      <c r="X35" s="413"/>
      <c r="Y35" s="407"/>
      <c r="Z35" s="355"/>
      <c r="AA35" s="355"/>
      <c r="AB35" s="406"/>
      <c r="AC35" s="355"/>
      <c r="AD35" s="411"/>
      <c r="AE35" s="356"/>
      <c r="AF35" s="356"/>
      <c r="AG35" s="408"/>
      <c r="AH35" s="412"/>
    </row>
    <row r="36" spans="2:34" ht="14.25" thickBot="1" x14ac:dyDescent="0.2">
      <c r="B36" s="1222"/>
      <c r="C36" s="311" t="str">
        <f t="shared" si="22"/>
        <v>ﾍﾞﾌﾄｯﾌﾟﾌﾛｱﾌﾞﾙ</v>
      </c>
      <c r="D36" s="311">
        <f t="shared" si="23"/>
        <v>333.33333333333331</v>
      </c>
      <c r="E36" s="565" t="s">
        <v>611</v>
      </c>
      <c r="F36" s="571">
        <f t="shared" si="24"/>
        <v>7.38</v>
      </c>
      <c r="G36" s="130">
        <f t="shared" si="18"/>
        <v>2460</v>
      </c>
      <c r="H36" s="142"/>
      <c r="I36" s="1239"/>
      <c r="J36" s="139" t="s">
        <v>177</v>
      </c>
      <c r="K36" s="1321">
        <v>3024000</v>
      </c>
      <c r="L36" s="1322"/>
      <c r="M36" s="541">
        <v>10000</v>
      </c>
      <c r="N36" s="232">
        <f>+K36/M36*10*0.014</f>
        <v>42.335999999999999</v>
      </c>
      <c r="P36" s="459" t="s">
        <v>184</v>
      </c>
      <c r="Q36" s="110"/>
      <c r="R36" s="110"/>
      <c r="S36" s="110"/>
      <c r="T36" s="110"/>
      <c r="X36" s="454"/>
      <c r="Y36" s="416" t="s">
        <v>116</v>
      </c>
      <c r="Z36" s="417"/>
      <c r="AA36" s="417"/>
      <c r="AB36" s="418"/>
      <c r="AC36" s="417"/>
      <c r="AD36" s="417"/>
      <c r="AE36" s="417"/>
      <c r="AF36" s="417"/>
      <c r="AG36" s="435"/>
      <c r="AH36" s="419">
        <f>SUM(AH32:AH35)</f>
        <v>2785.666666666667</v>
      </c>
    </row>
    <row r="37" spans="2:34" ht="14.25" thickBot="1" x14ac:dyDescent="0.2">
      <c r="B37" s="1222"/>
      <c r="C37" s="311"/>
      <c r="D37" s="311"/>
      <c r="E37" s="565"/>
      <c r="F37" s="311"/>
      <c r="G37" s="130">
        <f t="shared" si="18"/>
        <v>0</v>
      </c>
      <c r="H37" s="142"/>
      <c r="I37" s="1239"/>
      <c r="J37" s="139"/>
      <c r="K37" s="1244"/>
      <c r="L37" s="1244"/>
      <c r="M37" s="541"/>
      <c r="N37" s="232"/>
      <c r="O37" s="154"/>
      <c r="P37" s="510" t="s">
        <v>173</v>
      </c>
      <c r="Q37" s="1343" t="s">
        <v>185</v>
      </c>
      <c r="R37" s="1343"/>
      <c r="S37" s="581" t="s">
        <v>188</v>
      </c>
      <c r="T37" s="581" t="s">
        <v>187</v>
      </c>
      <c r="U37" s="582" t="s">
        <v>241</v>
      </c>
      <c r="V37" s="513" t="s">
        <v>616</v>
      </c>
      <c r="X37" s="415"/>
      <c r="Y37" s="448" t="s">
        <v>293</v>
      </c>
      <c r="Z37" s="449"/>
      <c r="AA37" s="449"/>
      <c r="AB37" s="450"/>
      <c r="AC37" s="449"/>
      <c r="AD37" s="449"/>
      <c r="AE37" s="449"/>
      <c r="AF37" s="449"/>
      <c r="AG37" s="449"/>
      <c r="AH37" s="451">
        <f>AH15+AH27+AH31+AH36</f>
        <v>46842.333333333328</v>
      </c>
    </row>
    <row r="38" spans="2:34" ht="14.25" thickBot="1" x14ac:dyDescent="0.2">
      <c r="B38" s="1223"/>
      <c r="C38" s="131" t="s">
        <v>115</v>
      </c>
      <c r="D38" s="131"/>
      <c r="E38" s="131"/>
      <c r="F38" s="131"/>
      <c r="G38" s="132">
        <f>SUM(G28:G37)</f>
        <v>20120</v>
      </c>
      <c r="H38" s="142"/>
      <c r="I38" s="1239"/>
      <c r="J38" s="139"/>
      <c r="K38" s="1244"/>
      <c r="L38" s="1244"/>
      <c r="M38" s="541"/>
      <c r="N38" s="232"/>
      <c r="O38" s="154"/>
      <c r="P38" s="1246" t="s">
        <v>186</v>
      </c>
      <c r="Q38" s="225" t="s">
        <v>481</v>
      </c>
      <c r="R38" s="247" t="s">
        <v>479</v>
      </c>
      <c r="S38" s="226"/>
      <c r="T38" s="248">
        <v>0.5</v>
      </c>
      <c r="U38" s="226"/>
      <c r="V38" s="232"/>
      <c r="X38" s="357"/>
      <c r="Y38" s="357"/>
      <c r="Z38" s="357"/>
      <c r="AA38" s="357"/>
      <c r="AB38" s="357"/>
      <c r="AC38" s="358"/>
      <c r="AD38" s="358"/>
      <c r="AE38" s="357"/>
      <c r="AF38" s="357"/>
      <c r="AG38" s="357"/>
      <c r="AH38" s="358"/>
    </row>
    <row r="39" spans="2:34" ht="15" thickTop="1" thickBot="1" x14ac:dyDescent="0.2">
      <c r="B39" s="1232" t="s">
        <v>137</v>
      </c>
      <c r="C39" s="311" t="str">
        <f>Y16</f>
        <v>アタックオイル</v>
      </c>
      <c r="D39" s="311">
        <f>AD16</f>
        <v>6250</v>
      </c>
      <c r="E39" s="565" t="s">
        <v>611</v>
      </c>
      <c r="F39" s="571">
        <f>AG16</f>
        <v>0.42</v>
      </c>
      <c r="G39" s="130">
        <f>D39*F39</f>
        <v>2625</v>
      </c>
      <c r="H39" s="142"/>
      <c r="I39" s="1239"/>
      <c r="J39" s="139" t="s">
        <v>480</v>
      </c>
      <c r="K39" s="1244"/>
      <c r="L39" s="1244"/>
      <c r="M39" s="541">
        <v>200</v>
      </c>
      <c r="N39" s="232">
        <f>M39*380/10</f>
        <v>7600</v>
      </c>
      <c r="O39" s="154"/>
      <c r="P39" s="1247"/>
      <c r="Q39" s="225"/>
      <c r="R39" s="247"/>
      <c r="S39" s="226"/>
      <c r="T39" s="248"/>
      <c r="U39" s="226"/>
      <c r="V39" s="232"/>
      <c r="X39" s="349" t="s">
        <v>294</v>
      </c>
      <c r="Y39" s="357"/>
      <c r="Z39" s="357"/>
      <c r="AA39" s="357"/>
      <c r="AB39" s="357"/>
      <c r="AC39" s="358"/>
      <c r="AD39" s="358"/>
      <c r="AE39" s="357"/>
      <c r="AF39" s="357"/>
      <c r="AG39" s="357"/>
      <c r="AH39" s="358"/>
    </row>
    <row r="40" spans="2:34" ht="23.25" thickBot="1" x14ac:dyDescent="0.2">
      <c r="B40" s="1222"/>
      <c r="C40" s="311" t="str">
        <f t="shared" ref="C40:C47" si="30">Y17</f>
        <v>オリオン水和剤40</v>
      </c>
      <c r="D40" s="311">
        <f t="shared" ref="D40:D47" si="31">AD17</f>
        <v>500</v>
      </c>
      <c r="E40" s="565" t="s">
        <v>611</v>
      </c>
      <c r="F40" s="571">
        <f t="shared" ref="F40:F47" si="32">AG17</f>
        <v>4.4800000000000004</v>
      </c>
      <c r="G40" s="130">
        <f t="shared" ref="G40:G52" si="33">D40*F40</f>
        <v>2240</v>
      </c>
      <c r="H40" s="142"/>
      <c r="I40" s="1239"/>
      <c r="J40" s="139" t="s">
        <v>174</v>
      </c>
      <c r="K40" s="1244"/>
      <c r="L40" s="1244"/>
      <c r="M40" s="541"/>
      <c r="N40" s="232"/>
      <c r="O40" s="154"/>
      <c r="P40" s="1247"/>
      <c r="Q40" s="225"/>
      <c r="R40" s="247"/>
      <c r="S40" s="226"/>
      <c r="T40" s="248"/>
      <c r="U40" s="226"/>
      <c r="V40" s="232"/>
      <c r="X40" s="359"/>
      <c r="Y40" s="360"/>
      <c r="Z40" s="361" t="s">
        <v>617</v>
      </c>
      <c r="AA40" s="362" t="s">
        <v>286</v>
      </c>
      <c r="AB40" s="362" t="s">
        <v>295</v>
      </c>
      <c r="AC40" s="352" t="s">
        <v>288</v>
      </c>
      <c r="AD40" s="352"/>
      <c r="AE40" s="352" t="s">
        <v>289</v>
      </c>
      <c r="AF40" s="352" t="s">
        <v>296</v>
      </c>
      <c r="AG40" s="352" t="s">
        <v>297</v>
      </c>
      <c r="AH40" s="363" t="s">
        <v>298</v>
      </c>
    </row>
    <row r="41" spans="2:34" x14ac:dyDescent="0.15">
      <c r="B41" s="1222"/>
      <c r="C41" s="311" t="str">
        <f t="shared" si="30"/>
        <v>ダントツ水溶剤</v>
      </c>
      <c r="D41" s="311">
        <f t="shared" si="31"/>
        <v>125</v>
      </c>
      <c r="E41" s="565" t="s">
        <v>611</v>
      </c>
      <c r="F41" s="571">
        <f t="shared" si="32"/>
        <v>13.84</v>
      </c>
      <c r="G41" s="130">
        <f t="shared" si="33"/>
        <v>1730</v>
      </c>
      <c r="H41" s="142"/>
      <c r="I41" s="1239"/>
      <c r="J41" s="139" t="s">
        <v>175</v>
      </c>
      <c r="K41" s="1244"/>
      <c r="L41" s="1244"/>
      <c r="M41" s="541"/>
      <c r="N41" s="232"/>
      <c r="O41" s="154"/>
      <c r="P41" s="1247"/>
      <c r="Q41" s="225"/>
      <c r="R41" s="247"/>
      <c r="S41" s="226"/>
      <c r="T41" s="248"/>
      <c r="U41" s="226"/>
      <c r="V41" s="232"/>
      <c r="X41" s="1338" t="s">
        <v>299</v>
      </c>
      <c r="Y41" s="364"/>
      <c r="Z41" s="365"/>
      <c r="AA41" s="366"/>
      <c r="AB41" s="367"/>
      <c r="AC41" s="367"/>
      <c r="AD41" s="436"/>
      <c r="AE41" s="368"/>
      <c r="AF41" s="369"/>
      <c r="AG41" s="370" t="e">
        <f>ROUNDUP((AE41/AF41),2)</f>
        <v>#DIV/0!</v>
      </c>
      <c r="AH41" s="371" t="e">
        <f>Z41*AG41</f>
        <v>#DIV/0!</v>
      </c>
    </row>
    <row r="42" spans="2:34" ht="14.25" thickBot="1" x14ac:dyDescent="0.2">
      <c r="B42" s="1222"/>
      <c r="C42" s="311" t="str">
        <f t="shared" si="30"/>
        <v>スプラサイド乳剤40</v>
      </c>
      <c r="D42" s="311">
        <f t="shared" si="31"/>
        <v>250</v>
      </c>
      <c r="E42" s="565" t="s">
        <v>618</v>
      </c>
      <c r="F42" s="571">
        <f t="shared" si="32"/>
        <v>4.9400000000000004</v>
      </c>
      <c r="G42" s="130">
        <f t="shared" si="33"/>
        <v>1235</v>
      </c>
      <c r="H42" s="142"/>
      <c r="I42" s="1240"/>
      <c r="J42" s="222" t="s">
        <v>116</v>
      </c>
      <c r="K42" s="1249"/>
      <c r="L42" s="1250"/>
      <c r="M42" s="223"/>
      <c r="N42" s="229">
        <f>SUM(N35:N41)</f>
        <v>7672.576</v>
      </c>
      <c r="O42" s="154"/>
      <c r="P42" s="1247"/>
      <c r="Q42" s="225"/>
      <c r="R42" s="247"/>
      <c r="S42" s="226"/>
      <c r="T42" s="248"/>
      <c r="U42" s="226"/>
      <c r="V42" s="232"/>
      <c r="X42" s="1325"/>
      <c r="Y42" s="372"/>
      <c r="Z42" s="373"/>
      <c r="AA42" s="373"/>
      <c r="AB42" s="374"/>
      <c r="AC42" s="374"/>
      <c r="AD42" s="376"/>
      <c r="AE42" s="375"/>
      <c r="AF42" s="376"/>
      <c r="AG42" s="377"/>
      <c r="AH42" s="378"/>
    </row>
    <row r="43" spans="2:34" ht="15" thickTop="1" thickBot="1" x14ac:dyDescent="0.2">
      <c r="B43" s="1222"/>
      <c r="C43" s="311" t="str">
        <f t="shared" si="30"/>
        <v>アタックオイル</v>
      </c>
      <c r="D43" s="311">
        <f t="shared" si="31"/>
        <v>3333.3333333333335</v>
      </c>
      <c r="E43" s="565" t="s">
        <v>611</v>
      </c>
      <c r="F43" s="571">
        <f t="shared" si="32"/>
        <v>0.42</v>
      </c>
      <c r="G43" s="130">
        <f t="shared" si="33"/>
        <v>1400</v>
      </c>
      <c r="H43" s="142"/>
      <c r="I43" s="1251" t="s">
        <v>180</v>
      </c>
      <c r="J43" s="224" t="s">
        <v>619</v>
      </c>
      <c r="K43" s="1254">
        <v>8200</v>
      </c>
      <c r="L43" s="1254"/>
      <c r="M43" s="541">
        <v>10000</v>
      </c>
      <c r="N43" s="514">
        <f>+K43/M43*10</f>
        <v>8.1999999999999993</v>
      </c>
      <c r="O43" s="154"/>
      <c r="P43" s="1247"/>
      <c r="Q43" s="225"/>
      <c r="R43" s="247"/>
      <c r="S43" s="226"/>
      <c r="T43" s="248"/>
      <c r="U43" s="226"/>
      <c r="V43" s="232"/>
      <c r="X43" s="379"/>
      <c r="Y43" s="380" t="s">
        <v>41</v>
      </c>
      <c r="Z43" s="381"/>
      <c r="AA43" s="381"/>
      <c r="AB43" s="382"/>
      <c r="AC43" s="382"/>
      <c r="AD43" s="384"/>
      <c r="AE43" s="383"/>
      <c r="AF43" s="384"/>
      <c r="AG43" s="384"/>
      <c r="AH43" s="385" t="e">
        <f>SUM(AH41:AH42)</f>
        <v>#DIV/0!</v>
      </c>
    </row>
    <row r="44" spans="2:34" ht="14.25" thickBot="1" x14ac:dyDescent="0.2">
      <c r="B44" s="1222"/>
      <c r="C44" s="311" t="str">
        <f t="shared" si="30"/>
        <v>ダニカット乳剤20</v>
      </c>
      <c r="D44" s="311">
        <f t="shared" si="31"/>
        <v>500</v>
      </c>
      <c r="E44" s="565" t="s">
        <v>618</v>
      </c>
      <c r="F44" s="571">
        <f t="shared" si="32"/>
        <v>4.26</v>
      </c>
      <c r="G44" s="130">
        <f t="shared" si="33"/>
        <v>2130</v>
      </c>
      <c r="H44" s="142"/>
      <c r="I44" s="1252"/>
      <c r="J44" s="225"/>
      <c r="K44" s="1244"/>
      <c r="L44" s="1244"/>
      <c r="M44" s="541"/>
      <c r="N44" s="232"/>
      <c r="O44" s="154"/>
      <c r="P44" s="1248"/>
      <c r="Q44" s="233" t="s">
        <v>189</v>
      </c>
      <c r="R44" s="234"/>
      <c r="S44" s="234"/>
      <c r="T44" s="234"/>
      <c r="U44" s="234"/>
      <c r="V44" s="235">
        <f>SUM(V38:V43)</f>
        <v>0</v>
      </c>
      <c r="X44" s="1339" t="s">
        <v>300</v>
      </c>
      <c r="Y44" s="364" t="s">
        <v>301</v>
      </c>
      <c r="Z44" s="366"/>
      <c r="AA44" s="366"/>
      <c r="AB44" s="367"/>
      <c r="AC44" s="367"/>
      <c r="AD44" s="436"/>
      <c r="AE44" s="368"/>
      <c r="AF44" s="386"/>
      <c r="AG44" s="387" t="e">
        <f>ROUNDUP((AE44/AF44),2)</f>
        <v>#DIV/0!</v>
      </c>
      <c r="AH44" s="371" t="e">
        <f>Z44*AG44</f>
        <v>#DIV/0!</v>
      </c>
    </row>
    <row r="45" spans="2:34" ht="14.25" thickTop="1" x14ac:dyDescent="0.15">
      <c r="B45" s="1222"/>
      <c r="C45" s="311" t="str">
        <f t="shared" si="30"/>
        <v>スプラサイド乳剤40</v>
      </c>
      <c r="D45" s="311">
        <f t="shared" si="31"/>
        <v>333.33333333333331</v>
      </c>
      <c r="E45" s="565" t="s">
        <v>618</v>
      </c>
      <c r="F45" s="571">
        <f t="shared" si="32"/>
        <v>4.9400000000000004</v>
      </c>
      <c r="G45" s="130">
        <f t="shared" si="33"/>
        <v>1646.6666666666667</v>
      </c>
      <c r="H45" s="142"/>
      <c r="I45" s="1252"/>
      <c r="J45" s="139"/>
      <c r="K45" s="1244"/>
      <c r="L45" s="1244"/>
      <c r="M45" s="541"/>
      <c r="N45" s="232"/>
      <c r="O45" s="154"/>
      <c r="P45" s="1258" t="s">
        <v>194</v>
      </c>
      <c r="Q45" s="1255" t="s">
        <v>205</v>
      </c>
      <c r="R45" s="249" t="s">
        <v>206</v>
      </c>
      <c r="S45" s="225">
        <v>35750</v>
      </c>
      <c r="T45" s="248">
        <v>1</v>
      </c>
      <c r="U45" s="225"/>
      <c r="V45" s="232"/>
      <c r="X45" s="1327"/>
      <c r="Y45" s="388"/>
      <c r="Z45" s="373"/>
      <c r="AA45" s="373"/>
      <c r="AB45" s="374"/>
      <c r="AC45" s="389"/>
      <c r="AD45" s="437"/>
      <c r="AE45" s="390"/>
      <c r="AF45" s="391"/>
      <c r="AG45" s="391"/>
      <c r="AH45" s="392"/>
    </row>
    <row r="46" spans="2:34" ht="14.25" thickBot="1" x14ac:dyDescent="0.2">
      <c r="B46" s="1222"/>
      <c r="C46" s="311" t="str">
        <f t="shared" si="30"/>
        <v>ｽﾀｰﾏｲﾄﾌﾛｱﾌﾞﾙ</v>
      </c>
      <c r="D46" s="311">
        <f t="shared" si="31"/>
        <v>166.66666666666666</v>
      </c>
      <c r="E46" s="565" t="s">
        <v>618</v>
      </c>
      <c r="F46" s="571">
        <f t="shared" si="32"/>
        <v>19.600000000000001</v>
      </c>
      <c r="G46" s="130">
        <f t="shared" si="33"/>
        <v>3266.6666666666665</v>
      </c>
      <c r="H46" s="142"/>
      <c r="I46" s="1253"/>
      <c r="J46" s="222" t="s">
        <v>116</v>
      </c>
      <c r="K46" s="1249"/>
      <c r="L46" s="1250"/>
      <c r="M46" s="223"/>
      <c r="N46" s="229">
        <f>SUM(N43:N45)</f>
        <v>8.1999999999999993</v>
      </c>
      <c r="O46" s="154"/>
      <c r="P46" s="1247"/>
      <c r="Q46" s="1256"/>
      <c r="R46" s="249" t="s">
        <v>206</v>
      </c>
      <c r="S46" s="225">
        <v>24040</v>
      </c>
      <c r="T46" s="248">
        <v>1</v>
      </c>
      <c r="U46" s="225">
        <v>10000</v>
      </c>
      <c r="V46" s="232">
        <f>+S46*T46/U46*10</f>
        <v>24.04</v>
      </c>
      <c r="X46" s="1328"/>
      <c r="Y46" s="393" t="s">
        <v>41</v>
      </c>
      <c r="Z46" s="394"/>
      <c r="AA46" s="394"/>
      <c r="AB46" s="395"/>
      <c r="AC46" s="395"/>
      <c r="AD46" s="438"/>
      <c r="AE46" s="396"/>
      <c r="AF46" s="396"/>
      <c r="AG46" s="397"/>
      <c r="AH46" s="398" t="e">
        <f>SUM(AH44:AH45)</f>
        <v>#DIV/0!</v>
      </c>
    </row>
    <row r="47" spans="2:34" ht="15" thickTop="1" thickBot="1" x14ac:dyDescent="0.2">
      <c r="B47" s="1222"/>
      <c r="C47" s="311" t="str">
        <f t="shared" si="30"/>
        <v>ﾊﾁﾊﾁﾌﾛｱﾌﾞﾙ</v>
      </c>
      <c r="D47" s="311">
        <f t="shared" si="31"/>
        <v>166.66666666666666</v>
      </c>
      <c r="E47" s="565" t="s">
        <v>618</v>
      </c>
      <c r="F47" s="571">
        <f t="shared" si="32"/>
        <v>8.5399999999999991</v>
      </c>
      <c r="G47" s="130">
        <f t="shared" si="33"/>
        <v>1423.333333333333</v>
      </c>
      <c r="H47" s="142"/>
      <c r="I47" s="1251" t="s">
        <v>181</v>
      </c>
      <c r="J47" s="224" t="s">
        <v>620</v>
      </c>
      <c r="K47" s="1254">
        <v>11500</v>
      </c>
      <c r="L47" s="1254"/>
      <c r="M47" s="541">
        <v>10000</v>
      </c>
      <c r="N47" s="514">
        <f>+K47/M47*10*0.014</f>
        <v>0.161</v>
      </c>
      <c r="O47" s="154"/>
      <c r="P47" s="1247"/>
      <c r="Q47" s="1256"/>
      <c r="R47" s="249"/>
      <c r="S47" s="225"/>
      <c r="T47" s="225"/>
      <c r="U47" s="139"/>
      <c r="V47" s="250"/>
      <c r="X47" s="399"/>
      <c r="Y47" s="400" t="s">
        <v>293</v>
      </c>
      <c r="Z47" s="401"/>
      <c r="AA47" s="401"/>
      <c r="AB47" s="402"/>
      <c r="AC47" s="402"/>
      <c r="AD47" s="404"/>
      <c r="AE47" s="403"/>
      <c r="AF47" s="404"/>
      <c r="AG47" s="404"/>
      <c r="AH47" s="405" t="e">
        <f>AH43+AH46</f>
        <v>#DIV/0!</v>
      </c>
    </row>
    <row r="48" spans="2:34" x14ac:dyDescent="0.15">
      <c r="B48" s="1222"/>
      <c r="C48" s="311"/>
      <c r="D48" s="311"/>
      <c r="E48" s="311"/>
      <c r="F48" s="311"/>
      <c r="G48" s="130">
        <f t="shared" si="33"/>
        <v>0</v>
      </c>
      <c r="H48" s="142"/>
      <c r="I48" s="1252"/>
      <c r="J48" s="225"/>
      <c r="K48" s="1244"/>
      <c r="L48" s="1244"/>
      <c r="M48" s="541"/>
      <c r="N48" s="232"/>
      <c r="O48" s="154"/>
      <c r="P48" s="1247"/>
      <c r="Q48" s="1256"/>
      <c r="R48" s="249" t="s">
        <v>193</v>
      </c>
      <c r="S48" s="225">
        <v>15600</v>
      </c>
      <c r="T48" s="248">
        <v>1</v>
      </c>
      <c r="U48" s="225">
        <v>10000</v>
      </c>
      <c r="V48" s="232">
        <f>+S48*T48/U48*10</f>
        <v>15.600000000000001</v>
      </c>
    </row>
    <row r="49" spans="2:22" ht="14.25" thickBot="1" x14ac:dyDescent="0.2">
      <c r="B49" s="1223"/>
      <c r="C49" s="133" t="s">
        <v>116</v>
      </c>
      <c r="D49" s="134"/>
      <c r="E49" s="134"/>
      <c r="F49" s="134"/>
      <c r="G49" s="135">
        <f>SUM(G39:G48)</f>
        <v>17696.666666666664</v>
      </c>
      <c r="H49" s="142"/>
      <c r="I49" s="1252"/>
      <c r="J49" s="139"/>
      <c r="K49" s="1244"/>
      <c r="L49" s="1244"/>
      <c r="M49" s="541"/>
      <c r="N49" s="232"/>
      <c r="O49" s="154"/>
      <c r="P49" s="1247"/>
      <c r="Q49" s="1257"/>
      <c r="R49" s="249"/>
      <c r="S49" s="225"/>
      <c r="T49" s="225"/>
      <c r="U49" s="139"/>
      <c r="V49" s="250"/>
    </row>
    <row r="50" spans="2:22" ht="15" thickTop="1" thickBot="1" x14ac:dyDescent="0.2">
      <c r="B50" s="1232" t="s">
        <v>29</v>
      </c>
      <c r="C50" s="311" t="str">
        <f>Y28</f>
        <v>ﾗｳﾝﾄﾞｱｯﾌﾟﾏｯｸｽﾛｰﾄﾞ</v>
      </c>
      <c r="D50" s="311">
        <f>AD28</f>
        <v>3000</v>
      </c>
      <c r="E50" s="565" t="s">
        <v>611</v>
      </c>
      <c r="F50" s="571">
        <f>AG28</f>
        <v>2.0799999999999996</v>
      </c>
      <c r="G50" s="130">
        <f t="shared" si="33"/>
        <v>6239.9999999999991</v>
      </c>
      <c r="H50" s="142"/>
      <c r="I50" s="1253"/>
      <c r="J50" s="222" t="s">
        <v>116</v>
      </c>
      <c r="K50" s="1249"/>
      <c r="L50" s="1250"/>
      <c r="M50" s="223"/>
      <c r="N50" s="229">
        <f>SUM(N47:N49)</f>
        <v>0.161</v>
      </c>
      <c r="O50" s="154"/>
      <c r="P50" s="1247"/>
      <c r="Q50" s="233" t="s">
        <v>189</v>
      </c>
      <c r="R50" s="234"/>
      <c r="S50" s="234"/>
      <c r="T50" s="234"/>
      <c r="U50" s="234"/>
      <c r="V50" s="235">
        <f>SUM(V45:V49)</f>
        <v>39.64</v>
      </c>
    </row>
    <row r="51" spans="2:22" ht="14.25" thickTop="1" x14ac:dyDescent="0.15">
      <c r="B51" s="1222"/>
      <c r="C51" s="311"/>
      <c r="D51" s="311"/>
      <c r="E51" s="311"/>
      <c r="F51" s="311"/>
      <c r="G51" s="130">
        <f t="shared" si="33"/>
        <v>0</v>
      </c>
      <c r="H51" s="142"/>
      <c r="I51" s="1251" t="s">
        <v>182</v>
      </c>
      <c r="J51" s="541" t="s">
        <v>193</v>
      </c>
      <c r="K51" s="1265">
        <v>4000</v>
      </c>
      <c r="L51" s="1266"/>
      <c r="M51" s="541">
        <v>10000</v>
      </c>
      <c r="N51" s="514">
        <f>+K51/M51*10*0.014</f>
        <v>5.6000000000000001E-2</v>
      </c>
      <c r="O51" s="154"/>
      <c r="P51" s="1247"/>
      <c r="Q51" s="1255" t="s">
        <v>207</v>
      </c>
      <c r="R51" s="249" t="s">
        <v>206</v>
      </c>
      <c r="S51" s="225">
        <v>60000</v>
      </c>
      <c r="T51" s="248">
        <v>1</v>
      </c>
      <c r="U51" s="225"/>
      <c r="V51" s="232"/>
    </row>
    <row r="52" spans="2:22" x14ac:dyDescent="0.15">
      <c r="B52" s="1222"/>
      <c r="C52" s="311"/>
      <c r="D52" s="311"/>
      <c r="E52" s="311"/>
      <c r="F52" s="311"/>
      <c r="G52" s="130">
        <f t="shared" si="33"/>
        <v>0</v>
      </c>
      <c r="H52" s="142"/>
      <c r="I52" s="1252"/>
      <c r="J52" s="541"/>
      <c r="K52" s="1265"/>
      <c r="L52" s="1266"/>
      <c r="M52" s="236"/>
      <c r="N52" s="232"/>
      <c r="O52" s="154"/>
      <c r="P52" s="1247"/>
      <c r="Q52" s="1256"/>
      <c r="R52" s="249" t="s">
        <v>206</v>
      </c>
      <c r="S52" s="225">
        <v>60000</v>
      </c>
      <c r="T52" s="248">
        <v>1</v>
      </c>
      <c r="U52" s="225">
        <v>10000</v>
      </c>
      <c r="V52" s="232">
        <f>+S52*T52/U52*10</f>
        <v>60</v>
      </c>
    </row>
    <row r="53" spans="2:22" ht="14.25" thickBot="1" x14ac:dyDescent="0.2">
      <c r="B53" s="1223"/>
      <c r="C53" s="133" t="s">
        <v>116</v>
      </c>
      <c r="D53" s="134"/>
      <c r="E53" s="134"/>
      <c r="F53" s="134"/>
      <c r="G53" s="135">
        <f>SUM(G50:G52)</f>
        <v>6239.9999999999991</v>
      </c>
      <c r="I53" s="1252"/>
      <c r="J53" s="225"/>
      <c r="K53" s="1267"/>
      <c r="L53" s="1268"/>
      <c r="M53" s="236"/>
      <c r="N53" s="232"/>
      <c r="O53" s="154"/>
      <c r="P53" s="1247"/>
      <c r="Q53" s="1256"/>
      <c r="R53" s="249"/>
      <c r="S53" s="225"/>
      <c r="T53" s="225"/>
      <c r="U53" s="139"/>
      <c r="V53" s="250"/>
    </row>
    <row r="54" spans="2:22" ht="14.25" thickTop="1" x14ac:dyDescent="0.15">
      <c r="B54" s="1232" t="s">
        <v>139</v>
      </c>
      <c r="C54" s="311" t="str">
        <f>Y32</f>
        <v>ｱﾋﾞｵﾝＥ</v>
      </c>
      <c r="D54" s="311">
        <f>AD32</f>
        <v>500</v>
      </c>
      <c r="E54" s="565" t="s">
        <v>611</v>
      </c>
      <c r="F54" s="571">
        <f>AG32</f>
        <v>1.31</v>
      </c>
      <c r="G54" s="130">
        <f>D54*F54</f>
        <v>655</v>
      </c>
      <c r="I54" s="1252"/>
      <c r="J54" s="541"/>
      <c r="K54" s="1265"/>
      <c r="L54" s="1266"/>
      <c r="M54" s="236"/>
      <c r="N54" s="232"/>
      <c r="O54" s="154"/>
      <c r="P54" s="1247"/>
      <c r="Q54" s="1256"/>
      <c r="R54" s="249" t="s">
        <v>193</v>
      </c>
      <c r="S54" s="225">
        <v>25000</v>
      </c>
      <c r="T54" s="248">
        <v>1</v>
      </c>
      <c r="U54" s="225">
        <v>10000</v>
      </c>
      <c r="V54" s="232">
        <f>+S54*T54/U54*10</f>
        <v>25</v>
      </c>
    </row>
    <row r="55" spans="2:22" x14ac:dyDescent="0.15">
      <c r="B55" s="1222"/>
      <c r="C55" s="311" t="str">
        <f>Y33</f>
        <v>マデックＥＷ</v>
      </c>
      <c r="D55" s="311">
        <f>AD33</f>
        <v>133.33333333333334</v>
      </c>
      <c r="E55" s="565" t="s">
        <v>611</v>
      </c>
      <c r="F55" s="571">
        <f>AG33</f>
        <v>15.98</v>
      </c>
      <c r="G55" s="130">
        <f>D55*F55</f>
        <v>2130.666666666667</v>
      </c>
      <c r="I55" s="1252"/>
      <c r="J55" s="225"/>
      <c r="K55" s="1267"/>
      <c r="L55" s="1268"/>
      <c r="M55" s="236"/>
      <c r="N55" s="246"/>
      <c r="O55" s="154"/>
      <c r="P55" s="1247"/>
      <c r="Q55" s="1257"/>
      <c r="R55" s="249"/>
      <c r="S55" s="225"/>
      <c r="T55" s="225"/>
      <c r="U55" s="139"/>
      <c r="V55" s="250"/>
    </row>
    <row r="56" spans="2:22" x14ac:dyDescent="0.15">
      <c r="B56" s="1222"/>
      <c r="C56" s="311"/>
      <c r="D56" s="311"/>
      <c r="E56" s="565" t="s">
        <v>118</v>
      </c>
      <c r="F56" s="311"/>
      <c r="G56" s="130">
        <f>D56*F56</f>
        <v>0</v>
      </c>
      <c r="I56" s="1238"/>
      <c r="J56" s="583" t="s">
        <v>116</v>
      </c>
      <c r="K56" s="1260"/>
      <c r="L56" s="1261"/>
      <c r="M56" s="584"/>
      <c r="N56" s="585">
        <f>SUM(N51:N55)</f>
        <v>5.6000000000000001E-2</v>
      </c>
      <c r="O56" s="154"/>
      <c r="P56" s="1259"/>
      <c r="Q56" s="253" t="s">
        <v>189</v>
      </c>
      <c r="R56" s="254"/>
      <c r="S56" s="254"/>
      <c r="T56" s="254"/>
      <c r="U56" s="254"/>
      <c r="V56" s="255">
        <f>SUM(V51:V55)</f>
        <v>85</v>
      </c>
    </row>
    <row r="57" spans="2:22" ht="14.25" thickBot="1" x14ac:dyDescent="0.2">
      <c r="B57" s="1235"/>
      <c r="C57" s="136" t="s">
        <v>119</v>
      </c>
      <c r="D57" s="137"/>
      <c r="E57" s="137"/>
      <c r="F57" s="137"/>
      <c r="G57" s="138">
        <f>SUM(G54:G56)</f>
        <v>2785.666666666667</v>
      </c>
      <c r="I57" s="1262" t="s">
        <v>183</v>
      </c>
      <c r="J57" s="1242"/>
      <c r="K57" s="1263"/>
      <c r="L57" s="1264"/>
      <c r="M57" s="161"/>
      <c r="N57" s="252">
        <f>SUM(N42,N46,N50,N56)</f>
        <v>7680.9929999999995</v>
      </c>
      <c r="O57" s="154"/>
      <c r="P57" s="1329" t="s">
        <v>183</v>
      </c>
      <c r="Q57" s="1330"/>
      <c r="R57" s="251"/>
      <c r="S57" s="251"/>
      <c r="T57" s="251"/>
      <c r="U57" s="251"/>
      <c r="V57" s="252">
        <f>SUM(V44,V50,V56)</f>
        <v>124.64</v>
      </c>
    </row>
    <row r="58" spans="2:22" x14ac:dyDescent="0.15">
      <c r="O58" s="154"/>
      <c r="V58" s="27"/>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9:15" s="27" customFormat="1" x14ac:dyDescent="0.15">
      <c r="I65" s="154"/>
      <c r="J65" s="154"/>
      <c r="K65" s="154"/>
      <c r="L65" s="154"/>
      <c r="M65" s="154"/>
      <c r="N65" s="154"/>
      <c r="O65" s="154"/>
    </row>
    <row r="66" spans="9:15" s="27" customFormat="1" x14ac:dyDescent="0.15">
      <c r="I66" s="154"/>
      <c r="J66" s="154"/>
      <c r="K66" s="154"/>
      <c r="L66" s="154"/>
      <c r="M66" s="154"/>
      <c r="N66" s="154"/>
      <c r="O66" s="154"/>
    </row>
    <row r="67" spans="9:15" s="27" customFormat="1" x14ac:dyDescent="0.15">
      <c r="I67" s="154"/>
      <c r="J67" s="154"/>
      <c r="K67" s="154"/>
      <c r="L67" s="154"/>
      <c r="M67" s="154"/>
      <c r="N67" s="154"/>
      <c r="O67" s="154"/>
    </row>
    <row r="68" spans="9:15" s="27" customFormat="1" x14ac:dyDescent="0.15">
      <c r="I68" s="154"/>
      <c r="J68" s="154"/>
      <c r="K68" s="154"/>
      <c r="L68" s="154"/>
      <c r="M68" s="154"/>
      <c r="N68" s="154"/>
      <c r="O68" s="154"/>
    </row>
    <row r="69" spans="9:15" s="27" customFormat="1" x14ac:dyDescent="0.15">
      <c r="I69" s="154"/>
      <c r="J69" s="154"/>
      <c r="K69" s="154"/>
      <c r="L69" s="154"/>
      <c r="M69" s="154"/>
      <c r="N69" s="154"/>
      <c r="O69" s="154"/>
    </row>
    <row r="70" spans="9:15" s="27" customFormat="1" x14ac:dyDescent="0.15">
      <c r="I70" s="154"/>
      <c r="J70" s="154"/>
      <c r="K70" s="154"/>
      <c r="L70" s="154"/>
      <c r="M70" s="154"/>
      <c r="N70" s="154"/>
      <c r="O70" s="154"/>
    </row>
    <row r="71" spans="9:15" s="27" customFormat="1" x14ac:dyDescent="0.15">
      <c r="I71" s="154"/>
      <c r="J71" s="154"/>
      <c r="K71" s="154"/>
      <c r="L71" s="154"/>
      <c r="M71" s="154"/>
      <c r="N71" s="154"/>
      <c r="O71" s="154"/>
    </row>
    <row r="72" spans="9:15" s="27" customFormat="1" x14ac:dyDescent="0.15">
      <c r="I72" s="154"/>
      <c r="J72" s="154"/>
      <c r="K72" s="154"/>
      <c r="L72" s="154"/>
      <c r="M72" s="154"/>
      <c r="N72" s="154"/>
      <c r="O72" s="154"/>
    </row>
    <row r="73" spans="9:15" s="27" customFormat="1" x14ac:dyDescent="0.15">
      <c r="I73" s="154"/>
      <c r="J73" s="154"/>
      <c r="K73" s="154"/>
      <c r="L73" s="154"/>
      <c r="M73" s="154"/>
      <c r="N73" s="154"/>
      <c r="O73" s="154"/>
    </row>
    <row r="74" spans="9:15" s="27" customFormat="1" x14ac:dyDescent="0.15">
      <c r="I74" s="154"/>
      <c r="J74" s="154"/>
      <c r="K74" s="154"/>
      <c r="L74" s="154"/>
      <c r="M74" s="154"/>
      <c r="N74" s="154"/>
      <c r="O74" s="154"/>
    </row>
    <row r="75" spans="9:15" s="27" customFormat="1" x14ac:dyDescent="0.15">
      <c r="I75" s="154"/>
      <c r="J75" s="154"/>
      <c r="K75" s="154"/>
      <c r="L75" s="154"/>
      <c r="M75" s="154"/>
      <c r="N75" s="154"/>
      <c r="O75" s="154"/>
    </row>
    <row r="76" spans="9:15" s="27" customFormat="1" x14ac:dyDescent="0.15">
      <c r="I76" s="154"/>
      <c r="J76" s="154"/>
      <c r="K76" s="154"/>
      <c r="L76" s="154"/>
      <c r="M76" s="154"/>
      <c r="N76" s="154"/>
      <c r="O76" s="154"/>
    </row>
    <row r="77" spans="9:15" s="27" customFormat="1" x14ac:dyDescent="0.15">
      <c r="I77" s="154"/>
      <c r="J77" s="154"/>
      <c r="K77" s="154"/>
      <c r="L77" s="154"/>
      <c r="M77" s="154"/>
      <c r="N77" s="154"/>
      <c r="O77" s="154"/>
    </row>
    <row r="78" spans="9:15" s="27" customFormat="1" x14ac:dyDescent="0.15">
      <c r="I78" s="154"/>
      <c r="J78" s="154"/>
      <c r="K78" s="154"/>
      <c r="L78" s="154"/>
      <c r="M78" s="154"/>
      <c r="N78" s="154"/>
      <c r="O78" s="154"/>
    </row>
    <row r="79" spans="9:15" s="27" customFormat="1" x14ac:dyDescent="0.15">
      <c r="I79" s="154"/>
      <c r="J79" s="154"/>
      <c r="K79" s="154"/>
      <c r="L79" s="154"/>
      <c r="M79" s="154"/>
      <c r="N79" s="154"/>
      <c r="O79" s="154"/>
    </row>
    <row r="80" spans="9:15" s="27" customFormat="1" x14ac:dyDescent="0.15">
      <c r="I80" s="154"/>
      <c r="J80" s="154"/>
      <c r="K80" s="154"/>
      <c r="L80" s="154"/>
      <c r="M80" s="154"/>
      <c r="N80" s="154"/>
      <c r="O80" s="154"/>
    </row>
    <row r="81" spans="2:15" s="27" customFormat="1" x14ac:dyDescent="0.15">
      <c r="H81" s="154"/>
      <c r="I81" s="154"/>
      <c r="J81" s="154"/>
      <c r="K81" s="154"/>
      <c r="L81" s="154"/>
      <c r="M81" s="154"/>
      <c r="N81" s="154"/>
      <c r="O81" s="154"/>
    </row>
    <row r="82" spans="2:15" s="27" customFormat="1" x14ac:dyDescent="0.15">
      <c r="H82" s="154"/>
      <c r="I82" s="154"/>
      <c r="J82" s="154"/>
      <c r="K82" s="154"/>
      <c r="L82" s="154"/>
      <c r="M82" s="154"/>
      <c r="N82" s="154"/>
      <c r="O82" s="154"/>
    </row>
    <row r="83" spans="2:15" s="27" customFormat="1" x14ac:dyDescent="0.15">
      <c r="B83" s="141"/>
      <c r="C83" s="142"/>
      <c r="D83" s="142"/>
      <c r="E83" s="142"/>
      <c r="F83" s="142"/>
      <c r="H83" s="154"/>
      <c r="I83" s="154"/>
      <c r="J83" s="154"/>
      <c r="K83" s="154"/>
      <c r="L83" s="154"/>
      <c r="M83" s="154"/>
      <c r="N83" s="154"/>
      <c r="O83" s="154"/>
    </row>
    <row r="84" spans="2:15" s="27" customFormat="1" x14ac:dyDescent="0.15">
      <c r="B84" s="141"/>
      <c r="C84" s="142"/>
      <c r="D84" s="142"/>
      <c r="E84" s="142"/>
      <c r="F84" s="142"/>
      <c r="H84" s="154"/>
      <c r="I84" s="154"/>
      <c r="J84" s="154"/>
      <c r="K84" s="154"/>
      <c r="L84" s="154"/>
      <c r="M84" s="154"/>
      <c r="N84" s="154"/>
      <c r="O84" s="154"/>
    </row>
    <row r="85" spans="2:15" s="27" customFormat="1" x14ac:dyDescent="0.15">
      <c r="H85" s="154"/>
      <c r="I85" s="154"/>
      <c r="J85" s="154"/>
      <c r="K85" s="154"/>
      <c r="L85" s="154"/>
      <c r="M85" s="154"/>
      <c r="N85" s="154"/>
      <c r="O85" s="154"/>
    </row>
    <row r="86" spans="2:15" s="27" customFormat="1" x14ac:dyDescent="0.15">
      <c r="H86" s="154"/>
      <c r="I86" s="154"/>
      <c r="J86" s="154"/>
      <c r="K86" s="154"/>
      <c r="L86" s="154"/>
      <c r="M86" s="154"/>
      <c r="N86" s="154"/>
      <c r="O86" s="154"/>
    </row>
    <row r="87" spans="2:15" s="27" customFormat="1" x14ac:dyDescent="0.15">
      <c r="H87" s="154"/>
      <c r="I87" s="154"/>
      <c r="J87" s="154"/>
      <c r="K87" s="154"/>
      <c r="L87" s="154"/>
      <c r="M87" s="154"/>
      <c r="N87" s="154"/>
      <c r="O87" s="154"/>
    </row>
    <row r="88" spans="2:15" s="27" customFormat="1" x14ac:dyDescent="0.15">
      <c r="H88" s="154"/>
      <c r="I88" s="154"/>
      <c r="J88" s="154"/>
      <c r="K88" s="154"/>
      <c r="L88" s="154"/>
      <c r="M88" s="154"/>
      <c r="N88" s="154"/>
      <c r="O88" s="154"/>
    </row>
    <row r="89" spans="2:15" s="27" customFormat="1" x14ac:dyDescent="0.15">
      <c r="H89" s="154"/>
      <c r="I89" s="154"/>
      <c r="J89" s="154"/>
      <c r="K89" s="154"/>
      <c r="L89" s="154"/>
      <c r="M89" s="154"/>
      <c r="N89" s="154"/>
      <c r="O89" s="154"/>
    </row>
    <row r="90" spans="2:15" s="27" customFormat="1" x14ac:dyDescent="0.15">
      <c r="H90" s="154"/>
      <c r="I90" s="154"/>
      <c r="J90" s="154"/>
      <c r="K90" s="154"/>
      <c r="L90" s="154"/>
      <c r="M90" s="154"/>
      <c r="N90" s="154"/>
      <c r="O90" s="154"/>
    </row>
    <row r="91" spans="2:15" s="27" customFormat="1" x14ac:dyDescent="0.15">
      <c r="H91" s="154"/>
      <c r="I91" s="154"/>
      <c r="J91" s="154"/>
      <c r="K91" s="154"/>
      <c r="L91" s="154"/>
      <c r="M91" s="154"/>
      <c r="N91" s="154"/>
      <c r="O91" s="154"/>
    </row>
    <row r="92" spans="2:15" s="27" customFormat="1" x14ac:dyDescent="0.15">
      <c r="H92" s="154"/>
      <c r="I92" s="154"/>
      <c r="J92" s="154"/>
      <c r="K92" s="154"/>
      <c r="L92" s="154"/>
      <c r="M92" s="154"/>
      <c r="N92" s="154"/>
      <c r="O92" s="154"/>
    </row>
    <row r="93" spans="2:15" s="27" customFormat="1" x14ac:dyDescent="0.15">
      <c r="H93" s="154"/>
      <c r="I93" s="154"/>
      <c r="J93" s="154"/>
      <c r="K93" s="154"/>
      <c r="L93" s="154"/>
      <c r="M93" s="154"/>
      <c r="N93" s="154"/>
      <c r="O93" s="154"/>
    </row>
    <row r="94" spans="2:15" s="27" customFormat="1" x14ac:dyDescent="0.15">
      <c r="H94" s="154"/>
      <c r="I94" s="154"/>
      <c r="J94" s="154"/>
      <c r="K94" s="154"/>
      <c r="L94" s="154"/>
      <c r="M94" s="154"/>
      <c r="N94" s="154"/>
      <c r="O94" s="154"/>
    </row>
    <row r="95" spans="2:15" s="27" customFormat="1" x14ac:dyDescent="0.15">
      <c r="H95" s="154"/>
      <c r="I95" s="154"/>
      <c r="J95" s="154"/>
      <c r="K95" s="154"/>
      <c r="L95" s="154"/>
      <c r="M95" s="154"/>
      <c r="N95" s="154"/>
      <c r="O95" s="154"/>
    </row>
    <row r="96" spans="2:15" s="27" customFormat="1" x14ac:dyDescent="0.15">
      <c r="H96" s="154"/>
      <c r="I96" s="154"/>
      <c r="J96" s="154"/>
      <c r="K96" s="154"/>
      <c r="L96" s="154"/>
      <c r="M96" s="154"/>
      <c r="N96" s="154"/>
      <c r="O96" s="154"/>
    </row>
    <row r="97" spans="9:15" s="27" customFormat="1" x14ac:dyDescent="0.15">
      <c r="I97" s="154"/>
      <c r="J97" s="154"/>
      <c r="K97" s="154"/>
      <c r="L97" s="154"/>
      <c r="M97" s="154"/>
      <c r="N97" s="154"/>
      <c r="O97" s="154"/>
    </row>
    <row r="98" spans="9:15" s="27" customFormat="1" x14ac:dyDescent="0.15">
      <c r="I98" s="154"/>
      <c r="J98" s="154"/>
      <c r="K98" s="154"/>
      <c r="L98" s="154"/>
      <c r="M98" s="154"/>
      <c r="N98" s="154"/>
      <c r="O98" s="154"/>
    </row>
    <row r="99" spans="9:15" s="27" customFormat="1" x14ac:dyDescent="0.15">
      <c r="I99" s="154"/>
      <c r="J99" s="154"/>
      <c r="K99" s="154"/>
      <c r="L99" s="154"/>
      <c r="M99" s="154"/>
      <c r="N99" s="154"/>
      <c r="O99" s="154"/>
    </row>
    <row r="100" spans="9:15" s="27" customFormat="1" x14ac:dyDescent="0.15">
      <c r="I100" s="154"/>
      <c r="J100" s="154"/>
      <c r="K100" s="154"/>
      <c r="L100" s="154"/>
      <c r="M100" s="154"/>
      <c r="N100" s="154"/>
      <c r="O100" s="154"/>
    </row>
    <row r="101" spans="9:15" s="27" customFormat="1" x14ac:dyDescent="0.15">
      <c r="I101" s="154"/>
      <c r="J101" s="154"/>
      <c r="K101" s="154"/>
      <c r="L101" s="154"/>
      <c r="M101" s="154"/>
      <c r="N101" s="154"/>
      <c r="O101" s="154"/>
    </row>
    <row r="102" spans="9:15" s="27" customFormat="1" x14ac:dyDescent="0.15">
      <c r="I102" s="154"/>
      <c r="J102" s="154"/>
      <c r="K102" s="154"/>
      <c r="L102" s="154"/>
      <c r="M102" s="154"/>
      <c r="N102" s="154"/>
      <c r="O102" s="154"/>
    </row>
    <row r="103" spans="9:15" s="27" customFormat="1" x14ac:dyDescent="0.15">
      <c r="I103" s="154"/>
      <c r="J103" s="154"/>
      <c r="K103" s="154"/>
      <c r="L103" s="154"/>
      <c r="M103" s="154"/>
      <c r="N103" s="154"/>
      <c r="O103" s="154"/>
    </row>
    <row r="104" spans="9:15" s="27" customFormat="1" x14ac:dyDescent="0.15">
      <c r="I104" s="154"/>
      <c r="J104" s="154"/>
      <c r="K104" s="154"/>
      <c r="L104" s="154"/>
      <c r="M104" s="154"/>
      <c r="N104" s="154"/>
      <c r="O104" s="154"/>
    </row>
    <row r="105" spans="9:15" s="27" customFormat="1" x14ac:dyDescent="0.15">
      <c r="I105" s="154"/>
      <c r="J105" s="154"/>
      <c r="K105" s="154"/>
      <c r="L105" s="154"/>
      <c r="M105" s="154"/>
      <c r="N105" s="154"/>
      <c r="O105" s="154"/>
    </row>
    <row r="106" spans="9:15" s="27" customFormat="1" x14ac:dyDescent="0.15">
      <c r="I106" s="154"/>
      <c r="J106" s="154"/>
      <c r="K106" s="154"/>
      <c r="L106" s="154"/>
      <c r="M106" s="154"/>
      <c r="N106" s="154"/>
      <c r="O106" s="154"/>
    </row>
    <row r="107" spans="9:15" s="27" customFormat="1" x14ac:dyDescent="0.15">
      <c r="I107" s="154"/>
      <c r="J107" s="154"/>
      <c r="K107" s="154"/>
      <c r="L107" s="154"/>
      <c r="M107" s="154"/>
      <c r="N107" s="154"/>
      <c r="O107" s="154"/>
    </row>
    <row r="108" spans="9:15" s="27" customFormat="1" x14ac:dyDescent="0.15">
      <c r="I108" s="154"/>
      <c r="J108" s="154"/>
      <c r="K108" s="154"/>
      <c r="L108" s="154"/>
      <c r="M108" s="154"/>
      <c r="N108" s="154"/>
      <c r="O108" s="154"/>
    </row>
    <row r="109" spans="9:15" s="27" customFormat="1" x14ac:dyDescent="0.15">
      <c r="I109" s="154"/>
      <c r="J109" s="154"/>
      <c r="K109" s="154"/>
      <c r="L109" s="154"/>
      <c r="M109" s="154"/>
      <c r="N109" s="154"/>
      <c r="O109" s="154"/>
    </row>
    <row r="110" spans="9:15" s="27" customFormat="1" x14ac:dyDescent="0.15">
      <c r="I110" s="154"/>
      <c r="J110" s="154"/>
      <c r="K110" s="154"/>
      <c r="L110" s="154"/>
      <c r="M110" s="154"/>
      <c r="N110" s="154"/>
      <c r="O110" s="154"/>
    </row>
    <row r="111" spans="9:15" s="27" customFormat="1" x14ac:dyDescent="0.15">
      <c r="I111" s="154"/>
      <c r="J111" s="154"/>
      <c r="K111" s="154"/>
      <c r="L111" s="154"/>
      <c r="M111" s="154"/>
      <c r="N111" s="154"/>
      <c r="O111" s="154"/>
    </row>
    <row r="112" spans="9:15" s="27" customFormat="1" x14ac:dyDescent="0.15">
      <c r="I112" s="154"/>
      <c r="J112" s="154"/>
      <c r="K112" s="154"/>
      <c r="L112" s="154"/>
      <c r="M112" s="154"/>
      <c r="N112" s="154"/>
      <c r="O112" s="154"/>
    </row>
    <row r="113" spans="9:15" s="27" customFormat="1" x14ac:dyDescent="0.15">
      <c r="I113" s="154"/>
      <c r="J113" s="154"/>
      <c r="K113" s="154"/>
      <c r="L113" s="154"/>
      <c r="M113" s="154"/>
      <c r="N113" s="154"/>
      <c r="O113" s="154"/>
    </row>
    <row r="114" spans="9:15" s="27" customFormat="1" x14ac:dyDescent="0.15">
      <c r="I114" s="154"/>
      <c r="J114" s="154"/>
      <c r="K114" s="154"/>
      <c r="L114" s="154"/>
      <c r="M114" s="154"/>
      <c r="N114" s="154"/>
      <c r="O114" s="154"/>
    </row>
    <row r="115" spans="9:15" s="27" customFormat="1" x14ac:dyDescent="0.15">
      <c r="I115" s="154"/>
      <c r="J115" s="154"/>
      <c r="K115" s="154"/>
      <c r="L115" s="154"/>
      <c r="M115" s="154"/>
      <c r="N115" s="154"/>
      <c r="O115" s="154"/>
    </row>
    <row r="116" spans="9:15" s="27" customFormat="1" x14ac:dyDescent="0.15">
      <c r="I116" s="154"/>
      <c r="J116" s="154"/>
      <c r="K116" s="154"/>
      <c r="L116" s="154"/>
      <c r="M116" s="154"/>
      <c r="N116" s="154"/>
      <c r="O116" s="154"/>
    </row>
    <row r="117" spans="9:15" s="27" customFormat="1" x14ac:dyDescent="0.15">
      <c r="I117" s="154"/>
      <c r="J117" s="154"/>
      <c r="K117" s="154"/>
      <c r="L117" s="154"/>
      <c r="M117" s="154"/>
      <c r="N117" s="154"/>
      <c r="O117" s="154"/>
    </row>
    <row r="118" spans="9:15" s="27" customFormat="1" x14ac:dyDescent="0.15">
      <c r="I118" s="154"/>
      <c r="J118" s="154"/>
      <c r="K118" s="154"/>
      <c r="L118" s="154"/>
      <c r="M118" s="154"/>
      <c r="N118" s="154"/>
      <c r="O118" s="154"/>
    </row>
    <row r="119" spans="9:15" s="27" customFormat="1" x14ac:dyDescent="0.15">
      <c r="I119" s="154"/>
      <c r="J119" s="154"/>
      <c r="K119" s="154"/>
      <c r="L119" s="154"/>
      <c r="M119" s="154"/>
      <c r="N119" s="154"/>
      <c r="O119" s="154"/>
    </row>
    <row r="120" spans="9:15" s="27" customFormat="1" x14ac:dyDescent="0.15">
      <c r="I120" s="154"/>
      <c r="J120" s="154"/>
      <c r="K120" s="154"/>
      <c r="L120" s="154"/>
      <c r="M120" s="154"/>
      <c r="N120" s="154"/>
      <c r="O120" s="154"/>
    </row>
    <row r="121" spans="9:15" s="27" customFormat="1" x14ac:dyDescent="0.15">
      <c r="I121" s="154"/>
      <c r="J121" s="154"/>
      <c r="K121" s="154"/>
      <c r="L121" s="154"/>
      <c r="M121" s="154"/>
      <c r="N121" s="154"/>
      <c r="O121" s="154"/>
    </row>
    <row r="122" spans="9:15" s="27" customFormat="1" x14ac:dyDescent="0.15">
      <c r="I122" s="154"/>
      <c r="J122" s="154"/>
      <c r="K122" s="154"/>
      <c r="L122" s="154"/>
      <c r="M122" s="154"/>
      <c r="N122" s="154"/>
      <c r="O122" s="154"/>
    </row>
    <row r="123" spans="9:15" s="27" customFormat="1" x14ac:dyDescent="0.15">
      <c r="I123" s="154"/>
      <c r="J123" s="154"/>
      <c r="K123" s="154"/>
      <c r="L123" s="154"/>
      <c r="M123" s="154"/>
      <c r="N123" s="154"/>
      <c r="O123" s="154"/>
    </row>
    <row r="124" spans="9:15" s="27" customFormat="1" x14ac:dyDescent="0.15">
      <c r="I124" s="154"/>
      <c r="J124" s="154"/>
      <c r="K124" s="154"/>
      <c r="L124" s="154"/>
      <c r="M124" s="154"/>
      <c r="N124" s="154"/>
      <c r="O124" s="154"/>
    </row>
    <row r="125" spans="9:15" s="27" customFormat="1" x14ac:dyDescent="0.15">
      <c r="I125" s="154"/>
      <c r="J125" s="154"/>
      <c r="K125" s="154"/>
      <c r="L125" s="154"/>
      <c r="M125" s="154"/>
      <c r="N125" s="154"/>
      <c r="O125" s="154"/>
    </row>
    <row r="126" spans="9:15" s="27" customFormat="1" x14ac:dyDescent="0.15">
      <c r="I126" s="154"/>
      <c r="J126" s="154"/>
      <c r="K126" s="154"/>
      <c r="L126" s="154"/>
      <c r="M126" s="154"/>
      <c r="N126" s="154"/>
      <c r="O126" s="154"/>
    </row>
    <row r="127" spans="9:15" s="27" customFormat="1" x14ac:dyDescent="0.15">
      <c r="I127" s="154"/>
      <c r="J127" s="154"/>
      <c r="K127" s="154"/>
      <c r="L127" s="154"/>
      <c r="M127" s="154"/>
      <c r="N127" s="154"/>
      <c r="O127" s="154"/>
    </row>
    <row r="128" spans="9:15" s="27" customFormat="1" x14ac:dyDescent="0.15">
      <c r="I128" s="154"/>
      <c r="J128" s="154"/>
      <c r="K128" s="154"/>
      <c r="L128" s="154"/>
      <c r="M128" s="154"/>
      <c r="N128" s="154"/>
      <c r="O128" s="154"/>
    </row>
    <row r="129" spans="9:15" s="27" customFormat="1" x14ac:dyDescent="0.15">
      <c r="I129" s="154"/>
      <c r="J129" s="154"/>
      <c r="K129" s="154"/>
      <c r="L129" s="154"/>
      <c r="M129" s="154"/>
      <c r="N129" s="154"/>
      <c r="O129" s="154"/>
    </row>
    <row r="130" spans="9:15" s="27" customFormat="1" x14ac:dyDescent="0.15">
      <c r="I130" s="154"/>
      <c r="J130" s="154"/>
      <c r="K130" s="154"/>
      <c r="L130" s="154"/>
      <c r="M130" s="154"/>
      <c r="N130" s="154"/>
      <c r="O130" s="154"/>
    </row>
    <row r="131" spans="9:15" s="27" customFormat="1" x14ac:dyDescent="0.15">
      <c r="I131" s="154"/>
      <c r="J131" s="154"/>
      <c r="K131" s="154"/>
      <c r="L131" s="154"/>
      <c r="M131" s="154"/>
      <c r="N131" s="154"/>
      <c r="O131" s="154"/>
    </row>
    <row r="132" spans="9:15" s="27" customFormat="1" x14ac:dyDescent="0.15">
      <c r="I132" s="154"/>
      <c r="J132" s="154"/>
      <c r="K132" s="154"/>
      <c r="L132" s="154"/>
      <c r="M132" s="154"/>
      <c r="N132" s="154"/>
      <c r="O132" s="154"/>
    </row>
    <row r="133" spans="9:15" s="27" customFormat="1" x14ac:dyDescent="0.15">
      <c r="I133" s="154"/>
      <c r="J133" s="154"/>
      <c r="K133" s="154"/>
      <c r="L133" s="154"/>
      <c r="M133" s="154"/>
      <c r="N133" s="154"/>
      <c r="O133" s="154"/>
    </row>
    <row r="134" spans="9:15" s="27" customFormat="1" x14ac:dyDescent="0.15">
      <c r="I134" s="154"/>
      <c r="J134" s="154"/>
      <c r="K134" s="154"/>
      <c r="L134" s="154"/>
      <c r="M134" s="154"/>
      <c r="N134" s="154"/>
      <c r="O134" s="154"/>
    </row>
    <row r="135" spans="9:15" s="27" customFormat="1" x14ac:dyDescent="0.15">
      <c r="I135" s="154"/>
      <c r="J135" s="154"/>
      <c r="K135" s="154"/>
      <c r="L135" s="154"/>
      <c r="M135" s="154"/>
      <c r="N135" s="154"/>
      <c r="O135" s="154"/>
    </row>
    <row r="136" spans="9:15" s="27" customFormat="1" x14ac:dyDescent="0.15">
      <c r="I136" s="154"/>
      <c r="J136" s="154"/>
      <c r="K136" s="154"/>
      <c r="L136" s="154"/>
      <c r="M136" s="154"/>
      <c r="N136" s="154"/>
      <c r="O136" s="154"/>
    </row>
    <row r="137" spans="9:15" s="27" customFormat="1" x14ac:dyDescent="0.15">
      <c r="I137" s="154"/>
      <c r="J137" s="154"/>
      <c r="K137" s="154"/>
      <c r="L137" s="154"/>
      <c r="M137" s="154"/>
      <c r="N137" s="154"/>
      <c r="O137" s="154"/>
    </row>
    <row r="138" spans="9:15" s="27" customFormat="1" x14ac:dyDescent="0.15">
      <c r="I138" s="154"/>
      <c r="J138" s="154"/>
      <c r="K138" s="154"/>
      <c r="L138" s="154"/>
      <c r="M138" s="154"/>
      <c r="N138" s="154"/>
      <c r="O138" s="154"/>
    </row>
    <row r="139" spans="9:15" s="27" customFormat="1" x14ac:dyDescent="0.15">
      <c r="I139" s="154"/>
      <c r="J139" s="154"/>
      <c r="K139" s="154"/>
      <c r="L139" s="154"/>
      <c r="M139" s="154"/>
      <c r="N139" s="154"/>
    </row>
    <row r="140" spans="9:15" s="27" customFormat="1" x14ac:dyDescent="0.15">
      <c r="I140" s="154"/>
      <c r="J140" s="154"/>
      <c r="K140" s="154"/>
      <c r="L140" s="154"/>
      <c r="M140" s="154"/>
      <c r="N140" s="154"/>
    </row>
    <row r="141" spans="9:15" s="27" customFormat="1" x14ac:dyDescent="0.15">
      <c r="I141" s="154"/>
      <c r="J141" s="154"/>
      <c r="K141" s="154"/>
      <c r="L141" s="154"/>
      <c r="M141" s="154"/>
      <c r="N141" s="154"/>
    </row>
    <row r="142" spans="9:15" s="27" customFormat="1" x14ac:dyDescent="0.15">
      <c r="I142" s="154"/>
      <c r="J142" s="154"/>
      <c r="K142" s="154"/>
      <c r="L142" s="154"/>
      <c r="M142" s="154"/>
      <c r="N142" s="154"/>
    </row>
    <row r="143" spans="9:15" s="27" customFormat="1" x14ac:dyDescent="0.15">
      <c r="I143" s="154"/>
      <c r="J143" s="154"/>
      <c r="K143" s="154"/>
      <c r="L143" s="154"/>
      <c r="M143" s="154"/>
      <c r="N143" s="154"/>
    </row>
    <row r="144" spans="9:15" s="27" customFormat="1" x14ac:dyDescent="0.15">
      <c r="I144" s="154"/>
      <c r="J144" s="154"/>
      <c r="K144" s="154"/>
      <c r="L144" s="154"/>
      <c r="M144" s="154"/>
      <c r="N144" s="154"/>
    </row>
    <row r="145" spans="8:22" x14ac:dyDescent="0.15">
      <c r="H145" s="27"/>
      <c r="I145" s="154"/>
      <c r="J145" s="154"/>
      <c r="K145" s="154"/>
      <c r="L145" s="154"/>
      <c r="M145" s="154"/>
      <c r="N145" s="154"/>
      <c r="P145" s="27"/>
      <c r="R145" s="27"/>
      <c r="V145" s="27"/>
    </row>
    <row r="146" spans="8:22" x14ac:dyDescent="0.15">
      <c r="H146" s="27"/>
      <c r="I146" s="154"/>
      <c r="J146" s="154"/>
      <c r="K146" s="154"/>
      <c r="L146" s="154"/>
      <c r="M146" s="154"/>
      <c r="N146" s="154"/>
      <c r="P146" s="27"/>
      <c r="R146" s="27"/>
      <c r="V146" s="27"/>
    </row>
    <row r="147" spans="8:22" x14ac:dyDescent="0.15">
      <c r="H147" s="27"/>
      <c r="I147" s="154"/>
      <c r="J147" s="154"/>
      <c r="K147" s="154"/>
      <c r="L147" s="154"/>
      <c r="M147" s="154"/>
      <c r="N147" s="154"/>
      <c r="P147" s="27"/>
      <c r="R147" s="27"/>
      <c r="V147" s="27"/>
    </row>
    <row r="148" spans="8:22" x14ac:dyDescent="0.15">
      <c r="H148" s="27"/>
      <c r="I148" s="154"/>
      <c r="J148" s="154"/>
      <c r="K148" s="154"/>
      <c r="L148" s="154"/>
      <c r="M148" s="154"/>
      <c r="N148" s="154"/>
      <c r="P148" s="27"/>
      <c r="R148" s="27"/>
      <c r="V148" s="27"/>
    </row>
    <row r="149" spans="8:22" x14ac:dyDescent="0.15">
      <c r="H149" s="27"/>
      <c r="I149" s="154"/>
      <c r="J149" s="154"/>
      <c r="K149" s="154"/>
      <c r="L149" s="154"/>
      <c r="M149" s="154"/>
      <c r="N149" s="154"/>
      <c r="P149" s="27"/>
      <c r="R149" s="27"/>
      <c r="V149" s="27"/>
    </row>
    <row r="150" spans="8:22" x14ac:dyDescent="0.15">
      <c r="H150" s="27"/>
      <c r="I150" s="154"/>
      <c r="J150" s="154"/>
      <c r="K150" s="154"/>
      <c r="L150" s="154"/>
      <c r="M150" s="154"/>
      <c r="N150" s="154"/>
      <c r="P150" s="27"/>
      <c r="R150" s="27"/>
      <c r="V150" s="27"/>
    </row>
    <row r="151" spans="8:22" x14ac:dyDescent="0.15">
      <c r="H151" s="27"/>
      <c r="I151" s="154"/>
      <c r="J151" s="154"/>
      <c r="K151" s="154"/>
      <c r="L151" s="154"/>
      <c r="M151" s="154"/>
      <c r="N151" s="154"/>
      <c r="P151" s="27"/>
      <c r="R151" s="27"/>
      <c r="V151" s="27"/>
    </row>
    <row r="152" spans="8:22" x14ac:dyDescent="0.15">
      <c r="H152" s="27"/>
      <c r="I152" s="154"/>
      <c r="J152" s="154"/>
      <c r="K152" s="154"/>
      <c r="L152" s="154"/>
      <c r="M152" s="154"/>
      <c r="N152" s="154"/>
      <c r="P152" s="27"/>
      <c r="R152" s="27"/>
      <c r="V152" s="27"/>
    </row>
    <row r="153" spans="8:22" x14ac:dyDescent="0.15">
      <c r="H153" s="27"/>
      <c r="I153" s="154"/>
      <c r="J153" s="154"/>
      <c r="K153" s="154"/>
      <c r="L153" s="154"/>
      <c r="M153" s="154"/>
      <c r="N153" s="154"/>
      <c r="P153" s="27"/>
      <c r="R153" s="27"/>
      <c r="V153" s="27"/>
    </row>
    <row r="154" spans="8:22" x14ac:dyDescent="0.15">
      <c r="H154" s="27"/>
      <c r="I154" s="154"/>
      <c r="J154" s="154"/>
      <c r="K154" s="154"/>
      <c r="L154" s="154"/>
      <c r="M154" s="154"/>
      <c r="N154" s="154"/>
      <c r="P154" s="27"/>
      <c r="R154" s="27"/>
      <c r="V154" s="27"/>
    </row>
    <row r="155" spans="8:22" x14ac:dyDescent="0.15">
      <c r="H155" s="27"/>
      <c r="J155" s="154"/>
      <c r="K155" s="154"/>
      <c r="L155" s="154"/>
      <c r="M155" s="154"/>
      <c r="N155" s="154"/>
      <c r="P155" s="27"/>
      <c r="R155" s="27"/>
      <c r="V155" s="27"/>
    </row>
    <row r="156" spans="8:22" x14ac:dyDescent="0.15">
      <c r="H156" s="27"/>
      <c r="J156" s="154"/>
      <c r="K156" s="154"/>
      <c r="L156" s="154"/>
      <c r="M156" s="154"/>
      <c r="N156" s="154"/>
      <c r="P156" s="27"/>
      <c r="R156" s="27"/>
      <c r="V156" s="27"/>
    </row>
    <row r="172" spans="8:22" x14ac:dyDescent="0.15">
      <c r="H172" s="27"/>
      <c r="O172" s="154"/>
      <c r="P172" s="27"/>
      <c r="R172" s="27"/>
      <c r="V172" s="27"/>
    </row>
    <row r="173" spans="8:22" x14ac:dyDescent="0.15">
      <c r="H173" s="27"/>
      <c r="O173" s="154"/>
      <c r="P173" s="27"/>
      <c r="R173" s="27"/>
      <c r="V173" s="27"/>
    </row>
    <row r="174" spans="8:22" x14ac:dyDescent="0.15">
      <c r="H174" s="27"/>
      <c r="O174" s="154"/>
      <c r="P174" s="27"/>
      <c r="R174" s="27"/>
      <c r="V174" s="27"/>
    </row>
    <row r="175" spans="8:22" x14ac:dyDescent="0.15">
      <c r="H175" s="27"/>
      <c r="O175" s="154"/>
      <c r="P175" s="27"/>
      <c r="R175" s="27"/>
      <c r="V175" s="27"/>
    </row>
    <row r="176" spans="8:22" x14ac:dyDescent="0.15">
      <c r="H176" s="27"/>
      <c r="O176" s="154"/>
      <c r="P176" s="27"/>
      <c r="R176" s="27"/>
      <c r="V176" s="27"/>
    </row>
    <row r="177" spans="15:15" s="27" customFormat="1" x14ac:dyDescent="0.15">
      <c r="O177" s="154"/>
    </row>
    <row r="178" spans="15:15" s="27" customFormat="1" x14ac:dyDescent="0.15">
      <c r="O178" s="154"/>
    </row>
    <row r="179" spans="15:15" s="27" customFormat="1" x14ac:dyDescent="0.15">
      <c r="O179" s="154"/>
    </row>
    <row r="180" spans="15:15" s="27" customFormat="1" x14ac:dyDescent="0.15">
      <c r="O180" s="154"/>
    </row>
    <row r="181" spans="15:15" s="27" customFormat="1" x14ac:dyDescent="0.15">
      <c r="O181" s="154"/>
    </row>
    <row r="182" spans="15:15" s="27" customFormat="1" x14ac:dyDescent="0.15">
      <c r="O182" s="154"/>
    </row>
    <row r="183" spans="15:15" s="27" customFormat="1" x14ac:dyDescent="0.15">
      <c r="O183" s="154"/>
    </row>
    <row r="184" spans="15:15" s="27" customFormat="1" x14ac:dyDescent="0.15">
      <c r="O184" s="154"/>
    </row>
    <row r="185" spans="15:15" s="27" customFormat="1" x14ac:dyDescent="0.15">
      <c r="O185" s="154"/>
    </row>
    <row r="186" spans="15:15" s="27" customFormat="1" x14ac:dyDescent="0.15">
      <c r="O186" s="154"/>
    </row>
    <row r="187" spans="15:15" s="27" customFormat="1" x14ac:dyDescent="0.15">
      <c r="O187" s="154"/>
    </row>
    <row r="188" spans="15:15" s="27" customFormat="1" x14ac:dyDescent="0.15">
      <c r="O188" s="154"/>
    </row>
    <row r="189" spans="15:15" s="27" customFormat="1" x14ac:dyDescent="0.15">
      <c r="O189" s="154"/>
    </row>
    <row r="190" spans="15:15" s="27" customFormat="1" x14ac:dyDescent="0.15">
      <c r="O190" s="154"/>
    </row>
    <row r="191" spans="15:15" s="27" customFormat="1" x14ac:dyDescent="0.15">
      <c r="O191" s="154"/>
    </row>
  </sheetData>
  <mergeCells count="64">
    <mergeCell ref="P57:Q57"/>
    <mergeCell ref="Q51:Q55"/>
    <mergeCell ref="B54:B57"/>
    <mergeCell ref="K54:L54"/>
    <mergeCell ref="K55:L55"/>
    <mergeCell ref="K56:L56"/>
    <mergeCell ref="I57:J57"/>
    <mergeCell ref="K57:L57"/>
    <mergeCell ref="X41:X42"/>
    <mergeCell ref="K42:L42"/>
    <mergeCell ref="I43:I46"/>
    <mergeCell ref="K43:L43"/>
    <mergeCell ref="K44:L44"/>
    <mergeCell ref="X44:X46"/>
    <mergeCell ref="K45:L45"/>
    <mergeCell ref="P45:P56"/>
    <mergeCell ref="Q45:Q49"/>
    <mergeCell ref="K46:L46"/>
    <mergeCell ref="K49:L49"/>
    <mergeCell ref="K50:L50"/>
    <mergeCell ref="I51:I56"/>
    <mergeCell ref="K51:L51"/>
    <mergeCell ref="K52:L52"/>
    <mergeCell ref="K53:L53"/>
    <mergeCell ref="Q37:R37"/>
    <mergeCell ref="K38:L38"/>
    <mergeCell ref="P38:P44"/>
    <mergeCell ref="B39:B49"/>
    <mergeCell ref="K39:L39"/>
    <mergeCell ref="K40:L40"/>
    <mergeCell ref="K41:L41"/>
    <mergeCell ref="I47:I50"/>
    <mergeCell ref="K47:L47"/>
    <mergeCell ref="K48:L48"/>
    <mergeCell ref="B50:B53"/>
    <mergeCell ref="I26:I28"/>
    <mergeCell ref="B28:B38"/>
    <mergeCell ref="I29:I31"/>
    <mergeCell ref="K34:L34"/>
    <mergeCell ref="I35:I42"/>
    <mergeCell ref="K35:L35"/>
    <mergeCell ref="K36:L36"/>
    <mergeCell ref="K37:L37"/>
    <mergeCell ref="B12:B16"/>
    <mergeCell ref="B17:B20"/>
    <mergeCell ref="I18:I22"/>
    <mergeCell ref="B21:B24"/>
    <mergeCell ref="I23:I25"/>
    <mergeCell ref="B5:B7"/>
    <mergeCell ref="T5:U5"/>
    <mergeCell ref="I6:I10"/>
    <mergeCell ref="T6:U6"/>
    <mergeCell ref="T7:U7"/>
    <mergeCell ref="I4:I5"/>
    <mergeCell ref="J4:J5"/>
    <mergeCell ref="M4:M5"/>
    <mergeCell ref="N4:N5"/>
    <mergeCell ref="T4:U4"/>
    <mergeCell ref="B8:B11"/>
    <mergeCell ref="T8:U8"/>
    <mergeCell ref="T9:U9"/>
    <mergeCell ref="T10:U10"/>
    <mergeCell ref="I11:I17"/>
    <mergeCell ref="T11:U11"/>
  </mergeCells>
  <phoneticPr fontId="4"/>
  <pageMargins left="0.7" right="0.7" top="0.75" bottom="0.75" header="0.3" footer="0.3"/>
  <pageSetup paperSize="9" scale="6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O20"/>
  <sheetViews>
    <sheetView workbookViewId="0">
      <selection activeCell="V31" sqref="V31"/>
    </sheetView>
  </sheetViews>
  <sheetFormatPr defaultRowHeight="13.5" x14ac:dyDescent="0.15"/>
  <cols>
    <col min="1" max="1" width="1.625" style="27" customWidth="1"/>
    <col min="2" max="2" width="18" style="27" customWidth="1"/>
    <col min="3" max="15" width="6.125" style="27" customWidth="1"/>
    <col min="16" max="16384" width="9" style="27"/>
  </cols>
  <sheetData>
    <row r="2" spans="2:15" x14ac:dyDescent="0.15">
      <c r="B2" s="27" t="s">
        <v>571</v>
      </c>
    </row>
    <row r="3" spans="2:15" x14ac:dyDescent="0.15">
      <c r="D3" s="92" t="s">
        <v>208</v>
      </c>
      <c r="E3" s="91" t="s">
        <v>578</v>
      </c>
      <c r="F3" s="91"/>
      <c r="G3" s="92" t="s">
        <v>209</v>
      </c>
      <c r="H3" s="91" t="s">
        <v>442</v>
      </c>
      <c r="I3" s="91"/>
    </row>
    <row r="4" spans="2:15" ht="14.25" thickBot="1" x14ac:dyDescent="0.2">
      <c r="B4" s="5" t="s">
        <v>222</v>
      </c>
      <c r="C4" s="5" t="s">
        <v>579</v>
      </c>
      <c r="D4" s="5"/>
      <c r="F4" s="5"/>
      <c r="G4" s="5"/>
      <c r="H4" s="5"/>
      <c r="I4" s="5"/>
      <c r="J4" s="5"/>
      <c r="K4" s="5"/>
      <c r="L4" s="5"/>
      <c r="M4" s="5"/>
      <c r="N4" s="5"/>
      <c r="O4" s="5"/>
    </row>
    <row r="5" spans="2:15" ht="18" x14ac:dyDescent="0.15">
      <c r="B5" s="330" t="s">
        <v>269</v>
      </c>
      <c r="C5" s="543">
        <v>1</v>
      </c>
      <c r="D5" s="543">
        <v>2</v>
      </c>
      <c r="E5" s="543">
        <v>3</v>
      </c>
      <c r="F5" s="543">
        <v>4</v>
      </c>
      <c r="G5" s="543">
        <v>5</v>
      </c>
      <c r="H5" s="543">
        <v>6</v>
      </c>
      <c r="I5" s="543">
        <v>7</v>
      </c>
      <c r="J5" s="543">
        <v>8</v>
      </c>
      <c r="K5" s="543">
        <v>9</v>
      </c>
      <c r="L5" s="543">
        <v>10</v>
      </c>
      <c r="M5" s="543">
        <v>11</v>
      </c>
      <c r="N5" s="543">
        <v>12</v>
      </c>
      <c r="O5" s="544" t="s">
        <v>224</v>
      </c>
    </row>
    <row r="6" spans="2:15" x14ac:dyDescent="0.15">
      <c r="B6" s="335" t="s">
        <v>580</v>
      </c>
      <c r="C6" s="288"/>
      <c r="D6" s="288"/>
      <c r="E6" s="288"/>
      <c r="F6" s="288"/>
      <c r="G6" s="288"/>
      <c r="H6" s="288"/>
      <c r="I6" s="288"/>
      <c r="J6" s="288"/>
      <c r="K6" s="288"/>
      <c r="L6" s="288"/>
      <c r="M6" s="288"/>
      <c r="N6" s="288"/>
      <c r="O6" s="129">
        <v>337</v>
      </c>
    </row>
    <row r="7" spans="2:15" x14ac:dyDescent="0.15">
      <c r="B7" s="335" t="s">
        <v>580</v>
      </c>
      <c r="C7" s="288"/>
      <c r="D7" s="288"/>
      <c r="E7" s="288"/>
      <c r="F7" s="288"/>
      <c r="G7" s="288"/>
      <c r="H7" s="288"/>
      <c r="I7" s="288"/>
      <c r="J7" s="288"/>
      <c r="K7" s="288"/>
      <c r="L7" s="288"/>
      <c r="M7" s="288"/>
      <c r="N7" s="288"/>
      <c r="O7" s="129">
        <v>285</v>
      </c>
    </row>
    <row r="8" spans="2:15" x14ac:dyDescent="0.15">
      <c r="B8" s="335" t="s">
        <v>580</v>
      </c>
      <c r="C8" s="288"/>
      <c r="D8" s="288"/>
      <c r="E8" s="288"/>
      <c r="F8" s="288"/>
      <c r="G8" s="288"/>
      <c r="H8" s="288"/>
      <c r="I8" s="288"/>
      <c r="J8" s="288"/>
      <c r="K8" s="288"/>
      <c r="L8" s="288"/>
      <c r="M8" s="288"/>
      <c r="N8" s="288"/>
      <c r="O8" s="129">
        <v>321</v>
      </c>
    </row>
    <row r="9" spans="2:15" x14ac:dyDescent="0.15">
      <c r="B9" s="335" t="s">
        <v>580</v>
      </c>
      <c r="C9" s="288"/>
      <c r="D9" s="288"/>
      <c r="E9" s="288"/>
      <c r="F9" s="288"/>
      <c r="G9" s="288"/>
      <c r="H9" s="288"/>
      <c r="I9" s="288"/>
      <c r="J9" s="288"/>
      <c r="K9" s="288"/>
      <c r="L9" s="288"/>
      <c r="M9" s="288"/>
      <c r="N9" s="288"/>
      <c r="O9" s="129">
        <v>311</v>
      </c>
    </row>
    <row r="10" spans="2:15" x14ac:dyDescent="0.15">
      <c r="B10" s="335" t="s">
        <v>580</v>
      </c>
      <c r="C10" s="288"/>
      <c r="D10" s="288"/>
      <c r="E10" s="288"/>
      <c r="F10" s="288"/>
      <c r="G10" s="288"/>
      <c r="H10" s="288"/>
      <c r="I10" s="288"/>
      <c r="J10" s="288"/>
      <c r="K10" s="288"/>
      <c r="L10" s="288"/>
      <c r="M10" s="288"/>
      <c r="N10" s="288"/>
      <c r="O10" s="129">
        <v>288</v>
      </c>
    </row>
    <row r="11" spans="2:15" ht="14.25" thickBot="1" x14ac:dyDescent="0.2">
      <c r="B11" s="333" t="s">
        <v>225</v>
      </c>
      <c r="C11" s="331" t="e">
        <f>AVERAGE(C6:C10)</f>
        <v>#DIV/0!</v>
      </c>
      <c r="D11" s="331" t="e">
        <f t="shared" ref="D11:O11" si="0">AVERAGE(D6:D10)</f>
        <v>#DIV/0!</v>
      </c>
      <c r="E11" s="331" t="e">
        <f t="shared" si="0"/>
        <v>#DIV/0!</v>
      </c>
      <c r="F11" s="331" t="e">
        <f t="shared" si="0"/>
        <v>#DIV/0!</v>
      </c>
      <c r="G11" s="331" t="e">
        <f t="shared" si="0"/>
        <v>#DIV/0!</v>
      </c>
      <c r="H11" s="331" t="e">
        <f t="shared" si="0"/>
        <v>#DIV/0!</v>
      </c>
      <c r="I11" s="331" t="e">
        <f t="shared" si="0"/>
        <v>#DIV/0!</v>
      </c>
      <c r="J11" s="331" t="e">
        <f t="shared" si="0"/>
        <v>#DIV/0!</v>
      </c>
      <c r="K11" s="331" t="e">
        <f t="shared" si="0"/>
        <v>#DIV/0!</v>
      </c>
      <c r="L11" s="331" t="e">
        <f t="shared" si="0"/>
        <v>#DIV/0!</v>
      </c>
      <c r="M11" s="331" t="e">
        <f t="shared" si="0"/>
        <v>#DIV/0!</v>
      </c>
      <c r="N11" s="331" t="e">
        <f t="shared" si="0"/>
        <v>#DIV/0!</v>
      </c>
      <c r="O11" s="332">
        <f t="shared" si="0"/>
        <v>308.39999999999998</v>
      </c>
    </row>
    <row r="13" spans="2:15" ht="14.25" thickBot="1" x14ac:dyDescent="0.2">
      <c r="B13" s="5" t="s">
        <v>222</v>
      </c>
      <c r="C13" s="5" t="s">
        <v>270</v>
      </c>
      <c r="D13" s="5"/>
      <c r="F13" s="5"/>
      <c r="G13" s="5"/>
      <c r="H13" s="5"/>
      <c r="I13" s="5"/>
      <c r="J13" s="5"/>
      <c r="K13" s="5"/>
      <c r="L13" s="5"/>
      <c r="M13" s="5"/>
      <c r="N13" s="5"/>
      <c r="O13" s="5"/>
    </row>
    <row r="14" spans="2:15" ht="18" x14ac:dyDescent="0.15">
      <c r="B14" s="330" t="s">
        <v>269</v>
      </c>
      <c r="C14" s="543">
        <v>1</v>
      </c>
      <c r="D14" s="543">
        <v>2</v>
      </c>
      <c r="E14" s="543">
        <v>3</v>
      </c>
      <c r="F14" s="543">
        <v>4</v>
      </c>
      <c r="G14" s="543">
        <v>5</v>
      </c>
      <c r="H14" s="543">
        <v>6</v>
      </c>
      <c r="I14" s="543">
        <v>7</v>
      </c>
      <c r="J14" s="543">
        <v>8</v>
      </c>
      <c r="K14" s="543">
        <v>9</v>
      </c>
      <c r="L14" s="543">
        <v>10</v>
      </c>
      <c r="M14" s="543">
        <v>11</v>
      </c>
      <c r="N14" s="543">
        <v>12</v>
      </c>
      <c r="O14" s="544" t="s">
        <v>224</v>
      </c>
    </row>
    <row r="15" spans="2:15" x14ac:dyDescent="0.15">
      <c r="B15" s="335" t="s">
        <v>556</v>
      </c>
      <c r="C15" s="288"/>
      <c r="D15" s="288"/>
      <c r="E15" s="288"/>
      <c r="F15" s="288"/>
      <c r="G15" s="288"/>
      <c r="H15" s="288"/>
      <c r="I15" s="288"/>
      <c r="J15" s="288"/>
      <c r="K15" s="288"/>
      <c r="L15" s="288"/>
      <c r="M15" s="288"/>
      <c r="N15" s="288"/>
      <c r="O15" s="129">
        <v>137</v>
      </c>
    </row>
    <row r="16" spans="2:15" x14ac:dyDescent="0.15">
      <c r="B16" s="335" t="s">
        <v>581</v>
      </c>
      <c r="C16" s="288"/>
      <c r="D16" s="288"/>
      <c r="E16" s="288"/>
      <c r="F16" s="288"/>
      <c r="G16" s="288"/>
      <c r="H16" s="288"/>
      <c r="I16" s="288"/>
      <c r="J16" s="288"/>
      <c r="K16" s="288"/>
      <c r="L16" s="288"/>
      <c r="M16" s="288"/>
      <c r="N16" s="288"/>
      <c r="O16" s="129">
        <v>218</v>
      </c>
    </row>
    <row r="17" spans="2:15" x14ac:dyDescent="0.15">
      <c r="B17" s="335" t="s">
        <v>582</v>
      </c>
      <c r="C17" s="288"/>
      <c r="D17" s="288"/>
      <c r="E17" s="288"/>
      <c r="F17" s="288"/>
      <c r="G17" s="288"/>
      <c r="H17" s="288"/>
      <c r="I17" s="288"/>
      <c r="J17" s="288"/>
      <c r="K17" s="288"/>
      <c r="L17" s="288"/>
      <c r="M17" s="288"/>
      <c r="N17" s="288"/>
      <c r="O17" s="129">
        <v>147</v>
      </c>
    </row>
    <row r="18" spans="2:15" x14ac:dyDescent="0.15">
      <c r="B18" s="335" t="s">
        <v>583</v>
      </c>
      <c r="C18" s="288"/>
      <c r="D18" s="288"/>
      <c r="E18" s="288"/>
      <c r="F18" s="288"/>
      <c r="G18" s="288"/>
      <c r="H18" s="288"/>
      <c r="I18" s="288"/>
      <c r="J18" s="288"/>
      <c r="K18" s="288"/>
      <c r="L18" s="288"/>
      <c r="M18" s="288"/>
      <c r="N18" s="288"/>
      <c r="O18" s="129">
        <v>180</v>
      </c>
    </row>
    <row r="19" spans="2:15" x14ac:dyDescent="0.15">
      <c r="B19" s="335" t="s">
        <v>567</v>
      </c>
      <c r="C19" s="288"/>
      <c r="D19" s="288"/>
      <c r="E19" s="288"/>
      <c r="F19" s="288"/>
      <c r="G19" s="288"/>
      <c r="H19" s="288"/>
      <c r="I19" s="288"/>
      <c r="J19" s="288"/>
      <c r="K19" s="288"/>
      <c r="L19" s="288">
        <v>176</v>
      </c>
      <c r="M19" s="288">
        <v>164</v>
      </c>
      <c r="N19" s="288">
        <v>137</v>
      </c>
      <c r="O19" s="129">
        <v>168</v>
      </c>
    </row>
    <row r="20" spans="2:15" ht="14.25" thickBot="1" x14ac:dyDescent="0.2">
      <c r="B20" s="333" t="s">
        <v>225</v>
      </c>
      <c r="C20" s="331" t="e">
        <f>AVERAGE(C15:C19)</f>
        <v>#DIV/0!</v>
      </c>
      <c r="D20" s="331" t="e">
        <f t="shared" ref="D20:O20" si="1">AVERAGE(D15:D19)</f>
        <v>#DIV/0!</v>
      </c>
      <c r="E20" s="331" t="e">
        <f t="shared" si="1"/>
        <v>#DIV/0!</v>
      </c>
      <c r="F20" s="331" t="e">
        <f t="shared" si="1"/>
        <v>#DIV/0!</v>
      </c>
      <c r="G20" s="331" t="e">
        <f t="shared" si="1"/>
        <v>#DIV/0!</v>
      </c>
      <c r="H20" s="331" t="e">
        <f t="shared" si="1"/>
        <v>#DIV/0!</v>
      </c>
      <c r="I20" s="331" t="e">
        <f t="shared" si="1"/>
        <v>#DIV/0!</v>
      </c>
      <c r="J20" s="331" t="e">
        <f t="shared" si="1"/>
        <v>#DIV/0!</v>
      </c>
      <c r="K20" s="331" t="e">
        <f t="shared" si="1"/>
        <v>#DIV/0!</v>
      </c>
      <c r="L20" s="331">
        <f t="shared" si="1"/>
        <v>176</v>
      </c>
      <c r="M20" s="331">
        <f t="shared" si="1"/>
        <v>164</v>
      </c>
      <c r="N20" s="331">
        <f t="shared" si="1"/>
        <v>137</v>
      </c>
      <c r="O20" s="332">
        <f t="shared" si="1"/>
        <v>170</v>
      </c>
    </row>
  </sheetData>
  <phoneticPr fontId="4"/>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0"/>
  <sheetViews>
    <sheetView zoomScale="75" zoomScaleNormal="75" zoomScaleSheetLayoutView="100" workbookViewId="0"/>
  </sheetViews>
  <sheetFormatPr defaultRowHeight="13.5" x14ac:dyDescent="0.15"/>
  <cols>
    <col min="1" max="1" width="1.625" style="27" customWidth="1"/>
    <col min="2" max="2" width="18" style="27" customWidth="1"/>
    <col min="3" max="15" width="6.125" style="27" customWidth="1"/>
    <col min="16" max="16384" width="9" style="27"/>
  </cols>
  <sheetData>
    <row r="2" spans="2:15" x14ac:dyDescent="0.15">
      <c r="B2" s="27" t="s">
        <v>1001</v>
      </c>
    </row>
    <row r="3" spans="2:15" x14ac:dyDescent="0.15">
      <c r="D3" s="92" t="s">
        <v>208</v>
      </c>
      <c r="E3" s="91" t="s">
        <v>460</v>
      </c>
      <c r="F3" s="91"/>
      <c r="G3" s="92" t="s">
        <v>209</v>
      </c>
      <c r="H3" s="91" t="s">
        <v>273</v>
      </c>
      <c r="I3" s="91"/>
    </row>
    <row r="4" spans="2:15" ht="14.25" thickBot="1" x14ac:dyDescent="0.2">
      <c r="B4" s="5" t="s">
        <v>222</v>
      </c>
      <c r="C4" s="5" t="s">
        <v>555</v>
      </c>
      <c r="D4" s="5"/>
      <c r="F4" s="5"/>
      <c r="G4" s="5"/>
      <c r="H4" s="5"/>
      <c r="I4" s="5"/>
      <c r="J4" s="5"/>
      <c r="K4" s="5"/>
      <c r="L4" s="5"/>
      <c r="M4" s="5"/>
      <c r="N4" s="5"/>
      <c r="O4" s="5"/>
    </row>
    <row r="5" spans="2:15" ht="18" x14ac:dyDescent="0.15">
      <c r="B5" s="330" t="s">
        <v>269</v>
      </c>
      <c r="C5" s="543">
        <v>1</v>
      </c>
      <c r="D5" s="543">
        <v>2</v>
      </c>
      <c r="E5" s="543">
        <v>3</v>
      </c>
      <c r="F5" s="543">
        <v>4</v>
      </c>
      <c r="G5" s="543">
        <v>5</v>
      </c>
      <c r="H5" s="543">
        <v>6</v>
      </c>
      <c r="I5" s="543">
        <v>7</v>
      </c>
      <c r="J5" s="543">
        <v>8</v>
      </c>
      <c r="K5" s="543">
        <v>9</v>
      </c>
      <c r="L5" s="543">
        <v>10</v>
      </c>
      <c r="M5" s="543">
        <v>11</v>
      </c>
      <c r="N5" s="543">
        <v>12</v>
      </c>
      <c r="O5" s="544" t="s">
        <v>224</v>
      </c>
    </row>
    <row r="6" spans="2:15" x14ac:dyDescent="0.15">
      <c r="B6" s="335"/>
      <c r="C6" s="288"/>
      <c r="D6" s="288"/>
      <c r="E6" s="288"/>
      <c r="F6" s="288"/>
      <c r="G6" s="288"/>
      <c r="H6" s="288"/>
      <c r="I6" s="288"/>
      <c r="J6" s="288"/>
      <c r="K6" s="288"/>
      <c r="L6" s="288"/>
      <c r="M6" s="288"/>
      <c r="N6" s="288"/>
      <c r="O6" s="129"/>
    </row>
    <row r="7" spans="2:15" x14ac:dyDescent="0.15">
      <c r="B7" s="335"/>
      <c r="C7" s="288"/>
      <c r="D7" s="288"/>
      <c r="E7" s="288"/>
      <c r="F7" s="288"/>
      <c r="G7" s="288"/>
      <c r="H7" s="288"/>
      <c r="I7" s="288"/>
      <c r="J7" s="288"/>
      <c r="K7" s="288"/>
      <c r="L7" s="288"/>
      <c r="M7" s="288"/>
      <c r="N7" s="288"/>
      <c r="O7" s="129"/>
    </row>
    <row r="8" spans="2:15" x14ac:dyDescent="0.15">
      <c r="B8" s="335"/>
      <c r="C8" s="288"/>
      <c r="D8" s="288"/>
      <c r="E8" s="288"/>
      <c r="F8" s="288"/>
      <c r="G8" s="288"/>
      <c r="H8" s="288"/>
      <c r="I8" s="288"/>
      <c r="J8" s="288"/>
      <c r="K8" s="288"/>
      <c r="L8" s="288"/>
      <c r="M8" s="288"/>
      <c r="N8" s="288"/>
      <c r="O8" s="129"/>
    </row>
    <row r="9" spans="2:15" x14ac:dyDescent="0.15">
      <c r="B9" s="335"/>
      <c r="C9" s="288"/>
      <c r="D9" s="288"/>
      <c r="E9" s="288"/>
      <c r="F9" s="288"/>
      <c r="G9" s="288"/>
      <c r="H9" s="288"/>
      <c r="I9" s="288"/>
      <c r="J9" s="288"/>
      <c r="K9" s="288"/>
      <c r="L9" s="288"/>
      <c r="M9" s="288"/>
      <c r="N9" s="288"/>
      <c r="O9" s="129"/>
    </row>
    <row r="10" spans="2:15" x14ac:dyDescent="0.15">
      <c r="B10" s="335"/>
      <c r="C10" s="288"/>
      <c r="D10" s="288"/>
      <c r="E10" s="288"/>
      <c r="F10" s="288"/>
      <c r="G10" s="288"/>
      <c r="H10" s="288"/>
      <c r="I10" s="288"/>
      <c r="J10" s="288"/>
      <c r="K10" s="288"/>
      <c r="L10" s="288"/>
      <c r="M10" s="288"/>
      <c r="N10" s="288"/>
      <c r="O10" s="129"/>
    </row>
    <row r="11" spans="2:15" ht="14.25" thickBot="1" x14ac:dyDescent="0.2">
      <c r="B11" s="333" t="s">
        <v>225</v>
      </c>
      <c r="C11" s="331"/>
      <c r="D11" s="331"/>
      <c r="E11" s="331"/>
      <c r="F11" s="331"/>
      <c r="G11" s="331"/>
      <c r="H11" s="331"/>
      <c r="I11" s="331"/>
      <c r="J11" s="331"/>
      <c r="K11" s="331"/>
      <c r="L11" s="331"/>
      <c r="M11" s="331"/>
      <c r="N11" s="331"/>
      <c r="O11" s="332"/>
    </row>
    <row r="13" spans="2:15" ht="14.25" thickBot="1" x14ac:dyDescent="0.2">
      <c r="B13" s="5" t="s">
        <v>222</v>
      </c>
      <c r="C13" s="5" t="s">
        <v>270</v>
      </c>
      <c r="D13" s="5"/>
      <c r="F13" s="5"/>
      <c r="G13" s="5"/>
      <c r="H13" s="5"/>
      <c r="I13" s="5"/>
      <c r="J13" s="5"/>
      <c r="K13" s="5"/>
      <c r="L13" s="5"/>
      <c r="M13" s="5"/>
      <c r="N13" s="5"/>
      <c r="O13" s="5"/>
    </row>
    <row r="14" spans="2:15" ht="18" x14ac:dyDescent="0.15">
      <c r="B14" s="330" t="s">
        <v>269</v>
      </c>
      <c r="C14" s="543">
        <v>1</v>
      </c>
      <c r="D14" s="543">
        <v>2</v>
      </c>
      <c r="E14" s="543">
        <v>3</v>
      </c>
      <c r="F14" s="543">
        <v>4</v>
      </c>
      <c r="G14" s="543">
        <v>5</v>
      </c>
      <c r="H14" s="543">
        <v>6</v>
      </c>
      <c r="I14" s="543">
        <v>7</v>
      </c>
      <c r="J14" s="543">
        <v>8</v>
      </c>
      <c r="K14" s="543">
        <v>9</v>
      </c>
      <c r="L14" s="543">
        <v>10</v>
      </c>
      <c r="M14" s="543">
        <v>11</v>
      </c>
      <c r="N14" s="543">
        <v>12</v>
      </c>
      <c r="O14" s="544" t="s">
        <v>224</v>
      </c>
    </row>
    <row r="15" spans="2:15" x14ac:dyDescent="0.15">
      <c r="B15" s="335" t="s">
        <v>573</v>
      </c>
      <c r="C15" s="288"/>
      <c r="D15" s="288"/>
      <c r="E15" s="288"/>
      <c r="F15" s="288"/>
      <c r="G15" s="288"/>
      <c r="H15" s="288"/>
      <c r="I15" s="288"/>
      <c r="J15" s="288"/>
      <c r="K15" s="288"/>
      <c r="L15" s="288"/>
      <c r="M15" s="288"/>
      <c r="N15" s="288"/>
      <c r="O15" s="129">
        <v>135</v>
      </c>
    </row>
    <row r="16" spans="2:15" x14ac:dyDescent="0.15">
      <c r="B16" s="335" t="s">
        <v>574</v>
      </c>
      <c r="C16" s="288"/>
      <c r="D16" s="288"/>
      <c r="E16" s="288"/>
      <c r="F16" s="288"/>
      <c r="G16" s="288"/>
      <c r="H16" s="288"/>
      <c r="I16" s="288"/>
      <c r="J16" s="288"/>
      <c r="K16" s="288"/>
      <c r="L16" s="288"/>
      <c r="M16" s="288"/>
      <c r="N16" s="288"/>
      <c r="O16" s="129">
        <v>271</v>
      </c>
    </row>
    <row r="17" spans="2:15" x14ac:dyDescent="0.15">
      <c r="B17" s="335" t="s">
        <v>575</v>
      </c>
      <c r="C17" s="288"/>
      <c r="D17" s="288"/>
      <c r="E17" s="288"/>
      <c r="F17" s="288"/>
      <c r="G17" s="288"/>
      <c r="H17" s="288"/>
      <c r="I17" s="288"/>
      <c r="J17" s="288"/>
      <c r="K17" s="288"/>
      <c r="L17" s="288"/>
      <c r="M17" s="288"/>
      <c r="N17" s="288"/>
      <c r="O17" s="129">
        <v>160</v>
      </c>
    </row>
    <row r="18" spans="2:15" x14ac:dyDescent="0.15">
      <c r="B18" s="335" t="s">
        <v>576</v>
      </c>
      <c r="C18" s="288"/>
      <c r="D18" s="288"/>
      <c r="E18" s="288"/>
      <c r="F18" s="288"/>
      <c r="G18" s="288"/>
      <c r="H18" s="288"/>
      <c r="I18" s="288"/>
      <c r="J18" s="288"/>
      <c r="K18" s="288"/>
      <c r="L18" s="288"/>
      <c r="M18" s="288"/>
      <c r="N18" s="288"/>
      <c r="O18" s="129">
        <v>250</v>
      </c>
    </row>
    <row r="19" spans="2:15" x14ac:dyDescent="0.15">
      <c r="B19" s="335" t="s">
        <v>577</v>
      </c>
      <c r="C19" s="288"/>
      <c r="D19" s="288"/>
      <c r="E19" s="288"/>
      <c r="F19" s="288"/>
      <c r="G19" s="288"/>
      <c r="H19" s="288"/>
      <c r="I19" s="288"/>
      <c r="J19" s="288"/>
      <c r="K19" s="288"/>
      <c r="L19" s="288">
        <v>176</v>
      </c>
      <c r="M19" s="288">
        <v>164</v>
      </c>
      <c r="N19" s="288">
        <v>137</v>
      </c>
      <c r="O19" s="129">
        <v>172</v>
      </c>
    </row>
    <row r="20" spans="2:15" ht="14.25" thickBot="1" x14ac:dyDescent="0.2">
      <c r="B20" s="333" t="s">
        <v>225</v>
      </c>
      <c r="C20" s="331"/>
      <c r="D20" s="331"/>
      <c r="E20" s="331"/>
      <c r="F20" s="331"/>
      <c r="G20" s="331"/>
      <c r="H20" s="331"/>
      <c r="I20" s="331"/>
      <c r="J20" s="331"/>
      <c r="K20" s="331"/>
      <c r="L20" s="331">
        <f t="shared" ref="L20:O20" si="0">AVERAGE(L15:L19)</f>
        <v>176</v>
      </c>
      <c r="M20" s="331">
        <f t="shared" si="0"/>
        <v>164</v>
      </c>
      <c r="N20" s="331">
        <f t="shared" si="0"/>
        <v>137</v>
      </c>
      <c r="O20" s="332">
        <f t="shared" si="0"/>
        <v>197.6</v>
      </c>
    </row>
  </sheetData>
  <phoneticPr fontId="4"/>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0"/>
  <sheetViews>
    <sheetView zoomScale="75" zoomScaleNormal="75" zoomScaleSheetLayoutView="100" workbookViewId="0"/>
  </sheetViews>
  <sheetFormatPr defaultRowHeight="13.5" x14ac:dyDescent="0.15"/>
  <cols>
    <col min="1" max="1" width="1.625" style="27" customWidth="1"/>
    <col min="2" max="2" width="18" style="27" customWidth="1"/>
    <col min="3" max="15" width="6.125" style="27" customWidth="1"/>
    <col min="16" max="16384" width="9" style="27"/>
  </cols>
  <sheetData>
    <row r="2" spans="2:15" x14ac:dyDescent="0.15">
      <c r="B2" s="27" t="s">
        <v>1002</v>
      </c>
    </row>
    <row r="3" spans="2:15" x14ac:dyDescent="0.15">
      <c r="D3" s="92" t="s">
        <v>208</v>
      </c>
      <c r="E3" s="91" t="s">
        <v>572</v>
      </c>
      <c r="F3" s="91"/>
      <c r="G3" s="92" t="s">
        <v>209</v>
      </c>
      <c r="H3" s="91" t="s">
        <v>273</v>
      </c>
      <c r="I3" s="91"/>
    </row>
    <row r="4" spans="2:15" ht="14.25" thickBot="1" x14ac:dyDescent="0.2">
      <c r="B4" s="5" t="s">
        <v>222</v>
      </c>
      <c r="C4" s="5" t="s">
        <v>555</v>
      </c>
      <c r="D4" s="5"/>
      <c r="F4" s="5"/>
      <c r="G4" s="5"/>
      <c r="H4" s="5"/>
      <c r="I4" s="5"/>
      <c r="J4" s="5"/>
      <c r="K4" s="5"/>
      <c r="L4" s="5"/>
      <c r="M4" s="5"/>
      <c r="N4" s="5"/>
      <c r="O4" s="5"/>
    </row>
    <row r="5" spans="2:15" ht="18" x14ac:dyDescent="0.15">
      <c r="B5" s="330" t="s">
        <v>269</v>
      </c>
      <c r="C5" s="543">
        <v>1</v>
      </c>
      <c r="D5" s="543">
        <v>2</v>
      </c>
      <c r="E5" s="543">
        <v>3</v>
      </c>
      <c r="F5" s="543">
        <v>4</v>
      </c>
      <c r="G5" s="543">
        <v>5</v>
      </c>
      <c r="H5" s="543">
        <v>6</v>
      </c>
      <c r="I5" s="543">
        <v>7</v>
      </c>
      <c r="J5" s="543">
        <v>8</v>
      </c>
      <c r="K5" s="543">
        <v>9</v>
      </c>
      <c r="L5" s="543">
        <v>10</v>
      </c>
      <c r="M5" s="543">
        <v>11</v>
      </c>
      <c r="N5" s="543">
        <v>12</v>
      </c>
      <c r="O5" s="544" t="s">
        <v>224</v>
      </c>
    </row>
    <row r="6" spans="2:15" x14ac:dyDescent="0.15">
      <c r="B6" s="335"/>
      <c r="C6" s="288"/>
      <c r="D6" s="288"/>
      <c r="E6" s="288"/>
      <c r="F6" s="288"/>
      <c r="G6" s="288"/>
      <c r="H6" s="288"/>
      <c r="I6" s="288"/>
      <c r="J6" s="288"/>
      <c r="K6" s="288"/>
      <c r="L6" s="288"/>
      <c r="M6" s="288"/>
      <c r="N6" s="288"/>
      <c r="O6" s="129"/>
    </row>
    <row r="7" spans="2:15" x14ac:dyDescent="0.15">
      <c r="B7" s="335"/>
      <c r="C7" s="288"/>
      <c r="D7" s="288"/>
      <c r="E7" s="288"/>
      <c r="F7" s="288"/>
      <c r="G7" s="288"/>
      <c r="H7" s="288"/>
      <c r="I7" s="288"/>
      <c r="J7" s="288"/>
      <c r="K7" s="288"/>
      <c r="L7" s="288"/>
      <c r="M7" s="288"/>
      <c r="N7" s="288"/>
      <c r="O7" s="129"/>
    </row>
    <row r="8" spans="2:15" x14ac:dyDescent="0.15">
      <c r="B8" s="335"/>
      <c r="C8" s="288"/>
      <c r="D8" s="288"/>
      <c r="E8" s="288"/>
      <c r="F8" s="288"/>
      <c r="G8" s="288"/>
      <c r="H8" s="288"/>
      <c r="I8" s="288"/>
      <c r="J8" s="288"/>
      <c r="K8" s="288"/>
      <c r="L8" s="288"/>
      <c r="M8" s="288"/>
      <c r="N8" s="288"/>
      <c r="O8" s="129"/>
    </row>
    <row r="9" spans="2:15" x14ac:dyDescent="0.15">
      <c r="B9" s="335"/>
      <c r="C9" s="288"/>
      <c r="D9" s="288"/>
      <c r="E9" s="288"/>
      <c r="F9" s="288"/>
      <c r="G9" s="288"/>
      <c r="H9" s="288"/>
      <c r="I9" s="288"/>
      <c r="J9" s="288"/>
      <c r="K9" s="288"/>
      <c r="L9" s="288"/>
      <c r="M9" s="288"/>
      <c r="N9" s="288"/>
      <c r="O9" s="129"/>
    </row>
    <row r="10" spans="2:15" x14ac:dyDescent="0.15">
      <c r="B10" s="335"/>
      <c r="C10" s="288"/>
      <c r="D10" s="288"/>
      <c r="E10" s="288"/>
      <c r="F10" s="288"/>
      <c r="G10" s="288"/>
      <c r="H10" s="288"/>
      <c r="I10" s="288"/>
      <c r="J10" s="288"/>
      <c r="K10" s="288"/>
      <c r="L10" s="288"/>
      <c r="M10" s="288"/>
      <c r="N10" s="288"/>
      <c r="O10" s="129"/>
    </row>
    <row r="11" spans="2:15" ht="14.25" thickBot="1" x14ac:dyDescent="0.2">
      <c r="B11" s="333" t="s">
        <v>225</v>
      </c>
      <c r="C11" s="331"/>
      <c r="D11" s="331"/>
      <c r="E11" s="331"/>
      <c r="F11" s="331"/>
      <c r="G11" s="331"/>
      <c r="H11" s="331"/>
      <c r="I11" s="331"/>
      <c r="J11" s="331"/>
      <c r="K11" s="331"/>
      <c r="L11" s="331"/>
      <c r="M11" s="331"/>
      <c r="N11" s="331"/>
      <c r="O11" s="332"/>
    </row>
    <row r="13" spans="2:15" ht="14.25" thickBot="1" x14ac:dyDescent="0.2">
      <c r="B13" s="5" t="s">
        <v>222</v>
      </c>
      <c r="C13" s="5" t="s">
        <v>270</v>
      </c>
      <c r="D13" s="5"/>
      <c r="F13" s="5"/>
      <c r="G13" s="5"/>
      <c r="H13" s="5"/>
      <c r="I13" s="5"/>
      <c r="J13" s="5"/>
      <c r="K13" s="5"/>
      <c r="L13" s="5"/>
      <c r="M13" s="5"/>
      <c r="N13" s="5"/>
      <c r="O13" s="5"/>
    </row>
    <row r="14" spans="2:15" ht="18" x14ac:dyDescent="0.15">
      <c r="B14" s="330" t="s">
        <v>269</v>
      </c>
      <c r="C14" s="543">
        <v>1</v>
      </c>
      <c r="D14" s="543">
        <v>2</v>
      </c>
      <c r="E14" s="543">
        <v>3</v>
      </c>
      <c r="F14" s="543">
        <v>4</v>
      </c>
      <c r="G14" s="543">
        <v>5</v>
      </c>
      <c r="H14" s="543">
        <v>6</v>
      </c>
      <c r="I14" s="543">
        <v>7</v>
      </c>
      <c r="J14" s="543">
        <v>8</v>
      </c>
      <c r="K14" s="543">
        <v>9</v>
      </c>
      <c r="L14" s="543">
        <v>10</v>
      </c>
      <c r="M14" s="543">
        <v>11</v>
      </c>
      <c r="N14" s="543">
        <v>12</v>
      </c>
      <c r="O14" s="544" t="s">
        <v>224</v>
      </c>
    </row>
    <row r="15" spans="2:15" x14ac:dyDescent="0.15">
      <c r="B15" s="335" t="s">
        <v>573</v>
      </c>
      <c r="C15" s="288"/>
      <c r="D15" s="288"/>
      <c r="E15" s="288"/>
      <c r="F15" s="288"/>
      <c r="G15" s="288"/>
      <c r="H15" s="288"/>
      <c r="I15" s="288"/>
      <c r="J15" s="288"/>
      <c r="K15" s="288"/>
      <c r="L15" s="288"/>
      <c r="M15" s="288"/>
      <c r="N15" s="288"/>
      <c r="O15" s="129">
        <v>149</v>
      </c>
    </row>
    <row r="16" spans="2:15" x14ac:dyDescent="0.15">
      <c r="B16" s="335" t="s">
        <v>574</v>
      </c>
      <c r="C16" s="288"/>
      <c r="D16" s="288"/>
      <c r="E16" s="288"/>
      <c r="F16" s="288"/>
      <c r="G16" s="288"/>
      <c r="H16" s="288"/>
      <c r="I16" s="288"/>
      <c r="J16" s="288"/>
      <c r="K16" s="288"/>
      <c r="L16" s="288"/>
      <c r="M16" s="288"/>
      <c r="N16" s="288"/>
      <c r="O16" s="129">
        <v>315</v>
      </c>
    </row>
    <row r="17" spans="2:15" x14ac:dyDescent="0.15">
      <c r="B17" s="335" t="s">
        <v>575</v>
      </c>
      <c r="C17" s="288"/>
      <c r="D17" s="288"/>
      <c r="E17" s="288"/>
      <c r="F17" s="288"/>
      <c r="G17" s="288"/>
      <c r="H17" s="288"/>
      <c r="I17" s="288"/>
      <c r="J17" s="288"/>
      <c r="K17" s="288"/>
      <c r="L17" s="288"/>
      <c r="M17" s="288"/>
      <c r="N17" s="288"/>
      <c r="O17" s="129">
        <v>234</v>
      </c>
    </row>
    <row r="18" spans="2:15" x14ac:dyDescent="0.15">
      <c r="B18" s="335" t="s">
        <v>576</v>
      </c>
      <c r="C18" s="288"/>
      <c r="D18" s="288"/>
      <c r="E18" s="288"/>
      <c r="F18" s="288"/>
      <c r="G18" s="288"/>
      <c r="H18" s="288"/>
      <c r="I18" s="288"/>
      <c r="J18" s="288"/>
      <c r="K18" s="288"/>
      <c r="L18" s="288"/>
      <c r="M18" s="288"/>
      <c r="N18" s="288"/>
      <c r="O18" s="129">
        <v>288</v>
      </c>
    </row>
    <row r="19" spans="2:15" x14ac:dyDescent="0.15">
      <c r="B19" s="335" t="s">
        <v>577</v>
      </c>
      <c r="C19" s="288"/>
      <c r="D19" s="288"/>
      <c r="E19" s="288"/>
      <c r="F19" s="288"/>
      <c r="G19" s="288"/>
      <c r="H19" s="288"/>
      <c r="I19" s="288"/>
      <c r="J19" s="288"/>
      <c r="K19" s="288"/>
      <c r="L19" s="288"/>
      <c r="M19" s="288"/>
      <c r="N19" s="288"/>
      <c r="O19" s="129">
        <v>201</v>
      </c>
    </row>
    <row r="20" spans="2:15" ht="14.25" thickBot="1" x14ac:dyDescent="0.2">
      <c r="B20" s="333" t="s">
        <v>225</v>
      </c>
      <c r="C20" s="331"/>
      <c r="D20" s="331"/>
      <c r="E20" s="331"/>
      <c r="F20" s="331"/>
      <c r="G20" s="331"/>
      <c r="H20" s="331"/>
      <c r="I20" s="331"/>
      <c r="J20" s="331"/>
      <c r="K20" s="331"/>
      <c r="L20" s="331"/>
      <c r="M20" s="331"/>
      <c r="N20" s="331"/>
      <c r="O20" s="332">
        <f t="shared" ref="O20" si="0">AVERAGE(O15:O19)</f>
        <v>237.4</v>
      </c>
    </row>
  </sheetData>
  <phoneticPr fontId="4"/>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zoomScale="75" zoomScaleNormal="75" workbookViewId="0"/>
  </sheetViews>
  <sheetFormatPr defaultRowHeight="13.5" x14ac:dyDescent="0.15"/>
  <cols>
    <col min="1" max="1" width="1.625" style="60" customWidth="1"/>
    <col min="2" max="2" width="7.625" style="60" customWidth="1"/>
    <col min="3" max="3" width="25.625" style="60" customWidth="1"/>
    <col min="4" max="13" width="15.625" style="60" customWidth="1"/>
    <col min="14" max="16384" width="9" style="60"/>
  </cols>
  <sheetData>
    <row r="1" spans="2:13" x14ac:dyDescent="0.15">
      <c r="B1" s="59"/>
      <c r="C1" s="59"/>
      <c r="D1" s="59"/>
      <c r="E1" s="59"/>
      <c r="F1" s="59"/>
      <c r="G1" s="59"/>
      <c r="H1" s="59"/>
      <c r="I1" s="59"/>
      <c r="J1" s="59"/>
      <c r="K1" s="59"/>
      <c r="L1" s="59"/>
    </row>
    <row r="2" spans="2:13" ht="14.25" thickBot="1" x14ac:dyDescent="0.2">
      <c r="B2" s="259" t="s">
        <v>990</v>
      </c>
      <c r="F2" s="283" t="s">
        <v>208</v>
      </c>
      <c r="G2" s="259" t="s">
        <v>812</v>
      </c>
      <c r="I2" s="283" t="s">
        <v>209</v>
      </c>
      <c r="J2" s="259" t="s">
        <v>273</v>
      </c>
    </row>
    <row r="3" spans="2:13" x14ac:dyDescent="0.15">
      <c r="B3" s="950" t="s">
        <v>89</v>
      </c>
      <c r="C3" s="951"/>
      <c r="D3" s="651" t="s">
        <v>383</v>
      </c>
      <c r="E3" s="651" t="s">
        <v>371</v>
      </c>
      <c r="F3" s="651" t="s">
        <v>372</v>
      </c>
      <c r="G3" s="651" t="s">
        <v>373</v>
      </c>
      <c r="H3" s="651" t="s">
        <v>374</v>
      </c>
      <c r="I3" s="651" t="s">
        <v>375</v>
      </c>
      <c r="J3" s="651" t="s">
        <v>376</v>
      </c>
      <c r="K3" s="651" t="s">
        <v>377</v>
      </c>
      <c r="L3" s="651" t="s">
        <v>400</v>
      </c>
      <c r="M3" s="652" t="s">
        <v>378</v>
      </c>
    </row>
    <row r="4" spans="2:13" ht="121.5" x14ac:dyDescent="0.15">
      <c r="B4" s="952" t="s">
        <v>80</v>
      </c>
      <c r="C4" s="635" t="s">
        <v>81</v>
      </c>
      <c r="D4" s="64" t="s">
        <v>813</v>
      </c>
      <c r="E4" s="64" t="s">
        <v>955</v>
      </c>
      <c r="F4" s="64" t="s">
        <v>956</v>
      </c>
      <c r="G4" s="64" t="s">
        <v>957</v>
      </c>
      <c r="H4" s="64" t="s">
        <v>958</v>
      </c>
      <c r="I4" s="64" t="s">
        <v>959</v>
      </c>
      <c r="J4" s="64" t="s">
        <v>814</v>
      </c>
      <c r="K4" s="64" t="s">
        <v>815</v>
      </c>
      <c r="L4" s="64" t="s">
        <v>816</v>
      </c>
      <c r="M4" s="653" t="s">
        <v>421</v>
      </c>
    </row>
    <row r="5" spans="2:13" ht="54" x14ac:dyDescent="0.15">
      <c r="B5" s="952"/>
      <c r="C5" s="635" t="s">
        <v>82</v>
      </c>
      <c r="D5" s="463" t="s">
        <v>887</v>
      </c>
      <c r="E5" s="463" t="s">
        <v>888</v>
      </c>
      <c r="F5" s="463" t="s">
        <v>891</v>
      </c>
      <c r="G5" s="635" t="s">
        <v>889</v>
      </c>
      <c r="H5" s="635" t="s">
        <v>817</v>
      </c>
      <c r="I5" s="635" t="s">
        <v>890</v>
      </c>
      <c r="J5" s="635" t="s">
        <v>818</v>
      </c>
      <c r="K5" s="635" t="s">
        <v>819</v>
      </c>
      <c r="L5" s="635" t="s">
        <v>819</v>
      </c>
      <c r="M5" s="654" t="s">
        <v>820</v>
      </c>
    </row>
    <row r="6" spans="2:13" ht="67.5" x14ac:dyDescent="0.15">
      <c r="B6" s="952"/>
      <c r="C6" s="635" t="s">
        <v>88</v>
      </c>
      <c r="D6" s="464" t="s">
        <v>749</v>
      </c>
      <c r="E6" s="464"/>
      <c r="F6" s="464" t="s">
        <v>845</v>
      </c>
      <c r="G6" s="64" t="s">
        <v>750</v>
      </c>
      <c r="H6" s="64" t="s">
        <v>904</v>
      </c>
      <c r="I6" s="64" t="s">
        <v>193</v>
      </c>
      <c r="J6" s="64" t="s">
        <v>846</v>
      </c>
      <c r="K6" s="64" t="s">
        <v>847</v>
      </c>
      <c r="L6" s="64"/>
      <c r="M6" s="653" t="s">
        <v>848</v>
      </c>
    </row>
    <row r="7" spans="2:13" x14ac:dyDescent="0.15">
      <c r="B7" s="952"/>
      <c r="C7" s="69" t="s">
        <v>85</v>
      </c>
      <c r="D7" s="636"/>
      <c r="E7" s="636">
        <v>2</v>
      </c>
      <c r="F7" s="636">
        <v>16</v>
      </c>
      <c r="G7" s="636"/>
      <c r="H7" s="635">
        <v>11</v>
      </c>
      <c r="I7" s="635">
        <v>8</v>
      </c>
      <c r="J7" s="635">
        <v>8</v>
      </c>
      <c r="K7" s="635">
        <v>13</v>
      </c>
      <c r="L7" s="635"/>
      <c r="M7" s="654">
        <v>2</v>
      </c>
    </row>
    <row r="8" spans="2:13" x14ac:dyDescent="0.15">
      <c r="B8" s="952"/>
      <c r="C8" s="636" t="s">
        <v>86</v>
      </c>
      <c r="D8" s="636">
        <v>28</v>
      </c>
      <c r="E8" s="636">
        <v>10</v>
      </c>
      <c r="F8" s="636">
        <v>16</v>
      </c>
      <c r="G8" s="636">
        <v>34</v>
      </c>
      <c r="H8" s="635">
        <v>12</v>
      </c>
      <c r="I8" s="635">
        <v>16</v>
      </c>
      <c r="J8" s="635">
        <v>8</v>
      </c>
      <c r="K8" s="635">
        <v>70</v>
      </c>
      <c r="L8" s="635"/>
      <c r="M8" s="654">
        <v>21</v>
      </c>
    </row>
    <row r="9" spans="2:13" x14ac:dyDescent="0.15">
      <c r="B9" s="952"/>
      <c r="C9" s="635" t="s">
        <v>87</v>
      </c>
      <c r="D9" s="635"/>
      <c r="E9" s="635"/>
      <c r="F9" s="635"/>
      <c r="G9" s="635"/>
      <c r="H9" s="635"/>
      <c r="I9" s="635"/>
      <c r="J9" s="635"/>
      <c r="K9" s="635"/>
      <c r="L9" s="635"/>
      <c r="M9" s="654"/>
    </row>
    <row r="10" spans="2:13" ht="27" x14ac:dyDescent="0.15">
      <c r="B10" s="953" t="s">
        <v>83</v>
      </c>
      <c r="C10" s="947"/>
      <c r="D10" s="64" t="s">
        <v>821</v>
      </c>
      <c r="E10" s="650"/>
      <c r="F10" s="466" t="s">
        <v>976</v>
      </c>
      <c r="G10" s="463"/>
      <c r="H10" s="636"/>
      <c r="I10" s="636" t="s">
        <v>396</v>
      </c>
      <c r="J10" s="636"/>
      <c r="K10" s="636"/>
      <c r="L10" s="636"/>
      <c r="M10" s="655"/>
    </row>
    <row r="11" spans="2:13" ht="41.25" thickBot="1" x14ac:dyDescent="0.2">
      <c r="B11" s="954" t="s">
        <v>84</v>
      </c>
      <c r="C11" s="955"/>
      <c r="D11" s="656" t="s">
        <v>822</v>
      </c>
      <c r="E11" s="656"/>
      <c r="F11" s="657" t="s">
        <v>823</v>
      </c>
      <c r="G11" s="658"/>
      <c r="H11" s="657"/>
      <c r="I11" s="659"/>
      <c r="J11" s="659"/>
      <c r="K11" s="657" t="s">
        <v>960</v>
      </c>
      <c r="L11" s="657" t="s">
        <v>856</v>
      </c>
      <c r="M11" s="660"/>
    </row>
    <row r="12" spans="2:13" x14ac:dyDescent="0.15">
      <c r="B12" s="70"/>
    </row>
  </sheetData>
  <mergeCells count="4">
    <mergeCell ref="B3:C3"/>
    <mergeCell ref="B4:B9"/>
    <mergeCell ref="B10:C10"/>
    <mergeCell ref="B11:C11"/>
  </mergeCells>
  <phoneticPr fontId="4"/>
  <pageMargins left="0.7" right="0.7" top="0.75" bottom="0.75" header="0.3" footer="0.3"/>
  <pageSetup paperSize="9" scale="7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0"/>
  <sheetViews>
    <sheetView zoomScale="75" zoomScaleNormal="75" zoomScaleSheetLayoutView="100" workbookViewId="0"/>
  </sheetViews>
  <sheetFormatPr defaultRowHeight="13.5" x14ac:dyDescent="0.15"/>
  <cols>
    <col min="1" max="1" width="1.625" style="27" customWidth="1"/>
    <col min="2" max="2" width="18" style="27" customWidth="1"/>
    <col min="3" max="15" width="6.125" style="27" customWidth="1"/>
    <col min="16" max="16384" width="9" style="27"/>
  </cols>
  <sheetData>
    <row r="2" spans="2:15" x14ac:dyDescent="0.15">
      <c r="B2" s="27" t="s">
        <v>1003</v>
      </c>
    </row>
    <row r="3" spans="2:15" x14ac:dyDescent="0.15">
      <c r="D3" s="92" t="s">
        <v>208</v>
      </c>
      <c r="E3" s="91" t="s">
        <v>568</v>
      </c>
      <c r="F3" s="91"/>
      <c r="G3" s="92" t="s">
        <v>209</v>
      </c>
      <c r="H3" s="91" t="s">
        <v>977</v>
      </c>
      <c r="I3" s="91"/>
    </row>
    <row r="4" spans="2:15" ht="14.25" thickBot="1" x14ac:dyDescent="0.2">
      <c r="B4" s="5" t="s">
        <v>222</v>
      </c>
      <c r="C4" s="5" t="s">
        <v>569</v>
      </c>
      <c r="D4" s="5"/>
      <c r="F4" s="5"/>
      <c r="G4" s="5"/>
      <c r="H4" s="5"/>
      <c r="I4" s="5"/>
      <c r="J4" s="5"/>
      <c r="K4" s="5"/>
      <c r="L4" s="5"/>
      <c r="M4" s="5"/>
      <c r="N4" s="5"/>
      <c r="O4" s="5"/>
    </row>
    <row r="5" spans="2:15" ht="18" x14ac:dyDescent="0.15">
      <c r="B5" s="330" t="s">
        <v>269</v>
      </c>
      <c r="C5" s="543">
        <v>1</v>
      </c>
      <c r="D5" s="543">
        <v>2</v>
      </c>
      <c r="E5" s="543">
        <v>3</v>
      </c>
      <c r="F5" s="543">
        <v>4</v>
      </c>
      <c r="G5" s="543">
        <v>5</v>
      </c>
      <c r="H5" s="543">
        <v>6</v>
      </c>
      <c r="I5" s="543">
        <v>7</v>
      </c>
      <c r="J5" s="543">
        <v>8</v>
      </c>
      <c r="K5" s="543">
        <v>9</v>
      </c>
      <c r="L5" s="543">
        <v>10</v>
      </c>
      <c r="M5" s="543">
        <v>11</v>
      </c>
      <c r="N5" s="543">
        <v>12</v>
      </c>
      <c r="O5" s="544" t="s">
        <v>224</v>
      </c>
    </row>
    <row r="6" spans="2:15" x14ac:dyDescent="0.15">
      <c r="B6" s="335" t="s">
        <v>566</v>
      </c>
      <c r="C6" s="288"/>
      <c r="D6" s="288"/>
      <c r="E6" s="288"/>
      <c r="F6" s="288"/>
      <c r="G6" s="288"/>
      <c r="H6" s="288"/>
      <c r="I6" s="288"/>
      <c r="J6" s="288"/>
      <c r="K6" s="288"/>
      <c r="L6" s="288"/>
      <c r="M6" s="288"/>
      <c r="N6" s="288"/>
      <c r="O6" s="129">
        <v>260</v>
      </c>
    </row>
    <row r="7" spans="2:15" x14ac:dyDescent="0.15">
      <c r="B7" s="335" t="s">
        <v>275</v>
      </c>
      <c r="C7" s="288"/>
      <c r="D7" s="288"/>
      <c r="E7" s="288"/>
      <c r="F7" s="288"/>
      <c r="G7" s="288"/>
      <c r="H7" s="288"/>
      <c r="I7" s="288"/>
      <c r="J7" s="288"/>
      <c r="K7" s="288"/>
      <c r="L7" s="288"/>
      <c r="M7" s="288"/>
      <c r="N7" s="288"/>
      <c r="O7" s="129">
        <v>280</v>
      </c>
    </row>
    <row r="8" spans="2:15" x14ac:dyDescent="0.15">
      <c r="B8" s="335" t="s">
        <v>276</v>
      </c>
      <c r="C8" s="288"/>
      <c r="D8" s="288"/>
      <c r="E8" s="288"/>
      <c r="F8" s="288"/>
      <c r="G8" s="288"/>
      <c r="H8" s="288"/>
      <c r="I8" s="288"/>
      <c r="J8" s="288"/>
      <c r="K8" s="288"/>
      <c r="L8" s="288"/>
      <c r="M8" s="288"/>
      <c r="N8" s="288"/>
      <c r="O8" s="129">
        <v>287</v>
      </c>
    </row>
    <row r="9" spans="2:15" x14ac:dyDescent="0.15">
      <c r="B9" s="335" t="s">
        <v>277</v>
      </c>
      <c r="C9" s="288"/>
      <c r="D9" s="288"/>
      <c r="E9" s="288"/>
      <c r="F9" s="288"/>
      <c r="G9" s="288"/>
      <c r="H9" s="288"/>
      <c r="I9" s="288"/>
      <c r="J9" s="288"/>
      <c r="K9" s="288"/>
      <c r="L9" s="288"/>
      <c r="M9" s="288"/>
      <c r="N9" s="288"/>
      <c r="O9" s="129">
        <v>248</v>
      </c>
    </row>
    <row r="10" spans="2:15" x14ac:dyDescent="0.15">
      <c r="B10" s="335" t="s">
        <v>570</v>
      </c>
      <c r="C10" s="288"/>
      <c r="D10" s="288"/>
      <c r="E10" s="288"/>
      <c r="F10" s="288"/>
      <c r="G10" s="288"/>
      <c r="H10" s="288"/>
      <c r="I10" s="288"/>
      <c r="J10" s="288"/>
      <c r="K10" s="288"/>
      <c r="L10" s="288"/>
      <c r="M10" s="288"/>
      <c r="N10" s="288"/>
      <c r="O10" s="129">
        <v>288</v>
      </c>
    </row>
    <row r="11" spans="2:15" ht="14.25" thickBot="1" x14ac:dyDescent="0.2">
      <c r="B11" s="333" t="s">
        <v>225</v>
      </c>
      <c r="C11" s="331"/>
      <c r="D11" s="331"/>
      <c r="E11" s="331"/>
      <c r="F11" s="331"/>
      <c r="G11" s="331"/>
      <c r="H11" s="331"/>
      <c r="I11" s="331"/>
      <c r="J11" s="331"/>
      <c r="K11" s="331"/>
      <c r="L11" s="331"/>
      <c r="M11" s="331"/>
      <c r="N11" s="331"/>
      <c r="O11" s="332">
        <f t="shared" ref="O11" si="0">AVERAGE(O6:O10)</f>
        <v>272.60000000000002</v>
      </c>
    </row>
    <row r="13" spans="2:15" ht="14.25" thickBot="1" x14ac:dyDescent="0.2">
      <c r="B13" s="5" t="s">
        <v>222</v>
      </c>
      <c r="C13" s="5" t="s">
        <v>270</v>
      </c>
      <c r="D13" s="5"/>
      <c r="F13" s="5"/>
      <c r="G13" s="5"/>
      <c r="H13" s="5"/>
      <c r="I13" s="5"/>
      <c r="J13" s="5"/>
      <c r="K13" s="5"/>
      <c r="L13" s="5"/>
      <c r="M13" s="5"/>
      <c r="N13" s="5"/>
      <c r="O13" s="5"/>
    </row>
    <row r="14" spans="2:15" ht="18" x14ac:dyDescent="0.15">
      <c r="B14" s="330" t="s">
        <v>269</v>
      </c>
      <c r="C14" s="543">
        <v>1</v>
      </c>
      <c r="D14" s="543">
        <v>2</v>
      </c>
      <c r="E14" s="543">
        <v>3</v>
      </c>
      <c r="F14" s="543">
        <v>4</v>
      </c>
      <c r="G14" s="543">
        <v>5</v>
      </c>
      <c r="H14" s="543">
        <v>6</v>
      </c>
      <c r="I14" s="543">
        <v>7</v>
      </c>
      <c r="J14" s="543">
        <v>8</v>
      </c>
      <c r="K14" s="543">
        <v>9</v>
      </c>
      <c r="L14" s="543">
        <v>10</v>
      </c>
      <c r="M14" s="543">
        <v>11</v>
      </c>
      <c r="N14" s="543">
        <v>12</v>
      </c>
      <c r="O14" s="544" t="s">
        <v>224</v>
      </c>
    </row>
    <row r="15" spans="2:15" x14ac:dyDescent="0.15">
      <c r="B15" s="335" t="s">
        <v>566</v>
      </c>
      <c r="C15" s="288"/>
      <c r="D15" s="288"/>
      <c r="E15" s="288"/>
      <c r="F15" s="288"/>
      <c r="G15" s="288"/>
      <c r="H15" s="288"/>
      <c r="I15" s="288"/>
      <c r="J15" s="288"/>
      <c r="K15" s="288"/>
      <c r="L15" s="288"/>
      <c r="M15" s="288"/>
      <c r="N15" s="288"/>
      <c r="O15" s="129">
        <v>260</v>
      </c>
    </row>
    <row r="16" spans="2:15" x14ac:dyDescent="0.15">
      <c r="B16" s="335" t="s">
        <v>275</v>
      </c>
      <c r="C16" s="288"/>
      <c r="D16" s="288"/>
      <c r="E16" s="288"/>
      <c r="F16" s="288"/>
      <c r="G16" s="288"/>
      <c r="H16" s="288"/>
      <c r="I16" s="288"/>
      <c r="J16" s="288"/>
      <c r="K16" s="288"/>
      <c r="L16" s="288"/>
      <c r="M16" s="288"/>
      <c r="N16" s="288"/>
      <c r="O16" s="129">
        <v>280</v>
      </c>
    </row>
    <row r="17" spans="2:15" x14ac:dyDescent="0.15">
      <c r="B17" s="335" t="s">
        <v>276</v>
      </c>
      <c r="C17" s="288"/>
      <c r="D17" s="288"/>
      <c r="E17" s="288"/>
      <c r="F17" s="288"/>
      <c r="G17" s="288"/>
      <c r="H17" s="288"/>
      <c r="I17" s="288"/>
      <c r="J17" s="288"/>
      <c r="K17" s="288"/>
      <c r="L17" s="288"/>
      <c r="M17" s="288"/>
      <c r="N17" s="288"/>
      <c r="O17" s="129">
        <v>287</v>
      </c>
    </row>
    <row r="18" spans="2:15" x14ac:dyDescent="0.15">
      <c r="B18" s="335" t="s">
        <v>277</v>
      </c>
      <c r="C18" s="288"/>
      <c r="D18" s="288"/>
      <c r="E18" s="288"/>
      <c r="F18" s="288"/>
      <c r="G18" s="288"/>
      <c r="H18" s="288"/>
      <c r="I18" s="288"/>
      <c r="J18" s="288"/>
      <c r="K18" s="288"/>
      <c r="L18" s="288"/>
      <c r="M18" s="288"/>
      <c r="N18" s="288"/>
      <c r="O18" s="129">
        <v>248</v>
      </c>
    </row>
    <row r="19" spans="2:15" x14ac:dyDescent="0.15">
      <c r="B19" s="335" t="s">
        <v>570</v>
      </c>
      <c r="C19" s="288"/>
      <c r="D19" s="288"/>
      <c r="E19" s="288"/>
      <c r="F19" s="288"/>
      <c r="G19" s="288"/>
      <c r="H19" s="288"/>
      <c r="I19" s="288"/>
      <c r="J19" s="288"/>
      <c r="K19" s="288"/>
      <c r="L19" s="288"/>
      <c r="M19" s="288"/>
      <c r="N19" s="288"/>
      <c r="O19" s="129">
        <v>288</v>
      </c>
    </row>
    <row r="20" spans="2:15" ht="14.25" thickBot="1" x14ac:dyDescent="0.2">
      <c r="B20" s="333" t="s">
        <v>225</v>
      </c>
      <c r="C20" s="331"/>
      <c r="D20" s="331"/>
      <c r="E20" s="331"/>
      <c r="F20" s="331"/>
      <c r="G20" s="331"/>
      <c r="H20" s="331"/>
      <c r="I20" s="331"/>
      <c r="J20" s="331"/>
      <c r="K20" s="331"/>
      <c r="L20" s="331"/>
      <c r="M20" s="331"/>
      <c r="N20" s="331"/>
      <c r="O20" s="332">
        <f t="shared" ref="O20" si="1">AVERAGE(O15:O19)</f>
        <v>272.60000000000002</v>
      </c>
    </row>
  </sheetData>
  <phoneticPr fontId="4"/>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O20"/>
  <sheetViews>
    <sheetView workbookViewId="0">
      <selection activeCell="V31" sqref="V31"/>
    </sheetView>
  </sheetViews>
  <sheetFormatPr defaultRowHeight="13.5" x14ac:dyDescent="0.15"/>
  <cols>
    <col min="1" max="1" width="1.625" style="27" customWidth="1"/>
    <col min="2" max="2" width="18" style="27" customWidth="1"/>
    <col min="3" max="15" width="6.125" style="27" customWidth="1"/>
    <col min="16" max="16384" width="9" style="27"/>
  </cols>
  <sheetData>
    <row r="2" spans="2:15" x14ac:dyDescent="0.15">
      <c r="B2" s="27" t="s">
        <v>280</v>
      </c>
    </row>
    <row r="3" spans="2:15" x14ac:dyDescent="0.15">
      <c r="D3" s="92" t="s">
        <v>554</v>
      </c>
      <c r="E3" s="91" t="s">
        <v>565</v>
      </c>
      <c r="F3" s="91"/>
      <c r="G3" s="92" t="s">
        <v>209</v>
      </c>
      <c r="H3" s="91" t="s">
        <v>273</v>
      </c>
      <c r="I3" s="91"/>
    </row>
    <row r="4" spans="2:15" ht="14.25" thickBot="1" x14ac:dyDescent="0.2">
      <c r="B4" s="5" t="s">
        <v>222</v>
      </c>
      <c r="C4" s="5" t="s">
        <v>555</v>
      </c>
      <c r="D4" s="5"/>
      <c r="F4" s="5"/>
      <c r="G4" s="5"/>
      <c r="H4" s="5"/>
      <c r="I4" s="5"/>
      <c r="J4" s="5"/>
      <c r="K4" s="5"/>
      <c r="L4" s="5"/>
      <c r="M4" s="5"/>
      <c r="N4" s="5"/>
      <c r="O4" s="5"/>
    </row>
    <row r="5" spans="2:15" ht="18" x14ac:dyDescent="0.15">
      <c r="B5" s="330" t="s">
        <v>269</v>
      </c>
      <c r="C5" s="543">
        <v>1</v>
      </c>
      <c r="D5" s="543">
        <v>2</v>
      </c>
      <c r="E5" s="543">
        <v>3</v>
      </c>
      <c r="F5" s="543">
        <v>4</v>
      </c>
      <c r="G5" s="543">
        <v>5</v>
      </c>
      <c r="H5" s="543">
        <v>6</v>
      </c>
      <c r="I5" s="543">
        <v>7</v>
      </c>
      <c r="J5" s="543">
        <v>8</v>
      </c>
      <c r="K5" s="543">
        <v>9</v>
      </c>
      <c r="L5" s="543">
        <v>10</v>
      </c>
      <c r="M5" s="543">
        <v>11</v>
      </c>
      <c r="N5" s="543">
        <v>12</v>
      </c>
      <c r="O5" s="544" t="s">
        <v>224</v>
      </c>
    </row>
    <row r="6" spans="2:15" x14ac:dyDescent="0.15">
      <c r="B6" s="335" t="s">
        <v>558</v>
      </c>
      <c r="C6" s="288"/>
      <c r="D6" s="288"/>
      <c r="E6" s="288"/>
      <c r="F6" s="288"/>
      <c r="G6" s="288"/>
      <c r="H6" s="288"/>
      <c r="I6" s="288"/>
      <c r="J6" s="288"/>
      <c r="K6" s="288"/>
      <c r="L6" s="288"/>
      <c r="M6" s="288"/>
      <c r="N6" s="288"/>
      <c r="O6" s="347"/>
    </row>
    <row r="7" spans="2:15" x14ac:dyDescent="0.15">
      <c r="B7" s="335" t="s">
        <v>558</v>
      </c>
      <c r="C7" s="288"/>
      <c r="D7" s="288"/>
      <c r="E7" s="288"/>
      <c r="F7" s="288"/>
      <c r="G7" s="288"/>
      <c r="H7" s="288"/>
      <c r="I7" s="288"/>
      <c r="J7" s="288"/>
      <c r="K7" s="288"/>
      <c r="L7" s="288"/>
      <c r="M7" s="288"/>
      <c r="N7" s="288"/>
      <c r="O7" s="347"/>
    </row>
    <row r="8" spans="2:15" x14ac:dyDescent="0.15">
      <c r="B8" s="335" t="s">
        <v>558</v>
      </c>
      <c r="C8" s="288"/>
      <c r="D8" s="288"/>
      <c r="E8" s="288"/>
      <c r="F8" s="288"/>
      <c r="G8" s="288"/>
      <c r="H8" s="288"/>
      <c r="I8" s="288"/>
      <c r="J8" s="288"/>
      <c r="K8" s="288"/>
      <c r="L8" s="288"/>
      <c r="M8" s="288"/>
      <c r="N8" s="288"/>
      <c r="O8" s="347"/>
    </row>
    <row r="9" spans="2:15" x14ac:dyDescent="0.15">
      <c r="B9" s="335" t="s">
        <v>558</v>
      </c>
      <c r="C9" s="288"/>
      <c r="D9" s="288"/>
      <c r="E9" s="288"/>
      <c r="F9" s="288"/>
      <c r="G9" s="288"/>
      <c r="H9" s="288"/>
      <c r="I9" s="288"/>
      <c r="J9" s="288"/>
      <c r="K9" s="288"/>
      <c r="L9" s="288"/>
      <c r="M9" s="288"/>
      <c r="N9" s="288"/>
      <c r="O9" s="347"/>
    </row>
    <row r="10" spans="2:15" x14ac:dyDescent="0.15">
      <c r="B10" s="335" t="s">
        <v>558</v>
      </c>
      <c r="C10" s="288"/>
      <c r="D10" s="288"/>
      <c r="E10" s="288"/>
      <c r="F10" s="288"/>
      <c r="G10" s="288"/>
      <c r="H10" s="288"/>
      <c r="I10" s="288"/>
      <c r="J10" s="288"/>
      <c r="K10" s="288"/>
      <c r="L10" s="288"/>
      <c r="M10" s="288"/>
      <c r="N10" s="288"/>
      <c r="O10" s="347"/>
    </row>
    <row r="11" spans="2:15" ht="14.25" thickBot="1" x14ac:dyDescent="0.2">
      <c r="B11" s="333" t="s">
        <v>225</v>
      </c>
      <c r="C11" s="345" t="e">
        <f>AVERAGE(C6:C10)</f>
        <v>#DIV/0!</v>
      </c>
      <c r="D11" s="345" t="e">
        <f t="shared" ref="D11:O11" si="0">AVERAGE(D6:D10)</f>
        <v>#DIV/0!</v>
      </c>
      <c r="E11" s="345" t="e">
        <f t="shared" si="0"/>
        <v>#DIV/0!</v>
      </c>
      <c r="F11" s="345" t="e">
        <f t="shared" si="0"/>
        <v>#DIV/0!</v>
      </c>
      <c r="G11" s="345" t="e">
        <f t="shared" si="0"/>
        <v>#DIV/0!</v>
      </c>
      <c r="H11" s="345" t="e">
        <f t="shared" si="0"/>
        <v>#DIV/0!</v>
      </c>
      <c r="I11" s="345" t="e">
        <f t="shared" si="0"/>
        <v>#DIV/0!</v>
      </c>
      <c r="J11" s="345" t="e">
        <f t="shared" si="0"/>
        <v>#DIV/0!</v>
      </c>
      <c r="K11" s="345" t="e">
        <f t="shared" si="0"/>
        <v>#DIV/0!</v>
      </c>
      <c r="L11" s="345" t="e">
        <f t="shared" si="0"/>
        <v>#DIV/0!</v>
      </c>
      <c r="M11" s="345" t="e">
        <f t="shared" si="0"/>
        <v>#DIV/0!</v>
      </c>
      <c r="N11" s="345" t="e">
        <f t="shared" si="0"/>
        <v>#DIV/0!</v>
      </c>
      <c r="O11" s="346" t="e">
        <f t="shared" si="0"/>
        <v>#DIV/0!</v>
      </c>
    </row>
    <row r="13" spans="2:15" ht="14.25" thickBot="1" x14ac:dyDescent="0.2">
      <c r="B13" s="5" t="s">
        <v>222</v>
      </c>
      <c r="C13" s="5" t="s">
        <v>270</v>
      </c>
      <c r="D13" s="5"/>
      <c r="F13" s="5"/>
      <c r="G13" s="5"/>
      <c r="H13" s="5"/>
      <c r="I13" s="5"/>
      <c r="J13" s="5"/>
      <c r="K13" s="5"/>
      <c r="L13" s="5"/>
      <c r="M13" s="5"/>
      <c r="N13" s="5"/>
      <c r="O13" s="5"/>
    </row>
    <row r="14" spans="2:15" ht="18" x14ac:dyDescent="0.15">
      <c r="B14" s="330" t="s">
        <v>269</v>
      </c>
      <c r="C14" s="543">
        <v>1</v>
      </c>
      <c r="D14" s="543">
        <v>2</v>
      </c>
      <c r="E14" s="543">
        <v>3</v>
      </c>
      <c r="F14" s="543">
        <v>4</v>
      </c>
      <c r="G14" s="543">
        <v>5</v>
      </c>
      <c r="H14" s="543">
        <v>6</v>
      </c>
      <c r="I14" s="543">
        <v>7</v>
      </c>
      <c r="J14" s="543">
        <v>8</v>
      </c>
      <c r="K14" s="543">
        <v>9</v>
      </c>
      <c r="L14" s="543">
        <v>10</v>
      </c>
      <c r="M14" s="543">
        <v>11</v>
      </c>
      <c r="N14" s="543">
        <v>12</v>
      </c>
      <c r="O14" s="544" t="s">
        <v>224</v>
      </c>
    </row>
    <row r="15" spans="2:15" x14ac:dyDescent="0.15">
      <c r="B15" s="335" t="s">
        <v>556</v>
      </c>
      <c r="C15" s="288"/>
      <c r="D15" s="288"/>
      <c r="E15" s="288"/>
      <c r="F15" s="288"/>
      <c r="G15" s="288"/>
      <c r="H15" s="288"/>
      <c r="I15" s="288"/>
      <c r="J15" s="288"/>
      <c r="K15" s="288"/>
      <c r="L15" s="288"/>
      <c r="M15" s="288"/>
      <c r="N15" s="288"/>
      <c r="O15" s="129">
        <v>250</v>
      </c>
    </row>
    <row r="16" spans="2:15" x14ac:dyDescent="0.15">
      <c r="B16" s="335" t="s">
        <v>275</v>
      </c>
      <c r="C16" s="288"/>
      <c r="D16" s="288"/>
      <c r="E16" s="288"/>
      <c r="F16" s="288"/>
      <c r="G16" s="288"/>
      <c r="H16" s="288"/>
      <c r="I16" s="288"/>
      <c r="J16" s="288"/>
      <c r="K16" s="288"/>
      <c r="L16" s="288"/>
      <c r="M16" s="288"/>
      <c r="N16" s="288"/>
      <c r="O16" s="129">
        <v>360</v>
      </c>
    </row>
    <row r="17" spans="2:15" x14ac:dyDescent="0.15">
      <c r="B17" s="335" t="s">
        <v>276</v>
      </c>
      <c r="C17" s="288"/>
      <c r="D17" s="288"/>
      <c r="E17" s="288"/>
      <c r="F17" s="288"/>
      <c r="G17" s="288"/>
      <c r="H17" s="288"/>
      <c r="I17" s="288"/>
      <c r="J17" s="288"/>
      <c r="K17" s="288"/>
      <c r="L17" s="288"/>
      <c r="M17" s="288"/>
      <c r="N17" s="288"/>
      <c r="O17" s="129">
        <v>316</v>
      </c>
    </row>
    <row r="18" spans="2:15" x14ac:dyDescent="0.15">
      <c r="B18" s="335" t="s">
        <v>277</v>
      </c>
      <c r="C18" s="288"/>
      <c r="D18" s="288"/>
      <c r="E18" s="288"/>
      <c r="F18" s="288"/>
      <c r="G18" s="288"/>
      <c r="H18" s="288"/>
      <c r="I18" s="288"/>
      <c r="J18" s="288"/>
      <c r="K18" s="288"/>
      <c r="L18" s="288"/>
      <c r="M18" s="288"/>
      <c r="N18" s="288"/>
      <c r="O18" s="129">
        <v>302</v>
      </c>
    </row>
    <row r="19" spans="2:15" x14ac:dyDescent="0.15">
      <c r="B19" s="335" t="s">
        <v>278</v>
      </c>
      <c r="C19" s="288"/>
      <c r="D19" s="288"/>
      <c r="E19" s="288"/>
      <c r="F19" s="288"/>
      <c r="G19" s="288"/>
      <c r="H19" s="288"/>
      <c r="I19" s="288"/>
      <c r="J19" s="288"/>
      <c r="K19" s="288"/>
      <c r="L19" s="288"/>
      <c r="M19" s="288"/>
      <c r="N19" s="288"/>
      <c r="O19" s="129">
        <v>249</v>
      </c>
    </row>
    <row r="20" spans="2:15" ht="14.25" thickBot="1" x14ac:dyDescent="0.2">
      <c r="B20" s="333" t="s">
        <v>225</v>
      </c>
      <c r="C20" s="331" t="e">
        <f>AVERAGE(C15:C19)</f>
        <v>#DIV/0!</v>
      </c>
      <c r="D20" s="331" t="e">
        <f t="shared" ref="D20:O20" si="1">AVERAGE(D15:D19)</f>
        <v>#DIV/0!</v>
      </c>
      <c r="E20" s="331" t="e">
        <f t="shared" si="1"/>
        <v>#DIV/0!</v>
      </c>
      <c r="F20" s="331" t="e">
        <f t="shared" si="1"/>
        <v>#DIV/0!</v>
      </c>
      <c r="G20" s="331" t="e">
        <f t="shared" si="1"/>
        <v>#DIV/0!</v>
      </c>
      <c r="H20" s="331" t="e">
        <f t="shared" si="1"/>
        <v>#DIV/0!</v>
      </c>
      <c r="I20" s="331" t="e">
        <f t="shared" si="1"/>
        <v>#DIV/0!</v>
      </c>
      <c r="J20" s="331" t="e">
        <f t="shared" si="1"/>
        <v>#DIV/0!</v>
      </c>
      <c r="K20" s="331" t="e">
        <f t="shared" si="1"/>
        <v>#DIV/0!</v>
      </c>
      <c r="L20" s="331" t="e">
        <f t="shared" si="1"/>
        <v>#DIV/0!</v>
      </c>
      <c r="M20" s="331" t="e">
        <f t="shared" si="1"/>
        <v>#DIV/0!</v>
      </c>
      <c r="N20" s="331" t="e">
        <f t="shared" si="1"/>
        <v>#DIV/0!</v>
      </c>
      <c r="O20" s="332">
        <f t="shared" si="1"/>
        <v>295.39999999999998</v>
      </c>
    </row>
  </sheetData>
  <phoneticPr fontId="4"/>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pageSetUpPr fitToPage="1"/>
  </sheetPr>
  <dimension ref="B1:O20"/>
  <sheetViews>
    <sheetView view="pageBreakPreview" zoomScale="80" zoomScaleNormal="100" zoomScaleSheetLayoutView="80" workbookViewId="0">
      <selection activeCell="V31" sqref="V31"/>
    </sheetView>
  </sheetViews>
  <sheetFormatPr defaultRowHeight="13.5" x14ac:dyDescent="0.15"/>
  <cols>
    <col min="1" max="1" width="1.625" style="27" customWidth="1"/>
    <col min="2" max="2" width="18" style="27" customWidth="1"/>
    <col min="3" max="15" width="6.125" style="27" customWidth="1"/>
    <col min="16" max="16384" width="9" style="27"/>
  </cols>
  <sheetData>
    <row r="1" spans="2:15" ht="9.9499999999999993" customHeight="1" x14ac:dyDescent="0.15"/>
    <row r="2" spans="2:15" ht="24.95" customHeight="1" x14ac:dyDescent="0.15">
      <c r="B2" s="27" t="s">
        <v>280</v>
      </c>
    </row>
    <row r="3" spans="2:15" ht="20.100000000000001" customHeight="1" x14ac:dyDescent="0.15">
      <c r="D3" s="92" t="s">
        <v>281</v>
      </c>
      <c r="E3" s="91" t="s">
        <v>584</v>
      </c>
      <c r="F3" s="91"/>
      <c r="G3" s="92" t="s">
        <v>209</v>
      </c>
      <c r="H3" s="91" t="s">
        <v>282</v>
      </c>
      <c r="I3" s="91"/>
    </row>
    <row r="4" spans="2:15" ht="20.100000000000001" customHeight="1" thickBot="1" x14ac:dyDescent="0.2">
      <c r="B4" s="5" t="s">
        <v>222</v>
      </c>
      <c r="C4" s="5" t="s">
        <v>223</v>
      </c>
      <c r="D4" s="5"/>
      <c r="F4" s="5"/>
      <c r="G4" s="5"/>
      <c r="H4" s="5"/>
      <c r="I4" s="5"/>
      <c r="J4" s="5"/>
      <c r="K4" s="5"/>
      <c r="L4" s="5"/>
      <c r="M4" s="5"/>
      <c r="N4" s="5"/>
      <c r="O4" s="5"/>
    </row>
    <row r="5" spans="2:15" ht="20.100000000000001" customHeight="1" x14ac:dyDescent="0.15">
      <c r="B5" s="330" t="s">
        <v>269</v>
      </c>
      <c r="C5" s="334">
        <v>1</v>
      </c>
      <c r="D5" s="334">
        <v>2</v>
      </c>
      <c r="E5" s="334">
        <v>3</v>
      </c>
      <c r="F5" s="334">
        <v>4</v>
      </c>
      <c r="G5" s="334">
        <v>5</v>
      </c>
      <c r="H5" s="334">
        <v>6</v>
      </c>
      <c r="I5" s="334">
        <v>7</v>
      </c>
      <c r="J5" s="334">
        <v>8</v>
      </c>
      <c r="K5" s="334">
        <v>9</v>
      </c>
      <c r="L5" s="334">
        <v>10</v>
      </c>
      <c r="M5" s="334">
        <v>11</v>
      </c>
      <c r="N5" s="334">
        <v>12</v>
      </c>
      <c r="O5" s="128" t="s">
        <v>224</v>
      </c>
    </row>
    <row r="6" spans="2:15" ht="20.100000000000001" customHeight="1" x14ac:dyDescent="0.15">
      <c r="B6" s="335" t="s">
        <v>268</v>
      </c>
      <c r="C6" s="288"/>
      <c r="D6" s="288"/>
      <c r="E6" s="288"/>
      <c r="F6" s="288"/>
      <c r="G6" s="288"/>
      <c r="H6" s="288"/>
      <c r="I6" s="288"/>
      <c r="J6" s="288"/>
      <c r="K6" s="288"/>
      <c r="L6" s="288"/>
      <c r="M6" s="288"/>
      <c r="N6" s="288"/>
      <c r="O6" s="347"/>
    </row>
    <row r="7" spans="2:15" ht="20.100000000000001" customHeight="1" x14ac:dyDescent="0.15">
      <c r="B7" s="335" t="s">
        <v>268</v>
      </c>
      <c r="C7" s="288"/>
      <c r="D7" s="288"/>
      <c r="E7" s="288"/>
      <c r="F7" s="288"/>
      <c r="G7" s="288"/>
      <c r="H7" s="288"/>
      <c r="I7" s="288"/>
      <c r="J7" s="288"/>
      <c r="K7" s="288"/>
      <c r="L7" s="288"/>
      <c r="M7" s="288"/>
      <c r="N7" s="288"/>
      <c r="O7" s="347"/>
    </row>
    <row r="8" spans="2:15" ht="20.100000000000001" customHeight="1" x14ac:dyDescent="0.15">
      <c r="B8" s="335" t="s">
        <v>268</v>
      </c>
      <c r="C8" s="288"/>
      <c r="D8" s="288"/>
      <c r="E8" s="288"/>
      <c r="F8" s="288"/>
      <c r="G8" s="288"/>
      <c r="H8" s="288"/>
      <c r="I8" s="288"/>
      <c r="J8" s="288"/>
      <c r="K8" s="288"/>
      <c r="L8" s="288"/>
      <c r="M8" s="288"/>
      <c r="N8" s="288"/>
      <c r="O8" s="347"/>
    </row>
    <row r="9" spans="2:15" ht="20.100000000000001" customHeight="1" x14ac:dyDescent="0.15">
      <c r="B9" s="335" t="s">
        <v>268</v>
      </c>
      <c r="C9" s="288"/>
      <c r="D9" s="288"/>
      <c r="E9" s="288"/>
      <c r="F9" s="288"/>
      <c r="G9" s="288"/>
      <c r="H9" s="288"/>
      <c r="I9" s="288"/>
      <c r="J9" s="288"/>
      <c r="K9" s="288"/>
      <c r="L9" s="288"/>
      <c r="M9" s="288"/>
      <c r="N9" s="288"/>
      <c r="O9" s="347"/>
    </row>
    <row r="10" spans="2:15" ht="20.100000000000001" customHeight="1" x14ac:dyDescent="0.15">
      <c r="B10" s="335" t="s">
        <v>268</v>
      </c>
      <c r="C10" s="288"/>
      <c r="D10" s="288"/>
      <c r="E10" s="288"/>
      <c r="F10" s="288"/>
      <c r="G10" s="288"/>
      <c r="H10" s="288"/>
      <c r="I10" s="288"/>
      <c r="J10" s="288"/>
      <c r="K10" s="288"/>
      <c r="L10" s="288"/>
      <c r="M10" s="288"/>
      <c r="N10" s="288"/>
      <c r="O10" s="347"/>
    </row>
    <row r="11" spans="2:15" ht="20.100000000000001" customHeight="1" thickBot="1" x14ac:dyDescent="0.2">
      <c r="B11" s="333" t="s">
        <v>225</v>
      </c>
      <c r="C11" s="345" t="e">
        <f>AVERAGE(C6:C10)</f>
        <v>#DIV/0!</v>
      </c>
      <c r="D11" s="345" t="e">
        <f t="shared" ref="D11:O11" si="0">AVERAGE(D6:D10)</f>
        <v>#DIV/0!</v>
      </c>
      <c r="E11" s="345" t="e">
        <f t="shared" si="0"/>
        <v>#DIV/0!</v>
      </c>
      <c r="F11" s="345" t="e">
        <f t="shared" si="0"/>
        <v>#DIV/0!</v>
      </c>
      <c r="G11" s="345" t="e">
        <f t="shared" si="0"/>
        <v>#DIV/0!</v>
      </c>
      <c r="H11" s="345" t="e">
        <f t="shared" si="0"/>
        <v>#DIV/0!</v>
      </c>
      <c r="I11" s="345" t="e">
        <f t="shared" si="0"/>
        <v>#DIV/0!</v>
      </c>
      <c r="J11" s="345" t="e">
        <f t="shared" si="0"/>
        <v>#DIV/0!</v>
      </c>
      <c r="K11" s="345" t="e">
        <f t="shared" si="0"/>
        <v>#DIV/0!</v>
      </c>
      <c r="L11" s="345" t="e">
        <f t="shared" si="0"/>
        <v>#DIV/0!</v>
      </c>
      <c r="M11" s="345" t="e">
        <f t="shared" si="0"/>
        <v>#DIV/0!</v>
      </c>
      <c r="N11" s="345" t="e">
        <f t="shared" si="0"/>
        <v>#DIV/0!</v>
      </c>
      <c r="O11" s="346" t="e">
        <f t="shared" si="0"/>
        <v>#DIV/0!</v>
      </c>
    </row>
    <row r="12" spans="2:15" ht="20.100000000000001" customHeight="1" x14ac:dyDescent="0.15"/>
    <row r="13" spans="2:15" ht="20.100000000000001" customHeight="1" thickBot="1" x14ac:dyDescent="0.2">
      <c r="B13" s="5" t="s">
        <v>222</v>
      </c>
      <c r="C13" s="5" t="s">
        <v>270</v>
      </c>
      <c r="D13" s="5"/>
      <c r="F13" s="5"/>
      <c r="G13" s="5"/>
      <c r="H13" s="5"/>
      <c r="I13" s="5"/>
      <c r="J13" s="5"/>
      <c r="K13" s="5"/>
      <c r="L13" s="5"/>
      <c r="M13" s="5"/>
      <c r="N13" s="5"/>
      <c r="O13" s="5"/>
    </row>
    <row r="14" spans="2:15" ht="20.100000000000001" customHeight="1" x14ac:dyDescent="0.15">
      <c r="B14" s="330" t="s">
        <v>269</v>
      </c>
      <c r="C14" s="334">
        <v>1</v>
      </c>
      <c r="D14" s="334">
        <v>2</v>
      </c>
      <c r="E14" s="334">
        <v>3</v>
      </c>
      <c r="F14" s="334">
        <v>4</v>
      </c>
      <c r="G14" s="334">
        <v>5</v>
      </c>
      <c r="H14" s="334">
        <v>6</v>
      </c>
      <c r="I14" s="334">
        <v>7</v>
      </c>
      <c r="J14" s="334">
        <v>8</v>
      </c>
      <c r="K14" s="334">
        <v>9</v>
      </c>
      <c r="L14" s="334">
        <v>10</v>
      </c>
      <c r="M14" s="334">
        <v>11</v>
      </c>
      <c r="N14" s="334">
        <v>12</v>
      </c>
      <c r="O14" s="128" t="s">
        <v>224</v>
      </c>
    </row>
    <row r="15" spans="2:15" ht="20.100000000000001" customHeight="1" x14ac:dyDescent="0.15">
      <c r="B15" s="335" t="s">
        <v>274</v>
      </c>
      <c r="C15" s="288"/>
      <c r="D15" s="288"/>
      <c r="E15" s="288"/>
      <c r="F15" s="288"/>
      <c r="G15" s="288"/>
      <c r="H15" s="288"/>
      <c r="I15" s="288"/>
      <c r="J15" s="288"/>
      <c r="K15" s="288"/>
      <c r="L15" s="288"/>
      <c r="M15" s="288"/>
      <c r="N15" s="288"/>
      <c r="O15" s="129">
        <v>152</v>
      </c>
    </row>
    <row r="16" spans="2:15" ht="20.100000000000001" customHeight="1" x14ac:dyDescent="0.15">
      <c r="B16" s="335" t="s">
        <v>275</v>
      </c>
      <c r="C16" s="288"/>
      <c r="D16" s="288"/>
      <c r="E16" s="288"/>
      <c r="F16" s="288"/>
      <c r="G16" s="288"/>
      <c r="H16" s="288"/>
      <c r="I16" s="288"/>
      <c r="J16" s="288"/>
      <c r="K16" s="288"/>
      <c r="L16" s="288"/>
      <c r="M16" s="288"/>
      <c r="N16" s="288"/>
      <c r="O16" s="129">
        <v>240</v>
      </c>
    </row>
    <row r="17" spans="2:15" ht="20.100000000000001" customHeight="1" x14ac:dyDescent="0.15">
      <c r="B17" s="335" t="s">
        <v>276</v>
      </c>
      <c r="C17" s="288"/>
      <c r="D17" s="288"/>
      <c r="E17" s="288"/>
      <c r="F17" s="288"/>
      <c r="G17" s="288"/>
      <c r="H17" s="288"/>
      <c r="I17" s="288"/>
      <c r="J17" s="288"/>
      <c r="K17" s="288"/>
      <c r="L17" s="288"/>
      <c r="M17" s="288"/>
      <c r="N17" s="288"/>
      <c r="O17" s="129">
        <v>208</v>
      </c>
    </row>
    <row r="18" spans="2:15" ht="20.100000000000001" customHeight="1" x14ac:dyDescent="0.15">
      <c r="B18" s="335" t="s">
        <v>277</v>
      </c>
      <c r="C18" s="288"/>
      <c r="D18" s="288"/>
      <c r="E18" s="288"/>
      <c r="F18" s="288"/>
      <c r="G18" s="288"/>
      <c r="H18" s="288"/>
      <c r="I18" s="288"/>
      <c r="J18" s="288"/>
      <c r="K18" s="288"/>
      <c r="L18" s="288"/>
      <c r="M18" s="288"/>
      <c r="N18" s="288"/>
      <c r="O18" s="129">
        <v>185</v>
      </c>
    </row>
    <row r="19" spans="2:15" ht="20.100000000000001" customHeight="1" x14ac:dyDescent="0.15">
      <c r="B19" s="335" t="s">
        <v>278</v>
      </c>
      <c r="C19" s="288"/>
      <c r="D19" s="288"/>
      <c r="E19" s="288"/>
      <c r="F19" s="288"/>
      <c r="G19" s="288"/>
      <c r="H19" s="288"/>
      <c r="I19" s="288"/>
      <c r="J19" s="288"/>
      <c r="K19" s="288"/>
      <c r="L19" s="288"/>
      <c r="M19" s="288"/>
      <c r="N19" s="288"/>
      <c r="O19" s="129">
        <v>165</v>
      </c>
    </row>
    <row r="20" spans="2:15" ht="20.100000000000001" customHeight="1" thickBot="1" x14ac:dyDescent="0.2">
      <c r="B20" s="333" t="s">
        <v>225</v>
      </c>
      <c r="C20" s="331" t="e">
        <f>AVERAGE(C15:C19)</f>
        <v>#DIV/0!</v>
      </c>
      <c r="D20" s="331" t="e">
        <f t="shared" ref="D20" si="1">AVERAGE(D15:D19)</f>
        <v>#DIV/0!</v>
      </c>
      <c r="E20" s="331" t="e">
        <f t="shared" ref="E20" si="2">AVERAGE(E15:E19)</f>
        <v>#DIV/0!</v>
      </c>
      <c r="F20" s="331" t="e">
        <f t="shared" ref="F20" si="3">AVERAGE(F15:F19)</f>
        <v>#DIV/0!</v>
      </c>
      <c r="G20" s="331" t="e">
        <f t="shared" ref="G20" si="4">AVERAGE(G15:G19)</f>
        <v>#DIV/0!</v>
      </c>
      <c r="H20" s="331" t="e">
        <f t="shared" ref="H20" si="5">AVERAGE(H15:H19)</f>
        <v>#DIV/0!</v>
      </c>
      <c r="I20" s="331" t="e">
        <f t="shared" ref="I20" si="6">AVERAGE(I15:I19)</f>
        <v>#DIV/0!</v>
      </c>
      <c r="J20" s="331" t="e">
        <f t="shared" ref="J20" si="7">AVERAGE(J15:J19)</f>
        <v>#DIV/0!</v>
      </c>
      <c r="K20" s="331" t="e">
        <f t="shared" ref="K20" si="8">AVERAGE(K15:K19)</f>
        <v>#DIV/0!</v>
      </c>
      <c r="L20" s="331" t="e">
        <f t="shared" ref="L20" si="9">AVERAGE(L15:L19)</f>
        <v>#DIV/0!</v>
      </c>
      <c r="M20" s="331" t="e">
        <f t="shared" ref="M20" si="10">AVERAGE(M15:M19)</f>
        <v>#DIV/0!</v>
      </c>
      <c r="N20" s="331" t="e">
        <f t="shared" ref="N20" si="11">AVERAGE(N15:N19)</f>
        <v>#DIV/0!</v>
      </c>
      <c r="O20" s="332">
        <f t="shared" ref="O20" si="12">AVERAGE(O15:O19)</f>
        <v>190</v>
      </c>
    </row>
  </sheetData>
  <phoneticPr fontId="4"/>
  <pageMargins left="0.78740157480314965" right="0.78740157480314965" top="0.78740157480314965" bottom="0.78740157480314965" header="0.39370078740157483" footer="0.39370078740157483"/>
  <pageSetup paperSize="9" orientation="landscape" verticalDpi="3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O20"/>
  <sheetViews>
    <sheetView workbookViewId="0">
      <selection activeCell="O20" sqref="O20"/>
    </sheetView>
  </sheetViews>
  <sheetFormatPr defaultRowHeight="13.5" x14ac:dyDescent="0.15"/>
  <cols>
    <col min="1" max="1" width="1.625" style="27" customWidth="1"/>
    <col min="2" max="2" width="18" style="27" customWidth="1"/>
    <col min="3" max="15" width="6.125" style="27" customWidth="1"/>
    <col min="16" max="16384" width="9" style="27"/>
  </cols>
  <sheetData>
    <row r="2" spans="2:15" x14ac:dyDescent="0.15">
      <c r="B2" s="27" t="s">
        <v>280</v>
      </c>
    </row>
    <row r="3" spans="2:15" x14ac:dyDescent="0.15">
      <c r="D3" s="92" t="s">
        <v>560</v>
      </c>
      <c r="E3" s="91" t="s">
        <v>561</v>
      </c>
      <c r="F3" s="91"/>
      <c r="G3" s="92" t="s">
        <v>209</v>
      </c>
      <c r="H3" s="91" t="s">
        <v>273</v>
      </c>
      <c r="I3" s="91"/>
    </row>
    <row r="4" spans="2:15" ht="14.25" thickBot="1" x14ac:dyDescent="0.2">
      <c r="B4" s="5" t="s">
        <v>222</v>
      </c>
      <c r="C4" s="5" t="s">
        <v>562</v>
      </c>
      <c r="D4" s="5"/>
      <c r="F4" s="5"/>
      <c r="G4" s="5"/>
      <c r="H4" s="5"/>
      <c r="I4" s="5"/>
      <c r="J4" s="5"/>
      <c r="K4" s="5"/>
      <c r="L4" s="5"/>
      <c r="M4" s="5"/>
      <c r="N4" s="5"/>
      <c r="O4" s="5"/>
    </row>
    <row r="5" spans="2:15" ht="18" x14ac:dyDescent="0.15">
      <c r="B5" s="330" t="s">
        <v>269</v>
      </c>
      <c r="C5" s="543">
        <v>1</v>
      </c>
      <c r="D5" s="543">
        <v>2</v>
      </c>
      <c r="E5" s="543">
        <v>3</v>
      </c>
      <c r="F5" s="543">
        <v>4</v>
      </c>
      <c r="G5" s="543">
        <v>5</v>
      </c>
      <c r="H5" s="543">
        <v>6</v>
      </c>
      <c r="I5" s="543">
        <v>7</v>
      </c>
      <c r="J5" s="543">
        <v>8</v>
      </c>
      <c r="K5" s="543">
        <v>9</v>
      </c>
      <c r="L5" s="543">
        <v>10</v>
      </c>
      <c r="M5" s="543">
        <v>11</v>
      </c>
      <c r="N5" s="543">
        <v>12</v>
      </c>
      <c r="O5" s="544" t="s">
        <v>224</v>
      </c>
    </row>
    <row r="6" spans="2:15" x14ac:dyDescent="0.15">
      <c r="B6" s="335" t="s">
        <v>563</v>
      </c>
      <c r="C6" s="288"/>
      <c r="D6" s="288"/>
      <c r="E6" s="288"/>
      <c r="F6" s="288"/>
      <c r="G6" s="288"/>
      <c r="H6" s="288"/>
      <c r="I6" s="288"/>
      <c r="J6" s="288"/>
      <c r="K6" s="288"/>
      <c r="L6" s="288"/>
      <c r="M6" s="288"/>
      <c r="N6" s="288"/>
      <c r="O6" s="347"/>
    </row>
    <row r="7" spans="2:15" x14ac:dyDescent="0.15">
      <c r="B7" s="335" t="s">
        <v>563</v>
      </c>
      <c r="C7" s="288"/>
      <c r="D7" s="288"/>
      <c r="E7" s="288"/>
      <c r="F7" s="288"/>
      <c r="G7" s="288"/>
      <c r="H7" s="288"/>
      <c r="I7" s="288"/>
      <c r="J7" s="288"/>
      <c r="K7" s="288"/>
      <c r="L7" s="288"/>
      <c r="M7" s="288"/>
      <c r="N7" s="288"/>
      <c r="O7" s="347"/>
    </row>
    <row r="8" spans="2:15" x14ac:dyDescent="0.15">
      <c r="B8" s="335" t="s">
        <v>563</v>
      </c>
      <c r="C8" s="288"/>
      <c r="D8" s="288"/>
      <c r="E8" s="288"/>
      <c r="F8" s="288"/>
      <c r="G8" s="288"/>
      <c r="H8" s="288"/>
      <c r="I8" s="288"/>
      <c r="J8" s="288"/>
      <c r="K8" s="288"/>
      <c r="L8" s="288"/>
      <c r="M8" s="288"/>
      <c r="N8" s="288"/>
      <c r="O8" s="347"/>
    </row>
    <row r="9" spans="2:15" x14ac:dyDescent="0.15">
      <c r="B9" s="335" t="s">
        <v>563</v>
      </c>
      <c r="C9" s="288"/>
      <c r="D9" s="288"/>
      <c r="E9" s="288"/>
      <c r="F9" s="288"/>
      <c r="G9" s="288"/>
      <c r="H9" s="288"/>
      <c r="I9" s="288"/>
      <c r="J9" s="288"/>
      <c r="K9" s="288"/>
      <c r="L9" s="288"/>
      <c r="M9" s="288"/>
      <c r="N9" s="288"/>
      <c r="O9" s="347"/>
    </row>
    <row r="10" spans="2:15" x14ac:dyDescent="0.15">
      <c r="B10" s="335" t="s">
        <v>563</v>
      </c>
      <c r="C10" s="288"/>
      <c r="D10" s="288"/>
      <c r="E10" s="288"/>
      <c r="F10" s="288"/>
      <c r="G10" s="288"/>
      <c r="H10" s="288"/>
      <c r="I10" s="288"/>
      <c r="J10" s="288"/>
      <c r="K10" s="288"/>
      <c r="L10" s="288"/>
      <c r="M10" s="288"/>
      <c r="N10" s="288"/>
      <c r="O10" s="347"/>
    </row>
    <row r="11" spans="2:15" ht="14.25" thickBot="1" x14ac:dyDescent="0.2">
      <c r="B11" s="333" t="s">
        <v>225</v>
      </c>
      <c r="C11" s="345" t="e">
        <f>AVERAGE(C6:C10)</f>
        <v>#DIV/0!</v>
      </c>
      <c r="D11" s="345" t="e">
        <f t="shared" ref="D11:O11" si="0">AVERAGE(D6:D10)</f>
        <v>#DIV/0!</v>
      </c>
      <c r="E11" s="345" t="e">
        <f t="shared" si="0"/>
        <v>#DIV/0!</v>
      </c>
      <c r="F11" s="345" t="e">
        <f t="shared" si="0"/>
        <v>#DIV/0!</v>
      </c>
      <c r="G11" s="345" t="e">
        <f t="shared" si="0"/>
        <v>#DIV/0!</v>
      </c>
      <c r="H11" s="345" t="e">
        <f t="shared" si="0"/>
        <v>#DIV/0!</v>
      </c>
      <c r="I11" s="345" t="e">
        <f t="shared" si="0"/>
        <v>#DIV/0!</v>
      </c>
      <c r="J11" s="345" t="e">
        <f t="shared" si="0"/>
        <v>#DIV/0!</v>
      </c>
      <c r="K11" s="345" t="e">
        <f t="shared" si="0"/>
        <v>#DIV/0!</v>
      </c>
      <c r="L11" s="345" t="e">
        <f t="shared" si="0"/>
        <v>#DIV/0!</v>
      </c>
      <c r="M11" s="345" t="e">
        <f t="shared" si="0"/>
        <v>#DIV/0!</v>
      </c>
      <c r="N11" s="345" t="e">
        <f t="shared" si="0"/>
        <v>#DIV/0!</v>
      </c>
      <c r="O11" s="346" t="e">
        <f t="shared" si="0"/>
        <v>#DIV/0!</v>
      </c>
    </row>
    <row r="13" spans="2:15" ht="14.25" thickBot="1" x14ac:dyDescent="0.2">
      <c r="B13" s="5" t="s">
        <v>222</v>
      </c>
      <c r="C13" s="5" t="s">
        <v>270</v>
      </c>
      <c r="D13" s="5"/>
      <c r="F13" s="5"/>
      <c r="G13" s="5"/>
      <c r="H13" s="5"/>
      <c r="I13" s="5"/>
      <c r="J13" s="5"/>
      <c r="K13" s="5"/>
      <c r="L13" s="5"/>
      <c r="M13" s="5"/>
      <c r="N13" s="5"/>
      <c r="O13" s="5"/>
    </row>
    <row r="14" spans="2:15" ht="18" x14ac:dyDescent="0.15">
      <c r="B14" s="330" t="s">
        <v>269</v>
      </c>
      <c r="C14" s="543">
        <v>1</v>
      </c>
      <c r="D14" s="543">
        <v>2</v>
      </c>
      <c r="E14" s="543">
        <v>3</v>
      </c>
      <c r="F14" s="543">
        <v>4</v>
      </c>
      <c r="G14" s="543">
        <v>5</v>
      </c>
      <c r="H14" s="543">
        <v>6</v>
      </c>
      <c r="I14" s="543">
        <v>7</v>
      </c>
      <c r="J14" s="543">
        <v>8</v>
      </c>
      <c r="K14" s="543">
        <v>9</v>
      </c>
      <c r="L14" s="543">
        <v>10</v>
      </c>
      <c r="M14" s="543">
        <v>11</v>
      </c>
      <c r="N14" s="543">
        <v>12</v>
      </c>
      <c r="O14" s="544" t="s">
        <v>224</v>
      </c>
    </row>
    <row r="15" spans="2:15" x14ac:dyDescent="0.15">
      <c r="B15" s="335" t="s">
        <v>564</v>
      </c>
      <c r="C15" s="288"/>
      <c r="D15" s="288"/>
      <c r="E15" s="288"/>
      <c r="F15" s="288"/>
      <c r="G15" s="288"/>
      <c r="H15" s="288"/>
      <c r="I15" s="288"/>
      <c r="J15" s="288"/>
      <c r="K15" s="288"/>
      <c r="L15" s="288"/>
      <c r="M15" s="288"/>
      <c r="N15" s="288"/>
      <c r="O15" s="129">
        <v>279</v>
      </c>
    </row>
    <row r="16" spans="2:15" x14ac:dyDescent="0.15">
      <c r="B16" s="335" t="s">
        <v>275</v>
      </c>
      <c r="C16" s="288"/>
      <c r="D16" s="288"/>
      <c r="E16" s="288"/>
      <c r="F16" s="288"/>
      <c r="G16" s="288"/>
      <c r="H16" s="288"/>
      <c r="I16" s="288"/>
      <c r="J16" s="288"/>
      <c r="K16" s="288"/>
      <c r="L16" s="288"/>
      <c r="M16" s="288"/>
      <c r="N16" s="288"/>
      <c r="O16" s="129">
        <v>302</v>
      </c>
    </row>
    <row r="17" spans="2:15" x14ac:dyDescent="0.15">
      <c r="B17" s="335" t="s">
        <v>276</v>
      </c>
      <c r="C17" s="288"/>
      <c r="D17" s="288"/>
      <c r="E17" s="288"/>
      <c r="F17" s="288"/>
      <c r="G17" s="288"/>
      <c r="H17" s="288"/>
      <c r="I17" s="288"/>
      <c r="J17" s="288"/>
      <c r="K17" s="288"/>
      <c r="L17" s="288"/>
      <c r="M17" s="288"/>
      <c r="N17" s="288"/>
      <c r="O17" s="129">
        <v>273</v>
      </c>
    </row>
    <row r="18" spans="2:15" x14ac:dyDescent="0.15">
      <c r="B18" s="335" t="s">
        <v>277</v>
      </c>
      <c r="C18" s="288"/>
      <c r="D18" s="288"/>
      <c r="E18" s="288"/>
      <c r="F18" s="288"/>
      <c r="G18" s="288"/>
      <c r="H18" s="288"/>
      <c r="I18" s="288"/>
      <c r="J18" s="288"/>
      <c r="K18" s="288"/>
      <c r="L18" s="288"/>
      <c r="M18" s="288"/>
      <c r="N18" s="288"/>
      <c r="O18" s="129">
        <v>258</v>
      </c>
    </row>
    <row r="19" spans="2:15" x14ac:dyDescent="0.15">
      <c r="B19" s="335" t="s">
        <v>278</v>
      </c>
      <c r="C19" s="288"/>
      <c r="D19" s="288"/>
      <c r="E19" s="288"/>
      <c r="F19" s="288"/>
      <c r="G19" s="288"/>
      <c r="H19" s="288"/>
      <c r="I19" s="288"/>
      <c r="J19" s="288"/>
      <c r="K19" s="288"/>
      <c r="L19" s="288"/>
      <c r="M19" s="288"/>
      <c r="N19" s="288"/>
      <c r="O19" s="129">
        <v>247</v>
      </c>
    </row>
    <row r="20" spans="2:15" ht="14.25" thickBot="1" x14ac:dyDescent="0.2">
      <c r="B20" s="333" t="s">
        <v>225</v>
      </c>
      <c r="C20" s="331" t="e">
        <f>AVERAGE(C15:C19)</f>
        <v>#DIV/0!</v>
      </c>
      <c r="D20" s="331" t="e">
        <f t="shared" ref="D20:O20" si="1">AVERAGE(D15:D19)</f>
        <v>#DIV/0!</v>
      </c>
      <c r="E20" s="331" t="e">
        <f t="shared" si="1"/>
        <v>#DIV/0!</v>
      </c>
      <c r="F20" s="331" t="e">
        <f t="shared" si="1"/>
        <v>#DIV/0!</v>
      </c>
      <c r="G20" s="331" t="e">
        <f t="shared" si="1"/>
        <v>#DIV/0!</v>
      </c>
      <c r="H20" s="331" t="e">
        <f t="shared" si="1"/>
        <v>#DIV/0!</v>
      </c>
      <c r="I20" s="331" t="e">
        <f t="shared" si="1"/>
        <v>#DIV/0!</v>
      </c>
      <c r="J20" s="331" t="e">
        <f t="shared" si="1"/>
        <v>#DIV/0!</v>
      </c>
      <c r="K20" s="331" t="e">
        <f t="shared" si="1"/>
        <v>#DIV/0!</v>
      </c>
      <c r="L20" s="331" t="e">
        <f t="shared" si="1"/>
        <v>#DIV/0!</v>
      </c>
      <c r="M20" s="331" t="e">
        <f t="shared" si="1"/>
        <v>#DIV/0!</v>
      </c>
      <c r="N20" s="331" t="e">
        <f t="shared" si="1"/>
        <v>#DIV/0!</v>
      </c>
      <c r="O20" s="332">
        <f t="shared" si="1"/>
        <v>271.8</v>
      </c>
    </row>
  </sheetData>
  <phoneticPr fontId="4"/>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O20"/>
  <sheetViews>
    <sheetView workbookViewId="0">
      <selection activeCell="V31" sqref="V31"/>
    </sheetView>
  </sheetViews>
  <sheetFormatPr defaultRowHeight="13.5" x14ac:dyDescent="0.15"/>
  <cols>
    <col min="1" max="1" width="1.625" style="27" customWidth="1"/>
    <col min="2" max="2" width="18" style="27" customWidth="1"/>
    <col min="3" max="15" width="6.125" style="27" customWidth="1"/>
    <col min="16" max="16384" width="9" style="27"/>
  </cols>
  <sheetData>
    <row r="2" spans="2:15" x14ac:dyDescent="0.15">
      <c r="B2" s="27" t="s">
        <v>280</v>
      </c>
    </row>
    <row r="3" spans="2:15" x14ac:dyDescent="0.15">
      <c r="D3" s="92" t="s">
        <v>557</v>
      </c>
      <c r="E3" s="91" t="s">
        <v>546</v>
      </c>
      <c r="F3" s="91"/>
      <c r="G3" s="92" t="s">
        <v>209</v>
      </c>
      <c r="H3" s="91" t="s">
        <v>273</v>
      </c>
      <c r="I3" s="91"/>
    </row>
    <row r="4" spans="2:15" ht="14.25" thickBot="1" x14ac:dyDescent="0.2">
      <c r="B4" s="5" t="s">
        <v>222</v>
      </c>
      <c r="C4" s="5" t="s">
        <v>555</v>
      </c>
      <c r="D4" s="5"/>
      <c r="F4" s="5"/>
      <c r="G4" s="5"/>
      <c r="H4" s="5"/>
      <c r="I4" s="5"/>
      <c r="J4" s="5"/>
      <c r="K4" s="5"/>
      <c r="L4" s="5"/>
      <c r="M4" s="5"/>
      <c r="N4" s="5"/>
      <c r="O4" s="5"/>
    </row>
    <row r="5" spans="2:15" ht="18" x14ac:dyDescent="0.15">
      <c r="B5" s="330" t="s">
        <v>269</v>
      </c>
      <c r="C5" s="543">
        <v>1</v>
      </c>
      <c r="D5" s="543">
        <v>2</v>
      </c>
      <c r="E5" s="543">
        <v>3</v>
      </c>
      <c r="F5" s="543">
        <v>4</v>
      </c>
      <c r="G5" s="543">
        <v>5</v>
      </c>
      <c r="H5" s="543">
        <v>6</v>
      </c>
      <c r="I5" s="543">
        <v>7</v>
      </c>
      <c r="J5" s="543">
        <v>8</v>
      </c>
      <c r="K5" s="543">
        <v>9</v>
      </c>
      <c r="L5" s="543">
        <v>10</v>
      </c>
      <c r="M5" s="543">
        <v>11</v>
      </c>
      <c r="N5" s="543">
        <v>12</v>
      </c>
      <c r="O5" s="544" t="s">
        <v>224</v>
      </c>
    </row>
    <row r="6" spans="2:15" x14ac:dyDescent="0.15">
      <c r="B6" s="335" t="s">
        <v>558</v>
      </c>
      <c r="C6" s="288"/>
      <c r="D6" s="288"/>
      <c r="E6" s="288"/>
      <c r="F6" s="288"/>
      <c r="G6" s="288"/>
      <c r="H6" s="288"/>
      <c r="I6" s="288"/>
      <c r="J6" s="288"/>
      <c r="K6" s="288"/>
      <c r="L6" s="288"/>
      <c r="M6" s="288"/>
      <c r="N6" s="288"/>
      <c r="O6" s="347"/>
    </row>
    <row r="7" spans="2:15" x14ac:dyDescent="0.15">
      <c r="B7" s="335" t="s">
        <v>558</v>
      </c>
      <c r="C7" s="288"/>
      <c r="D7" s="288"/>
      <c r="E7" s="288"/>
      <c r="F7" s="288"/>
      <c r="G7" s="288"/>
      <c r="H7" s="288"/>
      <c r="I7" s="288"/>
      <c r="J7" s="288"/>
      <c r="K7" s="288"/>
      <c r="L7" s="288"/>
      <c r="M7" s="288"/>
      <c r="N7" s="288"/>
      <c r="O7" s="347"/>
    </row>
    <row r="8" spans="2:15" x14ac:dyDescent="0.15">
      <c r="B8" s="335" t="s">
        <v>558</v>
      </c>
      <c r="C8" s="288"/>
      <c r="D8" s="288"/>
      <c r="E8" s="288"/>
      <c r="F8" s="288"/>
      <c r="G8" s="288"/>
      <c r="H8" s="288"/>
      <c r="I8" s="288"/>
      <c r="J8" s="288"/>
      <c r="K8" s="288"/>
      <c r="L8" s="288"/>
      <c r="M8" s="288"/>
      <c r="N8" s="288"/>
      <c r="O8" s="347"/>
    </row>
    <row r="9" spans="2:15" x14ac:dyDescent="0.15">
      <c r="B9" s="335" t="s">
        <v>558</v>
      </c>
      <c r="C9" s="288"/>
      <c r="D9" s="288"/>
      <c r="E9" s="288"/>
      <c r="F9" s="288"/>
      <c r="G9" s="288"/>
      <c r="H9" s="288"/>
      <c r="I9" s="288"/>
      <c r="J9" s="288"/>
      <c r="K9" s="288"/>
      <c r="L9" s="288"/>
      <c r="M9" s="288"/>
      <c r="N9" s="288"/>
      <c r="O9" s="347"/>
    </row>
    <row r="10" spans="2:15" x14ac:dyDescent="0.15">
      <c r="B10" s="335" t="s">
        <v>558</v>
      </c>
      <c r="C10" s="288"/>
      <c r="D10" s="288"/>
      <c r="E10" s="288"/>
      <c r="F10" s="288"/>
      <c r="G10" s="288"/>
      <c r="H10" s="288"/>
      <c r="I10" s="288"/>
      <c r="J10" s="288"/>
      <c r="K10" s="288"/>
      <c r="L10" s="288"/>
      <c r="M10" s="288"/>
      <c r="N10" s="288"/>
      <c r="O10" s="347"/>
    </row>
    <row r="11" spans="2:15" ht="14.25" thickBot="1" x14ac:dyDescent="0.2">
      <c r="B11" s="333" t="s">
        <v>225</v>
      </c>
      <c r="C11" s="345" t="e">
        <f>AVERAGE(C6:C10)</f>
        <v>#DIV/0!</v>
      </c>
      <c r="D11" s="345" t="e">
        <f t="shared" ref="D11:O11" si="0">AVERAGE(D6:D10)</f>
        <v>#DIV/0!</v>
      </c>
      <c r="E11" s="345" t="e">
        <f t="shared" si="0"/>
        <v>#DIV/0!</v>
      </c>
      <c r="F11" s="345" t="e">
        <f t="shared" si="0"/>
        <v>#DIV/0!</v>
      </c>
      <c r="G11" s="345" t="e">
        <f t="shared" si="0"/>
        <v>#DIV/0!</v>
      </c>
      <c r="H11" s="345" t="e">
        <f t="shared" si="0"/>
        <v>#DIV/0!</v>
      </c>
      <c r="I11" s="345" t="e">
        <f t="shared" si="0"/>
        <v>#DIV/0!</v>
      </c>
      <c r="J11" s="345" t="e">
        <f t="shared" si="0"/>
        <v>#DIV/0!</v>
      </c>
      <c r="K11" s="345" t="e">
        <f t="shared" si="0"/>
        <v>#DIV/0!</v>
      </c>
      <c r="L11" s="345" t="e">
        <f t="shared" si="0"/>
        <v>#DIV/0!</v>
      </c>
      <c r="M11" s="345" t="e">
        <f t="shared" si="0"/>
        <v>#DIV/0!</v>
      </c>
      <c r="N11" s="345" t="e">
        <f t="shared" si="0"/>
        <v>#DIV/0!</v>
      </c>
      <c r="O11" s="346" t="e">
        <f t="shared" si="0"/>
        <v>#DIV/0!</v>
      </c>
    </row>
    <row r="13" spans="2:15" ht="14.25" thickBot="1" x14ac:dyDescent="0.2">
      <c r="B13" s="5" t="s">
        <v>222</v>
      </c>
      <c r="C13" s="5" t="s">
        <v>270</v>
      </c>
      <c r="D13" s="5"/>
      <c r="F13" s="5"/>
      <c r="G13" s="5"/>
      <c r="H13" s="5"/>
      <c r="I13" s="5"/>
      <c r="J13" s="5"/>
      <c r="K13" s="5"/>
      <c r="L13" s="5"/>
      <c r="M13" s="5"/>
      <c r="N13" s="5"/>
      <c r="O13" s="5"/>
    </row>
    <row r="14" spans="2:15" ht="18" x14ac:dyDescent="0.15">
      <c r="B14" s="330" t="s">
        <v>269</v>
      </c>
      <c r="C14" s="543">
        <v>1</v>
      </c>
      <c r="D14" s="543">
        <v>2</v>
      </c>
      <c r="E14" s="543">
        <v>3</v>
      </c>
      <c r="F14" s="543">
        <v>4</v>
      </c>
      <c r="G14" s="543">
        <v>5</v>
      </c>
      <c r="H14" s="543">
        <v>6</v>
      </c>
      <c r="I14" s="543">
        <v>7</v>
      </c>
      <c r="J14" s="543">
        <v>8</v>
      </c>
      <c r="K14" s="543">
        <v>9</v>
      </c>
      <c r="L14" s="543">
        <v>10</v>
      </c>
      <c r="M14" s="543">
        <v>11</v>
      </c>
      <c r="N14" s="543">
        <v>12</v>
      </c>
      <c r="O14" s="544" t="s">
        <v>224</v>
      </c>
    </row>
    <row r="15" spans="2:15" x14ac:dyDescent="0.15">
      <c r="B15" s="335" t="s">
        <v>559</v>
      </c>
      <c r="C15" s="288"/>
      <c r="D15" s="288"/>
      <c r="E15" s="288"/>
      <c r="F15" s="288"/>
      <c r="G15" s="288"/>
      <c r="H15" s="288"/>
      <c r="I15" s="288"/>
      <c r="J15" s="288"/>
      <c r="K15" s="288"/>
      <c r="L15" s="288"/>
      <c r="M15" s="288"/>
      <c r="N15" s="288"/>
      <c r="O15" s="129">
        <v>253</v>
      </c>
    </row>
    <row r="16" spans="2:15" x14ac:dyDescent="0.15">
      <c r="B16" s="335" t="s">
        <v>275</v>
      </c>
      <c r="C16" s="288"/>
      <c r="D16" s="288"/>
      <c r="E16" s="288"/>
      <c r="F16" s="288"/>
      <c r="G16" s="288"/>
      <c r="H16" s="288"/>
      <c r="I16" s="288"/>
      <c r="J16" s="288"/>
      <c r="K16" s="288"/>
      <c r="L16" s="288"/>
      <c r="M16" s="288"/>
      <c r="N16" s="288"/>
      <c r="O16" s="129">
        <v>338</v>
      </c>
    </row>
    <row r="17" spans="2:15" x14ac:dyDescent="0.15">
      <c r="B17" s="335" t="s">
        <v>276</v>
      </c>
      <c r="C17" s="288"/>
      <c r="D17" s="288"/>
      <c r="E17" s="288"/>
      <c r="F17" s="288"/>
      <c r="G17" s="288"/>
      <c r="H17" s="288"/>
      <c r="I17" s="288"/>
      <c r="J17" s="288"/>
      <c r="K17" s="288"/>
      <c r="L17" s="288"/>
      <c r="M17" s="288"/>
      <c r="N17" s="288"/>
      <c r="O17" s="129">
        <v>294</v>
      </c>
    </row>
    <row r="18" spans="2:15" x14ac:dyDescent="0.15">
      <c r="B18" s="335" t="s">
        <v>277</v>
      </c>
      <c r="C18" s="288"/>
      <c r="D18" s="288"/>
      <c r="E18" s="288"/>
      <c r="F18" s="288"/>
      <c r="G18" s="288"/>
      <c r="H18" s="288"/>
      <c r="I18" s="288"/>
      <c r="J18" s="288"/>
      <c r="K18" s="288"/>
      <c r="L18" s="288"/>
      <c r="M18" s="288"/>
      <c r="N18" s="288"/>
      <c r="O18" s="129">
        <v>269</v>
      </c>
    </row>
    <row r="19" spans="2:15" x14ac:dyDescent="0.15">
      <c r="B19" s="335" t="s">
        <v>278</v>
      </c>
      <c r="C19" s="288"/>
      <c r="D19" s="288"/>
      <c r="E19" s="288"/>
      <c r="F19" s="288"/>
      <c r="G19" s="288"/>
      <c r="H19" s="288"/>
      <c r="I19" s="288"/>
      <c r="J19" s="288"/>
      <c r="K19" s="288"/>
      <c r="L19" s="288"/>
      <c r="M19" s="288"/>
      <c r="N19" s="288"/>
      <c r="O19" s="129">
        <v>247</v>
      </c>
    </row>
    <row r="20" spans="2:15" ht="14.25" thickBot="1" x14ac:dyDescent="0.2">
      <c r="B20" s="333" t="s">
        <v>225</v>
      </c>
      <c r="C20" s="331" t="e">
        <f>AVERAGE(C15:C19)</f>
        <v>#DIV/0!</v>
      </c>
      <c r="D20" s="331" t="e">
        <f t="shared" ref="D20:O20" si="1">AVERAGE(D15:D19)</f>
        <v>#DIV/0!</v>
      </c>
      <c r="E20" s="331" t="e">
        <f t="shared" si="1"/>
        <v>#DIV/0!</v>
      </c>
      <c r="F20" s="331" t="e">
        <f t="shared" si="1"/>
        <v>#DIV/0!</v>
      </c>
      <c r="G20" s="331" t="e">
        <f t="shared" si="1"/>
        <v>#DIV/0!</v>
      </c>
      <c r="H20" s="331" t="e">
        <f t="shared" si="1"/>
        <v>#DIV/0!</v>
      </c>
      <c r="I20" s="331" t="e">
        <f t="shared" si="1"/>
        <v>#DIV/0!</v>
      </c>
      <c r="J20" s="331" t="e">
        <f t="shared" si="1"/>
        <v>#DIV/0!</v>
      </c>
      <c r="K20" s="331" t="e">
        <f t="shared" si="1"/>
        <v>#DIV/0!</v>
      </c>
      <c r="L20" s="331" t="e">
        <f t="shared" si="1"/>
        <v>#DIV/0!</v>
      </c>
      <c r="M20" s="331" t="e">
        <f t="shared" si="1"/>
        <v>#DIV/0!</v>
      </c>
      <c r="N20" s="331" t="e">
        <f t="shared" si="1"/>
        <v>#DIV/0!</v>
      </c>
      <c r="O20" s="332">
        <f t="shared" si="1"/>
        <v>280.2</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
  <sheetViews>
    <sheetView workbookViewId="0">
      <selection activeCell="E6" sqref="E6"/>
    </sheetView>
  </sheetViews>
  <sheetFormatPr defaultRowHeight="13.5" x14ac:dyDescent="0.15"/>
  <cols>
    <col min="1" max="1" width="1.625" style="60" customWidth="1"/>
    <col min="2" max="2" width="7.625" style="60" customWidth="1"/>
    <col min="3" max="3" width="25.625" style="60" customWidth="1"/>
    <col min="4" max="13" width="15.625" style="60" customWidth="1"/>
    <col min="14" max="16384" width="9" style="60"/>
  </cols>
  <sheetData>
    <row r="1" spans="2:13" x14ac:dyDescent="0.15">
      <c r="B1" s="59"/>
      <c r="C1" s="59"/>
      <c r="D1" s="59"/>
      <c r="E1" s="59"/>
      <c r="F1" s="59"/>
      <c r="G1" s="59"/>
      <c r="H1" s="59"/>
      <c r="I1" s="59"/>
      <c r="J1" s="59"/>
      <c r="K1" s="59"/>
      <c r="L1" s="59"/>
    </row>
    <row r="2" spans="2:13" ht="14.25" thickBot="1" x14ac:dyDescent="0.2">
      <c r="B2" s="259" t="s">
        <v>804</v>
      </c>
      <c r="F2" s="283" t="s">
        <v>208</v>
      </c>
      <c r="G2" s="259" t="s">
        <v>805</v>
      </c>
      <c r="I2" s="283" t="s">
        <v>209</v>
      </c>
      <c r="J2" s="259" t="s">
        <v>273</v>
      </c>
    </row>
    <row r="3" spans="2:13" x14ac:dyDescent="0.15">
      <c r="B3" s="943" t="s">
        <v>89</v>
      </c>
      <c r="C3" s="944"/>
      <c r="D3" s="637" t="s">
        <v>383</v>
      </c>
      <c r="E3" s="637" t="s">
        <v>371</v>
      </c>
      <c r="F3" s="637" t="s">
        <v>372</v>
      </c>
      <c r="G3" s="637" t="s">
        <v>373</v>
      </c>
      <c r="H3" s="637" t="s">
        <v>374</v>
      </c>
      <c r="I3" s="637" t="s">
        <v>375</v>
      </c>
      <c r="J3" s="637" t="s">
        <v>376</v>
      </c>
      <c r="K3" s="637" t="s">
        <v>377</v>
      </c>
      <c r="L3" s="637" t="s">
        <v>400</v>
      </c>
      <c r="M3" s="638" t="s">
        <v>378</v>
      </c>
    </row>
    <row r="4" spans="2:13" ht="121.5" x14ac:dyDescent="0.15">
      <c r="B4" s="945" t="s">
        <v>80</v>
      </c>
      <c r="C4" s="635" t="s">
        <v>81</v>
      </c>
      <c r="D4" s="64" t="s">
        <v>733</v>
      </c>
      <c r="E4" s="64" t="s">
        <v>734</v>
      </c>
      <c r="F4" s="64" t="s">
        <v>388</v>
      </c>
      <c r="G4" s="64" t="s">
        <v>735</v>
      </c>
      <c r="H4" s="64" t="s">
        <v>402</v>
      </c>
      <c r="I4" s="64" t="s">
        <v>839</v>
      </c>
      <c r="J4" s="64" t="s">
        <v>406</v>
      </c>
      <c r="K4" s="64" t="s">
        <v>806</v>
      </c>
      <c r="L4" s="64" t="s">
        <v>807</v>
      </c>
      <c r="M4" s="65" t="s">
        <v>421</v>
      </c>
    </row>
    <row r="5" spans="2:13" ht="54" x14ac:dyDescent="0.15">
      <c r="B5" s="945"/>
      <c r="C5" s="635" t="s">
        <v>82</v>
      </c>
      <c r="D5" s="463" t="s">
        <v>739</v>
      </c>
      <c r="E5" s="463" t="s">
        <v>808</v>
      </c>
      <c r="F5" s="463" t="s">
        <v>390</v>
      </c>
      <c r="G5" s="635" t="s">
        <v>742</v>
      </c>
      <c r="H5" s="635" t="s">
        <v>393</v>
      </c>
      <c r="I5" s="635" t="s">
        <v>743</v>
      </c>
      <c r="J5" s="635" t="s">
        <v>405</v>
      </c>
      <c r="K5" s="635" t="s">
        <v>809</v>
      </c>
      <c r="L5" s="635" t="s">
        <v>416</v>
      </c>
      <c r="M5" s="67" t="s">
        <v>810</v>
      </c>
    </row>
    <row r="6" spans="2:13" ht="94.5" x14ac:dyDescent="0.15">
      <c r="B6" s="945"/>
      <c r="C6" s="635" t="s">
        <v>88</v>
      </c>
      <c r="D6" s="464" t="s">
        <v>749</v>
      </c>
      <c r="E6" s="464" t="s">
        <v>842</v>
      </c>
      <c r="F6" s="464" t="s">
        <v>838</v>
      </c>
      <c r="G6" s="64" t="s">
        <v>750</v>
      </c>
      <c r="H6" s="64" t="s">
        <v>751</v>
      </c>
      <c r="I6" s="64" t="s">
        <v>415</v>
      </c>
      <c r="J6" s="64" t="s">
        <v>414</v>
      </c>
      <c r="K6" s="64" t="s">
        <v>413</v>
      </c>
      <c r="L6" s="64" t="s">
        <v>417</v>
      </c>
      <c r="M6" s="65" t="s">
        <v>423</v>
      </c>
    </row>
    <row r="7" spans="2:13" x14ac:dyDescent="0.15">
      <c r="B7" s="945"/>
      <c r="C7" s="69" t="s">
        <v>85</v>
      </c>
      <c r="D7" s="636"/>
      <c r="E7" s="636"/>
      <c r="F7" s="636"/>
      <c r="G7" s="635"/>
      <c r="H7" s="635"/>
      <c r="I7" s="635" t="s">
        <v>398</v>
      </c>
      <c r="J7" s="635"/>
      <c r="K7" s="635"/>
      <c r="L7" s="635"/>
      <c r="M7" s="67"/>
    </row>
    <row r="8" spans="2:13" x14ac:dyDescent="0.15">
      <c r="B8" s="945"/>
      <c r="C8" s="636" t="s">
        <v>86</v>
      </c>
      <c r="D8" s="636">
        <v>18</v>
      </c>
      <c r="E8" s="636">
        <v>8</v>
      </c>
      <c r="F8" s="636">
        <v>24</v>
      </c>
      <c r="G8" s="635">
        <v>20</v>
      </c>
      <c r="H8" s="635">
        <v>8</v>
      </c>
      <c r="I8" s="635" t="s">
        <v>397</v>
      </c>
      <c r="J8" s="635">
        <v>10</v>
      </c>
      <c r="K8" s="635">
        <v>36</v>
      </c>
      <c r="L8" s="635">
        <v>5</v>
      </c>
      <c r="M8" s="67">
        <v>12</v>
      </c>
    </row>
    <row r="9" spans="2:13" x14ac:dyDescent="0.15">
      <c r="B9" s="945"/>
      <c r="C9" s="635" t="s">
        <v>87</v>
      </c>
      <c r="D9" s="635"/>
      <c r="E9" s="635"/>
      <c r="F9" s="635"/>
      <c r="G9" s="635"/>
      <c r="H9" s="635"/>
      <c r="I9" s="635"/>
      <c r="J9" s="635"/>
      <c r="K9" s="635"/>
      <c r="L9" s="635"/>
      <c r="M9" s="67"/>
    </row>
    <row r="10" spans="2:13" ht="121.5" x14ac:dyDescent="0.15">
      <c r="B10" s="946" t="s">
        <v>83</v>
      </c>
      <c r="C10" s="947"/>
      <c r="D10" s="86"/>
      <c r="E10" s="86" t="s">
        <v>752</v>
      </c>
      <c r="F10" s="466" t="s">
        <v>418</v>
      </c>
      <c r="G10" s="466"/>
      <c r="H10" s="470"/>
      <c r="I10" s="466" t="s">
        <v>396</v>
      </c>
      <c r="J10" s="466" t="s">
        <v>29</v>
      </c>
      <c r="K10" s="470"/>
      <c r="L10" s="470"/>
      <c r="M10" s="471"/>
    </row>
    <row r="11" spans="2:13" ht="68.25" thickBot="1" x14ac:dyDescent="0.2">
      <c r="B11" s="948" t="s">
        <v>84</v>
      </c>
      <c r="C11" s="949"/>
      <c r="D11" s="639" t="s">
        <v>754</v>
      </c>
      <c r="E11" s="640" t="s">
        <v>387</v>
      </c>
      <c r="F11" s="641" t="s">
        <v>389</v>
      </c>
      <c r="G11" s="641"/>
      <c r="H11" s="642"/>
      <c r="I11" s="642"/>
      <c r="J11" s="641" t="s">
        <v>811</v>
      </c>
      <c r="K11" s="642"/>
      <c r="L11" s="641"/>
      <c r="M11" s="643"/>
    </row>
    <row r="12" spans="2:13" x14ac:dyDescent="0.15">
      <c r="B12" s="70"/>
    </row>
  </sheetData>
  <mergeCells count="4">
    <mergeCell ref="B3:C3"/>
    <mergeCell ref="B4:B9"/>
    <mergeCell ref="B10:C10"/>
    <mergeCell ref="B11:C11"/>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C0C0"/>
    <pageSetUpPr fitToPage="1"/>
  </sheetPr>
  <dimension ref="B1:M12"/>
  <sheetViews>
    <sheetView view="pageBreakPreview" zoomScale="80" zoomScaleNormal="75" zoomScaleSheetLayoutView="80" workbookViewId="0">
      <selection activeCell="E6" sqref="E6"/>
    </sheetView>
  </sheetViews>
  <sheetFormatPr defaultRowHeight="13.5" x14ac:dyDescent="0.15"/>
  <cols>
    <col min="1" max="1" width="1.625" style="60" customWidth="1"/>
    <col min="2" max="2" width="7.625" style="60" customWidth="1"/>
    <col min="3" max="3" width="25.625" style="60" customWidth="1"/>
    <col min="4" max="5" width="15.625" style="60" customWidth="1"/>
    <col min="6" max="6" width="25.625" style="60" customWidth="1"/>
    <col min="7" max="13" width="15.625" style="60" customWidth="1"/>
    <col min="14" max="16384" width="9" style="60"/>
  </cols>
  <sheetData>
    <row r="1" spans="2:13" ht="9.9499999999999993" customHeight="1" x14ac:dyDescent="0.15">
      <c r="B1" s="59"/>
      <c r="C1" s="59"/>
      <c r="D1" s="59"/>
      <c r="E1" s="59"/>
      <c r="F1" s="59"/>
      <c r="G1" s="59"/>
      <c r="H1" s="59"/>
      <c r="I1" s="59"/>
      <c r="J1" s="59"/>
      <c r="K1" s="59"/>
      <c r="L1" s="59"/>
    </row>
    <row r="2" spans="2:13" ht="24.95" customHeight="1" thickBot="1" x14ac:dyDescent="0.2">
      <c r="B2" s="259" t="s">
        <v>226</v>
      </c>
      <c r="F2" s="283" t="s">
        <v>208</v>
      </c>
      <c r="G2" s="259" t="s">
        <v>381</v>
      </c>
      <c r="I2" s="283" t="s">
        <v>209</v>
      </c>
      <c r="J2" s="259" t="s">
        <v>382</v>
      </c>
    </row>
    <row r="3" spans="2:13" ht="20.100000000000001" customHeight="1" x14ac:dyDescent="0.15">
      <c r="B3" s="956" t="s">
        <v>89</v>
      </c>
      <c r="C3" s="957"/>
      <c r="D3" s="61" t="s">
        <v>383</v>
      </c>
      <c r="E3" s="469" t="s">
        <v>371</v>
      </c>
      <c r="F3" s="469" t="s">
        <v>372</v>
      </c>
      <c r="G3" s="469" t="s">
        <v>373</v>
      </c>
      <c r="H3" s="469" t="s">
        <v>374</v>
      </c>
      <c r="I3" s="469" t="s">
        <v>375</v>
      </c>
      <c r="J3" s="61" t="s">
        <v>404</v>
      </c>
      <c r="K3" s="61" t="s">
        <v>408</v>
      </c>
      <c r="L3" s="61" t="s">
        <v>400</v>
      </c>
      <c r="M3" s="62" t="s">
        <v>420</v>
      </c>
    </row>
    <row r="4" spans="2:13" ht="150" customHeight="1" x14ac:dyDescent="0.15">
      <c r="B4" s="945" t="s">
        <v>80</v>
      </c>
      <c r="C4" s="63" t="s">
        <v>81</v>
      </c>
      <c r="D4" s="64" t="s">
        <v>403</v>
      </c>
      <c r="E4" s="64" t="s">
        <v>429</v>
      </c>
      <c r="F4" s="64" t="s">
        <v>388</v>
      </c>
      <c r="G4" s="64" t="s">
        <v>401</v>
      </c>
      <c r="H4" s="64" t="s">
        <v>402</v>
      </c>
      <c r="I4" s="64" t="s">
        <v>839</v>
      </c>
      <c r="J4" s="64" t="s">
        <v>406</v>
      </c>
      <c r="K4" s="64" t="s">
        <v>409</v>
      </c>
      <c r="L4" s="64" t="s">
        <v>431</v>
      </c>
      <c r="M4" s="65" t="s">
        <v>421</v>
      </c>
    </row>
    <row r="5" spans="2:13" ht="42.75" customHeight="1" x14ac:dyDescent="0.15">
      <c r="B5" s="945"/>
      <c r="C5" s="63" t="s">
        <v>82</v>
      </c>
      <c r="D5" s="463" t="s">
        <v>395</v>
      </c>
      <c r="E5" s="463" t="s">
        <v>427</v>
      </c>
      <c r="F5" s="463" t="s">
        <v>390</v>
      </c>
      <c r="G5" s="467" t="s">
        <v>391</v>
      </c>
      <c r="H5" s="467" t="s">
        <v>393</v>
      </c>
      <c r="I5" s="467" t="s">
        <v>399</v>
      </c>
      <c r="J5" s="63" t="s">
        <v>405</v>
      </c>
      <c r="K5" s="63" t="s">
        <v>410</v>
      </c>
      <c r="L5" s="63" t="s">
        <v>416</v>
      </c>
      <c r="M5" s="67" t="s">
        <v>422</v>
      </c>
    </row>
    <row r="6" spans="2:13" ht="150" customHeight="1" x14ac:dyDescent="0.15">
      <c r="B6" s="945"/>
      <c r="C6" s="63" t="s">
        <v>88</v>
      </c>
      <c r="D6" s="464" t="s">
        <v>411</v>
      </c>
      <c r="E6" s="464" t="s">
        <v>842</v>
      </c>
      <c r="F6" s="464" t="s">
        <v>838</v>
      </c>
      <c r="G6" s="64" t="s">
        <v>412</v>
      </c>
      <c r="H6" s="64" t="s">
        <v>394</v>
      </c>
      <c r="I6" s="64" t="s">
        <v>415</v>
      </c>
      <c r="J6" s="64" t="s">
        <v>414</v>
      </c>
      <c r="K6" s="64" t="s">
        <v>413</v>
      </c>
      <c r="L6" s="64" t="s">
        <v>417</v>
      </c>
      <c r="M6" s="65" t="s">
        <v>423</v>
      </c>
    </row>
    <row r="7" spans="2:13" ht="20.100000000000001" customHeight="1" x14ac:dyDescent="0.15">
      <c r="B7" s="945"/>
      <c r="C7" s="69" t="s">
        <v>85</v>
      </c>
      <c r="D7" s="66"/>
      <c r="E7" s="476"/>
      <c r="F7" s="468"/>
      <c r="G7" s="467"/>
      <c r="H7" s="467">
        <f>'5-6はっさく作業時間'!AN13</f>
        <v>8</v>
      </c>
      <c r="I7" s="467" t="s">
        <v>398</v>
      </c>
      <c r="J7" s="63">
        <f>'5-6はっさく作業時間'!AN15</f>
        <v>10</v>
      </c>
      <c r="K7" s="63"/>
      <c r="L7" s="63"/>
      <c r="M7" s="67"/>
    </row>
    <row r="8" spans="2:13" ht="20.100000000000001" customHeight="1" x14ac:dyDescent="0.15">
      <c r="B8" s="945"/>
      <c r="C8" s="66" t="s">
        <v>86</v>
      </c>
      <c r="D8" s="66">
        <f>'5-6はっさく作業時間'!K9+'5-6はっさく作業時間'!L9</f>
        <v>8</v>
      </c>
      <c r="E8" s="476">
        <v>8</v>
      </c>
      <c r="F8" s="468">
        <f>'5-6はっさく作業時間'!AN11</f>
        <v>4</v>
      </c>
      <c r="G8" s="467">
        <f>'5-6はっさく作業時間'!AN12</f>
        <v>28</v>
      </c>
      <c r="H8" s="467"/>
      <c r="I8" s="467" t="s">
        <v>397</v>
      </c>
      <c r="J8" s="63"/>
      <c r="K8" s="63">
        <f>'5-6はっさく作業時間'!AN16</f>
        <v>28</v>
      </c>
      <c r="L8" s="63">
        <f>'5-6はっさく作業時間'!AN17</f>
        <v>6</v>
      </c>
      <c r="M8" s="67">
        <f>'5-6はっさく作業時間'!AN18</f>
        <v>9</v>
      </c>
    </row>
    <row r="9" spans="2:13" ht="20.100000000000001" customHeight="1" x14ac:dyDescent="0.15">
      <c r="B9" s="945"/>
      <c r="C9" s="63" t="s">
        <v>87</v>
      </c>
      <c r="D9" s="63"/>
      <c r="E9" s="475"/>
      <c r="F9" s="467"/>
      <c r="G9" s="467"/>
      <c r="H9" s="467"/>
      <c r="I9" s="467"/>
      <c r="J9" s="63"/>
      <c r="K9" s="63"/>
      <c r="L9" s="63"/>
      <c r="M9" s="67"/>
    </row>
    <row r="10" spans="2:13" ht="150" customHeight="1" x14ac:dyDescent="0.15">
      <c r="B10" s="946" t="s">
        <v>83</v>
      </c>
      <c r="C10" s="947"/>
      <c r="D10" s="86"/>
      <c r="E10" s="86" t="s">
        <v>428</v>
      </c>
      <c r="F10" s="466" t="s">
        <v>418</v>
      </c>
      <c r="G10" s="466"/>
      <c r="H10" s="470"/>
      <c r="I10" s="466" t="s">
        <v>396</v>
      </c>
      <c r="J10" s="466" t="s">
        <v>419</v>
      </c>
      <c r="K10" s="470"/>
      <c r="L10" s="470"/>
      <c r="M10" s="471"/>
    </row>
    <row r="11" spans="2:13" ht="150" customHeight="1" thickBot="1" x14ac:dyDescent="0.2">
      <c r="B11" s="948" t="s">
        <v>84</v>
      </c>
      <c r="C11" s="949"/>
      <c r="D11" s="465"/>
      <c r="E11" s="465" t="s">
        <v>387</v>
      </c>
      <c r="F11" s="477" t="s">
        <v>389</v>
      </c>
      <c r="G11" s="477" t="s">
        <v>392</v>
      </c>
      <c r="H11" s="478"/>
      <c r="I11" s="478"/>
      <c r="J11" s="477" t="s">
        <v>407</v>
      </c>
      <c r="K11" s="478"/>
      <c r="L11" s="477" t="s">
        <v>430</v>
      </c>
      <c r="M11" s="479"/>
    </row>
    <row r="12" spans="2:13" ht="9.75" customHeight="1" x14ac:dyDescent="0.15">
      <c r="B12" s="70"/>
    </row>
  </sheetData>
  <mergeCells count="4">
    <mergeCell ref="B4:B9"/>
    <mergeCell ref="B3:C3"/>
    <mergeCell ref="B11:C11"/>
    <mergeCell ref="B10:C10"/>
  </mergeCells>
  <phoneticPr fontId="4"/>
  <pageMargins left="0.78740157480314965" right="0.78740157480314965" top="0.78740157480314965" bottom="0.78740157480314965" header="0.39370078740157483" footer="0.39370078740157483"/>
  <pageSetup paperSize="9" scale="64"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
  <sheetViews>
    <sheetView workbookViewId="0">
      <selection activeCell="E6" sqref="E6"/>
    </sheetView>
  </sheetViews>
  <sheetFormatPr defaultRowHeight="13.5" x14ac:dyDescent="0.15"/>
  <cols>
    <col min="1" max="1" width="1.625" style="60" customWidth="1"/>
    <col min="2" max="2" width="7.625" style="60" customWidth="1"/>
    <col min="3" max="3" width="25.625" style="60" customWidth="1"/>
    <col min="4" max="14" width="15.625" style="60" customWidth="1"/>
    <col min="15" max="16384" width="9" style="60"/>
  </cols>
  <sheetData>
    <row r="1" spans="2:14" x14ac:dyDescent="0.15">
      <c r="B1" s="59"/>
      <c r="C1" s="59"/>
      <c r="D1" s="59"/>
      <c r="E1" s="59"/>
      <c r="F1" s="59"/>
      <c r="G1" s="59"/>
      <c r="H1" s="59"/>
      <c r="I1" s="59"/>
      <c r="J1" s="59"/>
      <c r="K1" s="59"/>
      <c r="L1" s="59"/>
      <c r="M1" s="59"/>
    </row>
    <row r="2" spans="2:14" ht="14.25" thickBot="1" x14ac:dyDescent="0.2">
      <c r="B2" s="259" t="s">
        <v>759</v>
      </c>
      <c r="F2" s="283" t="s">
        <v>208</v>
      </c>
      <c r="G2" s="259" t="s">
        <v>760</v>
      </c>
      <c r="H2" s="259"/>
      <c r="J2" s="283" t="s">
        <v>209</v>
      </c>
      <c r="K2" s="259" t="s">
        <v>273</v>
      </c>
    </row>
    <row r="3" spans="2:14" x14ac:dyDescent="0.15">
      <c r="B3" s="943" t="s">
        <v>89</v>
      </c>
      <c r="C3" s="944"/>
      <c r="D3" s="637" t="s">
        <v>445</v>
      </c>
      <c r="E3" s="637" t="s">
        <v>446</v>
      </c>
      <c r="F3" s="637" t="s">
        <v>447</v>
      </c>
      <c r="G3" s="637" t="s">
        <v>761</v>
      </c>
      <c r="H3" s="637" t="s">
        <v>537</v>
      </c>
      <c r="I3" s="637" t="s">
        <v>762</v>
      </c>
      <c r="J3" s="637" t="s">
        <v>450</v>
      </c>
      <c r="K3" s="637" t="s">
        <v>451</v>
      </c>
      <c r="L3" s="637" t="s">
        <v>452</v>
      </c>
      <c r="M3" s="637" t="s">
        <v>763</v>
      </c>
      <c r="N3" s="638" t="s">
        <v>764</v>
      </c>
    </row>
    <row r="4" spans="2:14" ht="121.5" x14ac:dyDescent="0.15">
      <c r="B4" s="945" t="s">
        <v>80</v>
      </c>
      <c r="C4" s="635" t="s">
        <v>81</v>
      </c>
      <c r="D4" s="68" t="s">
        <v>765</v>
      </c>
      <c r="E4" s="68" t="s">
        <v>766</v>
      </c>
      <c r="F4" s="68" t="s">
        <v>767</v>
      </c>
      <c r="G4" s="68" t="s">
        <v>768</v>
      </c>
      <c r="H4" s="68" t="s">
        <v>769</v>
      </c>
      <c r="I4" s="64" t="s">
        <v>770</v>
      </c>
      <c r="J4" s="64" t="s">
        <v>841</v>
      </c>
      <c r="K4" s="64" t="s">
        <v>771</v>
      </c>
      <c r="L4" s="64" t="s">
        <v>772</v>
      </c>
      <c r="M4" s="64" t="s">
        <v>773</v>
      </c>
      <c r="N4" s="65" t="s">
        <v>774</v>
      </c>
    </row>
    <row r="5" spans="2:14" ht="54" x14ac:dyDescent="0.15">
      <c r="B5" s="945"/>
      <c r="C5" s="635" t="s">
        <v>82</v>
      </c>
      <c r="D5" s="636" t="s">
        <v>775</v>
      </c>
      <c r="E5" s="644" t="s">
        <v>427</v>
      </c>
      <c r="F5" s="644" t="s">
        <v>776</v>
      </c>
      <c r="G5" s="463" t="s">
        <v>777</v>
      </c>
      <c r="H5" s="463" t="s">
        <v>778</v>
      </c>
      <c r="I5" s="635" t="s">
        <v>779</v>
      </c>
      <c r="J5" s="635" t="s">
        <v>780</v>
      </c>
      <c r="K5" s="645" t="s">
        <v>781</v>
      </c>
      <c r="L5" s="635" t="s">
        <v>782</v>
      </c>
      <c r="M5" s="635" t="s">
        <v>783</v>
      </c>
      <c r="N5" s="67" t="s">
        <v>784</v>
      </c>
    </row>
    <row r="6" spans="2:14" ht="94.5" x14ac:dyDescent="0.15">
      <c r="B6" s="945"/>
      <c r="C6" s="635" t="s">
        <v>88</v>
      </c>
      <c r="D6" s="68" t="s">
        <v>785</v>
      </c>
      <c r="E6" s="464" t="s">
        <v>842</v>
      </c>
      <c r="F6" s="464" t="s">
        <v>837</v>
      </c>
      <c r="G6" s="464" t="s">
        <v>786</v>
      </c>
      <c r="H6" s="464" t="s">
        <v>340</v>
      </c>
      <c r="I6" s="64" t="s">
        <v>787</v>
      </c>
      <c r="J6" s="64" t="s">
        <v>788</v>
      </c>
      <c r="K6" s="64" t="s">
        <v>789</v>
      </c>
      <c r="L6" s="64" t="s">
        <v>790</v>
      </c>
      <c r="M6" s="64" t="s">
        <v>791</v>
      </c>
      <c r="N6" s="65" t="s">
        <v>792</v>
      </c>
    </row>
    <row r="7" spans="2:14" x14ac:dyDescent="0.15">
      <c r="B7" s="945"/>
      <c r="C7" s="69" t="s">
        <v>85</v>
      </c>
      <c r="D7" s="636"/>
      <c r="E7" s="636"/>
      <c r="F7" s="636"/>
      <c r="G7" s="636"/>
      <c r="H7" s="636"/>
      <c r="I7" s="635">
        <v>8</v>
      </c>
      <c r="J7" s="635" t="s">
        <v>793</v>
      </c>
      <c r="K7" s="635">
        <v>10</v>
      </c>
      <c r="L7" s="635"/>
      <c r="M7" s="635"/>
      <c r="N7" s="67"/>
    </row>
    <row r="8" spans="2:14" x14ac:dyDescent="0.15">
      <c r="B8" s="945"/>
      <c r="C8" s="636" t="s">
        <v>86</v>
      </c>
      <c r="D8" s="636">
        <v>18</v>
      </c>
      <c r="E8" s="636">
        <v>10</v>
      </c>
      <c r="F8" s="636">
        <v>16</v>
      </c>
      <c r="G8" s="636">
        <v>20</v>
      </c>
      <c r="H8" s="636">
        <v>40</v>
      </c>
      <c r="I8" s="635"/>
      <c r="J8" s="635" t="s">
        <v>794</v>
      </c>
      <c r="K8" s="635"/>
      <c r="L8" s="635">
        <v>40</v>
      </c>
      <c r="M8" s="635">
        <v>14</v>
      </c>
      <c r="N8" s="67">
        <v>5</v>
      </c>
    </row>
    <row r="9" spans="2:14" x14ac:dyDescent="0.15">
      <c r="B9" s="945"/>
      <c r="C9" s="635" t="s">
        <v>87</v>
      </c>
      <c r="D9" s="635"/>
      <c r="E9" s="635"/>
      <c r="F9" s="635"/>
      <c r="G9" s="635"/>
      <c r="H9" s="635"/>
      <c r="I9" s="635"/>
      <c r="J9" s="635"/>
      <c r="K9" s="635"/>
      <c r="L9" s="635"/>
      <c r="M9" s="635"/>
      <c r="N9" s="67"/>
    </row>
    <row r="10" spans="2:14" ht="121.5" x14ac:dyDescent="0.15">
      <c r="B10" s="946" t="s">
        <v>83</v>
      </c>
      <c r="C10" s="947"/>
      <c r="D10" s="64"/>
      <c r="E10" s="64" t="s">
        <v>428</v>
      </c>
      <c r="F10" s="86" t="s">
        <v>795</v>
      </c>
      <c r="G10" s="636"/>
      <c r="H10" s="463" t="s">
        <v>796</v>
      </c>
      <c r="I10" s="636"/>
      <c r="J10" s="636" t="s">
        <v>797</v>
      </c>
      <c r="K10" s="636" t="s">
        <v>798</v>
      </c>
      <c r="L10" s="636"/>
      <c r="M10" s="636"/>
      <c r="N10" s="646"/>
    </row>
    <row r="11" spans="2:14" ht="68.25" thickBot="1" x14ac:dyDescent="0.2">
      <c r="B11" s="948" t="s">
        <v>84</v>
      </c>
      <c r="C11" s="949"/>
      <c r="D11" s="639"/>
      <c r="E11" s="639" t="s">
        <v>799</v>
      </c>
      <c r="F11" s="640" t="s">
        <v>800</v>
      </c>
      <c r="G11" s="647" t="s">
        <v>801</v>
      </c>
      <c r="H11" s="647" t="s">
        <v>802</v>
      </c>
      <c r="I11" s="642"/>
      <c r="J11" s="642"/>
      <c r="K11" s="648" t="s">
        <v>803</v>
      </c>
      <c r="L11" s="642"/>
      <c r="M11" s="649"/>
      <c r="N11" s="643"/>
    </row>
    <row r="12" spans="2:14" x14ac:dyDescent="0.15">
      <c r="B12" s="70"/>
    </row>
  </sheetData>
  <mergeCells count="4">
    <mergeCell ref="B3:C3"/>
    <mergeCell ref="B4:B9"/>
    <mergeCell ref="B10:C10"/>
    <mergeCell ref="B11:C11"/>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
  <sheetViews>
    <sheetView workbookViewId="0">
      <selection activeCell="H10" sqref="H10"/>
    </sheetView>
  </sheetViews>
  <sheetFormatPr defaultRowHeight="13.5" x14ac:dyDescent="0.15"/>
  <cols>
    <col min="1" max="1" width="1.625" style="60" customWidth="1"/>
    <col min="2" max="2" width="7.625" style="60" customWidth="1"/>
    <col min="3" max="3" width="25.625" style="60" customWidth="1"/>
    <col min="4" max="14" width="15.625" style="60" customWidth="1"/>
    <col min="15" max="16384" width="9" style="60"/>
  </cols>
  <sheetData>
    <row r="1" spans="2:14" x14ac:dyDescent="0.15">
      <c r="B1" s="59"/>
      <c r="C1" s="59"/>
      <c r="D1" s="59"/>
      <c r="E1" s="59"/>
      <c r="F1" s="59"/>
      <c r="G1" s="59"/>
      <c r="H1" s="59"/>
      <c r="I1" s="59"/>
      <c r="J1" s="59"/>
      <c r="K1" s="59"/>
      <c r="L1" s="59"/>
      <c r="M1" s="59"/>
    </row>
    <row r="2" spans="2:14" ht="14.25" thickBot="1" x14ac:dyDescent="0.2">
      <c r="B2" s="259" t="s">
        <v>732</v>
      </c>
      <c r="F2" s="283" t="s">
        <v>208</v>
      </c>
      <c r="G2" s="259" t="s">
        <v>434</v>
      </c>
      <c r="I2" s="283" t="s">
        <v>209</v>
      </c>
      <c r="J2" s="259" t="s">
        <v>273</v>
      </c>
      <c r="K2" s="259"/>
    </row>
    <row r="3" spans="2:14" x14ac:dyDescent="0.15">
      <c r="B3" s="943" t="s">
        <v>89</v>
      </c>
      <c r="C3" s="944"/>
      <c r="D3" s="637" t="s">
        <v>383</v>
      </c>
      <c r="E3" s="637" t="s">
        <v>371</v>
      </c>
      <c r="F3" s="637" t="s">
        <v>372</v>
      </c>
      <c r="G3" s="637" t="s">
        <v>373</v>
      </c>
      <c r="H3" s="637" t="s">
        <v>374</v>
      </c>
      <c r="I3" s="637" t="s">
        <v>375</v>
      </c>
      <c r="J3" s="637" t="s">
        <v>376</v>
      </c>
      <c r="K3" s="637" t="s">
        <v>537</v>
      </c>
      <c r="L3" s="637" t="s">
        <v>377</v>
      </c>
      <c r="M3" s="637" t="s">
        <v>400</v>
      </c>
      <c r="N3" s="638" t="s">
        <v>378</v>
      </c>
    </row>
    <row r="4" spans="2:14" ht="121.5" x14ac:dyDescent="0.15">
      <c r="B4" s="945" t="s">
        <v>80</v>
      </c>
      <c r="C4" s="635" t="s">
        <v>81</v>
      </c>
      <c r="D4" s="64" t="s">
        <v>733</v>
      </c>
      <c r="E4" s="64" t="s">
        <v>734</v>
      </c>
      <c r="F4" s="64" t="s">
        <v>388</v>
      </c>
      <c r="G4" s="64" t="s">
        <v>735</v>
      </c>
      <c r="H4" s="64" t="s">
        <v>402</v>
      </c>
      <c r="I4" s="64" t="s">
        <v>839</v>
      </c>
      <c r="J4" s="64" t="s">
        <v>406</v>
      </c>
      <c r="K4" s="64" t="s">
        <v>736</v>
      </c>
      <c r="L4" s="64" t="s">
        <v>737</v>
      </c>
      <c r="M4" s="64" t="s">
        <v>738</v>
      </c>
      <c r="N4" s="65" t="s">
        <v>421</v>
      </c>
    </row>
    <row r="5" spans="2:14" ht="54" x14ac:dyDescent="0.15">
      <c r="B5" s="945"/>
      <c r="C5" s="635" t="s">
        <v>82</v>
      </c>
      <c r="D5" s="463" t="s">
        <v>739</v>
      </c>
      <c r="E5" s="463" t="s">
        <v>740</v>
      </c>
      <c r="F5" s="463" t="s">
        <v>741</v>
      </c>
      <c r="G5" s="635" t="s">
        <v>742</v>
      </c>
      <c r="H5" s="635" t="s">
        <v>393</v>
      </c>
      <c r="I5" s="635" t="s">
        <v>743</v>
      </c>
      <c r="J5" s="635" t="s">
        <v>744</v>
      </c>
      <c r="K5" s="635" t="s">
        <v>745</v>
      </c>
      <c r="L5" s="635" t="s">
        <v>746</v>
      </c>
      <c r="M5" s="635" t="s">
        <v>747</v>
      </c>
      <c r="N5" s="67" t="s">
        <v>748</v>
      </c>
    </row>
    <row r="6" spans="2:14" ht="94.5" x14ac:dyDescent="0.15">
      <c r="B6" s="945"/>
      <c r="C6" s="635" t="s">
        <v>88</v>
      </c>
      <c r="D6" s="464" t="s">
        <v>749</v>
      </c>
      <c r="E6" s="464" t="s">
        <v>842</v>
      </c>
      <c r="F6" s="464" t="s">
        <v>836</v>
      </c>
      <c r="G6" s="64" t="s">
        <v>750</v>
      </c>
      <c r="H6" s="64" t="s">
        <v>751</v>
      </c>
      <c r="I6" s="64" t="s">
        <v>415</v>
      </c>
      <c r="J6" s="64" t="s">
        <v>414</v>
      </c>
      <c r="K6" s="64" t="s">
        <v>340</v>
      </c>
      <c r="L6" s="64" t="s">
        <v>413</v>
      </c>
      <c r="M6" s="64" t="s">
        <v>417</v>
      </c>
      <c r="N6" s="65" t="s">
        <v>423</v>
      </c>
    </row>
    <row r="7" spans="2:14" x14ac:dyDescent="0.15">
      <c r="B7" s="945"/>
      <c r="C7" s="69" t="s">
        <v>85</v>
      </c>
      <c r="D7" s="636"/>
      <c r="E7" s="636"/>
      <c r="F7" s="636"/>
      <c r="G7" s="635"/>
      <c r="H7" s="635"/>
      <c r="I7" s="635" t="s">
        <v>398</v>
      </c>
      <c r="J7" s="635"/>
      <c r="K7" s="635"/>
      <c r="L7" s="635"/>
      <c r="M7" s="635"/>
      <c r="N7" s="67"/>
    </row>
    <row r="8" spans="2:14" x14ac:dyDescent="0.15">
      <c r="B8" s="945"/>
      <c r="C8" s="636" t="s">
        <v>86</v>
      </c>
      <c r="D8" s="636">
        <v>18</v>
      </c>
      <c r="E8" s="636">
        <v>10</v>
      </c>
      <c r="F8" s="636">
        <v>4</v>
      </c>
      <c r="G8" s="635">
        <v>20</v>
      </c>
      <c r="H8" s="635">
        <v>8</v>
      </c>
      <c r="I8" s="635" t="s">
        <v>840</v>
      </c>
      <c r="J8" s="635">
        <v>10</v>
      </c>
      <c r="K8" s="635">
        <v>70</v>
      </c>
      <c r="L8" s="635">
        <v>40</v>
      </c>
      <c r="M8" s="635">
        <v>14</v>
      </c>
      <c r="N8" s="67">
        <v>14</v>
      </c>
    </row>
    <row r="9" spans="2:14" x14ac:dyDescent="0.15">
      <c r="B9" s="945"/>
      <c r="C9" s="635" t="s">
        <v>87</v>
      </c>
      <c r="D9" s="635"/>
      <c r="E9" s="635"/>
      <c r="F9" s="635"/>
      <c r="G9" s="635"/>
      <c r="H9" s="635"/>
      <c r="I9" s="635"/>
      <c r="J9" s="635"/>
      <c r="K9" s="635"/>
      <c r="L9" s="635"/>
      <c r="M9" s="635"/>
      <c r="N9" s="67"/>
    </row>
    <row r="10" spans="2:14" ht="121.5" x14ac:dyDescent="0.15">
      <c r="B10" s="946" t="s">
        <v>83</v>
      </c>
      <c r="C10" s="947"/>
      <c r="D10" s="86"/>
      <c r="E10" s="86" t="s">
        <v>752</v>
      </c>
      <c r="F10" s="466" t="s">
        <v>418</v>
      </c>
      <c r="G10" s="466"/>
      <c r="H10" s="470"/>
      <c r="I10" s="466" t="s">
        <v>396</v>
      </c>
      <c r="J10" s="466" t="s">
        <v>29</v>
      </c>
      <c r="K10" s="466" t="s">
        <v>753</v>
      </c>
      <c r="L10" s="470"/>
      <c r="M10" s="470"/>
      <c r="N10" s="471"/>
    </row>
    <row r="11" spans="2:14" ht="203.25" thickBot="1" x14ac:dyDescent="0.2">
      <c r="B11" s="948" t="s">
        <v>84</v>
      </c>
      <c r="C11" s="949"/>
      <c r="D11" s="639" t="s">
        <v>754</v>
      </c>
      <c r="E11" s="640" t="s">
        <v>387</v>
      </c>
      <c r="F11" s="641" t="s">
        <v>389</v>
      </c>
      <c r="G11" s="641"/>
      <c r="H11" s="642"/>
      <c r="I11" s="642"/>
      <c r="J11" s="641" t="s">
        <v>757</v>
      </c>
      <c r="K11" s="641" t="s">
        <v>755</v>
      </c>
      <c r="L11" s="641" t="s">
        <v>756</v>
      </c>
      <c r="M11" s="641" t="s">
        <v>758</v>
      </c>
      <c r="N11" s="643"/>
    </row>
    <row r="12" spans="2:14" x14ac:dyDescent="0.15">
      <c r="B12" s="70"/>
    </row>
  </sheetData>
  <mergeCells count="4">
    <mergeCell ref="B3:C3"/>
    <mergeCell ref="B4:B9"/>
    <mergeCell ref="B10:C10"/>
    <mergeCell ref="B11:C11"/>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zoomScale="75" zoomScaleNormal="75" zoomScaleSheetLayoutView="70" workbookViewId="0"/>
  </sheetViews>
  <sheetFormatPr defaultRowHeight="13.5" x14ac:dyDescent="0.15"/>
  <cols>
    <col min="1" max="1" width="1.625" style="60" customWidth="1"/>
    <col min="2" max="2" width="7.625" style="60" customWidth="1"/>
    <col min="3" max="3" width="25.625" style="60" customWidth="1"/>
    <col min="4" max="5" width="15.625" style="60" customWidth="1"/>
    <col min="6" max="6" width="25.625" style="60" customWidth="1"/>
    <col min="7" max="12" width="15.625" style="60" customWidth="1"/>
    <col min="13" max="16384" width="9" style="60"/>
  </cols>
  <sheetData>
    <row r="1" spans="2:12" ht="9.9499999999999993" customHeight="1" x14ac:dyDescent="0.15">
      <c r="B1" s="59"/>
      <c r="C1" s="59"/>
      <c r="D1" s="59"/>
      <c r="E1" s="59"/>
      <c r="F1" s="59"/>
      <c r="G1" s="59"/>
      <c r="H1" s="59"/>
      <c r="I1" s="59"/>
      <c r="J1" s="59"/>
      <c r="K1" s="59"/>
    </row>
    <row r="2" spans="2:12" ht="24.95" customHeight="1" thickBot="1" x14ac:dyDescent="0.2">
      <c r="B2" s="259" t="s">
        <v>991</v>
      </c>
      <c r="F2" s="283" t="s">
        <v>208</v>
      </c>
      <c r="G2" s="259" t="s">
        <v>868</v>
      </c>
      <c r="I2" s="283" t="s">
        <v>209</v>
      </c>
      <c r="J2" s="259" t="s">
        <v>273</v>
      </c>
    </row>
    <row r="3" spans="2:12" ht="20.100000000000001" customHeight="1" x14ac:dyDescent="0.15">
      <c r="B3" s="943" t="s">
        <v>89</v>
      </c>
      <c r="C3" s="944"/>
      <c r="D3" s="666" t="s">
        <v>383</v>
      </c>
      <c r="E3" s="666" t="s">
        <v>371</v>
      </c>
      <c r="F3" s="666" t="s">
        <v>372</v>
      </c>
      <c r="G3" s="666" t="s">
        <v>373</v>
      </c>
      <c r="H3" s="666" t="s">
        <v>374</v>
      </c>
      <c r="I3" s="666" t="s">
        <v>375</v>
      </c>
      <c r="J3" s="666" t="s">
        <v>376</v>
      </c>
      <c r="K3" s="666" t="s">
        <v>377</v>
      </c>
      <c r="L3" s="638" t="s">
        <v>378</v>
      </c>
    </row>
    <row r="4" spans="2:12" ht="150" customHeight="1" x14ac:dyDescent="0.15">
      <c r="B4" s="945" t="s">
        <v>80</v>
      </c>
      <c r="C4" s="664" t="s">
        <v>81</v>
      </c>
      <c r="D4" s="64" t="s">
        <v>850</v>
      </c>
      <c r="E4" s="64" t="s">
        <v>953</v>
      </c>
      <c r="F4" s="64" t="s">
        <v>388</v>
      </c>
      <c r="G4" s="64" t="s">
        <v>900</v>
      </c>
      <c r="H4" s="64" t="s">
        <v>849</v>
      </c>
      <c r="I4" s="64" t="s">
        <v>954</v>
      </c>
      <c r="J4" s="64" t="s">
        <v>814</v>
      </c>
      <c r="K4" s="64" t="s">
        <v>901</v>
      </c>
      <c r="L4" s="65" t="s">
        <v>421</v>
      </c>
    </row>
    <row r="5" spans="2:12" ht="42.75" customHeight="1" x14ac:dyDescent="0.15">
      <c r="B5" s="945"/>
      <c r="C5" s="664" t="s">
        <v>82</v>
      </c>
      <c r="D5" s="463" t="s">
        <v>895</v>
      </c>
      <c r="E5" s="463" t="s">
        <v>892</v>
      </c>
      <c r="F5" s="463" t="s">
        <v>893</v>
      </c>
      <c r="G5" s="664" t="s">
        <v>867</v>
      </c>
      <c r="H5" s="664" t="s">
        <v>393</v>
      </c>
      <c r="I5" s="664" t="s">
        <v>898</v>
      </c>
      <c r="J5" s="664" t="s">
        <v>818</v>
      </c>
      <c r="K5" s="664" t="s">
        <v>897</v>
      </c>
      <c r="L5" s="664" t="s">
        <v>896</v>
      </c>
    </row>
    <row r="6" spans="2:12" ht="150" customHeight="1" x14ac:dyDescent="0.15">
      <c r="B6" s="945"/>
      <c r="C6" s="664" t="s">
        <v>88</v>
      </c>
      <c r="E6" s="464" t="s">
        <v>193</v>
      </c>
      <c r="F6" s="464" t="s">
        <v>903</v>
      </c>
      <c r="G6" s="64"/>
      <c r="H6" s="64" t="s">
        <v>904</v>
      </c>
      <c r="I6" s="64" t="s">
        <v>894</v>
      </c>
      <c r="J6" s="64" t="s">
        <v>869</v>
      </c>
      <c r="K6" s="64" t="s">
        <v>899</v>
      </c>
      <c r="L6" s="65" t="s">
        <v>894</v>
      </c>
    </row>
    <row r="7" spans="2:12" ht="20.100000000000001" customHeight="1" x14ac:dyDescent="0.15">
      <c r="B7" s="945"/>
      <c r="C7" s="69" t="s">
        <v>85</v>
      </c>
      <c r="D7" s="665"/>
      <c r="E7" s="665">
        <v>2</v>
      </c>
      <c r="F7" s="665">
        <v>16</v>
      </c>
      <c r="G7" s="664"/>
      <c r="H7" s="664">
        <v>7</v>
      </c>
      <c r="I7" s="664">
        <v>8</v>
      </c>
      <c r="J7" s="664">
        <v>8</v>
      </c>
      <c r="K7" s="664">
        <v>10</v>
      </c>
      <c r="L7" s="67">
        <v>1</v>
      </c>
    </row>
    <row r="8" spans="2:12" ht="20.100000000000001" customHeight="1" x14ac:dyDescent="0.15">
      <c r="B8" s="945"/>
      <c r="C8" s="665" t="s">
        <v>86</v>
      </c>
      <c r="D8" s="665">
        <v>9</v>
      </c>
      <c r="E8" s="665">
        <v>8</v>
      </c>
      <c r="F8" s="665">
        <v>16</v>
      </c>
      <c r="G8" s="664">
        <v>12</v>
      </c>
      <c r="H8" s="664">
        <v>8</v>
      </c>
      <c r="I8" s="664">
        <v>12</v>
      </c>
      <c r="J8" s="664">
        <v>8</v>
      </c>
      <c r="K8" s="664">
        <v>50</v>
      </c>
      <c r="L8" s="67">
        <v>15</v>
      </c>
    </row>
    <row r="9" spans="2:12" ht="20.100000000000001" customHeight="1" x14ac:dyDescent="0.15">
      <c r="B9" s="945"/>
      <c r="C9" s="664" t="s">
        <v>87</v>
      </c>
      <c r="D9" s="664"/>
      <c r="E9" s="664"/>
      <c r="F9" s="664"/>
      <c r="G9" s="664"/>
      <c r="H9" s="664"/>
      <c r="I9" s="664"/>
      <c r="J9" s="664"/>
      <c r="K9" s="664"/>
      <c r="L9" s="67"/>
    </row>
    <row r="10" spans="2:12" ht="150" customHeight="1" x14ac:dyDescent="0.15">
      <c r="B10" s="946" t="s">
        <v>83</v>
      </c>
      <c r="C10" s="947"/>
      <c r="D10" s="464" t="s">
        <v>866</v>
      </c>
      <c r="E10" s="86" t="s">
        <v>428</v>
      </c>
      <c r="F10" s="466" t="s">
        <v>865</v>
      </c>
      <c r="G10" s="466" t="s">
        <v>344</v>
      </c>
      <c r="H10" s="470"/>
      <c r="I10" s="466" t="s">
        <v>396</v>
      </c>
      <c r="J10" s="466" t="s">
        <v>29</v>
      </c>
      <c r="K10" s="466" t="s">
        <v>344</v>
      </c>
      <c r="L10" s="471"/>
    </row>
    <row r="11" spans="2:12" ht="150" customHeight="1" thickBot="1" x14ac:dyDescent="0.2">
      <c r="B11" s="948" t="s">
        <v>84</v>
      </c>
      <c r="C11" s="949"/>
      <c r="D11" s="640" t="s">
        <v>864</v>
      </c>
      <c r="E11" s="640" t="s">
        <v>863</v>
      </c>
      <c r="F11" s="647" t="s">
        <v>862</v>
      </c>
      <c r="G11" s="647" t="s">
        <v>861</v>
      </c>
      <c r="H11" s="647" t="s">
        <v>860</v>
      </c>
      <c r="I11" s="648"/>
      <c r="J11" s="647" t="s">
        <v>859</v>
      </c>
      <c r="K11" s="648"/>
      <c r="L11" s="667" t="s">
        <v>902</v>
      </c>
    </row>
    <row r="12" spans="2:12" ht="9.75" customHeight="1" x14ac:dyDescent="0.15">
      <c r="B12" s="70"/>
    </row>
  </sheetData>
  <mergeCells count="4">
    <mergeCell ref="B4:B9"/>
    <mergeCell ref="B3:C3"/>
    <mergeCell ref="B11:C11"/>
    <mergeCell ref="B10:C10"/>
  </mergeCells>
  <phoneticPr fontId="4"/>
  <pageMargins left="0.78740157480314965" right="0.78740157480314965" top="0.78740157480314965" bottom="0.78740157480314965" header="0.39370078740157483" footer="0.39370078740157483"/>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23</vt:i4>
      </vt:variant>
    </vt:vector>
  </HeadingPairs>
  <TitlesOfParts>
    <vt:vector size="67" baseType="lpstr">
      <vt:lpstr>１　対象経営の概要，２　前提条件</vt:lpstr>
      <vt:lpstr>3-1極早生標準技術</vt:lpstr>
      <vt:lpstr>３-１ 早生標準技術</vt:lpstr>
      <vt:lpstr>３-２ いしじ標準技術</vt:lpstr>
      <vt:lpstr>3-5はるみ標準技術</vt:lpstr>
      <vt:lpstr>3-6はっさく標準技術</vt:lpstr>
      <vt:lpstr>3-7はるか標準技術</vt:lpstr>
      <vt:lpstr>3-8不知火標準技術</vt:lpstr>
      <vt:lpstr>３-３ レモン標準技術</vt:lpstr>
      <vt:lpstr>４　経営収支</vt:lpstr>
      <vt:lpstr>7-1極早生部門収支</vt:lpstr>
      <vt:lpstr>５　作業時間</vt:lpstr>
      <vt:lpstr>５-１ 早生作業時間</vt:lpstr>
      <vt:lpstr>５-２ いしじ作業時間</vt:lpstr>
      <vt:lpstr>５-３ レモン作業時間</vt:lpstr>
      <vt:lpstr>６　固定資本装備と減価償却費</vt:lpstr>
      <vt:lpstr>７-１ 早生部門収支</vt:lpstr>
      <vt:lpstr>７-２ いしじ部門収支</vt:lpstr>
      <vt:lpstr>７-３ レモン部門収支</vt:lpstr>
      <vt:lpstr>7-5はるみ部門収支</vt:lpstr>
      <vt:lpstr>7-6はっさく部門収支</vt:lpstr>
      <vt:lpstr>7-7はるか部門収支</vt:lpstr>
      <vt:lpstr>7-8不知火部門収支</vt:lpstr>
      <vt:lpstr>5-1極早生作業時間</vt:lpstr>
      <vt:lpstr>5-5はるみ作業時間</vt:lpstr>
      <vt:lpstr>5-6はっさく作業時間</vt:lpstr>
      <vt:lpstr>5-7はるか作業時間</vt:lpstr>
      <vt:lpstr>5-8不知火作業時間</vt:lpstr>
      <vt:lpstr>8-1極早生算出基礎</vt:lpstr>
      <vt:lpstr>８-１ 早生算出基礎</vt:lpstr>
      <vt:lpstr>８-２ いしじ算出基礎</vt:lpstr>
      <vt:lpstr>８-３ レモン算出基礎</vt:lpstr>
      <vt:lpstr>8-5はるみ算出基礎</vt:lpstr>
      <vt:lpstr>8-6はっさく算出基礎</vt:lpstr>
      <vt:lpstr>8-7はるか算出基礎</vt:lpstr>
      <vt:lpstr>8-8不知火算出基礎</vt:lpstr>
      <vt:lpstr>9-1極早生単価</vt:lpstr>
      <vt:lpstr>９-１ 早生単価</vt:lpstr>
      <vt:lpstr>９-２ いしじ単価</vt:lpstr>
      <vt:lpstr>９-３ レモン単価</vt:lpstr>
      <vt:lpstr>9-5はるみ単価</vt:lpstr>
      <vt:lpstr>9-6はっさく単価</vt:lpstr>
      <vt:lpstr>9-7はるか単価</vt:lpstr>
      <vt:lpstr>9-8不知火単価</vt:lpstr>
      <vt:lpstr>'１　対象経営の概要，２　前提条件'!Print_Area</vt:lpstr>
      <vt:lpstr>'３-１ 早生標準技術'!Print_Area</vt:lpstr>
      <vt:lpstr>'３-２ いしじ標準技術'!Print_Area</vt:lpstr>
      <vt:lpstr>'４　経営収支'!Print_Area</vt:lpstr>
      <vt:lpstr>'５　作業時間'!Print_Area</vt:lpstr>
      <vt:lpstr>'５-１ 早生作業時間'!Print_Area</vt:lpstr>
      <vt:lpstr>'５-２ いしじ作業時間'!Print_Area</vt:lpstr>
      <vt:lpstr>'５-３ レモン作業時間'!Print_Area</vt:lpstr>
      <vt:lpstr>'６　固定資本装備と減価償却費'!Print_Area</vt:lpstr>
      <vt:lpstr>'７-１ 早生部門収支'!Print_Area</vt:lpstr>
      <vt:lpstr>'７-２ いしじ部門収支'!Print_Area</vt:lpstr>
      <vt:lpstr>'７-３ レモン部門収支'!Print_Area</vt:lpstr>
      <vt:lpstr>'7-6はっさく部門収支'!Print_Area</vt:lpstr>
      <vt:lpstr>'８-１ 早生算出基礎'!Print_Area</vt:lpstr>
      <vt:lpstr>'8-1極早生算出基礎'!Print_Area</vt:lpstr>
      <vt:lpstr>'８-２ いしじ算出基礎'!Print_Area</vt:lpstr>
      <vt:lpstr>'８-３ レモン算出基礎'!Print_Area</vt:lpstr>
      <vt:lpstr>'8-5はるみ算出基礎'!Print_Area</vt:lpstr>
      <vt:lpstr>'8-6はっさく算出基礎'!Print_Area</vt:lpstr>
      <vt:lpstr>'8-7はるか算出基礎'!Print_Area</vt:lpstr>
      <vt:lpstr>'8-8不知火算出基礎'!Print_Area</vt:lpstr>
      <vt:lpstr>'９-１ 早生単価'!Print_Area</vt:lpstr>
      <vt:lpstr>'９-２ いしじ単価'!Print_Area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金谷新作</dc:creator>
  <cp:lastModifiedBy>広島県</cp:lastModifiedBy>
  <cp:lastPrinted>2015-03-03T07:44:35Z</cp:lastPrinted>
  <dcterms:created xsi:type="dcterms:W3CDTF">2005-02-26T02:20:11Z</dcterms:created>
  <dcterms:modified xsi:type="dcterms:W3CDTF">2015-03-24T10:12:02Z</dcterms:modified>
</cp:coreProperties>
</file>